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FLEECE/"/>
    </mc:Choice>
  </mc:AlternateContent>
  <xr:revisionPtr revIDLastSave="84" documentId="14_{670F83DD-1824-491A-A2C1-842B002CED0F}" xr6:coauthVersionLast="47" xr6:coauthVersionMax="47" xr10:uidLastSave="{E6EDFEFB-155B-4641-AAA1-7E941A632DC2}"/>
  <bookViews>
    <workbookView xWindow="320" yWindow="380" windowWidth="18880" windowHeight="10080" tabRatio="836" firstSheet="1" activeTab="1" xr2:uid="{00000000-000D-0000-FFFF-FFFF00000000}"/>
  </bookViews>
  <sheets>
    <sheet name="1. CD" sheetId="22" state="hidden" r:id="rId1"/>
    <sheet name="tăng rating" sheetId="35" r:id="rId2"/>
    <sheet name="2. TRIM CARD" sheetId="5" r:id="rId3"/>
    <sheet name="DETAIL STICKER" sheetId="36" r:id="rId4"/>
    <sheet name="SPEC" sheetId="34" r:id="rId5"/>
    <sheet name="PACKING" sheetId="28" r:id="rId6"/>
    <sheet name="PP MEETING " sheetId="30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3">'[1]Raw material movement'!#REF!</definedName>
    <definedName name="____SCM40">'[1]Raw material movement'!#REF!</definedName>
    <definedName name="___SCM40" localSheetId="3">'[2]Raw material movement'!#REF!</definedName>
    <definedName name="___SCM40">'[2]Raw material movement'!#REF!</definedName>
    <definedName name="__SCM40" localSheetId="3">'[3]Raw material movement'!#REF!</definedName>
    <definedName name="__SCM40">'[3]Raw material movement'!#REF!</definedName>
    <definedName name="_2DATA_DATA2_L" localSheetId="3">'[4]#REF'!#REF!</definedName>
    <definedName name="_2DATA_DATA2_L">'[4]#REF'!#REF!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4" hidden="1">#REF!</definedName>
    <definedName name="_Fill" hidden="1">#REF!</definedName>
    <definedName name="_xlnm._FilterDatabase" localSheetId="3" hidden="1">'DETAIL STICKER'!$A$1:$N$113</definedName>
    <definedName name="_SCM40" localSheetId="3">'[2]Raw material movement'!#REF!</definedName>
    <definedName name="_SCM40">'[2]Raw material movement'!#REF!</definedName>
    <definedName name="AB" localSheetId="3">#REF!</definedName>
    <definedName name="AB" localSheetId="5">#REF!</definedName>
    <definedName name="AB" localSheetId="6">#REF!</definedName>
    <definedName name="AB">#REF!</definedName>
    <definedName name="CODE">[6]CODE!$A$6:$B$156</definedName>
    <definedName name="DA" localSheetId="3">'[7]Raw material movement'!#REF!</definedName>
    <definedName name="DA">'[8]Raw material movement'!#REF!</definedName>
    <definedName name="df" localSheetId="3">'[2]Raw material movement'!#REF!</definedName>
    <definedName name="df">'[2]Raw material movement'!#REF!</definedName>
    <definedName name="dsdf" localSheetId="3">'[9]Raw material movement'!#REF!</definedName>
    <definedName name="dsdf">'[9]Raw material movement'!#REF!</definedName>
    <definedName name="GDFD" localSheetId="3">'[10]Raw material movement'!#REF!</definedName>
    <definedName name="GDFD">'[11]Raw material movement'!#REF!</definedName>
    <definedName name="IB" localSheetId="3">#REF!</definedName>
    <definedName name="IB" localSheetId="5">#REF!</definedName>
    <definedName name="IB" localSheetId="6">#REF!</definedName>
    <definedName name="IB">#REF!</definedName>
    <definedName name="INTERNAL_INVOICE" localSheetId="3">[12]UN!#REF!</definedName>
    <definedName name="INTERNAL_INVOICE">[13]UN!#REF!</definedName>
    <definedName name="MAHANG" localSheetId="3">#REF!</definedName>
    <definedName name="MAHANG" localSheetId="5">#REF!</definedName>
    <definedName name="MAHANG" localSheetId="6">#REF!</definedName>
    <definedName name="MAHANG">#REF!</definedName>
    <definedName name="MAVT">[14]Code!$A$7:$A$73</definedName>
    <definedName name="NAVY" localSheetId="3" hidden="1">#REF!</definedName>
    <definedName name="NAVY" localSheetId="5" hidden="1">#REF!</definedName>
    <definedName name="NAVY" localSheetId="6" hidden="1">#REF!</definedName>
    <definedName name="NAVY" localSheetId="4" hidden="1">#REF!</definedName>
    <definedName name="NAVY" hidden="1">#REF!</definedName>
    <definedName name="PRICE" localSheetId="3">#REF!</definedName>
    <definedName name="PRICE" localSheetId="6">#REF!</definedName>
    <definedName name="PRICE">#REF!</definedName>
    <definedName name="_xlnm.Print_Area" localSheetId="0">'1. CD'!$A$1:$P$113</definedName>
    <definedName name="_xlnm.Print_Area" localSheetId="2">'2. TRIM CARD'!$A$1:$D$31</definedName>
    <definedName name="_xlnm.Print_Area" localSheetId="3">'DETAIL STICKER'!$A$1:$M$20</definedName>
    <definedName name="_xlnm.Print_Area" localSheetId="5">PACKING!$A$1:$U$19</definedName>
    <definedName name="_xlnm.Print_Area" localSheetId="6">'PP MEETING '!$A$1:$H$23</definedName>
    <definedName name="_xlnm.Print_Area" localSheetId="4">SPEC!$A$1:$N$47</definedName>
    <definedName name="_xlnm.Print_Area" localSheetId="1">'tăng rating'!$A$1:$P$116</definedName>
    <definedName name="_xlnm.Print_Titles" localSheetId="0">'1. CD'!$1:$10</definedName>
    <definedName name="_xlnm.Print_Titles" localSheetId="2">'2. TRIM CARD'!$1:$5</definedName>
    <definedName name="_xlnm.Print_Titles" localSheetId="1">'tăng rating'!$1:$10</definedName>
    <definedName name="s" localSheetId="3" hidden="1">#REF!</definedName>
    <definedName name="s" hidden="1">#REF!</definedName>
    <definedName name="SESEAM" localSheetId="3" hidden="1">#REF!</definedName>
    <definedName name="SESEAM" localSheetId="5" hidden="1">#REF!</definedName>
    <definedName name="SESEAM" localSheetId="6" hidden="1">#REF!</definedName>
    <definedName name="SESEAM" localSheetId="4" hidden="1">#REF!</definedName>
    <definedName name="SESEAM" hidden="1">#REF!</definedName>
    <definedName name="style" localSheetId="3">#REF!</definedName>
    <definedName name="style" localSheetId="6">#REF!</definedName>
    <definedName name="style">#REF!</definedName>
    <definedName name="WAFORD" localSheetId="3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3" i="36" l="1"/>
  <c r="I112" i="36"/>
  <c r="I111" i="36"/>
  <c r="I110" i="36"/>
  <c r="I109" i="36"/>
  <c r="I108" i="36"/>
  <c r="I107" i="36"/>
  <c r="I106" i="36"/>
  <c r="I105" i="36"/>
  <c r="I104" i="36"/>
  <c r="I103" i="36"/>
  <c r="I102" i="36"/>
  <c r="I101" i="36"/>
  <c r="I100" i="36"/>
  <c r="I99" i="36"/>
  <c r="I98" i="36"/>
  <c r="I97" i="36"/>
  <c r="I96" i="36"/>
  <c r="I95" i="36"/>
  <c r="I94" i="36"/>
  <c r="I93" i="36"/>
  <c r="I92" i="36"/>
  <c r="I91" i="36"/>
  <c r="I90" i="36"/>
  <c r="I89" i="36"/>
  <c r="I88" i="36"/>
  <c r="I87" i="36"/>
  <c r="I86" i="36"/>
  <c r="I85" i="36"/>
  <c r="I84" i="36"/>
  <c r="I83" i="36"/>
  <c r="I82" i="36"/>
  <c r="I81" i="36"/>
  <c r="I80" i="36"/>
  <c r="I79" i="36"/>
  <c r="I78" i="36"/>
  <c r="I77" i="36"/>
  <c r="I76" i="36"/>
  <c r="I75" i="36"/>
  <c r="I74" i="36"/>
  <c r="I73" i="36"/>
  <c r="I72" i="36"/>
  <c r="I71" i="36"/>
  <c r="I70" i="36"/>
  <c r="I69" i="36"/>
  <c r="I68" i="36"/>
  <c r="I67" i="36"/>
  <c r="I66" i="36"/>
  <c r="I65" i="36"/>
  <c r="I64" i="36"/>
  <c r="I63" i="36"/>
  <c r="I62" i="36"/>
  <c r="I61" i="36"/>
  <c r="I60" i="36"/>
  <c r="I59" i="36"/>
  <c r="I58" i="36"/>
  <c r="I57" i="36"/>
  <c r="I56" i="36"/>
  <c r="I55" i="36"/>
  <c r="I54" i="36"/>
  <c r="I53" i="36"/>
  <c r="I52" i="36"/>
  <c r="I51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4" i="36"/>
  <c r="I33" i="36"/>
  <c r="I32" i="36"/>
  <c r="I31" i="36"/>
  <c r="I30" i="36"/>
  <c r="I29" i="36"/>
  <c r="I28" i="36"/>
  <c r="I27" i="36"/>
  <c r="I26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I4" i="36"/>
  <c r="I3" i="36"/>
  <c r="I2" i="36"/>
  <c r="D13" i="5"/>
  <c r="J39" i="35"/>
  <c r="P32" i="35"/>
  <c r="K32" i="35"/>
  <c r="J32" i="35"/>
  <c r="I32" i="35"/>
  <c r="H32" i="35"/>
  <c r="G32" i="35"/>
  <c r="K29" i="35"/>
  <c r="J29" i="35"/>
  <c r="I29" i="35"/>
  <c r="H29" i="35"/>
  <c r="G29" i="35"/>
  <c r="P31" i="35"/>
  <c r="P30" i="35"/>
  <c r="H69" i="35"/>
  <c r="G69" i="35"/>
  <c r="I113" i="36" l="1"/>
  <c r="D8" i="30"/>
  <c r="G8" i="30"/>
  <c r="G6" i="30"/>
  <c r="C116" i="35"/>
  <c r="B109" i="35"/>
  <c r="B101" i="35"/>
  <c r="B100" i="35"/>
  <c r="B99" i="35"/>
  <c r="B90" i="35"/>
  <c r="B80" i="35"/>
  <c r="H73" i="35"/>
  <c r="G73" i="35"/>
  <c r="L72" i="35"/>
  <c r="L73" i="35" s="1"/>
  <c r="H72" i="35"/>
  <c r="G72" i="35"/>
  <c r="L71" i="35"/>
  <c r="H71" i="35"/>
  <c r="G71" i="35"/>
  <c r="H70" i="35"/>
  <c r="G70" i="35"/>
  <c r="H68" i="35"/>
  <c r="G68" i="35"/>
  <c r="H67" i="35"/>
  <c r="G67" i="35"/>
  <c r="H63" i="35"/>
  <c r="G63" i="35"/>
  <c r="H62" i="35"/>
  <c r="G62" i="35"/>
  <c r="H61" i="35"/>
  <c r="G61" i="35"/>
  <c r="H60" i="35"/>
  <c r="G60" i="35"/>
  <c r="H59" i="35"/>
  <c r="G59" i="35"/>
  <c r="H58" i="35"/>
  <c r="G58" i="35"/>
  <c r="H57" i="35"/>
  <c r="G57" i="35"/>
  <c r="L56" i="35"/>
  <c r="H56" i="35"/>
  <c r="L55" i="35"/>
  <c r="H55" i="35"/>
  <c r="H52" i="35"/>
  <c r="G52" i="35"/>
  <c r="F52" i="35"/>
  <c r="I51" i="35"/>
  <c r="I50" i="35"/>
  <c r="E47" i="35"/>
  <c r="E44" i="35"/>
  <c r="A38" i="35"/>
  <c r="K34" i="35"/>
  <c r="I34" i="35"/>
  <c r="H34" i="35"/>
  <c r="P29" i="35"/>
  <c r="D29" i="35"/>
  <c r="P28" i="35"/>
  <c r="C25" i="35"/>
  <c r="P24" i="35"/>
  <c r="D24" i="35"/>
  <c r="D25" i="35" s="1"/>
  <c r="B91" i="35" s="1"/>
  <c r="C24" i="35"/>
  <c r="P23" i="35"/>
  <c r="P25" i="35" s="1"/>
  <c r="P20" i="35"/>
  <c r="C20" i="35"/>
  <c r="P19" i="35"/>
  <c r="D19" i="35"/>
  <c r="D20" i="35" s="1"/>
  <c r="C19" i="35"/>
  <c r="P18" i="35"/>
  <c r="L53" i="22"/>
  <c r="I52" i="35" l="1"/>
  <c r="D32" i="35"/>
  <c r="B92" i="35" s="1"/>
  <c r="D30" i="35"/>
  <c r="D31" i="35" s="1"/>
  <c r="G34" i="35"/>
  <c r="K58" i="35" s="1"/>
  <c r="M58" i="35" s="1"/>
  <c r="O58" i="35" s="1"/>
  <c r="P34" i="35"/>
  <c r="K69" i="35" s="1"/>
  <c r="M69" i="35" s="1"/>
  <c r="O69" i="35" s="1"/>
  <c r="E116" i="35"/>
  <c r="K59" i="35"/>
  <c r="M59" i="35" s="1"/>
  <c r="O59" i="35" s="1"/>
  <c r="H116" i="35"/>
  <c r="K62" i="35"/>
  <c r="M62" i="35" s="1"/>
  <c r="O62" i="35" s="1"/>
  <c r="K60" i="35"/>
  <c r="M60" i="35" s="1"/>
  <c r="O60" i="35" s="1"/>
  <c r="F116" i="35"/>
  <c r="J34" i="35"/>
  <c r="G116" i="35" s="1"/>
  <c r="K61" i="35"/>
  <c r="M61" i="35" s="1"/>
  <c r="O61" i="35" s="1"/>
  <c r="G27" i="34"/>
  <c r="F27" i="34"/>
  <c r="E27" i="34"/>
  <c r="D27" i="34"/>
  <c r="K24" i="34"/>
  <c r="L24" i="34" s="1"/>
  <c r="J24" i="34"/>
  <c r="G24" i="34"/>
  <c r="F24" i="34"/>
  <c r="E24" i="34" s="1"/>
  <c r="D24" i="34" s="1"/>
  <c r="J37" i="22"/>
  <c r="D116" i="35" l="1"/>
  <c r="I116" i="35" s="1"/>
  <c r="K72" i="35"/>
  <c r="M72" i="35" s="1"/>
  <c r="O72" i="35" s="1"/>
  <c r="K68" i="35"/>
  <c r="M68" i="35" s="1"/>
  <c r="O68" i="35" s="1"/>
  <c r="K57" i="35"/>
  <c r="M57" i="35" s="1"/>
  <c r="O57" i="35" s="1"/>
  <c r="K73" i="35"/>
  <c r="M73" i="35" s="1"/>
  <c r="O73" i="35" s="1"/>
  <c r="K63" i="35"/>
  <c r="M63" i="35" s="1"/>
  <c r="O63" i="35" s="1"/>
  <c r="K70" i="35"/>
  <c r="M70" i="35" s="1"/>
  <c r="O70" i="35" s="1"/>
  <c r="K55" i="35"/>
  <c r="M55" i="35" s="1"/>
  <c r="O55" i="35" s="1"/>
  <c r="G39" i="35"/>
  <c r="I39" i="35" s="1"/>
  <c r="L39" i="35" s="1"/>
  <c r="K67" i="35"/>
  <c r="M67" i="35" s="1"/>
  <c r="O67" i="35" s="1"/>
  <c r="K71" i="35"/>
  <c r="M71" i="35" s="1"/>
  <c r="O71" i="35" s="1"/>
  <c r="K56" i="35"/>
  <c r="M56" i="35" s="1"/>
  <c r="O56" i="35" s="1"/>
  <c r="G47" i="35"/>
  <c r="I47" i="35" s="1"/>
  <c r="B20" i="5"/>
  <c r="E42" i="22"/>
  <c r="J47" i="35" l="1"/>
  <c r="L47" i="35" s="1"/>
  <c r="H50" i="22"/>
  <c r="G50" i="22"/>
  <c r="I49" i="22"/>
  <c r="I48" i="22"/>
  <c r="F50" i="22"/>
  <c r="B18" i="5" l="1"/>
  <c r="D15" i="5"/>
  <c r="D14" i="5"/>
  <c r="A14" i="5"/>
  <c r="C15" i="5"/>
  <c r="A16" i="5"/>
  <c r="L54" i="22"/>
  <c r="L69" i="22"/>
  <c r="L68" i="22"/>
  <c r="G56" i="22"/>
  <c r="G57" i="22"/>
  <c r="G58" i="22"/>
  <c r="G59" i="22"/>
  <c r="G60" i="22"/>
  <c r="G61" i="22"/>
  <c r="G55" i="22"/>
  <c r="B15" i="5" s="1"/>
  <c r="H55" i="22"/>
  <c r="H56" i="22"/>
  <c r="H57" i="22"/>
  <c r="H58" i="22"/>
  <c r="H59" i="22"/>
  <c r="H60" i="22"/>
  <c r="H61" i="22"/>
  <c r="H54" i="22" l="1"/>
  <c r="I50" i="22" l="1"/>
  <c r="H66" i="22" l="1"/>
  <c r="G66" i="22"/>
  <c r="A20" i="5"/>
  <c r="B16" i="5"/>
  <c r="A12" i="5"/>
  <c r="D6" i="5"/>
  <c r="H29" i="22" l="1"/>
  <c r="H30" i="22" s="1"/>
  <c r="I29" i="22"/>
  <c r="J29" i="22"/>
  <c r="J30" i="22" s="1"/>
  <c r="K59" i="22" s="1"/>
  <c r="M59" i="22" s="1"/>
  <c r="O59" i="22" s="1"/>
  <c r="K29" i="22"/>
  <c r="K30" i="22" s="1"/>
  <c r="G29" i="22"/>
  <c r="G30" i="22" s="1"/>
  <c r="B37" i="22" l="1"/>
  <c r="B106" i="22" l="1"/>
  <c r="I30" i="22" l="1"/>
  <c r="H67" i="22" l="1"/>
  <c r="H68" i="22"/>
  <c r="H69" i="22"/>
  <c r="H70" i="22"/>
  <c r="H65" i="22"/>
  <c r="D12" i="5"/>
  <c r="B7" i="5"/>
  <c r="A36" i="22"/>
  <c r="H53" i="22"/>
  <c r="B77" i="22" l="1"/>
  <c r="G41" i="30"/>
  <c r="G70" i="22" l="1"/>
  <c r="L70" i="22"/>
  <c r="G69" i="22"/>
  <c r="G68" i="22"/>
  <c r="G67" i="22"/>
  <c r="G65" i="22"/>
  <c r="B22" i="5" s="1"/>
  <c r="C25" i="22" l="1"/>
  <c r="C24" i="22"/>
  <c r="C20" i="22"/>
  <c r="C19" i="22"/>
  <c r="B13" i="5" l="1"/>
  <c r="C13" i="5" l="1"/>
  <c r="A10" i="5"/>
  <c r="A11" i="5"/>
  <c r="A8" i="5"/>
  <c r="B87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9" i="22"/>
  <c r="B88" i="22"/>
  <c r="P25" i="22"/>
  <c r="B5" i="5" l="1"/>
  <c r="B6" i="5" s="1"/>
  <c r="P18" i="22" l="1"/>
  <c r="D19" i="22"/>
  <c r="D20" i="22" s="1"/>
  <c r="H32" i="22"/>
  <c r="K57" i="22" s="1"/>
  <c r="M57" i="22" s="1"/>
  <c r="O57" i="22" s="1"/>
  <c r="I32" i="22"/>
  <c r="K58" i="22" s="1"/>
  <c r="M58" i="22" s="1"/>
  <c r="O58" i="22" s="1"/>
  <c r="J32" i="22"/>
  <c r="K32" i="22"/>
  <c r="K60" i="22" s="1"/>
  <c r="M60" i="22" s="1"/>
  <c r="O60" i="22" s="1"/>
  <c r="B97" i="22"/>
  <c r="B98" i="22"/>
  <c r="C113" i="22"/>
  <c r="F113" i="22" l="1"/>
  <c r="H113" i="22"/>
  <c r="G113" i="22"/>
  <c r="E113" i="22"/>
  <c r="P19" i="22"/>
  <c r="P20" i="22" s="1"/>
  <c r="G32" i="22"/>
  <c r="E45" i="22"/>
  <c r="B96" i="22"/>
  <c r="K56" i="22" l="1"/>
  <c r="M56" i="22" s="1"/>
  <c r="O56" i="22" s="1"/>
  <c r="D113" i="22"/>
  <c r="P32" i="22"/>
  <c r="I113" i="22"/>
  <c r="K54" i="22" l="1"/>
  <c r="M54" i="22" s="1"/>
  <c r="O54" i="22" s="1"/>
  <c r="K55" i="22"/>
  <c r="M55" i="22" s="1"/>
  <c r="O55" i="22" s="1"/>
  <c r="K61" i="22"/>
  <c r="M61" i="22" s="1"/>
  <c r="O61" i="22" s="1"/>
  <c r="K66" i="22"/>
  <c r="M66" i="22" s="1"/>
  <c r="O66" i="22" s="1"/>
  <c r="K67" i="22"/>
  <c r="M67" i="22" s="1"/>
  <c r="O67" i="22" s="1"/>
  <c r="K70" i="22"/>
  <c r="M70" i="22" s="1"/>
  <c r="O70" i="22" s="1"/>
  <c r="K65" i="22"/>
  <c r="M65" i="22" s="1"/>
  <c r="O65" i="22" s="1"/>
  <c r="K68" i="22"/>
  <c r="M68" i="22" s="1"/>
  <c r="O68" i="22" s="1"/>
  <c r="K53" i="22"/>
  <c r="M53" i="22" s="1"/>
  <c r="O53" i="22" s="1"/>
  <c r="G37" i="22"/>
  <c r="I37" i="22" s="1"/>
  <c r="K69" i="22"/>
  <c r="M69" i="22" s="1"/>
  <c r="O69" i="22" s="1"/>
  <c r="G45" i="22"/>
  <c r="I45" i="22" s="1"/>
  <c r="J45" i="22" s="1"/>
  <c r="L37" i="22" l="1"/>
  <c r="L45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<sst xmlns="http://schemas.openxmlformats.org/spreadsheetml/2006/main" count="2067" uniqueCount="730">
  <si>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</si>
  <si>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</si>
  <si>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</si>
  <si>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</si>
  <si>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</si>
  <si>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</si>
  <si>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</si>
  <si>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</si>
  <si>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</si>
  <si>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</si>
  <si>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</si>
  <si>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</si>
  <si>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</si>
  <si>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</si>
  <si>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</si>
  <si>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</si>
  <si>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</si>
  <si>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</si>
  <si>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</si>
  <si>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</si>
  <si>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</si>
  <si>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</si>
  <si>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</si>
  <si>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</si>
  <si>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</si>
  <si>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</si>
  <si>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</si>
  <si>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</si>
  <si>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</si>
  <si>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</si>
  <si>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</si>
  <si>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</si>
  <si>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</si>
  <si>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</si>
  <si>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</si>
  <si>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</si>
  <si>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</si>
  <si>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</si>
  <si>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</si>
  <si>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</si>
  <si>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</si>
  <si>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</si>
  <si>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</si>
  <si>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</si>
  <si>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</si>
  <si>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</si>
  <si>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</si>
  <si>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</si>
  <si>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</si>
  <si>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</si>
  <si>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</si>
  <si>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</si>
  <si>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</si>
  <si>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</si>
  <si>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</si>
  <si>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</si>
  <si>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</si>
  <si>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</si>
  <si>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</si>
  <si>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</si>
  <si>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</si>
  <si>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</si>
  <si>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</si>
  <si>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</si>
  <si>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</si>
  <si>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</si>
  <si>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</si>
  <si>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</si>
  <si>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</si>
  <si>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</si>
  <si>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</si>
  <si>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</si>
  <si>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</si>
  <si>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</si>
  <si>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</si>
  <si>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</si>
  <si>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</si>
  <si>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</si>
  <si>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</si>
  <si>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</si>
  <si>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</si>
  <si>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</si>
  <si>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</si>
  <si>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</si>
  <si>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</si>
  <si>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</si>
  <si>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</si>
  <si>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</si>
  <si>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</si>
  <si>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</si>
  <si>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</si>
  <si>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</si>
  <si>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</si>
  <si>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</si>
  <si>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</si>
  <si>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</si>
  <si>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</si>
  <si>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</si>
  <si>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</si>
  <si>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</si>
  <si>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</si>
  <si>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</si>
  <si>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</si>
  <si>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</si>
  <si>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</si>
  <si>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</si>
  <si>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</si>
  <si>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</si>
  <si>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</si>
  <si>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</si>
  <si>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FW23 PRODUCTION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</si>
  <si>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</si>
  <si>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</si>
  <si>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</si>
  <si>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</si>
  <si>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</si>
  <si>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</si>
  <si>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</si>
  <si>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</si>
  <si>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MER - TÂM/THÚY /HIỆP252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</si>
  <si>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</si>
  <si>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</si>
  <si>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</si>
  <si>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</si>
  <si>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</si>
  <si>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</si>
  <si>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</si>
  <si>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</si>
  <si>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</si>
  <si>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</si>
  <si>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</si>
  <si>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</si>
  <si>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</si>
  <si>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</si>
  <si>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</si>
  <si>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</si>
  <si>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</si>
  <si>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</si>
  <si>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</si>
  <si>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</si>
  <si>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</si>
  <si>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</si>
  <si>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</si>
  <si>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</si>
  <si>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</si>
  <si>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</si>
  <si>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</si>
  <si>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</si>
  <si>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</si>
  <si>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</si>
  <si>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</si>
  <si>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</si>
  <si>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</si>
  <si>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</si>
  <si>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</si>
  <si>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</si>
  <si>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</si>
  <si>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</si>
  <si>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</si>
  <si>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</si>
  <si>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</si>
  <si>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</si>
  <si>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</si>
  <si>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</si>
  <si>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</si>
  <si>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</si>
  <si>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</si>
  <si>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</si>
  <si>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</si>
  <si>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</si>
  <si>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</si>
  <si>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</si>
  <si>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</si>
  <si>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</si>
  <si>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</si>
  <si>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</si>
  <si>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</si>
  <si>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</si>
  <si>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G10  PLAIN 23  G2562</t>
  </si>
  <si>
    <t>AMAZON</t>
  </si>
  <si>
    <t>LICENSE TEE by GOLF WANG</t>
  </si>
  <si>
    <t>CHẤT LƯỢNG, HAND FEEL, MẶT LÔNG DUYỆT THEO</t>
  </si>
  <si>
    <t xml:space="preserve">HÌNH IN </t>
  </si>
  <si>
    <t>STYLE NAME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</si>
  <si>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</si>
  <si>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</si>
  <si>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</si>
  <si>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</si>
  <si>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</si>
  <si>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</si>
  <si>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</si>
  <si>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</si>
  <si>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</si>
  <si>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</si>
  <si>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</si>
  <si>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</si>
  <si>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</si>
  <si>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</si>
  <si>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</si>
  <si>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</si>
  <si>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</si>
  <si>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</si>
  <si>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</si>
  <si>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</si>
  <si>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</si>
  <si>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</si>
  <si>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</si>
  <si>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</si>
  <si>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</si>
  <si>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</si>
  <si>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</si>
  <si>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</si>
  <si>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</si>
  <si>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</si>
  <si>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</si>
  <si>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</si>
  <si>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G10ACW84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</si>
  <si>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</si>
  <si>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</si>
  <si>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</si>
  <si>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</si>
  <si>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</si>
  <si>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</si>
  <si>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</si>
  <si>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</si>
  <si>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</si>
  <si>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</si>
  <si>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</si>
  <si>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</si>
  <si>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</si>
  <si>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</si>
  <si>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</si>
  <si>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</si>
  <si>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</si>
  <si>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</si>
  <si>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</si>
  <si>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</si>
  <si>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</si>
  <si>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</si>
  <si>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</si>
  <si>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</si>
  <si>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</si>
  <si>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</si>
  <si>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</si>
  <si>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</si>
  <si>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</si>
  <si>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</si>
  <si>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</si>
  <si>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</si>
  <si>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</si>
  <si>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</si>
  <si>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</si>
  <si>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</si>
  <si>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</si>
  <si>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</si>
  <si>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</si>
  <si>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</si>
  <si>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</si>
  <si>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</si>
  <si>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</si>
  <si>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</si>
  <si>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</si>
  <si>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</si>
  <si>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</si>
  <si>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</si>
  <si>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</si>
  <si>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</si>
  <si>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</si>
  <si>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</si>
  <si>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</si>
  <si>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</si>
  <si>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</si>
  <si>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</si>
  <si>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</si>
  <si>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</si>
  <si>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</si>
  <si>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</si>
  <si>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</si>
  <si>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</si>
  <si>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</si>
  <si>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</si>
  <si>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</si>
  <si>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</si>
  <si>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</si>
  <si>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</si>
  <si>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</si>
  <si>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</si>
  <si>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</si>
  <si>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</si>
  <si>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</si>
  <si>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</si>
  <si>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</si>
  <si>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</si>
  <si>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</si>
  <si>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</si>
  <si>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</si>
  <si>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</si>
  <si>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</si>
  <si>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</si>
  <si>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</si>
  <si>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</si>
  <si>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</si>
  <si>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</si>
  <si>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</si>
  <si>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</si>
  <si>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</si>
  <si>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</si>
  <si>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</si>
  <si>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</si>
  <si>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</si>
  <si>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</si>
  <si>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</si>
  <si>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</si>
  <si>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</si>
  <si>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</si>
  <si>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</si>
  <si>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</si>
  <si>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</si>
  <si>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</si>
  <si>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</si>
  <si>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</si>
  <si>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</si>
  <si>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</si>
  <si>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</si>
  <si>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</si>
  <si>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</si>
  <si>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</si>
  <si>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</si>
  <si>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</si>
  <si>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</si>
  <si>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</si>
  <si>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</si>
  <si>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</si>
  <si>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</si>
  <si>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</si>
  <si>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</si>
  <si>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</si>
  <si>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</si>
  <si>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</si>
  <si>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</si>
  <si>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</si>
  <si>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</si>
  <si>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</si>
  <si>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</si>
  <si>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</si>
  <si>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</si>
  <si>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</si>
  <si>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</si>
  <si>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</si>
  <si>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</si>
  <si>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</si>
  <si>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</si>
  <si>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</si>
  <si>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</si>
  <si>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</si>
  <si>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</si>
  <si>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</si>
  <si>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</si>
  <si>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</si>
  <si>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</si>
  <si>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</si>
  <si>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</si>
  <si>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</si>
  <si>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</si>
  <si>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</si>
  <si>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</si>
  <si>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</si>
  <si>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</si>
  <si>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</si>
  <si>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</si>
  <si>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</si>
  <si>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</si>
  <si>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</si>
  <si>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</si>
  <si>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</si>
  <si>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</si>
  <si>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</si>
  <si>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</si>
  <si>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</si>
  <si>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</si>
  <si>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</si>
  <si>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</si>
  <si>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</si>
  <si>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</si>
  <si>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</si>
  <si>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</si>
  <si>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</si>
  <si>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</si>
  <si>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</si>
  <si>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</si>
  <si>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</si>
  <si>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</si>
  <si>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</si>
  <si>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</si>
  <si>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</si>
  <si>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</si>
  <si>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</si>
  <si>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</si>
  <si>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</si>
  <si>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</si>
  <si>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</si>
  <si>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</si>
  <si>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</si>
  <si>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</si>
  <si>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</si>
  <si>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</si>
  <si>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</si>
  <si>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</si>
  <si>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</si>
  <si>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</si>
  <si>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</si>
  <si>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</si>
  <si>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</si>
  <si>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</si>
  <si>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</si>
  <si>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</si>
  <si>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</si>
  <si>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</si>
  <si>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</si>
  <si>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</si>
  <si>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</si>
  <si>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</si>
  <si>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</si>
  <si>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</si>
  <si>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</si>
  <si>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</si>
  <si>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</si>
  <si>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</si>
  <si>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</si>
  <si>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</si>
  <si>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</si>
  <si>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</si>
  <si>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</si>
  <si>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</si>
  <si>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</si>
  <si>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</si>
  <si>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</si>
  <si>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</si>
  <si>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</si>
  <si>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</si>
  <si>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</si>
  <si>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</si>
  <si>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</si>
  <si>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</si>
  <si>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</si>
  <si>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</si>
  <si>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</si>
  <si>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</si>
  <si>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</si>
  <si>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</si>
  <si>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</si>
  <si>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</si>
  <si>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</si>
  <si>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</si>
  <si>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</si>
  <si>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</si>
  <si>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</si>
  <si>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</si>
  <si>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</si>
  <si>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</si>
  <si>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</si>
  <si>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</si>
  <si>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</si>
  <si>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</si>
  <si>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</si>
  <si>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</si>
  <si>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</si>
  <si>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</si>
  <si>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</si>
  <si>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</si>
  <si>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</si>
  <si>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</si>
  <si>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</si>
  <si>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</si>
  <si>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</si>
  <si>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</si>
  <si>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</si>
  <si>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</si>
  <si>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</si>
  <si>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</si>
  <si>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</si>
  <si>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</si>
  <si>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</si>
  <si>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</si>
  <si>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</si>
  <si>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</si>
  <si>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</si>
  <si>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</si>
  <si>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</si>
  <si>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</si>
  <si>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</si>
  <si>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</si>
  <si>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 xml:space="preserve">BLACK /WHITE </t>
  </si>
  <si>
    <t xml:space="preserve">NHÃN THÀNH PHẦN 100% COTTON-THEO TỪNG SIZE </t>
  </si>
  <si>
    <t xml:space="preserve">COLOR </t>
  </si>
  <si>
    <t>STICKER CARTON</t>
  </si>
  <si>
    <t>NATURAL (QUI CÁCH STICKER + ĐÓNG HÀNG Ở MAIL RIÊNG)</t>
  </si>
  <si>
    <t>THÔNG TIN ĐỊNH VỊ HÌNH IN 
(GỬI RẬP FULL SIZE KHÁCH DUYỆT TRƯỚC KHI SẢN XUẤT )</t>
  </si>
  <si>
    <t>QUI CÁCH ĐÓNG GÓI THEO MAIL TRIỂN KHAI CỦA AMAZON</t>
  </si>
  <si>
    <t>GARMENT WASH</t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</si>
  <si>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</si>
  <si>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</si>
  <si>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</si>
  <si>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</si>
  <si>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</si>
  <si>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</si>
  <si>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>100% OE COTTON FLEECE 350GSM (10oz)</t>
  </si>
  <si>
    <t>RIB 2X2_COTTON SPANDEX_97/3_390GSM_VTK5824</t>
  </si>
  <si>
    <t>CHỈ 40/2 MAY NHÃN</t>
  </si>
  <si>
    <t>G10-0513</t>
  </si>
  <si>
    <t>NHÃN CHÍNH -SIZE TAB (DAMASK - WOVEN) 2" X 1"</t>
  </si>
  <si>
    <t xml:space="preserve">NHÃN SIZE  0.5" x 1" -SIZE S </t>
  </si>
  <si>
    <t>NHÃN SIZE  0.5" x 1" -SIZE M</t>
  </si>
  <si>
    <t>NHÃN SIZE  0.5" x 1" -SIZE L</t>
  </si>
  <si>
    <t>NHÃN SIZE  0.5" x 1" -SIZE XL</t>
  </si>
  <si>
    <t>NHÃN SIZE  0.5" x 1" -SIZE XXL</t>
  </si>
  <si>
    <t xml:space="preserve">WHITE </t>
  </si>
  <si>
    <t>3"</t>
  </si>
  <si>
    <t>3.25"</t>
  </si>
  <si>
    <t>3.5"</t>
  </si>
  <si>
    <t>3.75"</t>
  </si>
  <si>
    <t>CHỈ MAY NHÃN CHÍNH (NHƯ ÁO MẪU TRIỂN KHAI )</t>
  </si>
  <si>
    <r>
      <t>GẮN Ở GIỮA CỔ SAU CÁCH ĐƯỜNG MAY CỔ</t>
    </r>
    <r>
      <rPr>
        <b/>
        <sz val="30"/>
        <color theme="9" tint="-0.249977111117893"/>
        <rFont val="Muli"/>
      </rPr>
      <t xml:space="preserve"> 0.75''</t>
    </r>
    <r>
      <rPr>
        <sz val="30"/>
        <rFont val="Muli"/>
      </rPr>
      <t xml:space="preserve"> , MAY 4 CẠNH NHÃN </t>
    </r>
  </si>
  <si>
    <t xml:space="preserve">GẮN Ở CHÍNH GIỮA CẠNH DƯỜI NHÃN CHÍNH </t>
  </si>
  <si>
    <t xml:space="preserve">NHÃN SIZE  0.5" x 1" -THEO TỪNG SIZE </t>
  </si>
  <si>
    <t xml:space="preserve">GẮN SƯỜN TRÁI NGƯỜI MẶC CÁCH ĐƯỜNG TRA BO  2'' </t>
  </si>
  <si>
    <t>DESCRIPTION</t>
  </si>
  <si>
    <t>XXXL</t>
  </si>
  <si>
    <t>GRADING</t>
  </si>
  <si>
    <t>TOLERANCE +/-</t>
  </si>
  <si>
    <t>LENGTH FROM SIDE NECK POINT TO HEM</t>
  </si>
  <si>
    <t>DÀI ÁO TỪ ĐIỂM CỔ ĐẾN LAI ÁO</t>
  </si>
  <si>
    <t>1/2 CHEST AT ARMPIT</t>
  </si>
  <si>
    <t xml:space="preserve">1/2 NGỰC Ở NÁCH </t>
  </si>
  <si>
    <t>1/2 BASE  STRETCHED FLAT</t>
  </si>
  <si>
    <t xml:space="preserve">1/2 LAI DƯỚI ĐƯỜNG MAY RIB </t>
  </si>
  <si>
    <t>1/2 BASE (RIB) REPAXED</t>
  </si>
  <si>
    <t xml:space="preserve">1/2 LAI DO ÊM </t>
  </si>
  <si>
    <t xml:space="preserve">OVERARM </t>
  </si>
  <si>
    <t xml:space="preserve">DÀI TAY NGOÀI - TÍNH LUÔN CỬA TAY - KHÔNG TÍNH RIB CỔ </t>
  </si>
  <si>
    <t>UNDERARM</t>
  </si>
  <si>
    <t>DÀI TAY CẠNH  TRONG</t>
  </si>
  <si>
    <t>SHOULDER TO SHOULDER</t>
  </si>
  <si>
    <t xml:space="preserve">NGANG VAI </t>
  </si>
  <si>
    <t xml:space="preserve">NGỰC DƯỚI ĐỈNH VAI 18.5CM </t>
  </si>
  <si>
    <t xml:space="preserve">NGANG SUA DƯỚI ĐỈNH VAI 18.5CM </t>
  </si>
  <si>
    <t>BICEP (2CM BELOW UNDERARM POINT)</t>
  </si>
  <si>
    <t xml:space="preserve">BẮP TAY DƯỚI NÁCH 2CM </t>
  </si>
  <si>
    <t>ARMHOLE (STRAIGHT)</t>
  </si>
  <si>
    <t xml:space="preserve">NÁCH ĐO THẲNG </t>
  </si>
  <si>
    <t>ELBOW  WIDTH- half way down underarm</t>
  </si>
  <si>
    <t>RỘNG KHỦY TAY (TỪ 1/2 DÀI TAY TRONG)</t>
  </si>
  <si>
    <t>CUFF WIDTH STRETCHED FLAT - 2cm above rib</t>
  </si>
  <si>
    <t xml:space="preserve">RỘNG CỬA TAY CÁCH ĐƯỜNG MAY RIB 2CM </t>
  </si>
  <si>
    <t>CUFF WIDTH RELAXED</t>
  </si>
  <si>
    <t xml:space="preserve">RỘNG CỬA TAY ĐO ÊM </t>
  </si>
  <si>
    <t>CUFF HEIGHT</t>
  </si>
  <si>
    <t xml:space="preserve">TO BẢN LAI TAY </t>
  </si>
  <si>
    <t>BOTTOM HEM DEPTH</t>
  </si>
  <si>
    <t xml:space="preserve">TO BẢN LAI ÁO </t>
  </si>
  <si>
    <t>NECK WIDTH</t>
  </si>
  <si>
    <t xml:space="preserve">RỘNG CỔ </t>
  </si>
  <si>
    <t xml:space="preserve">SIDE NECK LEVEL TO BACK NECK DROP </t>
  </si>
  <si>
    <t xml:space="preserve">HẠ CỔ SAU </t>
  </si>
  <si>
    <t>SIDE NECK LEVEL TO FRONT NECK DROP</t>
  </si>
  <si>
    <t xml:space="preserve">HẠ CỔ TRƯỚC </t>
  </si>
  <si>
    <t>SHOULDER SEAM AHEAD</t>
  </si>
  <si>
    <t xml:space="preserve">CHỒM VAI </t>
  </si>
  <si>
    <t>HOOD HEIGHT (FRONT EDGE)</t>
  </si>
  <si>
    <t>CAO NÓN  (CẠNH TRƯỚC)</t>
  </si>
  <si>
    <t>HOOD HEIGHT FROM SIDE NECKPOINT</t>
  </si>
  <si>
    <t>CAO NÓN TỪ ĐIỂM SƯỜN CỔ</t>
  </si>
  <si>
    <t>HOOD WIDTH - ACROSS CENTRE</t>
  </si>
  <si>
    <t xml:space="preserve">RỘNG NÓN TẠI ĐIỂM GIỮA </t>
  </si>
  <si>
    <t>OVERHEAD</t>
  </si>
  <si>
    <t>SÓNG NÓN NGUYÊN VÒNG</t>
  </si>
  <si>
    <t>CF TO CB NECKLINE</t>
  </si>
  <si>
    <t xml:space="preserve">CỔ TỪ GIỮA TRƯỚC ĐẾN GIỮA SAU </t>
  </si>
  <si>
    <t>WIDTH OF POCKET TOP EDGE</t>
  </si>
  <si>
    <t xml:space="preserve">RỘNG TÚI CẠNH TRÊN </t>
  </si>
  <si>
    <t>WIDTH OF POCKET WIDEST</t>
  </si>
  <si>
    <t>RỘNG TÚI Ở ĐIỂM RỘNG NHẤT</t>
  </si>
  <si>
    <t>POCKET OPENING</t>
  </si>
  <si>
    <t>MIENG TUI</t>
  </si>
  <si>
    <t>POCKET HEIGHT</t>
  </si>
  <si>
    <t xml:space="preserve">CAO TÚI </t>
  </si>
  <si>
    <t>POCKET HEIGHT AT SIDES</t>
  </si>
  <si>
    <t xml:space="preserve">CAO CẠNH SƯỜN TÚI </t>
  </si>
  <si>
    <t>HEATHER GREY BC06</t>
  </si>
  <si>
    <t xml:space="preserve">CHI TIẾT LOT  + SỐ LƯỢNG THỂ HIỆN BÊN DƯỚI
</t>
  </si>
  <si>
    <t xml:space="preserve">Lot vải chính </t>
  </si>
  <si>
    <t>ÁNH</t>
  </si>
  <si>
    <t>SỐ LƯỢNG (MET)</t>
  </si>
  <si>
    <t>GH CHÚ</t>
  </si>
  <si>
    <t xml:space="preserve">CODE VẢI </t>
  </si>
  <si>
    <t>A</t>
  </si>
  <si>
    <t xml:space="preserve">CẤP HẾT LOT TRIỆT TIÊU </t>
  </si>
  <si>
    <t xml:space="preserve">TOTAL </t>
  </si>
  <si>
    <t>L0374-10</t>
  </si>
  <si>
    <t>DRSS22P1120001T00D</t>
  </si>
  <si>
    <t xml:space="preserve">DRSS22P1120002T00D
L0410-2(ÁNH A ) CẤP ĐỦ SL </t>
  </si>
  <si>
    <t>K9016</t>
  </si>
  <si>
    <t xml:space="preserve">MEDIUM HEATHER </t>
  </si>
  <si>
    <t>W: 8" X H: 1.52"</t>
  </si>
  <si>
    <t>4"</t>
  </si>
  <si>
    <t>4.25"</t>
  </si>
  <si>
    <t>IN  TẠI  THÂN TRƯỚC (IN BÁN THÀNH PHẨM)</t>
  </si>
  <si>
    <t>CẮT CHÍNH XÁC</t>
  </si>
  <si>
    <t xml:space="preserve">NCC THUẬN TIẾN </t>
  </si>
  <si>
    <r>
      <t xml:space="preserve">ĐỊNH VỊ HÌNH IN THÂN TRƯỚC: </t>
    </r>
    <r>
      <rPr>
        <sz val="24"/>
        <rFont val="Muli"/>
      </rPr>
      <t>TỪ ĐƯỜNG TRA CỔ GIỮA ĐẾN ĐỈNH HÌNH IN</t>
    </r>
    <r>
      <rPr>
        <b/>
        <u/>
        <sz val="24"/>
        <rFont val="Muli"/>
      </rPr>
      <t xml:space="preserve">
</t>
    </r>
    <r>
      <rPr>
        <sz val="24"/>
        <rFont val="Muli"/>
      </rPr>
      <t>CANH ĐỀU 2 BÊN</t>
    </r>
    <r>
      <rPr>
        <b/>
        <u/>
        <sz val="24"/>
        <rFont val="Muli"/>
      </rPr>
      <t xml:space="preserve"> </t>
    </r>
  </si>
  <si>
    <t>PCS</t>
  </si>
  <si>
    <t>TRIỂN KHAI SẢN XUẤT  THEO ÁO MẪU G10ACW84, MÀU MEDIUM HEATHER CHUYỂN CÙNG TÁC NGHIỆP</t>
  </si>
  <si>
    <t>CREW NECK</t>
  </si>
  <si>
    <t>L0310-12</t>
  </si>
  <si>
    <t xml:space="preserve">LAI TAY, LAI ÁO ,BO CỔ </t>
  </si>
  <si>
    <t>Season</t>
  </si>
  <si>
    <t>FW21/2023 Q1</t>
  </si>
  <si>
    <t>UA BLANKS</t>
  </si>
  <si>
    <t>Date Created</t>
  </si>
  <si>
    <t>Style Name</t>
  </si>
  <si>
    <t>REGULAR-CW01</t>
  </si>
  <si>
    <t>Amended 1</t>
  </si>
  <si>
    <t xml:space="preserve">CODE </t>
  </si>
  <si>
    <t>05.12.22</t>
  </si>
  <si>
    <t>Amended 2</t>
  </si>
  <si>
    <t>Block</t>
  </si>
  <si>
    <t>Amended 3</t>
  </si>
  <si>
    <t>*** Measurement by INCH</t>
  </si>
  <si>
    <t>xxs</t>
  </si>
  <si>
    <t>B</t>
  </si>
  <si>
    <t>C1</t>
  </si>
  <si>
    <t>C2</t>
  </si>
  <si>
    <t>D1</t>
  </si>
  <si>
    <t>D2</t>
  </si>
  <si>
    <t>E</t>
  </si>
  <si>
    <t>F1</t>
  </si>
  <si>
    <r>
      <t xml:space="preserve">X CHEST </t>
    </r>
    <r>
      <rPr>
        <sz val="12"/>
        <color indexed="10"/>
        <rFont val="Arial"/>
        <family val="2"/>
      </rPr>
      <t>18.5cms</t>
    </r>
    <r>
      <rPr>
        <sz val="12"/>
        <rFont val="Arial"/>
        <family val="2"/>
      </rPr>
      <t xml:space="preserve"> Down from SNP</t>
    </r>
  </si>
  <si>
    <t>F2</t>
  </si>
  <si>
    <r>
      <t xml:space="preserve">X BACK </t>
    </r>
    <r>
      <rPr>
        <sz val="12"/>
        <color indexed="10"/>
        <rFont val="Arial"/>
        <family val="2"/>
      </rPr>
      <t>18.5cms</t>
    </r>
    <r>
      <rPr>
        <sz val="12"/>
        <rFont val="Arial"/>
        <family val="2"/>
      </rPr>
      <t xml:space="preserve"> Down from SNP</t>
    </r>
  </si>
  <si>
    <t>G1</t>
  </si>
  <si>
    <t>G2</t>
  </si>
  <si>
    <t>H</t>
  </si>
  <si>
    <t>J1</t>
  </si>
  <si>
    <t>J2</t>
  </si>
  <si>
    <t>P</t>
  </si>
  <si>
    <t>Q</t>
  </si>
  <si>
    <t>R</t>
  </si>
  <si>
    <t>TO BAN RIB CO</t>
  </si>
  <si>
    <t>HOOD MEASUREMENTS - STANDARD HOOD</t>
  </si>
  <si>
    <t>T</t>
  </si>
  <si>
    <t>U</t>
  </si>
  <si>
    <t>V</t>
  </si>
  <si>
    <t>N</t>
  </si>
  <si>
    <t>POCKET MEASUREMENTS - FLAT OPENINGS - OPTIONAL - FOR POCKET STYLES</t>
  </si>
  <si>
    <t>X1</t>
  </si>
  <si>
    <t>X2</t>
  </si>
  <si>
    <t>Y1</t>
  </si>
  <si>
    <t>Y2</t>
  </si>
  <si>
    <t>A ĐÃ CHỈNH THÔNG SỐ THEO COMMENT- E BÍCH BỎ DÒNG COMMENT CỦA KH VÔ PHÍA DƯỚI NHA.</t>
  </si>
  <si>
    <t>NOTES:</t>
  </si>
  <si>
    <t>COMMENT 05/12/22</t>
  </si>
  <si>
    <t>- NECK WIDTH</t>
  </si>
  <si>
    <t>- CHANGE FRONT NECK DROP</t>
  </si>
  <si>
    <t>- CHANGE HOOD HEIGHT</t>
  </si>
  <si>
    <t>DUYỆT HÌNH IN THEO  ÁO MẪU G10ACW84  MÀU MEDIUM HEATHER  SẼ CHUYỂN PHÒNG IN NGÀY 24.7.23</t>
  </si>
  <si>
    <t>DUYỆT  MÀU + CHẤT LƯỢNG THEO ÁO MẪU G10ACW84 MÀU MEDIUM HEATHER  SẼ CHUYỂN PHÒNG IN NGÀY 24.7.23</t>
  </si>
  <si>
    <t>G10ACW84A</t>
  </si>
  <si>
    <t xml:space="preserve">CUNG CẤP RẬP FULL SIZE THÂN TRƯỚC ĐỂ LÀM RẬP ĐỊNH VỊ </t>
  </si>
  <si>
    <t>CÁCH GẮN NHÃN THEO TÁC NGHIỆP SX</t>
  </si>
  <si>
    <t>MAY THEO ÁO MẪU CHUYỂN CÙNG TÁC NGHIỆP</t>
  </si>
  <si>
    <t xml:space="preserve">IN  TẠI  THÂN TRƯỚC (IN BÁN THÀNH PHẨM)
</t>
  </si>
  <si>
    <t>GÓI CHỐNG ẨM</t>
  </si>
  <si>
    <t>ĐÓNG TRONG TỪNG SẢN PHẨM</t>
  </si>
  <si>
    <t>SỬ DỤNG LOẠI QUA MÁY DÒ KIM</t>
  </si>
  <si>
    <t>MER - THÚY /TUYỀN 205</t>
  </si>
  <si>
    <t>G10  SS24  G2638</t>
  </si>
  <si>
    <t>SS24 PRODUCTION</t>
  </si>
  <si>
    <t>SHIPPING SAMPLE</t>
  </si>
  <si>
    <t>PHOTOSHOOT</t>
  </si>
  <si>
    <t>0420/4</t>
  </si>
  <si>
    <t>0432/4</t>
  </si>
  <si>
    <t>BRUSH FLEECE 80%COTTON 06%POLY _370GSM (30'S/1CM + TC10'S/1 60/40)</t>
  </si>
  <si>
    <t>BRUSH FLEECE 80%COTTON 20%POLY _370GSM</t>
  </si>
  <si>
    <t>80% COTTON/20% COTTON</t>
  </si>
  <si>
    <t>CẤP ĐỦ</t>
  </si>
  <si>
    <t>GWSS24P0801001T00K</t>
  </si>
  <si>
    <t>100%COTTON RIB 1x1 _400GSM</t>
  </si>
  <si>
    <t>SPORT GREY B1069</t>
  </si>
  <si>
    <t>GWSS24P0801002T00K
LOT 0601/5, ÁNH A, CẤP ĐỦ</t>
  </si>
  <si>
    <t>G10-0792</t>
  </si>
  <si>
    <t>SPORT GREY</t>
  </si>
  <si>
    <t>GY4882</t>
  </si>
  <si>
    <t>DUYỆT HÌNH IN THEO  ÁO MẪU G10ACW84  MÀU MEDIUM HEATHER  SẼ CHUYỂN PHÒNG IN NGÀY 21.3.24</t>
  </si>
  <si>
    <t xml:space="preserve">THÔNG TIN ĐỊNH VỊ HÌNH IN </t>
  </si>
  <si>
    <t>DUYỆT GARMENT WASH THEO ÁO MẪU G10AHD114 MÀU BLACK ĐÃ CHUYỂN CHO BÊN WASH (CHỊ CHÍNH) NGÀY 26/3/24</t>
  </si>
  <si>
    <t>G10AHD111A</t>
  </si>
  <si>
    <t>GOBLIN GRADIENT HOODIE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</si>
  <si>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</si>
  <si>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</si>
  <si>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</si>
  <si>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</si>
  <si>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</si>
  <si>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</si>
  <si>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</si>
  <si>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</si>
  <si>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</si>
  <si>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</si>
  <si>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</si>
  <si>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</si>
  <si>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</si>
  <si>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</si>
  <si>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</si>
  <si>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</si>
  <si>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</si>
  <si>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</si>
  <si>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</si>
  <si>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</si>
  <si>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</si>
  <si>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</si>
  <si>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</si>
  <si>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</si>
  <si>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</si>
  <si>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</si>
  <si>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</si>
  <si>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</si>
  <si>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</si>
  <si>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</si>
  <si>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 xml:space="preserve">0420/4                          0432/4 </t>
  </si>
  <si>
    <t>0601/5</t>
  </si>
  <si>
    <t xml:space="preserve">NHÃN THÀNH PHẦN 80% COTTON/20% POLY-THEO TỪNG SIZE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</si>
</sst>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0.0000"/>
    <numFmt numFmtId="205" formatCode="#\ ?/8"/>
    <numFmt numFmtId="206" formatCode="#\ ?/4"/>
    <numFmt numFmtId="207" formatCode="#\ ?/2"/>
  </numFmts>
  <fonts count="2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26"/>
      <color theme="1"/>
      <name val="Muli"/>
    </font>
    <font>
      <b/>
      <u/>
      <sz val="24"/>
      <name val="Muli"/>
    </font>
    <font>
      <b/>
      <sz val="30"/>
      <color theme="9" tint="-0.249977111117893"/>
      <name val="Muli"/>
    </font>
    <font>
      <sz val="30"/>
      <name val="Muli"/>
    </font>
    <font>
      <sz val="8"/>
      <name val="Helvetica"/>
      <family val="2"/>
    </font>
    <font>
      <sz val="8"/>
      <color theme="1"/>
      <name val="Helvetica"/>
      <family val="2"/>
    </font>
    <font>
      <b/>
      <sz val="8"/>
      <color rgb="FF000000"/>
      <name val="Helvetica"/>
      <family val="2"/>
    </font>
    <font>
      <sz val="9"/>
      <name val="Helvetica"/>
    </font>
    <font>
      <b/>
      <sz val="20"/>
      <color theme="1"/>
      <name val="Muli"/>
    </font>
    <font>
      <b/>
      <sz val="28"/>
      <color theme="1"/>
      <name val="Muli"/>
    </font>
    <font>
      <sz val="20"/>
      <color theme="1"/>
      <name val="Muli"/>
    </font>
    <font>
      <b/>
      <sz val="8"/>
      <color theme="3" tint="-0.249977111117893"/>
      <name val="Arial"/>
      <family val="2"/>
    </font>
    <font>
      <sz val="12"/>
      <color theme="1"/>
      <name val="Arial"/>
      <family val="2"/>
    </font>
    <font>
      <sz val="12"/>
      <name val="Helvetica"/>
    </font>
    <font>
      <sz val="12"/>
      <color indexed="10"/>
      <name val="Arial"/>
      <family val="2"/>
    </font>
    <font>
      <sz val="12"/>
      <name val="Helvetica"/>
      <family val="2"/>
    </font>
    <font>
      <sz val="12"/>
      <color theme="1"/>
      <name val="Helvetica"/>
      <family val="2"/>
    </font>
    <font>
      <b/>
      <sz val="12"/>
      <name val="Helvetica"/>
      <family val="2"/>
    </font>
    <font>
      <sz val="12"/>
      <name val="Geneva"/>
      <family val="2"/>
    </font>
    <font>
      <b/>
      <sz val="12"/>
      <color rgb="FF000000"/>
      <name val="Helvetica"/>
      <family val="2"/>
    </font>
    <font>
      <b/>
      <sz val="14"/>
      <name val="Helvetica"/>
    </font>
    <font>
      <b/>
      <sz val="22"/>
      <name val="Helvetica"/>
    </font>
    <font>
      <sz val="11"/>
      <name val="Helvetica"/>
      <family val="2"/>
    </font>
    <font>
      <b/>
      <sz val="11"/>
      <name val="Helvetica"/>
    </font>
    <font>
      <b/>
      <sz val="11"/>
      <color rgb="FF000000"/>
      <name val="Helvetica"/>
      <family val="2"/>
    </font>
    <font>
      <sz val="11"/>
      <name val="Helvetica"/>
    </font>
    <font>
      <sz val="11"/>
      <color theme="1"/>
      <name val="Helvetica"/>
      <family val="2"/>
    </font>
    <font>
      <b/>
      <sz val="30"/>
      <color indexed="48"/>
      <name val="Muli"/>
    </font>
    <font>
      <sz val="18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C5D9F1"/>
        <bgColor rgb="FF000000"/>
      </patternFill>
    </fill>
  </fills>
  <borders count="9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4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7" fillId="0" borderId="0">
      <alignment vertical="center"/>
    </xf>
    <xf numFmtId="43" fontId="1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</cellStyleXfs>
  <cellXfs count="677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0" fillId="0" borderId="0" xfId="0" applyFont="1"/>
    <xf numFmtId="0" fontId="159" fillId="4" borderId="0" xfId="0" applyFont="1" applyFill="1" applyAlignment="1">
      <alignment horizontal="left"/>
    </xf>
    <xf numFmtId="0" fontId="160" fillId="4" borderId="0" xfId="0" applyFont="1" applyFill="1" applyAlignment="1">
      <alignment horizontal="center"/>
    </xf>
    <xf numFmtId="0" fontId="160" fillId="4" borderId="0" xfId="0" applyFont="1" applyFill="1"/>
    <xf numFmtId="0" fontId="161" fillId="39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/>
    </xf>
    <xf numFmtId="0" fontId="161" fillId="4" borderId="0" xfId="0" applyFont="1" applyFill="1" applyAlignment="1">
      <alignment horizontal="center" vertical="center"/>
    </xf>
    <xf numFmtId="0" fontId="161" fillId="9" borderId="0" xfId="0" applyFont="1" applyFill="1" applyAlignment="1">
      <alignment horizontal="center" vertical="center" wrapText="1"/>
    </xf>
    <xf numFmtId="0" fontId="161" fillId="39" borderId="0" xfId="0" applyFont="1" applyFill="1"/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8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8" fillId="4" borderId="0" xfId="0" applyFont="1" applyFill="1" applyAlignment="1">
      <alignment horizontal="left" vertical="center" indent="5"/>
    </xf>
    <xf numFmtId="0" fontId="158" fillId="4" borderId="0" xfId="0" applyFont="1" applyFill="1" applyAlignment="1">
      <alignment horizontal="center" vertical="center"/>
    </xf>
    <xf numFmtId="0" fontId="37" fillId="0" borderId="0" xfId="55" applyFont="1"/>
    <xf numFmtId="0" fontId="161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3" fillId="0" borderId="0" xfId="55" applyFont="1" applyAlignment="1">
      <alignment vertical="center"/>
    </xf>
    <xf numFmtId="0" fontId="163" fillId="9" borderId="57" xfId="55" applyFont="1" applyFill="1" applyBorder="1" applyAlignment="1">
      <alignment horizontal="left" vertical="center"/>
    </xf>
    <xf numFmtId="14" fontId="163" fillId="40" borderId="57" xfId="55" applyNumberFormat="1" applyFont="1" applyFill="1" applyBorder="1" applyAlignment="1">
      <alignment horizontal="center" vertical="center"/>
    </xf>
    <xf numFmtId="0" fontId="163" fillId="0" borderId="6" xfId="55" applyFont="1" applyBorder="1" applyAlignment="1">
      <alignment horizontal="center" vertical="center"/>
    </xf>
    <xf numFmtId="0" fontId="163" fillId="40" borderId="57" xfId="55" applyFont="1" applyFill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3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3" fillId="0" borderId="0" xfId="55" applyFont="1" applyAlignment="1">
      <alignment horizontal="center" vertical="center"/>
    </xf>
    <xf numFmtId="0" fontId="163" fillId="0" borderId="58" xfId="55" applyFont="1" applyBorder="1" applyAlignment="1">
      <alignment horizontal="center" vertical="center"/>
    </xf>
    <xf numFmtId="0" fontId="163" fillId="0" borderId="58" xfId="55" applyFont="1" applyBorder="1" applyAlignment="1">
      <alignment horizontal="center" vertical="center" wrapText="1"/>
    </xf>
    <xf numFmtId="16" fontId="163" fillId="0" borderId="59" xfId="55" applyNumberFormat="1" applyFont="1" applyBorder="1" applyAlignment="1">
      <alignment vertical="center"/>
    </xf>
    <xf numFmtId="0" fontId="163" fillId="0" borderId="60" xfId="55" applyFont="1" applyBorder="1" applyAlignment="1">
      <alignment vertical="center" wrapText="1"/>
    </xf>
    <xf numFmtId="0" fontId="163" fillId="0" borderId="61" xfId="55" applyFont="1" applyBorder="1" applyAlignment="1">
      <alignment horizontal="center" vertical="center"/>
    </xf>
    <xf numFmtId="0" fontId="163" fillId="0" borderId="62" xfId="55" applyFont="1" applyBorder="1" applyAlignment="1">
      <alignment horizontal="center" vertical="center" wrapText="1"/>
    </xf>
    <xf numFmtId="0" fontId="163" fillId="0" borderId="63" xfId="55" applyFont="1" applyBorder="1" applyAlignment="1">
      <alignment horizontal="left" vertical="center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6" xfId="55" applyFont="1" applyBorder="1" applyAlignment="1">
      <alignment horizontal="center" vertical="center"/>
    </xf>
    <xf numFmtId="0" fontId="163" fillId="0" borderId="63" xfId="55" applyFont="1" applyBorder="1" applyAlignment="1">
      <alignment vertical="center"/>
    </xf>
    <xf numFmtId="0" fontId="163" fillId="0" borderId="64" xfId="55" applyFont="1" applyBorder="1" applyAlignment="1">
      <alignment vertical="center" wrapText="1"/>
    </xf>
    <xf numFmtId="0" fontId="163" fillId="0" borderId="65" xfId="55" applyFont="1" applyBorder="1" applyAlignment="1">
      <alignment vertical="center" wrapText="1"/>
    </xf>
    <xf numFmtId="0" fontId="163" fillId="0" borderId="67" xfId="55" applyFont="1" applyBorder="1" applyAlignment="1">
      <alignment horizontal="center" vertical="center"/>
    </xf>
    <xf numFmtId="0" fontId="163" fillId="0" borderId="68" xfId="55" applyFont="1" applyBorder="1" applyAlignment="1">
      <alignment horizontal="center" vertical="center" wrapText="1"/>
    </xf>
    <xf numFmtId="0" fontId="163" fillId="0" borderId="68" xfId="55" applyFont="1" applyBorder="1" applyAlignment="1">
      <alignment horizontal="center" vertical="center"/>
    </xf>
    <xf numFmtId="0" fontId="163" fillId="0" borderId="0" xfId="55" applyFont="1" applyAlignment="1">
      <alignment horizontal="left" vertical="center" wrapText="1"/>
    </xf>
    <xf numFmtId="0" fontId="163" fillId="0" borderId="0" xfId="0" applyFont="1" applyAlignment="1">
      <alignment vertical="center"/>
    </xf>
    <xf numFmtId="0" fontId="163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7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3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8" fillId="2" borderId="0" xfId="0" applyFont="1" applyFill="1" applyAlignment="1">
      <alignment vertical="center"/>
    </xf>
    <xf numFmtId="0" fontId="169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31" fillId="0" borderId="55" xfId="2" applyFont="1" applyBorder="1"/>
    <xf numFmtId="0" fontId="170" fillId="41" borderId="25" xfId="0" applyFont="1" applyFill="1" applyBorder="1" applyAlignment="1">
      <alignment wrapText="1"/>
    </xf>
    <xf numFmtId="0" fontId="172" fillId="0" borderId="0" xfId="0" applyFont="1" applyAlignment="1">
      <alignment wrapText="1"/>
    </xf>
    <xf numFmtId="0" fontId="173" fillId="42" borderId="54" xfId="0" applyFont="1" applyFill="1" applyBorder="1" applyAlignment="1">
      <alignment horizontal="center" vertical="center" wrapText="1"/>
    </xf>
    <xf numFmtId="0" fontId="172" fillId="0" borderId="54" xfId="0" applyFont="1" applyBorder="1"/>
    <xf numFmtId="0" fontId="172" fillId="0" borderId="54" xfId="0" applyFont="1" applyBorder="1" applyAlignment="1">
      <alignment wrapText="1"/>
    </xf>
    <xf numFmtId="0" fontId="172" fillId="43" borderId="54" xfId="0" applyFont="1" applyFill="1" applyBorder="1"/>
    <xf numFmtId="0" fontId="172" fillId="4" borderId="54" xfId="0" applyFont="1" applyFill="1" applyBorder="1" applyAlignment="1">
      <alignment horizontal="center"/>
    </xf>
    <xf numFmtId="49" fontId="174" fillId="43" borderId="54" xfId="0" applyNumberFormat="1" applyFont="1" applyFill="1" applyBorder="1"/>
    <xf numFmtId="49" fontId="175" fillId="0" borderId="0" xfId="0" applyNumberFormat="1" applyFont="1"/>
    <xf numFmtId="0" fontId="172" fillId="0" borderId="0" xfId="0" applyFont="1"/>
    <xf numFmtId="0" fontId="172" fillId="4" borderId="54" xfId="0" applyFont="1" applyFill="1" applyBorder="1"/>
    <xf numFmtId="0" fontId="172" fillId="4" borderId="54" xfId="0" applyFont="1" applyFill="1" applyBorder="1" applyAlignment="1">
      <alignment wrapText="1"/>
    </xf>
    <xf numFmtId="49" fontId="175" fillId="4" borderId="0" xfId="0" applyNumberFormat="1" applyFont="1" applyFill="1"/>
    <xf numFmtId="0" fontId="172" fillId="4" borderId="0" xfId="0" applyFont="1" applyFill="1"/>
    <xf numFmtId="0" fontId="176" fillId="44" borderId="54" xfId="0" applyFont="1" applyFill="1" applyBorder="1" applyAlignment="1">
      <alignment horizontal="center" vertical="center" wrapText="1"/>
    </xf>
    <xf numFmtId="0" fontId="176" fillId="45" borderId="54" xfId="0" applyFont="1" applyFill="1" applyBorder="1" applyAlignment="1">
      <alignment horizontal="center" vertical="center" wrapText="1"/>
    </xf>
    <xf numFmtId="0" fontId="176" fillId="46" borderId="54" xfId="0" applyFont="1" applyFill="1" applyBorder="1" applyAlignment="1">
      <alignment horizontal="center" vertical="center" wrapText="1"/>
    </xf>
    <xf numFmtId="0" fontId="176" fillId="47" borderId="54" xfId="0" applyFont="1" applyFill="1" applyBorder="1" applyAlignment="1">
      <alignment horizontal="center" vertical="center" wrapText="1"/>
    </xf>
    <xf numFmtId="0" fontId="176" fillId="48" borderId="54" xfId="0" applyFont="1" applyFill="1" applyBorder="1" applyAlignment="1">
      <alignment horizontal="center" vertical="center" wrapText="1"/>
    </xf>
    <xf numFmtId="175" fontId="177" fillId="0" borderId="0" xfId="441" applyNumberFormat="1" applyFont="1"/>
    <xf numFmtId="0" fontId="172" fillId="0" borderId="0" xfId="0" applyFont="1" applyAlignment="1">
      <alignment horizontal="center"/>
    </xf>
    <xf numFmtId="0" fontId="178" fillId="0" borderId="0" xfId="0" applyFont="1"/>
    <xf numFmtId="0" fontId="54" fillId="2" borderId="3" xfId="0" applyFont="1" applyFill="1" applyBorder="1" applyAlignment="1">
      <alignment horizontal="center"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13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0" fontId="25" fillId="2" borderId="11" xfId="0" applyFont="1" applyFill="1" applyBorder="1" applyAlignment="1">
      <alignment horizontal="left" vertical="center" wrapText="1"/>
    </xf>
    <xf numFmtId="204" fontId="25" fillId="2" borderId="16" xfId="0" applyNumberFormat="1" applyFont="1" applyFill="1" applyBorder="1" applyAlignment="1">
      <alignment horizontal="center" vertical="center"/>
    </xf>
    <xf numFmtId="174" fontId="26" fillId="2" borderId="16" xfId="0" applyNumberFormat="1" applyFont="1" applyFill="1" applyBorder="1" applyAlignment="1">
      <alignment horizontal="center" vertical="center"/>
    </xf>
    <xf numFmtId="12" fontId="59" fillId="0" borderId="54" xfId="0" quotePrefix="1" applyNumberFormat="1" applyFont="1" applyBorder="1" applyAlignment="1">
      <alignment horizontal="center" vertical="center" wrapText="1"/>
    </xf>
    <xf numFmtId="0" fontId="25" fillId="2" borderId="56" xfId="0" applyFont="1" applyFill="1" applyBorder="1" applyAlignment="1">
      <alignment vertical="center"/>
    </xf>
    <xf numFmtId="0" fontId="25" fillId="2" borderId="55" xfId="0" applyFont="1" applyFill="1" applyBorder="1" applyAlignment="1">
      <alignment vertical="center"/>
    </xf>
    <xf numFmtId="0" fontId="25" fillId="2" borderId="15" xfId="0" applyFont="1" applyFill="1" applyBorder="1" applyAlignment="1">
      <alignment vertical="center"/>
    </xf>
    <xf numFmtId="0" fontId="183" fillId="0" borderId="27" xfId="0" applyFont="1" applyBorder="1" applyAlignment="1">
      <alignment horizontal="center" vertical="center"/>
    </xf>
    <xf numFmtId="0" fontId="183" fillId="0" borderId="0" xfId="0" applyFont="1" applyAlignment="1">
      <alignment vertical="center"/>
    </xf>
    <xf numFmtId="0" fontId="184" fillId="0" borderId="0" xfId="0" applyFont="1" applyAlignment="1">
      <alignment horizontal="left" vertical="center"/>
    </xf>
    <xf numFmtId="0" fontId="183" fillId="0" borderId="0" xfId="0" applyFont="1" applyAlignment="1">
      <alignment horizontal="center" vertical="center"/>
    </xf>
    <xf numFmtId="0" fontId="185" fillId="0" borderId="0" xfId="0" applyFont="1" applyAlignment="1">
      <alignment horizontal="center" vertical="center"/>
    </xf>
    <xf numFmtId="0" fontId="183" fillId="0" borderId="71" xfId="0" applyFont="1" applyBorder="1" applyAlignment="1">
      <alignment horizontal="center" vertical="center"/>
    </xf>
    <xf numFmtId="0" fontId="186" fillId="0" borderId="0" xfId="0" applyFont="1" applyAlignment="1">
      <alignment vertical="center"/>
    </xf>
    <xf numFmtId="0" fontId="25" fillId="0" borderId="0" xfId="2" applyFont="1" applyAlignment="1">
      <alignment vertical="center"/>
    </xf>
    <xf numFmtId="1" fontId="187" fillId="0" borderId="0" xfId="0" applyNumberFormat="1" applyFont="1" applyAlignment="1">
      <alignment horizontal="left" vertical="top" wrapText="1"/>
    </xf>
    <xf numFmtId="1" fontId="189" fillId="0" borderId="0" xfId="0" applyNumberFormat="1" applyFont="1" applyAlignment="1">
      <alignment horizontal="left" vertical="top" wrapText="1"/>
    </xf>
    <xf numFmtId="1" fontId="25" fillId="2" borderId="13" xfId="0" applyNumberFormat="1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vertical="center" wrapText="1"/>
    </xf>
    <xf numFmtId="0" fontId="25" fillId="2" borderId="13" xfId="0" applyFont="1" applyFill="1" applyBorder="1" applyAlignment="1">
      <alignment horizontal="center" vertical="center" wrapText="1"/>
    </xf>
    <xf numFmtId="1" fontId="160" fillId="0" borderId="54" xfId="0" applyNumberFormat="1" applyFont="1" applyBorder="1" applyAlignment="1">
      <alignment vertical="center"/>
    </xf>
    <xf numFmtId="175" fontId="26" fillId="2" borderId="54" xfId="441" applyNumberFormat="1" applyFont="1" applyFill="1" applyBorder="1" applyAlignment="1">
      <alignment horizontal="center" vertical="center" wrapText="1"/>
    </xf>
    <xf numFmtId="1" fontId="160" fillId="0" borderId="0" xfId="0" applyNumberFormat="1" applyFont="1" applyAlignment="1">
      <alignment horizontal="center" vertical="center"/>
    </xf>
    <xf numFmtId="0" fontId="25" fillId="0" borderId="0" xfId="2" applyFont="1" applyAlignment="1">
      <alignment horizontal="center" vertical="center"/>
    </xf>
    <xf numFmtId="1" fontId="25" fillId="0" borderId="0" xfId="2" applyNumberFormat="1" applyFont="1" applyAlignment="1">
      <alignment horizontal="left" vertical="center"/>
    </xf>
    <xf numFmtId="174" fontId="25" fillId="2" borderId="11" xfId="0" applyNumberFormat="1" applyFont="1" applyFill="1" applyBorder="1" applyAlignment="1">
      <alignment horizontal="center" vertical="center"/>
    </xf>
    <xf numFmtId="1" fontId="59" fillId="0" borderId="16" xfId="2" applyNumberFormat="1" applyFont="1" applyBorder="1" applyAlignment="1">
      <alignment horizontal="center" vertical="center" wrapText="1"/>
    </xf>
    <xf numFmtId="0" fontId="6" fillId="0" borderId="75" xfId="0" applyFont="1" applyBorder="1" applyAlignment="1">
      <alignment horizontal="left" vertical="center" indent="1"/>
    </xf>
    <xf numFmtId="0" fontId="190" fillId="0" borderId="76" xfId="0" applyFont="1" applyBorder="1" applyAlignment="1">
      <alignment vertical="center"/>
    </xf>
    <xf numFmtId="0" fontId="6" fillId="0" borderId="77" xfId="0" applyFont="1" applyBorder="1" applyAlignment="1">
      <alignment horizontal="left" vertical="center" indent="1"/>
    </xf>
    <xf numFmtId="15" fontId="6" fillId="0" borderId="77" xfId="0" applyNumberFormat="1" applyFont="1" applyBorder="1" applyAlignment="1">
      <alignment horizontal="center" vertical="center"/>
    </xf>
    <xf numFmtId="0" fontId="6" fillId="0" borderId="72" xfId="0" applyFont="1" applyBorder="1" applyAlignment="1">
      <alignment horizontal="left" vertical="center" indent="1"/>
    </xf>
    <xf numFmtId="0" fontId="190" fillId="0" borderId="56" xfId="0" applyFont="1" applyBorder="1" applyAlignment="1">
      <alignment horizontal="left" vertical="center"/>
    </xf>
    <xf numFmtId="0" fontId="6" fillId="0" borderId="54" xfId="0" applyFont="1" applyBorder="1" applyAlignment="1">
      <alignment horizontal="left" vertical="center" indent="1"/>
    </xf>
    <xf numFmtId="15" fontId="6" fillId="0" borderId="54" xfId="0" applyNumberFormat="1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190" fillId="0" borderId="56" xfId="0" applyFont="1" applyBorder="1" applyAlignment="1">
      <alignment vertical="center"/>
    </xf>
    <xf numFmtId="0" fontId="6" fillId="0" borderId="83" xfId="0" applyFont="1" applyBorder="1" applyAlignment="1">
      <alignment horizontal="left" vertical="center" indent="1"/>
    </xf>
    <xf numFmtId="0" fontId="6" fillId="49" borderId="45" xfId="0" applyFont="1" applyFill="1" applyBorder="1"/>
    <xf numFmtId="0" fontId="6" fillId="0" borderId="84" xfId="0" applyFont="1" applyBorder="1" applyAlignment="1">
      <alignment horizontal="left" vertical="center" indent="1"/>
    </xf>
    <xf numFmtId="0" fontId="6" fillId="0" borderId="8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53" xfId="0" applyFont="1" applyBorder="1" applyAlignment="1">
      <alignment horizontal="left" vertical="center" indent="1"/>
    </xf>
    <xf numFmtId="0" fontId="8" fillId="0" borderId="45" xfId="0" applyFont="1" applyBorder="1" applyAlignment="1">
      <alignment horizontal="left" vertical="center" indent="1"/>
    </xf>
    <xf numFmtId="0" fontId="6" fillId="0" borderId="45" xfId="0" applyFont="1" applyBorder="1" applyAlignment="1">
      <alignment horizontal="left" vertical="center" indent="1"/>
    </xf>
    <xf numFmtId="0" fontId="186" fillId="0" borderId="86" xfId="0" applyFont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7" xfId="0" applyFont="1" applyBorder="1" applyAlignment="1">
      <alignment horizontal="left" vertical="center" indent="1"/>
    </xf>
    <xf numFmtId="0" fontId="8" fillId="0" borderId="77" xfId="0" applyFont="1" applyBorder="1" applyAlignment="1">
      <alignment horizontal="center" vertical="center"/>
    </xf>
    <xf numFmtId="0" fontId="8" fillId="50" borderId="77" xfId="0" applyFont="1" applyFill="1" applyBorder="1" applyAlignment="1">
      <alignment horizontal="center" vertical="center"/>
    </xf>
    <xf numFmtId="0" fontId="8" fillId="40" borderId="77" xfId="0" applyFont="1" applyFill="1" applyBorder="1" applyAlignment="1">
      <alignment horizontal="center" vertical="center"/>
    </xf>
    <xf numFmtId="0" fontId="8" fillId="0" borderId="76" xfId="0" applyFont="1" applyBorder="1" applyAlignment="1">
      <alignment horizontal="center" vertical="center"/>
    </xf>
    <xf numFmtId="0" fontId="8" fillId="0" borderId="88" xfId="0" applyFont="1" applyBorder="1" applyAlignment="1">
      <alignment horizontal="center" vertical="center"/>
    </xf>
    <xf numFmtId="0" fontId="151" fillId="0" borderId="0" xfId="0" applyFont="1"/>
    <xf numFmtId="0" fontId="112" fillId="0" borderId="72" xfId="0" applyFont="1" applyBorder="1" applyAlignment="1">
      <alignment horizontal="center"/>
    </xf>
    <xf numFmtId="0" fontId="112" fillId="0" borderId="54" xfId="0" applyFont="1" applyBorder="1" applyAlignment="1">
      <alignment vertical="center"/>
    </xf>
    <xf numFmtId="0" fontId="191" fillId="4" borderId="54" xfId="0" applyFont="1" applyFill="1" applyBorder="1" applyAlignment="1">
      <alignment horizontal="left" vertical="center"/>
    </xf>
    <xf numFmtId="12" fontId="112" fillId="0" borderId="54" xfId="0" applyNumberFormat="1" applyFont="1" applyBorder="1" applyAlignment="1">
      <alignment horizontal="center" vertical="center"/>
    </xf>
    <xf numFmtId="12" fontId="112" fillId="50" borderId="54" xfId="0" applyNumberFormat="1" applyFont="1" applyFill="1" applyBorder="1" applyAlignment="1">
      <alignment horizontal="center"/>
    </xf>
    <xf numFmtId="165" fontId="112" fillId="0" borderId="54" xfId="0" applyNumberFormat="1" applyFont="1" applyBorder="1" applyAlignment="1">
      <alignment horizontal="center"/>
    </xf>
    <xf numFmtId="165" fontId="112" fillId="0" borderId="56" xfId="0" applyNumberFormat="1" applyFont="1" applyBorder="1" applyAlignment="1">
      <alignment horizontal="center" vertical="center"/>
    </xf>
    <xf numFmtId="12" fontId="112" fillId="0" borderId="73" xfId="0" applyNumberFormat="1" applyFont="1" applyBorder="1" applyAlignment="1">
      <alignment horizontal="center" vertical="center"/>
    </xf>
    <xf numFmtId="0" fontId="151" fillId="0" borderId="0" xfId="0" applyFont="1" applyAlignment="1">
      <alignment vertical="center" wrapText="1"/>
    </xf>
    <xf numFmtId="0" fontId="112" fillId="4" borderId="54" xfId="0" applyFont="1" applyFill="1" applyBorder="1" applyAlignment="1">
      <alignment vertical="center"/>
    </xf>
    <xf numFmtId="0" fontId="191" fillId="4" borderId="54" xfId="0" applyFont="1" applyFill="1" applyBorder="1" applyAlignment="1">
      <alignment horizontal="left" vertical="center" wrapText="1"/>
    </xf>
    <xf numFmtId="12" fontId="191" fillId="0" borderId="54" xfId="0" applyNumberFormat="1" applyFont="1" applyBorder="1" applyAlignment="1">
      <alignment horizontal="left" vertical="center" wrapText="1"/>
    </xf>
    <xf numFmtId="12" fontId="8" fillId="50" borderId="54" xfId="0" applyNumberFormat="1" applyFont="1" applyFill="1" applyBorder="1" applyAlignment="1">
      <alignment horizontal="center" vertical="center"/>
    </xf>
    <xf numFmtId="165" fontId="8" fillId="0" borderId="54" xfId="0" applyNumberFormat="1" applyFont="1" applyBorder="1" applyAlignment="1">
      <alignment horizontal="center" vertical="center"/>
    </xf>
    <xf numFmtId="12" fontId="112" fillId="0" borderId="56" xfId="0" applyNumberFormat="1" applyFont="1" applyBorder="1" applyAlignment="1">
      <alignment horizontal="center" vertical="center"/>
    </xf>
    <xf numFmtId="12" fontId="191" fillId="0" borderId="54" xfId="0" applyNumberFormat="1" applyFont="1" applyBorder="1" applyAlignment="1">
      <alignment horizontal="left" vertical="center"/>
    </xf>
    <xf numFmtId="0" fontId="192" fillId="0" borderId="0" xfId="0" applyFont="1" applyAlignment="1">
      <alignment horizontal="left" vertical="center"/>
    </xf>
    <xf numFmtId="205" fontId="192" fillId="0" borderId="0" xfId="0" applyNumberFormat="1" applyFont="1" applyAlignment="1">
      <alignment horizontal="left" vertical="center"/>
    </xf>
    <xf numFmtId="205" fontId="112" fillId="0" borderId="54" xfId="0" applyNumberFormat="1" applyFont="1" applyBorder="1" applyAlignment="1">
      <alignment horizontal="center" vertical="center"/>
    </xf>
    <xf numFmtId="206" fontId="112" fillId="0" borderId="54" xfId="0" applyNumberFormat="1" applyFont="1" applyBorder="1" applyAlignment="1">
      <alignment horizontal="center" vertical="center"/>
    </xf>
    <xf numFmtId="12" fontId="194" fillId="0" borderId="54" xfId="0" applyNumberFormat="1" applyFont="1" applyBorder="1" applyAlignment="1">
      <alignment horizontal="center" vertical="center"/>
    </xf>
    <xf numFmtId="207" fontId="112" fillId="0" borderId="54" xfId="0" applyNumberFormat="1" applyFont="1" applyBorder="1" applyAlignment="1">
      <alignment horizontal="center" vertical="center"/>
    </xf>
    <xf numFmtId="206" fontId="194" fillId="0" borderId="54" xfId="0" applyNumberFormat="1" applyFont="1" applyBorder="1" applyAlignment="1">
      <alignment horizontal="center" vertical="center"/>
    </xf>
    <xf numFmtId="0" fontId="194" fillId="0" borderId="72" xfId="0" applyFont="1" applyBorder="1" applyAlignment="1">
      <alignment horizontal="center"/>
    </xf>
    <xf numFmtId="0" fontId="194" fillId="0" borderId="54" xfId="0" applyFont="1" applyBorder="1"/>
    <xf numFmtId="0" fontId="195" fillId="4" borderId="54" xfId="0" applyFont="1" applyFill="1" applyBorder="1" applyAlignment="1">
      <alignment horizontal="left" vertical="center"/>
    </xf>
    <xf numFmtId="12" fontId="196" fillId="0" borderId="54" xfId="0" applyNumberFormat="1" applyFont="1" applyBorder="1" applyAlignment="1">
      <alignment horizontal="center"/>
    </xf>
    <xf numFmtId="12" fontId="196" fillId="50" borderId="54" xfId="0" applyNumberFormat="1" applyFont="1" applyFill="1" applyBorder="1" applyAlignment="1">
      <alignment horizontal="center"/>
    </xf>
    <xf numFmtId="165" fontId="196" fillId="0" borderId="54" xfId="0" applyNumberFormat="1" applyFont="1" applyBorder="1" applyAlignment="1">
      <alignment horizontal="center"/>
    </xf>
    <xf numFmtId="12" fontId="194" fillId="0" borderId="54" xfId="0" applyNumberFormat="1" applyFont="1" applyBorder="1" applyAlignment="1">
      <alignment horizontal="center"/>
    </xf>
    <xf numFmtId="165" fontId="194" fillId="0" borderId="54" xfId="0" applyNumberFormat="1" applyFont="1" applyBorder="1" applyAlignment="1">
      <alignment horizontal="center" vertical="center"/>
    </xf>
    <xf numFmtId="0" fontId="194" fillId="0" borderId="54" xfId="0" applyFont="1" applyBorder="1" applyAlignment="1">
      <alignment horizontal="left" vertical="center"/>
    </xf>
    <xf numFmtId="12" fontId="196" fillId="50" borderId="54" xfId="0" applyNumberFormat="1" applyFont="1" applyFill="1" applyBorder="1" applyAlignment="1">
      <alignment horizontal="center" vertical="center"/>
    </xf>
    <xf numFmtId="165" fontId="196" fillId="0" borderId="54" xfId="0" applyNumberFormat="1" applyFont="1" applyBorder="1" applyAlignment="1">
      <alignment horizontal="center" vertical="center"/>
    </xf>
    <xf numFmtId="0" fontId="195" fillId="0" borderId="54" xfId="0" applyFont="1" applyBorder="1" applyAlignment="1">
      <alignment horizontal="left" vertical="center"/>
    </xf>
    <xf numFmtId="12" fontId="195" fillId="0" borderId="54" xfId="0" applyNumberFormat="1" applyFont="1" applyBorder="1" applyAlignment="1">
      <alignment horizontal="left" vertical="center"/>
    </xf>
    <xf numFmtId="12" fontId="195" fillId="0" borderId="13" xfId="0" applyNumberFormat="1" applyFont="1" applyBorder="1" applyAlignment="1">
      <alignment horizontal="left" vertical="center"/>
    </xf>
    <xf numFmtId="12" fontId="112" fillId="0" borderId="13" xfId="0" applyNumberFormat="1" applyFont="1" applyBorder="1" applyAlignment="1">
      <alignment horizontal="center" vertical="center"/>
    </xf>
    <xf numFmtId="12" fontId="194" fillId="0" borderId="13" xfId="0" applyNumberFormat="1" applyFont="1" applyBorder="1" applyAlignment="1">
      <alignment horizontal="center"/>
    </xf>
    <xf numFmtId="205" fontId="194" fillId="0" borderId="13" xfId="0" applyNumberFormat="1" applyFont="1" applyBorder="1" applyAlignment="1">
      <alignment horizontal="center"/>
    </xf>
    <xf numFmtId="12" fontId="196" fillId="50" borderId="13" xfId="0" applyNumberFormat="1" applyFont="1" applyFill="1" applyBorder="1" applyAlignment="1">
      <alignment horizontal="center" vertical="center"/>
    </xf>
    <xf numFmtId="165" fontId="196" fillId="0" borderId="13" xfId="0" applyNumberFormat="1" applyFont="1" applyBorder="1" applyAlignment="1">
      <alignment horizontal="center" vertical="center"/>
    </xf>
    <xf numFmtId="205" fontId="112" fillId="0" borderId="13" xfId="0" applyNumberFormat="1" applyFont="1" applyBorder="1" applyAlignment="1">
      <alignment horizontal="center" vertical="center"/>
    </xf>
    <xf numFmtId="12" fontId="194" fillId="0" borderId="13" xfId="0" applyNumberFormat="1" applyFont="1" applyBorder="1" applyAlignment="1">
      <alignment horizontal="center" vertical="center"/>
    </xf>
    <xf numFmtId="12" fontId="196" fillId="0" borderId="13" xfId="0" applyNumberFormat="1" applyFont="1" applyBorder="1" applyAlignment="1">
      <alignment horizontal="center" vertical="center"/>
    </xf>
    <xf numFmtId="165" fontId="194" fillId="0" borderId="13" xfId="0" applyNumberFormat="1" applyFont="1" applyBorder="1" applyAlignment="1">
      <alignment horizontal="center" vertical="center"/>
    </xf>
    <xf numFmtId="0" fontId="112" fillId="4" borderId="5" xfId="0" applyFont="1" applyFill="1" applyBorder="1" applyAlignment="1">
      <alignment vertical="center"/>
    </xf>
    <xf numFmtId="0" fontId="197" fillId="4" borderId="6" xfId="0" applyFont="1" applyFill="1" applyBorder="1"/>
    <xf numFmtId="0" fontId="197" fillId="4" borderId="6" xfId="0" applyFont="1" applyFill="1" applyBorder="1" applyAlignment="1">
      <alignment horizontal="left" vertical="center"/>
    </xf>
    <xf numFmtId="12" fontId="194" fillId="4" borderId="6" xfId="0" applyNumberFormat="1" applyFont="1" applyFill="1" applyBorder="1"/>
    <xf numFmtId="12" fontId="196" fillId="4" borderId="6" xfId="0" applyNumberFormat="1" applyFont="1" applyFill="1" applyBorder="1"/>
    <xf numFmtId="0" fontId="196" fillId="4" borderId="6" xfId="0" applyFont="1" applyFill="1" applyBorder="1"/>
    <xf numFmtId="0" fontId="196" fillId="4" borderId="6" xfId="0" applyFont="1" applyFill="1" applyBorder="1" applyAlignment="1">
      <alignment horizontal="center" vertical="center"/>
    </xf>
    <xf numFmtId="0" fontId="192" fillId="4" borderId="7" xfId="0" applyFont="1" applyFill="1" applyBorder="1" applyAlignment="1">
      <alignment vertical="center"/>
    </xf>
    <xf numFmtId="0" fontId="192" fillId="0" borderId="0" xfId="0" applyFont="1" applyAlignment="1">
      <alignment vertical="center"/>
    </xf>
    <xf numFmtId="0" fontId="194" fillId="0" borderId="89" xfId="0" applyFont="1" applyBorder="1" applyAlignment="1">
      <alignment horizontal="center" vertical="center"/>
    </xf>
    <xf numFmtId="0" fontId="194" fillId="0" borderId="31" xfId="0" applyFont="1" applyBorder="1" applyAlignment="1">
      <alignment horizontal="left" vertical="center"/>
    </xf>
    <xf numFmtId="0" fontId="195" fillId="0" borderId="31" xfId="0" applyFont="1" applyBorder="1" applyAlignment="1">
      <alignment horizontal="left" vertical="center"/>
    </xf>
    <xf numFmtId="12" fontId="195" fillId="3" borderId="31" xfId="0" applyNumberFormat="1" applyFont="1" applyFill="1" applyBorder="1" applyAlignment="1">
      <alignment horizontal="left" vertical="center"/>
    </xf>
    <xf numFmtId="12" fontId="194" fillId="3" borderId="31" xfId="0" applyNumberFormat="1" applyFont="1" applyFill="1" applyBorder="1" applyAlignment="1">
      <alignment horizontal="center" vertical="center"/>
    </xf>
    <xf numFmtId="12" fontId="198" fillId="51" borderId="31" xfId="0" applyNumberFormat="1" applyFont="1" applyFill="1" applyBorder="1" applyAlignment="1">
      <alignment horizontal="center" vertical="center"/>
    </xf>
    <xf numFmtId="0" fontId="198" fillId="51" borderId="31" xfId="0" applyFont="1" applyFill="1" applyBorder="1" applyAlignment="1">
      <alignment horizontal="center" vertical="center"/>
    </xf>
    <xf numFmtId="12" fontId="194" fillId="3" borderId="11" xfId="0" applyNumberFormat="1" applyFont="1" applyFill="1" applyBorder="1" applyAlignment="1">
      <alignment horizontal="center" vertical="center"/>
    </xf>
    <xf numFmtId="12" fontId="194" fillId="0" borderId="11" xfId="0" applyNumberFormat="1" applyFont="1" applyBorder="1" applyAlignment="1">
      <alignment horizontal="center" vertical="center"/>
    </xf>
    <xf numFmtId="12" fontId="194" fillId="0" borderId="74" xfId="0" applyNumberFormat="1" applyFont="1" applyBorder="1" applyAlignment="1">
      <alignment horizontal="center" vertical="center"/>
    </xf>
    <xf numFmtId="12" fontId="195" fillId="0" borderId="31" xfId="0" applyNumberFormat="1" applyFont="1" applyBorder="1" applyAlignment="1">
      <alignment horizontal="left" vertical="center"/>
    </xf>
    <xf numFmtId="12" fontId="194" fillId="0" borderId="31" xfId="0" applyNumberFormat="1" applyFont="1" applyBorder="1" applyAlignment="1">
      <alignment horizontal="center" vertical="center"/>
    </xf>
    <xf numFmtId="12" fontId="198" fillId="52" borderId="31" xfId="0" applyNumberFormat="1" applyFont="1" applyFill="1" applyBorder="1" applyAlignment="1">
      <alignment horizontal="center" vertical="center"/>
    </xf>
    <xf numFmtId="0" fontId="198" fillId="52" borderId="31" xfId="0" applyFont="1" applyFill="1" applyBorder="1" applyAlignment="1">
      <alignment horizontal="center" vertical="center"/>
    </xf>
    <xf numFmtId="0" fontId="195" fillId="0" borderId="30" xfId="0" applyFont="1" applyBorder="1" applyAlignment="1">
      <alignment horizontal="left" vertical="center"/>
    </xf>
    <xf numFmtId="0" fontId="194" fillId="0" borderId="72" xfId="0" applyFont="1" applyBorder="1" applyAlignment="1">
      <alignment horizontal="center" vertical="center"/>
    </xf>
    <xf numFmtId="0" fontId="194" fillId="0" borderId="54" xfId="0" applyFont="1" applyBorder="1" applyAlignment="1">
      <alignment vertical="center"/>
    </xf>
    <xf numFmtId="12" fontId="198" fillId="52" borderId="54" xfId="0" applyNumberFormat="1" applyFont="1" applyFill="1" applyBorder="1" applyAlignment="1">
      <alignment horizontal="center" vertical="center"/>
    </xf>
    <xf numFmtId="0" fontId="198" fillId="52" borderId="54" xfId="0" applyFont="1" applyFill="1" applyBorder="1" applyAlignment="1">
      <alignment horizontal="center" vertical="center"/>
    </xf>
    <xf numFmtId="205" fontId="194" fillId="0" borderId="73" xfId="0" applyNumberFormat="1" applyFont="1" applyBorder="1" applyAlignment="1">
      <alignment horizontal="center" vertical="center"/>
    </xf>
    <xf numFmtId="0" fontId="194" fillId="0" borderId="0" xfId="0" applyFont="1" applyAlignment="1">
      <alignment vertical="center"/>
    </xf>
    <xf numFmtId="207" fontId="194" fillId="0" borderId="54" xfId="0" applyNumberFormat="1" applyFont="1" applyBorder="1" applyAlignment="1">
      <alignment horizontal="left" vertical="center"/>
    </xf>
    <xf numFmtId="205" fontId="194" fillId="0" borderId="54" xfId="0" applyNumberFormat="1" applyFont="1" applyBorder="1" applyAlignment="1">
      <alignment horizontal="center" vertical="center"/>
    </xf>
    <xf numFmtId="0" fontId="195" fillId="40" borderId="54" xfId="0" applyFont="1" applyFill="1" applyBorder="1" applyAlignment="1">
      <alignment horizontal="left" vertical="center"/>
    </xf>
    <xf numFmtId="12" fontId="195" fillId="40" borderId="54" xfId="0" applyNumberFormat="1" applyFont="1" applyFill="1" applyBorder="1" applyAlignment="1">
      <alignment horizontal="left" vertical="center"/>
    </xf>
    <xf numFmtId="12" fontId="198" fillId="53" borderId="54" xfId="0" applyNumberFormat="1" applyFont="1" applyFill="1" applyBorder="1" applyAlignment="1">
      <alignment horizontal="center" vertical="center"/>
    </xf>
    <xf numFmtId="0" fontId="183" fillId="0" borderId="72" xfId="0" applyFont="1" applyBorder="1" applyAlignment="1">
      <alignment horizontal="center" vertical="center"/>
    </xf>
    <xf numFmtId="0" fontId="183" fillId="0" borderId="54" xfId="0" applyFont="1" applyBorder="1" applyAlignment="1">
      <alignment vertical="center"/>
    </xf>
    <xf numFmtId="0" fontId="184" fillId="40" borderId="54" xfId="0" applyFont="1" applyFill="1" applyBorder="1" applyAlignment="1">
      <alignment horizontal="left" vertical="center"/>
    </xf>
    <xf numFmtId="12" fontId="184" fillId="40" borderId="54" xfId="0" applyNumberFormat="1" applyFont="1" applyFill="1" applyBorder="1" applyAlignment="1">
      <alignment horizontal="left" vertical="center"/>
    </xf>
    <xf numFmtId="12" fontId="183" fillId="0" borderId="54" xfId="0" applyNumberFormat="1" applyFont="1" applyBorder="1" applyAlignment="1">
      <alignment horizontal="center" vertical="center"/>
    </xf>
    <xf numFmtId="12" fontId="185" fillId="53" borderId="54" xfId="0" applyNumberFormat="1" applyFont="1" applyFill="1" applyBorder="1" applyAlignment="1">
      <alignment horizontal="center" vertical="center"/>
    </xf>
    <xf numFmtId="0" fontId="185" fillId="52" borderId="54" xfId="0" applyFont="1" applyFill="1" applyBorder="1" applyAlignment="1">
      <alignment horizontal="center" vertical="center"/>
    </xf>
    <xf numFmtId="205" fontId="183" fillId="0" borderId="73" xfId="0" applyNumberFormat="1" applyFont="1" applyBorder="1" applyAlignment="1">
      <alignment horizontal="center" vertical="center"/>
    </xf>
    <xf numFmtId="0" fontId="183" fillId="0" borderId="54" xfId="0" applyFont="1" applyBorder="1" applyAlignment="1">
      <alignment horizontal="center" vertical="center"/>
    </xf>
    <xf numFmtId="206" fontId="183" fillId="0" borderId="73" xfId="0" applyNumberFormat="1" applyFont="1" applyBorder="1" applyAlignment="1">
      <alignment horizontal="center" vertical="center"/>
    </xf>
    <xf numFmtId="0" fontId="199" fillId="0" borderId="0" xfId="0" applyFont="1" applyAlignment="1">
      <alignment vertical="center"/>
    </xf>
    <xf numFmtId="0" fontId="200" fillId="0" borderId="0" xfId="0" applyFont="1" applyAlignment="1">
      <alignment vertical="center"/>
    </xf>
    <xf numFmtId="0" fontId="201" fillId="0" borderId="27" xfId="0" applyFont="1" applyBorder="1" applyAlignment="1">
      <alignment horizontal="center" vertical="center"/>
    </xf>
    <xf numFmtId="0" fontId="202" fillId="0" borderId="0" xfId="0" quotePrefix="1" applyFont="1" applyAlignment="1">
      <alignment vertical="center"/>
    </xf>
    <xf numFmtId="0" fontId="202" fillId="0" borderId="0" xfId="0" applyFont="1" applyAlignment="1">
      <alignment vertical="center"/>
    </xf>
    <xf numFmtId="0" fontId="201" fillId="0" borderId="0" xfId="0" applyFont="1" applyAlignment="1">
      <alignment horizontal="center" vertical="center"/>
    </xf>
    <xf numFmtId="0" fontId="203" fillId="0" borderId="0" xfId="0" applyFont="1" applyAlignment="1">
      <alignment horizontal="center" vertical="center"/>
    </xf>
    <xf numFmtId="0" fontId="201" fillId="0" borderId="71" xfId="0" applyFont="1" applyBorder="1" applyAlignment="1">
      <alignment horizontal="center" vertical="center"/>
    </xf>
    <xf numFmtId="0" fontId="204" fillId="0" borderId="0" xfId="0" quotePrefix="1" applyFont="1" applyAlignment="1">
      <alignment vertical="center"/>
    </xf>
    <xf numFmtId="0" fontId="205" fillId="0" borderId="0" xfId="0" applyFont="1" applyAlignment="1">
      <alignment horizontal="left" vertical="center"/>
    </xf>
    <xf numFmtId="0" fontId="201" fillId="0" borderId="0" xfId="0" applyFont="1" applyAlignment="1">
      <alignment vertical="center"/>
    </xf>
    <xf numFmtId="0" fontId="203" fillId="54" borderId="0" xfId="0" applyFont="1" applyFill="1" applyAlignment="1">
      <alignment horizontal="center" vertical="center"/>
    </xf>
    <xf numFmtId="2" fontId="26" fillId="2" borderId="16" xfId="0" applyNumberFormat="1" applyFont="1" applyFill="1" applyBorder="1" applyAlignment="1">
      <alignment horizontal="center" vertical="center"/>
    </xf>
    <xf numFmtId="1" fontId="26" fillId="0" borderId="54" xfId="1" applyNumberFormat="1" applyFont="1" applyBorder="1" applyAlignment="1">
      <alignment horizontal="center" vertical="center" wrapText="1"/>
    </xf>
    <xf numFmtId="0" fontId="170" fillId="41" borderId="79" xfId="0" applyFont="1" applyFill="1" applyBorder="1" applyAlignment="1">
      <alignment wrapText="1"/>
    </xf>
    <xf numFmtId="0" fontId="170" fillId="41" borderId="79" xfId="0" applyFont="1" applyFill="1" applyBorder="1" applyAlignment="1">
      <alignment horizontal="center" wrapText="1"/>
    </xf>
    <xf numFmtId="0" fontId="171" fillId="41" borderId="80" xfId="0" applyFont="1" applyFill="1" applyBorder="1" applyAlignment="1">
      <alignment wrapText="1"/>
    </xf>
    <xf numFmtId="0" fontId="172" fillId="3" borderId="54" xfId="0" applyFont="1" applyFill="1" applyBorder="1"/>
    <xf numFmtId="0" fontId="207" fillId="0" borderId="54" xfId="0" applyFont="1" applyBorder="1" applyAlignment="1">
      <alignment wrapText="1"/>
    </xf>
    <xf numFmtId="0" fontId="172" fillId="3" borderId="54" xfId="0" applyFont="1" applyFill="1" applyBorder="1" applyAlignment="1">
      <alignment vertical="center"/>
    </xf>
    <xf numFmtId="0" fontId="207" fillId="0" borderId="54" xfId="0" applyFont="1" applyBorder="1" applyAlignment="1">
      <alignment vertical="center" wrapText="1"/>
    </xf>
    <xf numFmtId="0" fontId="172" fillId="0" borderId="54" xfId="0" applyFont="1" applyBorder="1" applyAlignment="1">
      <alignment vertical="center" wrapText="1"/>
    </xf>
    <xf numFmtId="0" fontId="172" fillId="43" borderId="54" xfId="0" applyFont="1" applyFill="1" applyBorder="1" applyAlignment="1">
      <alignment vertical="center"/>
    </xf>
    <xf numFmtId="0" fontId="172" fillId="0" borderId="54" xfId="0" applyFont="1" applyBorder="1" applyAlignment="1">
      <alignment vertical="center"/>
    </xf>
    <xf numFmtId="0" fontId="172" fillId="4" borderId="54" xfId="0" applyFont="1" applyFill="1" applyBorder="1" applyAlignment="1">
      <alignment horizontal="center" vertical="center"/>
    </xf>
    <xf numFmtId="49" fontId="174" fillId="43" borderId="54" xfId="0" applyNumberFormat="1" applyFont="1" applyFill="1" applyBorder="1" applyAlignment="1">
      <alignment vertical="center"/>
    </xf>
    <xf numFmtId="49" fontId="175" fillId="0" borderId="0" xfId="0" applyNumberFormat="1" applyFont="1" applyAlignment="1">
      <alignment vertical="center"/>
    </xf>
    <xf numFmtId="0" fontId="172" fillId="0" borderId="0" xfId="0" applyFont="1" applyAlignment="1">
      <alignment vertical="center"/>
    </xf>
    <xf numFmtId="0" fontId="52" fillId="4" borderId="54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1" fontId="24" fillId="2" borderId="13" xfId="0" quotePrefix="1" applyNumberFormat="1" applyFont="1" applyFill="1" applyBorder="1" applyAlignment="1">
      <alignment horizontal="center" vertical="center" wrapText="1"/>
    </xf>
    <xf numFmtId="1" fontId="24" fillId="2" borderId="52" xfId="0" quotePrefix="1" applyNumberFormat="1" applyFont="1" applyFill="1" applyBorder="1" applyAlignment="1">
      <alignment horizontal="center" vertical="center" wrapText="1"/>
    </xf>
    <xf numFmtId="1" fontId="24" fillId="2" borderId="11" xfId="0" quotePrefix="1" applyNumberFormat="1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left" vertical="center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5" fillId="2" borderId="0" xfId="0" quotePrefix="1" applyFont="1" applyFill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0" fontId="52" fillId="2" borderId="56" xfId="0" applyFont="1" applyFill="1" applyBorder="1" applyAlignment="1">
      <alignment horizontal="center" vertical="center" wrapText="1"/>
    </xf>
    <xf numFmtId="0" fontId="52" fillId="2" borderId="15" xfId="0" applyFont="1" applyFill="1" applyBorder="1" applyAlignment="1">
      <alignment horizontal="center" vertical="center" wrapText="1"/>
    </xf>
    <xf numFmtId="0" fontId="154" fillId="0" borderId="56" xfId="0" quotePrefix="1" applyFont="1" applyBorder="1" applyAlignment="1">
      <alignment horizontal="center" vertical="center"/>
    </xf>
    <xf numFmtId="0" fontId="154" fillId="0" borderId="55" xfId="0" quotePrefix="1" applyFont="1" applyBorder="1" applyAlignment="1">
      <alignment horizontal="center" vertical="center"/>
    </xf>
    <xf numFmtId="0" fontId="154" fillId="0" borderId="15" xfId="0" quotePrefix="1" applyFont="1" applyBorder="1" applyAlignment="1">
      <alignment horizontal="center" vertical="center"/>
    </xf>
    <xf numFmtId="0" fontId="180" fillId="13" borderId="56" xfId="0" applyFont="1" applyFill="1" applyBorder="1" applyAlignment="1">
      <alignment horizontal="left" vertical="center" wrapText="1"/>
    </xf>
    <xf numFmtId="0" fontId="53" fillId="13" borderId="15" xfId="0" applyFont="1" applyFill="1" applyBorder="1" applyAlignment="1">
      <alignment horizontal="left" vertical="center" wrapText="1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1" fontId="188" fillId="0" borderId="54" xfId="0" applyNumberFormat="1" applyFont="1" applyBorder="1" applyAlignment="1">
      <alignment horizontal="left" vertical="top" wrapText="1"/>
    </xf>
    <xf numFmtId="1" fontId="179" fillId="0" borderId="34" xfId="0" applyNumberFormat="1" applyFont="1" applyBorder="1" applyAlignment="1">
      <alignment horizontal="left" vertical="top" wrapText="1"/>
    </xf>
    <xf numFmtId="1" fontId="179" fillId="0" borderId="33" xfId="0" applyNumberFormat="1" applyFont="1" applyBorder="1" applyAlignment="1">
      <alignment horizontal="left" vertical="top" wrapText="1"/>
    </xf>
    <xf numFmtId="1" fontId="179" fillId="0" borderId="28" xfId="0" applyNumberFormat="1" applyFont="1" applyBorder="1" applyAlignment="1">
      <alignment horizontal="left" vertical="top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0" fontId="26" fillId="2" borderId="56" xfId="0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1" fontId="160" fillId="0" borderId="54" xfId="0" applyNumberFormat="1" applyFont="1" applyBorder="1" applyAlignment="1">
      <alignment horizontal="center" vertical="center" wrapText="1"/>
    </xf>
    <xf numFmtId="0" fontId="25" fillId="2" borderId="54" xfId="0" applyFont="1" applyFill="1" applyBorder="1" applyAlignment="1">
      <alignment horizontal="left"/>
    </xf>
    <xf numFmtId="1" fontId="26" fillId="2" borderId="56" xfId="0" applyNumberFormat="1" applyFont="1" applyFill="1" applyBorder="1" applyAlignment="1">
      <alignment horizontal="center" vertical="center"/>
    </xf>
    <xf numFmtId="1" fontId="26" fillId="2" borderId="30" xfId="0" applyNumberFormat="1" applyFont="1" applyFill="1" applyBorder="1" applyAlignment="1">
      <alignment horizontal="center" vertical="center"/>
    </xf>
    <xf numFmtId="1" fontId="26" fillId="2" borderId="55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/>
    </xf>
    <xf numFmtId="0" fontId="59" fillId="2" borderId="0" xfId="0" applyFont="1" applyFill="1" applyAlignment="1">
      <alignment horizontal="left" vertical="center" wrapText="1"/>
    </xf>
    <xf numFmtId="0" fontId="206" fillId="2" borderId="3" xfId="0" applyFont="1" applyFill="1" applyBorder="1" applyAlignment="1">
      <alignment horizontal="left" vertical="center" wrapText="1"/>
    </xf>
    <xf numFmtId="1" fontId="179" fillId="0" borderId="76" xfId="0" applyNumberFormat="1" applyFont="1" applyBorder="1" applyAlignment="1">
      <alignment horizontal="left" vertical="top" wrapText="1"/>
    </xf>
    <xf numFmtId="1" fontId="179" fillId="0" borderId="21" xfId="0" applyNumberFormat="1" applyFont="1" applyBorder="1" applyAlignment="1">
      <alignment horizontal="left" vertical="top" wrapText="1"/>
    </xf>
    <xf numFmtId="1" fontId="179" fillId="0" borderId="19" xfId="0" applyNumberFormat="1" applyFont="1" applyBorder="1" applyAlignment="1">
      <alignment horizontal="left" vertical="top" wrapText="1"/>
    </xf>
    <xf numFmtId="0" fontId="25" fillId="2" borderId="54" xfId="0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left" vertical="center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6" fillId="0" borderId="78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/>
    </xf>
    <xf numFmtId="0" fontId="6" fillId="0" borderId="80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71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186" fillId="0" borderId="81" xfId="0" applyFont="1" applyBorder="1" applyAlignment="1">
      <alignment horizontal="center" vertical="center"/>
    </xf>
    <xf numFmtId="0" fontId="186" fillId="0" borderId="82" xfId="0" applyFont="1" applyBorder="1" applyAlignment="1">
      <alignment horizontal="center" vertical="center"/>
    </xf>
    <xf numFmtId="0" fontId="186" fillId="0" borderId="87" xfId="0" applyFont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198" fillId="3" borderId="0" xfId="0" applyFont="1" applyFill="1" applyAlignment="1">
      <alignment horizontal="left" vertical="center"/>
    </xf>
    <xf numFmtId="0" fontId="163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3" fillId="9" borderId="57" xfId="55" applyFont="1" applyFill="1" applyBorder="1" applyAlignment="1">
      <alignment horizontal="left" vertical="center"/>
    </xf>
    <xf numFmtId="0" fontId="163" fillId="0" borderId="6" xfId="55" applyFont="1" applyBorder="1" applyAlignment="1">
      <alignment vertical="center"/>
    </xf>
    <xf numFmtId="0" fontId="163" fillId="0" borderId="6" xfId="55" applyFont="1" applyBorder="1" applyAlignment="1">
      <alignment horizontal="left" vertical="center"/>
    </xf>
    <xf numFmtId="0" fontId="163" fillId="0" borderId="63" xfId="55" applyFont="1" applyBorder="1" applyAlignment="1">
      <alignment horizontal="left" vertical="center" wrapText="1"/>
    </xf>
    <xf numFmtId="0" fontId="163" fillId="0" borderId="64" xfId="55" applyFont="1" applyBorder="1" applyAlignment="1">
      <alignment horizontal="left" vertical="center" wrapText="1"/>
    </xf>
    <xf numFmtId="0" fontId="163" fillId="0" borderId="65" xfId="55" applyFont="1" applyBorder="1" applyAlignment="1">
      <alignment horizontal="left" vertical="center" wrapText="1"/>
    </xf>
    <xf numFmtId="0" fontId="163" fillId="0" borderId="67" xfId="55" applyFont="1" applyBorder="1" applyAlignment="1">
      <alignment horizontal="left" vertical="center" wrapText="1"/>
    </xf>
    <xf numFmtId="0" fontId="163" fillId="0" borderId="69" xfId="55" applyFont="1" applyBorder="1" applyAlignment="1">
      <alignment horizontal="left" vertical="center" wrapText="1"/>
    </xf>
    <xf numFmtId="0" fontId="163" fillId="0" borderId="70" xfId="55" applyFont="1" applyBorder="1" applyAlignment="1">
      <alignment horizontal="left" vertical="center" wrapText="1"/>
    </xf>
    <xf numFmtId="0" fontId="21" fillId="0" borderId="63" xfId="55" applyFont="1" applyBorder="1" applyAlignment="1">
      <alignment horizontal="left" vertical="center" wrapText="1"/>
    </xf>
    <xf numFmtId="0" fontId="21" fillId="0" borderId="64" xfId="55" applyFont="1" applyBorder="1" applyAlignment="1">
      <alignment horizontal="left" vertical="center" wrapText="1"/>
    </xf>
    <xf numFmtId="0" fontId="21" fillId="0" borderId="65" xfId="55" applyFont="1" applyBorder="1" applyAlignment="1">
      <alignment horizontal="left" vertical="center" wrapText="1"/>
    </xf>
  </cellXfs>
  <cellStyles count="443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0" xfId="442" xr:uid="{45711BA7-DA0E-44FD-8904-36CB92FCBC63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8.png"/><Relationship Id="rId7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26" Type="http://schemas.openxmlformats.org/officeDocument/2006/relationships/image" Target="../media/image38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34" Type="http://schemas.openxmlformats.org/officeDocument/2006/relationships/image" Target="../media/image46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5" Type="http://schemas.openxmlformats.org/officeDocument/2006/relationships/image" Target="../media/image37.png"/><Relationship Id="rId33" Type="http://schemas.openxmlformats.org/officeDocument/2006/relationships/image" Target="../media/image45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29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24" Type="http://schemas.openxmlformats.org/officeDocument/2006/relationships/image" Target="../media/image36.png"/><Relationship Id="rId32" Type="http://schemas.openxmlformats.org/officeDocument/2006/relationships/image" Target="../media/image44.png"/><Relationship Id="rId5" Type="http://schemas.openxmlformats.org/officeDocument/2006/relationships/image" Target="../media/image17.jpeg"/><Relationship Id="rId15" Type="http://schemas.openxmlformats.org/officeDocument/2006/relationships/image" Target="../media/image27.png"/><Relationship Id="rId23" Type="http://schemas.openxmlformats.org/officeDocument/2006/relationships/image" Target="../media/image35.png"/><Relationship Id="rId28" Type="http://schemas.openxmlformats.org/officeDocument/2006/relationships/image" Target="../media/image40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31" Type="http://schemas.openxmlformats.org/officeDocument/2006/relationships/image" Target="../media/image43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4.png"/><Relationship Id="rId27" Type="http://schemas.openxmlformats.org/officeDocument/2006/relationships/image" Target="../media/image39.png"/><Relationship Id="rId30" Type="http://schemas.openxmlformats.org/officeDocument/2006/relationships/image" Target="../media/image42.png"/><Relationship Id="rId35" Type="http://schemas.openxmlformats.org/officeDocument/2006/relationships/image" Target="../media/image47.png"/><Relationship Id="rId8" Type="http://schemas.openxmlformats.org/officeDocument/2006/relationships/image" Target="../media/image20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904874</xdr:colOff>
      <xdr:row>79</xdr:row>
      <xdr:rowOff>690561</xdr:rowOff>
    </xdr:from>
    <xdr:to>
      <xdr:col>15</xdr:col>
      <xdr:colOff>690561</xdr:colOff>
      <xdr:row>80</xdr:row>
      <xdr:rowOff>3277259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F5FCE6E-6A8F-458A-88B8-1ECE09A76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82687" y="54863999"/>
          <a:ext cx="6548437" cy="3324885"/>
        </a:xfrm>
        <a:prstGeom prst="rect">
          <a:avLst/>
        </a:prstGeom>
      </xdr:spPr>
    </xdr:pic>
    <xdr:clientData/>
  </xdr:twoCellAnchor>
  <xdr:twoCellAnchor editAs="oneCell">
    <xdr:from>
      <xdr:col>10</xdr:col>
      <xdr:colOff>738187</xdr:colOff>
      <xdr:row>74</xdr:row>
      <xdr:rowOff>309563</xdr:rowOff>
    </xdr:from>
    <xdr:to>
      <xdr:col>14</xdr:col>
      <xdr:colOff>371523</xdr:colOff>
      <xdr:row>77</xdr:row>
      <xdr:rowOff>1039813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A27BFA-2A8A-49A8-914F-328A937F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6625" y="50077688"/>
          <a:ext cx="4300586" cy="3040063"/>
        </a:xfrm>
        <a:prstGeom prst="rect">
          <a:avLst/>
        </a:prstGeom>
      </xdr:spPr>
    </xdr:pic>
    <xdr:clientData/>
  </xdr:twoCellAnchor>
  <xdr:twoCellAnchor editAs="oneCell">
    <xdr:from>
      <xdr:col>12</xdr:col>
      <xdr:colOff>252452</xdr:colOff>
      <xdr:row>4</xdr:row>
      <xdr:rowOff>206376</xdr:rowOff>
    </xdr:from>
    <xdr:to>
      <xdr:col>15</xdr:col>
      <xdr:colOff>1285882</xdr:colOff>
      <xdr:row>8</xdr:row>
      <xdr:rowOff>238126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B7004-9A02-49FF-BA5A-DFDB5B3EF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40265" y="2563814"/>
          <a:ext cx="3986180" cy="28178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904874</xdr:colOff>
      <xdr:row>82</xdr:row>
      <xdr:rowOff>690561</xdr:rowOff>
    </xdr:from>
    <xdr:to>
      <xdr:col>15</xdr:col>
      <xdr:colOff>690561</xdr:colOff>
      <xdr:row>83</xdr:row>
      <xdr:rowOff>3277259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F2B55-D183-43D4-B884-E6DFCCF32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87449" y="54163911"/>
          <a:ext cx="6529387" cy="3320123"/>
        </a:xfrm>
        <a:prstGeom prst="rect">
          <a:avLst/>
        </a:prstGeom>
      </xdr:spPr>
    </xdr:pic>
    <xdr:clientData/>
  </xdr:twoCellAnchor>
  <xdr:twoCellAnchor editAs="oneCell">
    <xdr:from>
      <xdr:col>10</xdr:col>
      <xdr:colOff>738187</xdr:colOff>
      <xdr:row>77</xdr:row>
      <xdr:rowOff>309563</xdr:rowOff>
    </xdr:from>
    <xdr:to>
      <xdr:col>14</xdr:col>
      <xdr:colOff>371523</xdr:colOff>
      <xdr:row>80</xdr:row>
      <xdr:rowOff>1039813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CB0C2D-73A4-4EC1-9500-B4CCAFA37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11387" y="49972913"/>
          <a:ext cx="4291061" cy="3044825"/>
        </a:xfrm>
        <a:prstGeom prst="rect">
          <a:avLst/>
        </a:prstGeom>
      </xdr:spPr>
    </xdr:pic>
    <xdr:clientData/>
  </xdr:twoCellAnchor>
  <xdr:twoCellAnchor editAs="oneCell">
    <xdr:from>
      <xdr:col>12</xdr:col>
      <xdr:colOff>252452</xdr:colOff>
      <xdr:row>4</xdr:row>
      <xdr:rowOff>206376</xdr:rowOff>
    </xdr:from>
    <xdr:to>
      <xdr:col>15</xdr:col>
      <xdr:colOff>1285882</xdr:colOff>
      <xdr:row>8</xdr:row>
      <xdr:rowOff>238126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0FDA76-A706-4EFF-B107-575DD1D2A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35502" y="2597151"/>
          <a:ext cx="3976655" cy="279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26</xdr:row>
      <xdr:rowOff>457200</xdr:rowOff>
    </xdr:from>
    <xdr:to>
      <xdr:col>2</xdr:col>
      <xdr:colOff>2692400</xdr:colOff>
      <xdr:row>26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30</xdr:row>
      <xdr:rowOff>508000</xdr:rowOff>
    </xdr:from>
    <xdr:to>
      <xdr:col>2</xdr:col>
      <xdr:colOff>4524375</xdr:colOff>
      <xdr:row>30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26</xdr:row>
      <xdr:rowOff>333375</xdr:rowOff>
    </xdr:from>
    <xdr:to>
      <xdr:col>3</xdr:col>
      <xdr:colOff>8691561</xdr:colOff>
      <xdr:row>26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30</xdr:row>
      <xdr:rowOff>309562</xdr:rowOff>
    </xdr:from>
    <xdr:to>
      <xdr:col>3</xdr:col>
      <xdr:colOff>9202737</xdr:colOff>
      <xdr:row>30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 editAs="oneCell">
    <xdr:from>
      <xdr:col>3</xdr:col>
      <xdr:colOff>2484438</xdr:colOff>
      <xdr:row>16</xdr:row>
      <xdr:rowOff>230188</xdr:rowOff>
    </xdr:from>
    <xdr:to>
      <xdr:col>3</xdr:col>
      <xdr:colOff>9167333</xdr:colOff>
      <xdr:row>16</xdr:row>
      <xdr:rowOff>3426354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9C1B6E8-7AB1-4EC5-9DF5-DCCD14E0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05688" y="21439188"/>
          <a:ext cx="6682895" cy="3196166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2024062</xdr:colOff>
      <xdr:row>18</xdr:row>
      <xdr:rowOff>738188</xdr:rowOff>
    </xdr:from>
    <xdr:to>
      <xdr:col>3</xdr:col>
      <xdr:colOff>9232780</xdr:colOff>
      <xdr:row>18</xdr:row>
      <xdr:rowOff>3130021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F4EC397-29AF-4C62-BE3B-C635EEC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15125" y="30194251"/>
          <a:ext cx="7208718" cy="2391833"/>
        </a:xfrm>
        <a:prstGeom prst="rect">
          <a:avLst/>
        </a:prstGeom>
      </xdr:spPr>
    </xdr:pic>
    <xdr:clientData/>
  </xdr:twoCellAnchor>
  <xdr:twoCellAnchor editAs="oneCell">
    <xdr:from>
      <xdr:col>3</xdr:col>
      <xdr:colOff>8836569</xdr:colOff>
      <xdr:row>0</xdr:row>
      <xdr:rowOff>254001</xdr:rowOff>
    </xdr:from>
    <xdr:to>
      <xdr:col>3</xdr:col>
      <xdr:colOff>12418517</xdr:colOff>
      <xdr:row>3</xdr:row>
      <xdr:rowOff>119063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9F8384-57A4-46C1-BA47-88FE8C63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527632" y="254001"/>
          <a:ext cx="3581948" cy="2532062"/>
        </a:xfrm>
        <a:prstGeom prst="rect">
          <a:avLst/>
        </a:prstGeom>
      </xdr:spPr>
    </xdr:pic>
    <xdr:clientData/>
  </xdr:twoCellAnchor>
  <xdr:twoCellAnchor>
    <xdr:from>
      <xdr:col>1</xdr:col>
      <xdr:colOff>6011336</xdr:colOff>
      <xdr:row>24</xdr:row>
      <xdr:rowOff>105834</xdr:rowOff>
    </xdr:from>
    <xdr:to>
      <xdr:col>1</xdr:col>
      <xdr:colOff>9486902</xdr:colOff>
      <xdr:row>24</xdr:row>
      <xdr:rowOff>2791884</xdr:rowOff>
    </xdr:to>
    <xdr:pic>
      <xdr:nvPicPr>
        <xdr:cNvPr id="7" name="Picture 6" descr="A small white packet with blue text&#10;&#10;Description automatically generated">
          <a:extLst>
            <a:ext uri="{FF2B5EF4-FFF2-40B4-BE49-F238E27FC236}">
              <a16:creationId xmlns:a16="http://schemas.microsoft.com/office/drawing/2014/main" id="{80AFAB34-0A09-4625-A912-CD964F1E8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0886" y="47191084"/>
          <a:ext cx="3475566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4492625</xdr:colOff>
      <xdr:row>24</xdr:row>
      <xdr:rowOff>47625</xdr:rowOff>
    </xdr:from>
    <xdr:to>
      <xdr:col>3</xdr:col>
      <xdr:colOff>7968191</xdr:colOff>
      <xdr:row>24</xdr:row>
      <xdr:rowOff>2733675</xdr:rowOff>
    </xdr:to>
    <xdr:pic>
      <xdr:nvPicPr>
        <xdr:cNvPr id="8" name="Picture 7" descr="A small white packet with blue text&#10;&#10;Description automatically generated">
          <a:extLst>
            <a:ext uri="{FF2B5EF4-FFF2-40B4-BE49-F238E27FC236}">
              <a16:creationId xmlns:a16="http://schemas.microsoft.com/office/drawing/2014/main" id="{19C5D993-E431-4D18-8726-2A3E3F6A3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3875" y="46355000"/>
          <a:ext cx="3475566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AMAZON/G10AHD116A%20-%20CUTTING%20DOCKET-%20IGOR%20HOODIE%20by%20GOLF%20WANG%20SAFTEY%20GREEN.xlsx" TargetMode="External"/><Relationship Id="rId2" Type="http://schemas.microsoft.com/office/2019/04/relationships/externalLinkLongPath" Target="/sites/COMMERCIAL/Shared%20Documents/General/2-CUSTOMER-FOLDER/GOLF%20WANG/3-SS24/2-PRODUCTION/2-STYLE-FILE/CUTTING%20DOCKETS/DROP%20AMAZON/G10AHD116A%20-%20CUTTING%20DOCKET-%20IGOR%20HOODIE%20by%20GOLF%20WANG%20SAFTEY%20GREEN.xlsx?FDD9D316" TargetMode="External"/><Relationship Id="rId1" Type="http://schemas.openxmlformats.org/officeDocument/2006/relationships/externalLinkPath" Target="file:///\\FDD9D316\G10AHD116A%20-%20CUTTING%20DOCKET-%20IGOR%20HOODIE%20by%20GOLF%20WANG%20SAFTEY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D"/>
      <sheetName val="2. TRIM CARD"/>
      <sheetName val="DETAIL STICKER"/>
      <sheetName val="VỊ TRÍ HÌNH IN"/>
      <sheetName val="SPEC"/>
      <sheetName val="PACKING"/>
      <sheetName val="PP MEETING "/>
    </sheetNames>
    <sheetDataSet>
      <sheetData sheetId="0">
        <row r="9">
          <cell r="D9" t="str">
            <v>SS24 PRODUCTION</v>
          </cell>
        </row>
        <row r="10">
          <cell r="D10" t="str">
            <v>HOODIE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20"/>
  <sheetViews>
    <sheetView showGridLines="0" view="pageBreakPreview" topLeftCell="A70" zoomScale="40" zoomScaleNormal="25" zoomScaleSheetLayoutView="40" zoomScalePageLayoutView="40" workbookViewId="0">
      <selection activeCell="G81" sqref="G81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581" t="s">
        <v>113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9" t="s">
        <v>77</v>
      </c>
      <c r="N1" s="589" t="s">
        <v>77</v>
      </c>
      <c r="O1" s="590" t="s">
        <v>78</v>
      </c>
      <c r="P1" s="590"/>
    </row>
    <row r="2" spans="1:16" s="1" customFormat="1" ht="49.5" customHeight="1">
      <c r="A2" s="583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9" t="s">
        <v>79</v>
      </c>
      <c r="N2" s="589" t="s">
        <v>79</v>
      </c>
      <c r="O2" s="591" t="s">
        <v>80</v>
      </c>
      <c r="P2" s="591"/>
    </row>
    <row r="3" spans="1:16" s="1" customFormat="1" ht="49.5" customHeight="1" thickBot="1">
      <c r="A3" s="585"/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9" t="s">
        <v>81</v>
      </c>
      <c r="N3" s="589" t="s">
        <v>81</v>
      </c>
      <c r="O3" s="590">
        <v>1</v>
      </c>
      <c r="P3" s="590"/>
    </row>
    <row r="4" spans="1:16" s="2" customFormat="1" ht="40.15" customHeight="1">
      <c r="A4" s="92"/>
      <c r="B4" s="174" t="s">
        <v>119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600" t="s">
        <v>611</v>
      </c>
      <c r="H5" s="600"/>
      <c r="I5" s="600"/>
      <c r="J5" s="600"/>
      <c r="K5" s="600"/>
      <c r="L5" s="600"/>
      <c r="M5" s="92"/>
      <c r="N5" s="92"/>
      <c r="O5" s="92"/>
      <c r="P5" s="92"/>
    </row>
    <row r="6" spans="1:16" s="4" customFormat="1" ht="37">
      <c r="A6" s="92"/>
      <c r="B6" s="174" t="s">
        <v>41</v>
      </c>
      <c r="C6" s="174"/>
      <c r="D6" s="5" t="s">
        <v>178</v>
      </c>
      <c r="E6" s="179"/>
      <c r="F6" s="174"/>
      <c r="G6" s="600"/>
      <c r="H6" s="600"/>
      <c r="I6" s="600"/>
      <c r="J6" s="600"/>
      <c r="K6" s="600"/>
      <c r="L6" s="600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5" t="s">
        <v>216</v>
      </c>
      <c r="E7" s="5"/>
      <c r="F7" s="93"/>
      <c r="G7" s="600"/>
      <c r="H7" s="600"/>
      <c r="I7" s="600"/>
      <c r="J7" s="600"/>
      <c r="K7" s="600"/>
      <c r="L7" s="600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609" t="s">
        <v>217</v>
      </c>
      <c r="E8" s="609"/>
      <c r="F8" s="609"/>
      <c r="G8" s="600"/>
      <c r="H8" s="600"/>
      <c r="I8" s="600"/>
      <c r="J8" s="600"/>
      <c r="K8" s="600"/>
      <c r="L8" s="600"/>
      <c r="M8" s="95"/>
      <c r="N8" s="95"/>
      <c r="O8" s="95"/>
      <c r="P8" s="95"/>
    </row>
    <row r="9" spans="1:16" s="6" customFormat="1" ht="37">
      <c r="A9" s="96"/>
      <c r="B9" s="178" t="s">
        <v>1</v>
      </c>
      <c r="C9" s="178"/>
      <c r="D9" s="93" t="s">
        <v>110</v>
      </c>
      <c r="E9" s="174"/>
      <c r="F9" s="174"/>
      <c r="G9" s="600"/>
      <c r="H9" s="600"/>
      <c r="I9" s="600"/>
      <c r="J9" s="600"/>
      <c r="K9" s="600"/>
      <c r="L9" s="600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612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179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610"/>
      <c r="E11" s="611"/>
      <c r="F11" s="611"/>
      <c r="G11" s="10"/>
      <c r="H11" s="120"/>
      <c r="I11" s="9"/>
      <c r="J11" s="173" t="s">
        <v>4</v>
      </c>
      <c r="K11" s="9"/>
      <c r="L11" s="588" t="s">
        <v>506</v>
      </c>
      <c r="M11" s="588"/>
      <c r="N11" s="588"/>
      <c r="O11" s="588"/>
      <c r="P11" s="588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83</v>
      </c>
      <c r="L12" s="169" t="s">
        <v>88</v>
      </c>
      <c r="M12" s="169"/>
      <c r="N12" s="170"/>
      <c r="O12" s="170"/>
      <c r="P12" s="171"/>
    </row>
    <row r="13" spans="1:16" s="6" customFormat="1" ht="40.5" customHeight="1">
      <c r="B13" s="612"/>
      <c r="C13" s="612"/>
      <c r="D13" s="612"/>
      <c r="E13" s="612"/>
      <c r="F13" s="612"/>
      <c r="G13" s="11"/>
      <c r="H13" s="130"/>
      <c r="I13" s="9"/>
      <c r="J13" s="173" t="s">
        <v>6</v>
      </c>
      <c r="K13" s="9"/>
      <c r="L13" s="169" t="s">
        <v>111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82</v>
      </c>
      <c r="M14" s="171"/>
      <c r="N14" s="171"/>
      <c r="O14" s="171"/>
      <c r="P14" s="171"/>
    </row>
    <row r="15" spans="1:16" s="6" customFormat="1" ht="33" customHeight="1">
      <c r="B15" s="178" t="s">
        <v>65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76</v>
      </c>
      <c r="D17" s="111" t="s">
        <v>102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112</v>
      </c>
      <c r="D18" s="19" t="s">
        <v>104</v>
      </c>
      <c r="E18" s="20"/>
      <c r="F18" s="21"/>
      <c r="G18" s="21"/>
      <c r="H18" s="21" t="s">
        <v>177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76</v>
      </c>
      <c r="D22" s="111" t="s">
        <v>103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112</v>
      </c>
      <c r="D23" s="19" t="s">
        <v>105</v>
      </c>
      <c r="E23" s="20"/>
      <c r="F23" s="21"/>
      <c r="G23" s="21"/>
      <c r="H23" s="21" t="s">
        <v>177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76</v>
      </c>
      <c r="D27" s="111" t="s">
        <v>494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4" customFormat="1" ht="45" customHeight="1">
      <c r="B28" s="305" t="s">
        <v>11</v>
      </c>
      <c r="C28" s="305"/>
      <c r="D28" s="306" t="s">
        <v>198</v>
      </c>
      <c r="E28" s="307"/>
      <c r="F28" s="308"/>
      <c r="G28" s="308">
        <v>96</v>
      </c>
      <c r="H28" s="308">
        <v>186</v>
      </c>
      <c r="I28" s="308">
        <v>186</v>
      </c>
      <c r="J28" s="308">
        <v>96</v>
      </c>
      <c r="K28" s="308">
        <v>36</v>
      </c>
      <c r="L28" s="308"/>
      <c r="M28" s="308"/>
      <c r="N28" s="308"/>
      <c r="O28" s="308"/>
      <c r="P28" s="309">
        <f>SUM(E28:O28)</f>
        <v>600</v>
      </c>
    </row>
    <row r="29" spans="2:16" s="304" customFormat="1" ht="45" customHeight="1">
      <c r="B29" s="305" t="s">
        <v>62</v>
      </c>
      <c r="C29" s="305"/>
      <c r="D29" s="306" t="str">
        <f>+D28</f>
        <v>MEDIUM HEATHER</v>
      </c>
      <c r="E29" s="307"/>
      <c r="F29" s="308"/>
      <c r="G29" s="344">
        <f>ROUNDUP(G28*5%,0)</f>
        <v>5</v>
      </c>
      <c r="H29" s="344">
        <f>ROUNDUP(H28*5%,0)-1</f>
        <v>9</v>
      </c>
      <c r="I29" s="344">
        <f>ROUNDUP(I28*5%,0)-1</f>
        <v>9</v>
      </c>
      <c r="J29" s="344">
        <f t="shared" ref="J29:K29" si="0">ROUNDUP(J28*5%,0)</f>
        <v>5</v>
      </c>
      <c r="K29" s="344">
        <f t="shared" si="0"/>
        <v>2</v>
      </c>
      <c r="L29" s="342"/>
      <c r="M29" s="308"/>
      <c r="N29" s="308"/>
      <c r="O29" s="308"/>
      <c r="P29" s="309">
        <f>SUM(E29:O29)</f>
        <v>30</v>
      </c>
    </row>
    <row r="30" spans="2:16" s="221" customFormat="1" ht="45" customHeight="1">
      <c r="B30" s="310" t="s">
        <v>12</v>
      </c>
      <c r="C30" s="310"/>
      <c r="D30" s="311" t="str">
        <f>+D29</f>
        <v>MEDIUM HEATHER</v>
      </c>
      <c r="E30" s="312"/>
      <c r="F30" s="313"/>
      <c r="G30" s="313">
        <f t="shared" ref="G30:H30" si="1">SUM(G28:G29)</f>
        <v>101</v>
      </c>
      <c r="H30" s="313">
        <f t="shared" si="1"/>
        <v>195</v>
      </c>
      <c r="I30" s="313">
        <f>SUM(I28:I29)</f>
        <v>195</v>
      </c>
      <c r="J30" s="313">
        <f t="shared" ref="J30:K30" si="2">SUM(J28:J29)</f>
        <v>101</v>
      </c>
      <c r="K30" s="313">
        <f t="shared" si="2"/>
        <v>38</v>
      </c>
      <c r="L30" s="313"/>
      <c r="M30" s="313"/>
      <c r="N30" s="313"/>
      <c r="O30" s="313"/>
      <c r="P30" s="313">
        <f>SUM(P28:P29)</f>
        <v>630</v>
      </c>
    </row>
    <row r="31" spans="2:16" s="3" customFormat="1" ht="18" customHeight="1">
      <c r="B31" s="201"/>
      <c r="C31" s="201"/>
      <c r="D31" s="202"/>
      <c r="E31" s="203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</row>
    <row r="32" spans="2:16" s="221" customFormat="1" ht="42.75" customHeight="1">
      <c r="B32" s="217" t="s">
        <v>13</v>
      </c>
      <c r="C32" s="218"/>
      <c r="D32" s="217"/>
      <c r="E32" s="219"/>
      <c r="F32" s="220"/>
      <c r="G32" s="220">
        <f>G20+G25+G30</f>
        <v>101</v>
      </c>
      <c r="H32" s="220">
        <f t="shared" ref="H32:K32" si="3">H20+H25+H30</f>
        <v>195</v>
      </c>
      <c r="I32" s="220">
        <f t="shared" si="3"/>
        <v>195</v>
      </c>
      <c r="J32" s="220">
        <f t="shared" si="3"/>
        <v>101</v>
      </c>
      <c r="K32" s="220">
        <f t="shared" si="3"/>
        <v>38</v>
      </c>
      <c r="L32" s="220"/>
      <c r="M32" s="220"/>
      <c r="N32" s="220"/>
      <c r="O32" s="220"/>
      <c r="P32" s="220">
        <f t="shared" ref="P32" si="4">SUM(P20,P25,P30)</f>
        <v>630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1" customFormat="1" ht="30.75" customHeight="1" thickBot="1">
      <c r="B34" s="41" t="s">
        <v>14</v>
      </c>
      <c r="C34" s="42"/>
      <c r="D34" s="42"/>
      <c r="E34" s="42"/>
      <c r="F34" s="43"/>
      <c r="G34" s="44"/>
      <c r="H34" s="132"/>
      <c r="I34" s="43"/>
      <c r="J34" s="43"/>
      <c r="K34" s="43"/>
      <c r="L34" s="43"/>
      <c r="N34" s="132"/>
      <c r="O34" s="132"/>
      <c r="P34" s="45"/>
    </row>
    <row r="35" spans="1:16" s="136" customFormat="1" ht="186" thickBot="1">
      <c r="A35" s="613" t="s">
        <v>15</v>
      </c>
      <c r="B35" s="614"/>
      <c r="C35" s="615"/>
      <c r="D35" s="133" t="s">
        <v>16</v>
      </c>
      <c r="E35" s="134" t="s">
        <v>17</v>
      </c>
      <c r="F35" s="133" t="s">
        <v>18</v>
      </c>
      <c r="G35" s="135" t="s">
        <v>19</v>
      </c>
      <c r="H35" s="135" t="s">
        <v>20</v>
      </c>
      <c r="I35" s="135" t="s">
        <v>36</v>
      </c>
      <c r="J35" s="135" t="s">
        <v>37</v>
      </c>
      <c r="K35" s="135" t="s">
        <v>89</v>
      </c>
      <c r="L35" s="135" t="s">
        <v>38</v>
      </c>
      <c r="M35" s="595" t="s">
        <v>50</v>
      </c>
      <c r="N35" s="596"/>
      <c r="O35" s="596"/>
      <c r="P35" s="597"/>
    </row>
    <row r="36" spans="1:16" s="8" customFormat="1" ht="57.65" customHeight="1">
      <c r="A36" s="233" t="str">
        <f>D28</f>
        <v>MEDIUM HEATHER</v>
      </c>
      <c r="B36" s="87"/>
      <c r="C36" s="87"/>
      <c r="D36" s="87"/>
      <c r="E36" s="87"/>
      <c r="F36" s="87"/>
      <c r="G36" s="87"/>
      <c r="H36" s="122"/>
      <c r="I36" s="87"/>
      <c r="J36" s="87"/>
      <c r="K36" s="87"/>
      <c r="L36" s="87"/>
      <c r="M36" s="87"/>
      <c r="N36" s="87"/>
      <c r="O36" s="87"/>
      <c r="P36" s="88"/>
    </row>
    <row r="37" spans="1:16" s="6" customFormat="1" ht="123" customHeight="1">
      <c r="A37" s="46">
        <v>1</v>
      </c>
      <c r="B37" s="587" t="str">
        <f>L11</f>
        <v>100% OE COTTON FLEECE 350GSM (10oz)</v>
      </c>
      <c r="C37" s="542"/>
      <c r="D37" s="47" t="s">
        <v>49</v>
      </c>
      <c r="E37" s="48" t="s">
        <v>588</v>
      </c>
      <c r="F37" s="117" t="s">
        <v>9</v>
      </c>
      <c r="G37" s="49">
        <f>$P$32</f>
        <v>630</v>
      </c>
      <c r="H37" s="117">
        <v>1.1599999999999999</v>
      </c>
      <c r="I37" s="50">
        <f>G37*H37</f>
        <v>730.8</v>
      </c>
      <c r="J37" s="50">
        <f>I37*2.3%+I37/30*0.5</f>
        <v>28.988399999999999</v>
      </c>
      <c r="K37" s="50">
        <v>5</v>
      </c>
      <c r="L37" s="51">
        <f>+K37+J37+I37</f>
        <v>764.78839999999991</v>
      </c>
      <c r="M37" s="601" t="s">
        <v>589</v>
      </c>
      <c r="N37" s="601"/>
      <c r="O37" s="601"/>
      <c r="P37" s="601"/>
    </row>
    <row r="38" spans="1:16" s="32" customFormat="1" ht="14.25" customHeight="1">
      <c r="B38" s="33"/>
      <c r="C38" s="33"/>
      <c r="D38" s="34"/>
      <c r="E38" s="35"/>
      <c r="F38" s="36"/>
      <c r="G38" s="37"/>
      <c r="H38" s="38"/>
      <c r="I38" s="38"/>
      <c r="J38" s="38"/>
      <c r="K38" s="38"/>
      <c r="L38" s="39"/>
      <c r="M38" s="40"/>
      <c r="N38" s="36"/>
      <c r="O38" s="36"/>
      <c r="P38" s="36"/>
    </row>
    <row r="39" spans="1:16" s="6" customFormat="1" ht="87">
      <c r="A39" s="370"/>
      <c r="B39" s="619" t="s">
        <v>590</v>
      </c>
      <c r="C39" s="620"/>
      <c r="D39" s="371" t="s">
        <v>591</v>
      </c>
      <c r="E39" s="371" t="s">
        <v>592</v>
      </c>
      <c r="F39" s="621" t="s">
        <v>593</v>
      </c>
      <c r="G39" s="621"/>
      <c r="H39" s="621"/>
      <c r="I39" s="622" t="s">
        <v>594</v>
      </c>
      <c r="J39" s="622"/>
      <c r="K39" s="622"/>
      <c r="L39" s="368"/>
      <c r="M39" s="368"/>
      <c r="N39" s="368"/>
      <c r="O39" s="368"/>
      <c r="P39" s="368"/>
    </row>
    <row r="40" spans="1:16" s="141" customFormat="1" ht="48" customHeight="1">
      <c r="A40" s="370">
        <v>1</v>
      </c>
      <c r="B40" s="357" t="s">
        <v>613</v>
      </c>
      <c r="C40" s="372"/>
      <c r="D40" s="373" t="s">
        <v>595</v>
      </c>
      <c r="E40" s="373">
        <v>617</v>
      </c>
      <c r="F40" s="623" t="s">
        <v>596</v>
      </c>
      <c r="G40" s="623"/>
      <c r="H40" s="623"/>
      <c r="I40" s="374" t="s">
        <v>599</v>
      </c>
      <c r="J40" s="374"/>
      <c r="K40" s="374"/>
      <c r="L40" s="368"/>
      <c r="M40" s="368"/>
      <c r="N40" s="368"/>
      <c r="O40" s="369"/>
      <c r="P40" s="369"/>
    </row>
    <row r="41" spans="1:16" s="141" customFormat="1" ht="48" customHeight="1">
      <c r="A41" s="370">
        <v>2</v>
      </c>
      <c r="B41" s="357" t="s">
        <v>598</v>
      </c>
      <c r="C41" s="372"/>
      <c r="D41" s="373" t="s">
        <v>595</v>
      </c>
      <c r="E41" s="373">
        <v>148</v>
      </c>
      <c r="F41" s="623" t="s">
        <v>596</v>
      </c>
      <c r="G41" s="623"/>
      <c r="H41" s="623"/>
      <c r="I41" s="374" t="s">
        <v>599</v>
      </c>
      <c r="J41" s="374"/>
      <c r="K41" s="374"/>
      <c r="L41" s="368"/>
      <c r="M41" s="368"/>
      <c r="N41" s="368"/>
      <c r="O41" s="369"/>
      <c r="P41" s="369"/>
    </row>
    <row r="42" spans="1:16" s="141" customFormat="1" ht="35.25" customHeight="1">
      <c r="A42" s="624" t="s">
        <v>597</v>
      </c>
      <c r="B42" s="625"/>
      <c r="C42" s="626"/>
      <c r="D42" s="627"/>
      <c r="E42" s="375">
        <f>SUM(E40:E41)</f>
        <v>765</v>
      </c>
      <c r="F42" s="376"/>
      <c r="G42" s="376"/>
      <c r="H42" s="376"/>
      <c r="I42" s="376"/>
      <c r="J42" s="376"/>
      <c r="K42" s="376"/>
      <c r="L42" s="368"/>
      <c r="M42" s="368"/>
      <c r="N42" s="368"/>
      <c r="O42" s="369"/>
      <c r="P42" s="369"/>
    </row>
    <row r="43" spans="1:16" s="32" customFormat="1" ht="22" thickBot="1">
      <c r="B43" s="33"/>
      <c r="C43" s="33"/>
      <c r="D43" s="34"/>
      <c r="E43" s="35"/>
      <c r="F43" s="36"/>
      <c r="G43" s="37"/>
      <c r="H43" s="38"/>
      <c r="I43" s="38"/>
      <c r="J43" s="38"/>
      <c r="K43" s="38"/>
      <c r="L43" s="39"/>
      <c r="M43" s="40"/>
      <c r="N43" s="36"/>
      <c r="O43" s="36"/>
      <c r="P43" s="36"/>
    </row>
    <row r="44" spans="1:16" s="136" customFormat="1" ht="186" thickBot="1">
      <c r="A44" s="613" t="s">
        <v>15</v>
      </c>
      <c r="B44" s="614"/>
      <c r="C44" s="615"/>
      <c r="D44" s="133" t="s">
        <v>16</v>
      </c>
      <c r="E44" s="134" t="s">
        <v>17</v>
      </c>
      <c r="F44" s="133" t="s">
        <v>18</v>
      </c>
      <c r="G44" s="135" t="s">
        <v>19</v>
      </c>
      <c r="H44" s="135" t="s">
        <v>20</v>
      </c>
      <c r="I44" s="135" t="s">
        <v>36</v>
      </c>
      <c r="J44" s="135" t="s">
        <v>37</v>
      </c>
      <c r="K44" s="135" t="s">
        <v>89</v>
      </c>
      <c r="L44" s="135" t="s">
        <v>38</v>
      </c>
      <c r="M44" s="595" t="s">
        <v>50</v>
      </c>
      <c r="N44" s="596"/>
      <c r="O44" s="596"/>
      <c r="P44" s="597"/>
    </row>
    <row r="45" spans="1:16" s="6" customFormat="1" ht="125.25" customHeight="1">
      <c r="A45" s="46">
        <v>2</v>
      </c>
      <c r="B45" s="587" t="s">
        <v>507</v>
      </c>
      <c r="C45" s="542"/>
      <c r="D45" s="353" t="s">
        <v>614</v>
      </c>
      <c r="E45" s="48" t="str">
        <f>E37</f>
        <v>HEATHER GREY BC06</v>
      </c>
      <c r="F45" s="117" t="s">
        <v>9</v>
      </c>
      <c r="G45" s="49">
        <f>$P$32</f>
        <v>630</v>
      </c>
      <c r="H45" s="379">
        <v>0.24</v>
      </c>
      <c r="I45" s="50">
        <f>G45*H45</f>
        <v>151.19999999999999</v>
      </c>
      <c r="J45" s="50">
        <f>I45*1.7%</f>
        <v>2.5703999999999998</v>
      </c>
      <c r="K45" s="50"/>
      <c r="L45" s="51">
        <f>+K45+J45+I45</f>
        <v>153.7704</v>
      </c>
      <c r="M45" s="602" t="s">
        <v>600</v>
      </c>
      <c r="N45" s="603"/>
      <c r="O45" s="603"/>
      <c r="P45" s="604"/>
    </row>
    <row r="46" spans="1:16" s="6" customFormat="1" ht="63">
      <c r="A46" s="78"/>
      <c r="B46" s="607" t="s">
        <v>501</v>
      </c>
      <c r="C46" s="607"/>
      <c r="D46" s="607"/>
      <c r="E46" s="607"/>
      <c r="F46" s="607"/>
      <c r="G46" s="607"/>
      <c r="H46" s="607"/>
      <c r="I46" s="607"/>
      <c r="J46" s="607"/>
      <c r="K46" s="607"/>
      <c r="L46" s="607"/>
      <c r="M46" s="607"/>
      <c r="N46" s="607"/>
      <c r="O46" s="607"/>
      <c r="P46" s="607"/>
    </row>
    <row r="47" spans="1:16" s="6" customFormat="1" ht="66.75" customHeight="1">
      <c r="A47" s="78"/>
      <c r="B47" s="608" t="s">
        <v>502</v>
      </c>
      <c r="C47" s="608"/>
      <c r="D47" s="608"/>
      <c r="E47" s="608"/>
      <c r="F47" s="348" t="s">
        <v>59</v>
      </c>
      <c r="G47" s="348" t="s">
        <v>9</v>
      </c>
      <c r="H47" s="348" t="s">
        <v>56</v>
      </c>
      <c r="I47" s="349" t="s">
        <v>503</v>
      </c>
      <c r="J47" s="606"/>
      <c r="K47" s="606"/>
      <c r="L47" s="606"/>
      <c r="M47" s="606"/>
      <c r="N47" s="606"/>
      <c r="O47" s="606"/>
      <c r="P47" s="606"/>
    </row>
    <row r="48" spans="1:16" s="6" customFormat="1" ht="63">
      <c r="A48" s="78"/>
      <c r="B48" s="608" t="s">
        <v>504</v>
      </c>
      <c r="C48" s="608"/>
      <c r="D48" s="608"/>
      <c r="E48" s="608"/>
      <c r="F48" s="350"/>
      <c r="G48" s="350">
        <v>1</v>
      </c>
      <c r="H48" s="350">
        <v>1</v>
      </c>
      <c r="I48" s="351">
        <f>SUM(G48:H48)</f>
        <v>2</v>
      </c>
      <c r="J48" s="606"/>
      <c r="K48" s="606"/>
      <c r="L48" s="606"/>
      <c r="M48" s="606"/>
      <c r="N48" s="606"/>
      <c r="O48" s="606"/>
      <c r="P48" s="606"/>
    </row>
    <row r="49" spans="1:18" s="6" customFormat="1" ht="63">
      <c r="A49" s="78"/>
      <c r="B49" s="608" t="s">
        <v>505</v>
      </c>
      <c r="C49" s="608"/>
      <c r="D49" s="608"/>
      <c r="E49" s="608"/>
      <c r="F49" s="350">
        <v>2</v>
      </c>
      <c r="G49" s="350">
        <v>2</v>
      </c>
      <c r="H49" s="350">
        <v>2</v>
      </c>
      <c r="I49" s="351">
        <f>SUM(F49:H49)</f>
        <v>6</v>
      </c>
      <c r="J49" s="606"/>
      <c r="K49" s="606"/>
      <c r="L49" s="606"/>
      <c r="M49" s="606"/>
      <c r="N49" s="606"/>
      <c r="O49" s="606"/>
      <c r="P49" s="606"/>
    </row>
    <row r="50" spans="1:18" s="6" customFormat="1" ht="63">
      <c r="A50" s="78"/>
      <c r="B50" s="605" t="s">
        <v>503</v>
      </c>
      <c r="C50" s="605"/>
      <c r="D50" s="605"/>
      <c r="E50" s="605"/>
      <c r="F50" s="352">
        <f>SUM(F49)</f>
        <v>2</v>
      </c>
      <c r="G50" s="352">
        <f>SUM(G48:G49)</f>
        <v>3</v>
      </c>
      <c r="H50" s="352">
        <f>SUM(H48:H49)</f>
        <v>3</v>
      </c>
      <c r="I50" s="351">
        <f>SUM(I48:I49)</f>
        <v>8</v>
      </c>
      <c r="J50" s="606"/>
      <c r="K50" s="606"/>
      <c r="L50" s="606"/>
      <c r="M50" s="606"/>
      <c r="N50" s="606"/>
      <c r="O50" s="606"/>
      <c r="P50" s="606"/>
    </row>
    <row r="51" spans="1:18" s="53" customFormat="1" ht="52" customHeight="1" thickBot="1">
      <c r="B51" s="41" t="s">
        <v>21</v>
      </c>
      <c r="C51" s="54"/>
      <c r="D51" s="54"/>
      <c r="E51" s="54"/>
      <c r="G51" s="55"/>
      <c r="H51" s="56"/>
      <c r="P51" s="56"/>
    </row>
    <row r="52" spans="1:18" s="141" customFormat="1" ht="139" customHeight="1">
      <c r="A52" s="592" t="s">
        <v>22</v>
      </c>
      <c r="B52" s="593"/>
      <c r="C52" s="593"/>
      <c r="D52" s="593"/>
      <c r="E52" s="594"/>
      <c r="F52" s="137" t="s">
        <v>45</v>
      </c>
      <c r="G52" s="137" t="s">
        <v>23</v>
      </c>
      <c r="H52" s="598" t="s">
        <v>40</v>
      </c>
      <c r="I52" s="599"/>
      <c r="J52" s="138" t="s">
        <v>18</v>
      </c>
      <c r="K52" s="137" t="s">
        <v>46</v>
      </c>
      <c r="L52" s="137" t="s">
        <v>24</v>
      </c>
      <c r="M52" s="139" t="s">
        <v>25</v>
      </c>
      <c r="N52" s="139" t="s">
        <v>26</v>
      </c>
      <c r="O52" s="139" t="s">
        <v>27</v>
      </c>
      <c r="P52" s="140" t="s">
        <v>28</v>
      </c>
    </row>
    <row r="53" spans="1:18" s="6" customFormat="1" ht="96" customHeight="1">
      <c r="A53" s="131">
        <v>1</v>
      </c>
      <c r="B53" s="540" t="s">
        <v>39</v>
      </c>
      <c r="C53" s="541"/>
      <c r="D53" s="541"/>
      <c r="E53" s="542"/>
      <c r="F53" s="58" t="s">
        <v>602</v>
      </c>
      <c r="G53" s="59" t="s">
        <v>601</v>
      </c>
      <c r="H53" s="545" t="str">
        <f t="shared" ref="H53:H61" si="5">$D$28</f>
        <v>MEDIUM HEATHER</v>
      </c>
      <c r="I53" s="545"/>
      <c r="J53" s="303" t="s">
        <v>29</v>
      </c>
      <c r="K53" s="49">
        <f>$P$32</f>
        <v>630</v>
      </c>
      <c r="L53" s="61">
        <f>190/4500</f>
        <v>4.2222222222222223E-2</v>
      </c>
      <c r="M53" s="62">
        <f>K53*L53</f>
        <v>26.6</v>
      </c>
      <c r="N53" s="62"/>
      <c r="O53" s="63">
        <f>ROUNDUP(N53+M53,0)</f>
        <v>27</v>
      </c>
      <c r="P53" s="205"/>
    </row>
    <row r="54" spans="1:18" s="6" customFormat="1" ht="66.75" customHeight="1">
      <c r="A54" s="131">
        <v>2</v>
      </c>
      <c r="B54" s="616" t="s">
        <v>508</v>
      </c>
      <c r="C54" s="617"/>
      <c r="D54" s="617"/>
      <c r="E54" s="618"/>
      <c r="F54" s="58" t="s">
        <v>516</v>
      </c>
      <c r="G54" s="59" t="s">
        <v>115</v>
      </c>
      <c r="H54" s="545" t="str">
        <f t="shared" si="5"/>
        <v>MEDIUM HEATHER</v>
      </c>
      <c r="I54" s="545"/>
      <c r="J54" s="303" t="s">
        <v>29</v>
      </c>
      <c r="K54" s="49">
        <f>$P$32</f>
        <v>630</v>
      </c>
      <c r="L54" s="354">
        <f>3/4500</f>
        <v>6.6666666666666664E-4</v>
      </c>
      <c r="M54" s="62">
        <f>K54*L54</f>
        <v>0.42</v>
      </c>
      <c r="N54" s="62"/>
      <c r="O54" s="355">
        <f>N54+M54</f>
        <v>0.42</v>
      </c>
      <c r="P54" s="205"/>
    </row>
    <row r="55" spans="1:18" s="6" customFormat="1" ht="66" customHeight="1">
      <c r="A55" s="131">
        <v>3</v>
      </c>
      <c r="B55" s="540" t="s">
        <v>510</v>
      </c>
      <c r="C55" s="541"/>
      <c r="D55" s="541"/>
      <c r="E55" s="542"/>
      <c r="F55" s="58" t="s">
        <v>492</v>
      </c>
      <c r="G55" s="222" t="str">
        <f>F55</f>
        <v xml:space="preserve">BLACK /WHITE </v>
      </c>
      <c r="H55" s="545" t="str">
        <f t="shared" si="5"/>
        <v>MEDIUM HEATHER</v>
      </c>
      <c r="I55" s="545"/>
      <c r="J55" s="60" t="s">
        <v>610</v>
      </c>
      <c r="K55" s="49">
        <f>$P$32</f>
        <v>630</v>
      </c>
      <c r="L55" s="65">
        <v>1</v>
      </c>
      <c r="M55" s="62">
        <f t="shared" ref="M55:M61" si="6">K55*L55</f>
        <v>630</v>
      </c>
      <c r="N55" s="62"/>
      <c r="O55" s="63">
        <f t="shared" ref="O55:O61" si="7">ROUNDUP(N55+M55,0)</f>
        <v>630</v>
      </c>
      <c r="P55" s="533" t="s">
        <v>509</v>
      </c>
      <c r="R55" s="346"/>
    </row>
    <row r="56" spans="1:18" s="6" customFormat="1" ht="58">
      <c r="A56" s="131">
        <v>4</v>
      </c>
      <c r="B56" s="357" t="s">
        <v>511</v>
      </c>
      <c r="C56" s="358"/>
      <c r="D56" s="358"/>
      <c r="E56" s="359"/>
      <c r="F56" s="58" t="s">
        <v>492</v>
      </c>
      <c r="G56" s="222" t="str">
        <f t="shared" ref="G56:G61" si="8">F56</f>
        <v xml:space="preserve">BLACK /WHITE </v>
      </c>
      <c r="H56" s="545" t="str">
        <f t="shared" si="5"/>
        <v>MEDIUM HEATHER</v>
      </c>
      <c r="I56" s="545"/>
      <c r="J56" s="60" t="s">
        <v>610</v>
      </c>
      <c r="K56" s="49">
        <f>G32</f>
        <v>101</v>
      </c>
      <c r="L56" s="65">
        <v>1</v>
      </c>
      <c r="M56" s="62">
        <f t="shared" si="6"/>
        <v>101</v>
      </c>
      <c r="N56" s="62"/>
      <c r="O56" s="63">
        <f t="shared" si="7"/>
        <v>101</v>
      </c>
      <c r="P56" s="534"/>
      <c r="R56" s="346"/>
    </row>
    <row r="57" spans="1:18" s="6" customFormat="1" ht="58">
      <c r="A57" s="131">
        <v>5</v>
      </c>
      <c r="B57" s="540" t="s">
        <v>512</v>
      </c>
      <c r="C57" s="541"/>
      <c r="D57" s="541"/>
      <c r="E57" s="542"/>
      <c r="F57" s="58" t="s">
        <v>492</v>
      </c>
      <c r="G57" s="222" t="str">
        <f t="shared" si="8"/>
        <v xml:space="preserve">BLACK /WHITE </v>
      </c>
      <c r="H57" s="545" t="str">
        <f t="shared" si="5"/>
        <v>MEDIUM HEATHER</v>
      </c>
      <c r="I57" s="545"/>
      <c r="J57" s="60" t="s">
        <v>610</v>
      </c>
      <c r="K57" s="49">
        <f>H32</f>
        <v>195</v>
      </c>
      <c r="L57" s="65">
        <v>1</v>
      </c>
      <c r="M57" s="62">
        <f t="shared" si="6"/>
        <v>195</v>
      </c>
      <c r="N57" s="62"/>
      <c r="O57" s="63">
        <f t="shared" si="7"/>
        <v>195</v>
      </c>
      <c r="P57" s="534"/>
    </row>
    <row r="58" spans="1:18" s="6" customFormat="1" ht="58">
      <c r="A58" s="131">
        <v>6</v>
      </c>
      <c r="B58" s="540" t="s">
        <v>513</v>
      </c>
      <c r="C58" s="541"/>
      <c r="D58" s="541"/>
      <c r="E58" s="542"/>
      <c r="F58" s="58" t="s">
        <v>492</v>
      </c>
      <c r="G58" s="222" t="str">
        <f t="shared" si="8"/>
        <v xml:space="preserve">BLACK /WHITE </v>
      </c>
      <c r="H58" s="545" t="str">
        <f t="shared" si="5"/>
        <v>MEDIUM HEATHER</v>
      </c>
      <c r="I58" s="545"/>
      <c r="J58" s="60" t="s">
        <v>610</v>
      </c>
      <c r="K58" s="49">
        <f>I32</f>
        <v>195</v>
      </c>
      <c r="L58" s="65">
        <v>1</v>
      </c>
      <c r="M58" s="62">
        <f t="shared" si="6"/>
        <v>195</v>
      </c>
      <c r="N58" s="62"/>
      <c r="O58" s="63">
        <f t="shared" si="7"/>
        <v>195</v>
      </c>
      <c r="P58" s="534"/>
    </row>
    <row r="59" spans="1:18" s="6" customFormat="1" ht="58">
      <c r="A59" s="131">
        <v>7</v>
      </c>
      <c r="B59" s="540" t="s">
        <v>514</v>
      </c>
      <c r="C59" s="541"/>
      <c r="D59" s="541"/>
      <c r="E59" s="542"/>
      <c r="F59" s="58" t="s">
        <v>492</v>
      </c>
      <c r="G59" s="222" t="str">
        <f t="shared" si="8"/>
        <v xml:space="preserve">BLACK /WHITE </v>
      </c>
      <c r="H59" s="545" t="str">
        <f t="shared" si="5"/>
        <v>MEDIUM HEATHER</v>
      </c>
      <c r="I59" s="545"/>
      <c r="J59" s="60" t="s">
        <v>610</v>
      </c>
      <c r="K59" s="49">
        <f>J30</f>
        <v>101</v>
      </c>
      <c r="L59" s="65">
        <v>1</v>
      </c>
      <c r="M59" s="62">
        <f t="shared" si="6"/>
        <v>101</v>
      </c>
      <c r="N59" s="62"/>
      <c r="O59" s="63">
        <f t="shared" si="7"/>
        <v>101</v>
      </c>
      <c r="P59" s="534"/>
      <c r="R59" s="346"/>
    </row>
    <row r="60" spans="1:18" s="6" customFormat="1" ht="58">
      <c r="A60" s="131">
        <v>8</v>
      </c>
      <c r="B60" s="540" t="s">
        <v>515</v>
      </c>
      <c r="C60" s="541"/>
      <c r="D60" s="541"/>
      <c r="E60" s="542"/>
      <c r="F60" s="58" t="s">
        <v>492</v>
      </c>
      <c r="G60" s="222" t="str">
        <f t="shared" si="8"/>
        <v xml:space="preserve">BLACK /WHITE </v>
      </c>
      <c r="H60" s="545" t="str">
        <f t="shared" si="5"/>
        <v>MEDIUM HEATHER</v>
      </c>
      <c r="I60" s="545"/>
      <c r="J60" s="60" t="s">
        <v>610</v>
      </c>
      <c r="K60" s="49">
        <f>K32</f>
        <v>38</v>
      </c>
      <c r="L60" s="65">
        <v>1</v>
      </c>
      <c r="M60" s="62">
        <f t="shared" si="6"/>
        <v>38</v>
      </c>
      <c r="N60" s="315"/>
      <c r="O60" s="63">
        <f t="shared" si="7"/>
        <v>38</v>
      </c>
      <c r="P60" s="535"/>
    </row>
    <row r="61" spans="1:18" s="6" customFormat="1" ht="88.5" customHeight="1">
      <c r="A61" s="131">
        <v>9</v>
      </c>
      <c r="B61" s="540" t="s">
        <v>493</v>
      </c>
      <c r="C61" s="541"/>
      <c r="D61" s="541"/>
      <c r="E61" s="542"/>
      <c r="F61" s="58" t="s">
        <v>492</v>
      </c>
      <c r="G61" s="222" t="str">
        <f t="shared" si="8"/>
        <v xml:space="preserve">BLACK /WHITE </v>
      </c>
      <c r="H61" s="545" t="str">
        <f t="shared" si="5"/>
        <v>MEDIUM HEATHER</v>
      </c>
      <c r="I61" s="545"/>
      <c r="J61" s="60" t="s">
        <v>610</v>
      </c>
      <c r="K61" s="314">
        <f>P32</f>
        <v>630</v>
      </c>
      <c r="L61" s="65">
        <v>1</v>
      </c>
      <c r="M61" s="62">
        <f t="shared" si="6"/>
        <v>630</v>
      </c>
      <c r="N61" s="315"/>
      <c r="O61" s="63">
        <f t="shared" si="7"/>
        <v>630</v>
      </c>
      <c r="P61" s="343"/>
    </row>
    <row r="62" spans="1:18" s="52" customFormat="1" ht="19.5" customHeight="1">
      <c r="A62" s="132"/>
      <c r="B62" s="132"/>
      <c r="C62" s="132"/>
      <c r="D62" s="132"/>
      <c r="E62" s="132"/>
      <c r="F62" s="132"/>
      <c r="G62" s="66"/>
      <c r="H62" s="132"/>
      <c r="I62" s="132"/>
      <c r="J62" s="132"/>
      <c r="K62" s="132"/>
      <c r="L62" s="132"/>
      <c r="M62" s="132"/>
      <c r="N62" s="132"/>
      <c r="O62" s="132"/>
      <c r="P62" s="132"/>
    </row>
    <row r="63" spans="1:18" s="53" customFormat="1" ht="44.5" customHeight="1" thickBot="1">
      <c r="B63" s="41" t="s">
        <v>66</v>
      </c>
      <c r="C63" s="54"/>
      <c r="D63" s="54"/>
      <c r="E63" s="54"/>
      <c r="F63" s="67"/>
      <c r="G63" s="68"/>
      <c r="H63" s="69"/>
      <c r="I63" s="67"/>
      <c r="J63" s="67"/>
      <c r="K63" s="67"/>
      <c r="L63" s="67"/>
      <c r="M63" s="67"/>
      <c r="N63" s="67"/>
      <c r="O63" s="67"/>
      <c r="P63" s="69"/>
    </row>
    <row r="64" spans="1:18" s="6" customFormat="1" ht="181.5" customHeight="1">
      <c r="A64" s="537" t="s">
        <v>22</v>
      </c>
      <c r="B64" s="538"/>
      <c r="C64" s="538"/>
      <c r="D64" s="538"/>
      <c r="E64" s="539"/>
      <c r="F64" s="142" t="s">
        <v>45</v>
      </c>
      <c r="G64" s="142" t="s">
        <v>23</v>
      </c>
      <c r="H64" s="543" t="s">
        <v>40</v>
      </c>
      <c r="I64" s="544"/>
      <c r="J64" s="143" t="s">
        <v>18</v>
      </c>
      <c r="K64" s="142" t="s">
        <v>46</v>
      </c>
      <c r="L64" s="142" t="s">
        <v>24</v>
      </c>
      <c r="M64" s="144" t="s">
        <v>25</v>
      </c>
      <c r="N64" s="144" t="s">
        <v>26</v>
      </c>
      <c r="O64" s="144" t="s">
        <v>27</v>
      </c>
      <c r="P64" s="145" t="s">
        <v>28</v>
      </c>
    </row>
    <row r="65" spans="1:16" s="6" customFormat="1" ht="48" customHeight="1">
      <c r="A65" s="214">
        <v>1</v>
      </c>
      <c r="B65" s="540" t="s">
        <v>114</v>
      </c>
      <c r="C65" s="541"/>
      <c r="D65" s="541"/>
      <c r="E65" s="542"/>
      <c r="F65" s="223" t="s">
        <v>115</v>
      </c>
      <c r="G65" s="223" t="str">
        <f>F65</f>
        <v>WHITE</v>
      </c>
      <c r="H65" s="545" t="str">
        <f>$D$28</f>
        <v>MEDIUM HEATHER</v>
      </c>
      <c r="I65" s="545"/>
      <c r="J65" s="224" t="s">
        <v>30</v>
      </c>
      <c r="K65" s="49">
        <f>$P$32</f>
        <v>630</v>
      </c>
      <c r="L65" s="225">
        <v>1</v>
      </c>
      <c r="M65" s="225">
        <f t="shared" ref="M65:M70" si="9">L65*K65</f>
        <v>630</v>
      </c>
      <c r="N65" s="225"/>
      <c r="O65" s="226">
        <f t="shared" ref="O65:O70" si="10">N65+M65</f>
        <v>630</v>
      </c>
      <c r="P65" s="227"/>
    </row>
    <row r="66" spans="1:16" s="6" customFormat="1" ht="48" customHeight="1">
      <c r="A66" s="214">
        <v>2</v>
      </c>
      <c r="B66" s="540" t="s">
        <v>495</v>
      </c>
      <c r="C66" s="541"/>
      <c r="D66" s="541"/>
      <c r="E66" s="542"/>
      <c r="F66" s="223" t="s">
        <v>115</v>
      </c>
      <c r="G66" s="223" t="str">
        <f>F66</f>
        <v>WHITE</v>
      </c>
      <c r="H66" s="545" t="str">
        <f>$D$28</f>
        <v>MEDIUM HEATHER</v>
      </c>
      <c r="I66" s="545"/>
      <c r="J66" s="224" t="s">
        <v>30</v>
      </c>
      <c r="K66" s="49">
        <f>$P$32</f>
        <v>630</v>
      </c>
      <c r="L66" s="225">
        <v>1</v>
      </c>
      <c r="M66" s="225">
        <f t="shared" si="9"/>
        <v>630</v>
      </c>
      <c r="N66" s="225"/>
      <c r="O66" s="226">
        <f t="shared" si="10"/>
        <v>630</v>
      </c>
      <c r="P66" s="227"/>
    </row>
    <row r="67" spans="1:16" s="6" customFormat="1" ht="54" customHeight="1">
      <c r="A67" s="214">
        <v>3</v>
      </c>
      <c r="B67" s="540" t="s">
        <v>116</v>
      </c>
      <c r="C67" s="541"/>
      <c r="D67" s="541"/>
      <c r="E67" s="542"/>
      <c r="F67" s="228" t="s">
        <v>90</v>
      </c>
      <c r="G67" s="223" t="str">
        <f t="shared" ref="G67:G70" si="11">F67</f>
        <v>CLEAR</v>
      </c>
      <c r="H67" s="545" t="str">
        <f t="shared" ref="H67:H70" si="12">$D$28</f>
        <v>MEDIUM HEATHER</v>
      </c>
      <c r="I67" s="545"/>
      <c r="J67" s="224" t="s">
        <v>30</v>
      </c>
      <c r="K67" s="49">
        <f t="shared" ref="K67:K70" si="13">$P$32</f>
        <v>630</v>
      </c>
      <c r="L67" s="225">
        <v>1</v>
      </c>
      <c r="M67" s="225">
        <f t="shared" si="9"/>
        <v>630</v>
      </c>
      <c r="N67" s="225"/>
      <c r="O67" s="226">
        <f t="shared" si="10"/>
        <v>630</v>
      </c>
      <c r="P67" s="229"/>
    </row>
    <row r="68" spans="1:16" s="6" customFormat="1" ht="54" customHeight="1">
      <c r="A68" s="214">
        <v>4</v>
      </c>
      <c r="B68" s="540" t="s">
        <v>117</v>
      </c>
      <c r="C68" s="541"/>
      <c r="D68" s="541"/>
      <c r="E68" s="542"/>
      <c r="F68" s="228" t="s">
        <v>90</v>
      </c>
      <c r="G68" s="223" t="str">
        <f t="shared" si="11"/>
        <v>CLEAR</v>
      </c>
      <c r="H68" s="545" t="str">
        <f t="shared" si="12"/>
        <v>MEDIUM HEATHER</v>
      </c>
      <c r="I68" s="545"/>
      <c r="J68" s="224" t="s">
        <v>30</v>
      </c>
      <c r="K68" s="49">
        <f t="shared" si="13"/>
        <v>630</v>
      </c>
      <c r="L68" s="230">
        <f>1/15</f>
        <v>6.6666666666666666E-2</v>
      </c>
      <c r="M68" s="225">
        <f t="shared" si="9"/>
        <v>42</v>
      </c>
      <c r="N68" s="225"/>
      <c r="O68" s="226">
        <f t="shared" si="10"/>
        <v>42</v>
      </c>
      <c r="P68" s="64"/>
    </row>
    <row r="69" spans="1:16" s="6" customFormat="1" ht="54" customHeight="1">
      <c r="A69" s="214">
        <v>5</v>
      </c>
      <c r="B69" s="540" t="s">
        <v>118</v>
      </c>
      <c r="C69" s="541"/>
      <c r="D69" s="541"/>
      <c r="E69" s="542"/>
      <c r="F69" s="231" t="s">
        <v>54</v>
      </c>
      <c r="G69" s="232" t="str">
        <f t="shared" si="11"/>
        <v>NATURAL</v>
      </c>
      <c r="H69" s="545" t="str">
        <f t="shared" si="12"/>
        <v>MEDIUM HEATHER</v>
      </c>
      <c r="I69" s="545"/>
      <c r="J69" s="224" t="s">
        <v>30</v>
      </c>
      <c r="K69" s="49">
        <f t="shared" si="13"/>
        <v>630</v>
      </c>
      <c r="L69" s="230">
        <f>1/15</f>
        <v>6.6666666666666666E-2</v>
      </c>
      <c r="M69" s="225">
        <f t="shared" si="9"/>
        <v>42</v>
      </c>
      <c r="N69" s="225"/>
      <c r="O69" s="226">
        <f t="shared" si="10"/>
        <v>42</v>
      </c>
      <c r="P69" s="64"/>
    </row>
    <row r="70" spans="1:16" s="6" customFormat="1" ht="54" customHeight="1">
      <c r="A70" s="214">
        <v>6</v>
      </c>
      <c r="B70" s="540" t="s">
        <v>53</v>
      </c>
      <c r="C70" s="541"/>
      <c r="D70" s="541"/>
      <c r="E70" s="542"/>
      <c r="F70" s="231" t="s">
        <v>54</v>
      </c>
      <c r="G70" s="232" t="str">
        <f t="shared" si="11"/>
        <v>NATURAL</v>
      </c>
      <c r="H70" s="545" t="str">
        <f t="shared" si="12"/>
        <v>MEDIUM HEATHER</v>
      </c>
      <c r="I70" s="545"/>
      <c r="J70" s="224" t="s">
        <v>30</v>
      </c>
      <c r="K70" s="49">
        <f t="shared" si="13"/>
        <v>630</v>
      </c>
      <c r="L70" s="230">
        <f>L69*2</f>
        <v>0.13333333333333333</v>
      </c>
      <c r="M70" s="225">
        <f t="shared" si="9"/>
        <v>84</v>
      </c>
      <c r="N70" s="225"/>
      <c r="O70" s="226">
        <f t="shared" si="10"/>
        <v>84</v>
      </c>
      <c r="P70" s="64"/>
    </row>
    <row r="71" spans="1:16" s="70" customFormat="1" ht="20.25" customHeight="1">
      <c r="B71" s="71"/>
      <c r="C71" s="71"/>
      <c r="G71" s="72"/>
      <c r="H71" s="74"/>
      <c r="N71" s="73"/>
      <c r="O71" s="73"/>
      <c r="P71" s="74"/>
    </row>
    <row r="72" spans="1:16" s="6" customFormat="1" ht="33" customHeight="1">
      <c r="B72" s="41" t="s">
        <v>67</v>
      </c>
      <c r="C72" s="75"/>
      <c r="G72" s="76"/>
      <c r="H72" s="78"/>
      <c r="J72" s="546" t="s">
        <v>31</v>
      </c>
      <c r="K72" s="546"/>
      <c r="L72" s="546"/>
      <c r="M72" s="546"/>
      <c r="N72" s="77"/>
      <c r="O72" s="77"/>
      <c r="P72" s="78"/>
    </row>
    <row r="73" spans="1:16" s="75" customFormat="1" ht="90" customHeight="1">
      <c r="A73" s="75">
        <v>1</v>
      </c>
      <c r="B73" s="161" t="s">
        <v>93</v>
      </c>
      <c r="C73" s="628" t="s">
        <v>606</v>
      </c>
      <c r="D73" s="628"/>
      <c r="E73" s="628"/>
      <c r="F73" s="628"/>
      <c r="G73" s="628"/>
      <c r="H73" s="628"/>
      <c r="I73" s="628"/>
      <c r="J73" s="162" t="s">
        <v>182</v>
      </c>
      <c r="K73" s="164"/>
      <c r="L73" s="76"/>
      <c r="M73" s="76"/>
      <c r="N73" s="76"/>
      <c r="O73" s="76"/>
      <c r="P73" s="76"/>
    </row>
    <row r="74" spans="1:16" s="6" customFormat="1" ht="0.65" customHeight="1">
      <c r="A74" s="75"/>
      <c r="B74" s="528" t="s">
        <v>47</v>
      </c>
      <c r="C74" s="528"/>
      <c r="D74" s="528"/>
      <c r="E74" s="528"/>
      <c r="F74" s="528"/>
      <c r="G74" s="528"/>
      <c r="H74" s="528"/>
      <c r="I74" s="528"/>
      <c r="J74" s="76"/>
      <c r="K74" s="164"/>
      <c r="L74" s="76"/>
      <c r="M74" s="76"/>
      <c r="N74" s="76"/>
      <c r="O74" s="76"/>
      <c r="P74" s="76"/>
    </row>
    <row r="75" spans="1:16" s="6" customFormat="1" ht="44.25" customHeight="1">
      <c r="A75" s="75"/>
      <c r="B75" s="531" t="s">
        <v>47</v>
      </c>
      <c r="C75" s="531"/>
      <c r="D75" s="531"/>
      <c r="E75" s="531"/>
      <c r="F75" s="531"/>
      <c r="G75" s="531"/>
      <c r="H75" s="531"/>
      <c r="I75" s="531"/>
      <c r="J75" s="76"/>
      <c r="K75" s="164"/>
      <c r="L75" s="76"/>
      <c r="M75" s="76"/>
      <c r="N75" s="76"/>
      <c r="O75" s="76"/>
      <c r="P75" s="76"/>
    </row>
    <row r="76" spans="1:16" s="6" customFormat="1" ht="45.75" customHeight="1">
      <c r="A76" s="75"/>
      <c r="B76" s="189" t="s">
        <v>40</v>
      </c>
      <c r="C76" s="532" t="s">
        <v>51</v>
      </c>
      <c r="D76" s="532"/>
      <c r="E76" s="532"/>
      <c r="F76" s="532"/>
      <c r="G76" s="532"/>
      <c r="H76" s="532"/>
      <c r="I76" s="532"/>
      <c r="J76" s="76"/>
      <c r="K76" s="76"/>
      <c r="L76" s="76"/>
      <c r="M76" s="76"/>
      <c r="N76" s="76"/>
      <c r="O76" s="76"/>
      <c r="P76" s="76"/>
    </row>
    <row r="77" spans="1:16" s="6" customFormat="1" ht="92.25" customHeight="1">
      <c r="A77" s="75"/>
      <c r="B77" s="190" t="str">
        <f>D28</f>
        <v>MEDIUM HEATHER</v>
      </c>
      <c r="C77" s="536" t="s">
        <v>664</v>
      </c>
      <c r="D77" s="536"/>
      <c r="E77" s="536"/>
      <c r="F77" s="536"/>
      <c r="G77" s="536"/>
      <c r="H77" s="536"/>
      <c r="I77" s="536"/>
      <c r="J77" s="76"/>
      <c r="K77" s="76"/>
      <c r="L77" s="76"/>
      <c r="M77" s="76"/>
      <c r="N77" s="76"/>
    </row>
    <row r="78" spans="1:16" s="6" customFormat="1" ht="83.25" customHeight="1">
      <c r="A78" s="75"/>
      <c r="B78" s="527" t="s">
        <v>497</v>
      </c>
      <c r="C78" s="527"/>
      <c r="D78" s="527"/>
      <c r="E78" s="527"/>
      <c r="F78" s="527"/>
      <c r="G78" s="527"/>
      <c r="H78" s="527"/>
      <c r="I78" s="527"/>
      <c r="J78" s="76"/>
      <c r="K78" s="76"/>
    </row>
    <row r="79" spans="1:16" s="6" customFormat="1" ht="34.5" customHeight="1">
      <c r="A79" s="75"/>
      <c r="B79" s="529" t="s">
        <v>55</v>
      </c>
      <c r="C79" s="529"/>
      <c r="D79" s="188" t="s">
        <v>70</v>
      </c>
      <c r="E79" s="188" t="s">
        <v>59</v>
      </c>
      <c r="F79" s="188" t="s">
        <v>9</v>
      </c>
      <c r="G79" s="188" t="s">
        <v>56</v>
      </c>
      <c r="H79" s="188" t="s">
        <v>57</v>
      </c>
      <c r="I79" s="188" t="s">
        <v>58</v>
      </c>
    </row>
    <row r="80" spans="1:16" s="82" customFormat="1" ht="58" customHeight="1">
      <c r="A80" s="81"/>
      <c r="B80" s="574" t="s">
        <v>101</v>
      </c>
      <c r="C80" s="575"/>
      <c r="D80" s="576" t="s">
        <v>603</v>
      </c>
      <c r="E80" s="577"/>
      <c r="F80" s="577"/>
      <c r="G80" s="577"/>
      <c r="H80" s="577"/>
      <c r="I80" s="578"/>
      <c r="J80" s="79"/>
      <c r="L80" s="207"/>
      <c r="M80" s="207"/>
    </row>
    <row r="81" spans="1:16" s="6" customFormat="1" ht="268.5" customHeight="1">
      <c r="A81" s="75"/>
      <c r="B81" s="579" t="s">
        <v>609</v>
      </c>
      <c r="C81" s="580"/>
      <c r="D81" s="356" t="s">
        <v>517</v>
      </c>
      <c r="E81" s="356" t="s">
        <v>518</v>
      </c>
      <c r="F81" s="356" t="s">
        <v>519</v>
      </c>
      <c r="G81" s="356" t="s">
        <v>520</v>
      </c>
      <c r="H81" s="356" t="s">
        <v>604</v>
      </c>
      <c r="I81" s="356" t="s">
        <v>605</v>
      </c>
      <c r="J81" s="76"/>
    </row>
    <row r="82" spans="1:16" s="196" customFormat="1" ht="41.5" customHeight="1">
      <c r="A82" s="193"/>
      <c r="B82" s="194"/>
      <c r="C82" s="194"/>
      <c r="D82" s="192"/>
      <c r="E82" s="192"/>
      <c r="F82" s="192"/>
      <c r="G82" s="192"/>
      <c r="H82" s="192"/>
      <c r="I82" s="192"/>
      <c r="J82" s="195"/>
    </row>
    <row r="83" spans="1:16" s="75" customFormat="1" ht="34.9" hidden="1" customHeight="1">
      <c r="B83" s="161" t="s">
        <v>93</v>
      </c>
      <c r="C83" s="162" t="s">
        <v>99</v>
      </c>
      <c r="D83" s="6"/>
      <c r="E83" s="6"/>
      <c r="F83" s="6"/>
      <c r="G83" s="76"/>
      <c r="H83" s="163"/>
      <c r="I83" s="76"/>
      <c r="J83" s="76"/>
      <c r="K83" s="164"/>
      <c r="L83" s="76"/>
      <c r="M83" s="76"/>
      <c r="N83" s="76"/>
      <c r="O83" s="76"/>
      <c r="P83" s="76"/>
    </row>
    <row r="84" spans="1:16" s="6" customFormat="1" ht="0.65" hidden="1" customHeight="1">
      <c r="A84" s="75"/>
      <c r="B84" s="528" t="s">
        <v>47</v>
      </c>
      <c r="C84" s="528"/>
      <c r="D84" s="528"/>
      <c r="E84" s="528"/>
      <c r="F84" s="528"/>
      <c r="G84" s="528"/>
      <c r="H84" s="528"/>
      <c r="I84" s="528"/>
      <c r="J84" s="76"/>
      <c r="K84" s="164"/>
      <c r="L84" s="76"/>
      <c r="M84" s="76"/>
      <c r="N84" s="76"/>
      <c r="O84" s="76"/>
      <c r="P84" s="76"/>
    </row>
    <row r="85" spans="1:16" s="6" customFormat="1" ht="34.5" hidden="1" customHeight="1">
      <c r="A85" s="75"/>
      <c r="B85" s="531" t="s">
        <v>47</v>
      </c>
      <c r="C85" s="531"/>
      <c r="D85" s="531"/>
      <c r="E85" s="531"/>
      <c r="F85" s="531"/>
      <c r="G85" s="531"/>
      <c r="H85" s="531"/>
      <c r="I85" s="531"/>
      <c r="J85" s="76"/>
      <c r="K85" s="164"/>
      <c r="L85" s="76"/>
      <c r="M85" s="76"/>
      <c r="N85" s="76"/>
      <c r="O85" s="76"/>
      <c r="P85" s="76"/>
    </row>
    <row r="86" spans="1:16" s="6" customFormat="1" ht="34.5" hidden="1" customHeight="1">
      <c r="A86" s="75"/>
      <c r="B86" s="189" t="s">
        <v>40</v>
      </c>
      <c r="C86" s="532" t="s">
        <v>51</v>
      </c>
      <c r="D86" s="532"/>
      <c r="E86" s="532"/>
      <c r="F86" s="532"/>
      <c r="G86" s="532"/>
      <c r="H86" s="532"/>
      <c r="I86" s="532"/>
      <c r="J86" s="76"/>
      <c r="K86" s="76"/>
      <c r="L86" s="76"/>
      <c r="M86" s="76"/>
      <c r="N86" s="76"/>
      <c r="O86" s="76"/>
      <c r="P86" s="76"/>
    </row>
    <row r="87" spans="1:16" s="6" customFormat="1" ht="39" hidden="1" customHeight="1">
      <c r="A87" s="75"/>
      <c r="B87" s="190" t="str">
        <f>$D$18</f>
        <v>PINK</v>
      </c>
      <c r="C87" s="566" t="s">
        <v>98</v>
      </c>
      <c r="D87" s="567"/>
      <c r="E87" s="567"/>
      <c r="F87" s="567"/>
      <c r="G87" s="567"/>
      <c r="H87" s="567"/>
      <c r="I87" s="568"/>
      <c r="J87" s="76"/>
      <c r="K87" s="76"/>
      <c r="L87" s="76"/>
      <c r="M87" s="76"/>
      <c r="N87" s="76"/>
    </row>
    <row r="88" spans="1:16" s="6" customFormat="1" ht="39" hidden="1" customHeight="1">
      <c r="A88" s="75"/>
      <c r="B88" s="65" t="str">
        <f>$D$25</f>
        <v>GREEN</v>
      </c>
      <c r="C88" s="569"/>
      <c r="D88" s="550"/>
      <c r="E88" s="550"/>
      <c r="F88" s="550"/>
      <c r="G88" s="550"/>
      <c r="H88" s="550"/>
      <c r="I88" s="570"/>
      <c r="J88" s="76"/>
      <c r="K88" s="76"/>
      <c r="L88" s="76"/>
      <c r="M88" s="76"/>
      <c r="N88" s="76"/>
    </row>
    <row r="89" spans="1:16" s="6" customFormat="1" ht="39" hidden="1" customHeight="1">
      <c r="A89" s="75"/>
      <c r="B89" s="190" t="str">
        <f>$D$30</f>
        <v>MEDIUM HEATHER</v>
      </c>
      <c r="C89" s="571"/>
      <c r="D89" s="572"/>
      <c r="E89" s="572"/>
      <c r="F89" s="572"/>
      <c r="G89" s="572"/>
      <c r="H89" s="572"/>
      <c r="I89" s="573"/>
      <c r="J89" s="76"/>
      <c r="K89" s="76"/>
      <c r="L89" s="76"/>
      <c r="M89" s="76"/>
      <c r="N89" s="76"/>
    </row>
    <row r="90" spans="1:16" s="6" customFormat="1" ht="34.5" hidden="1" customHeight="1">
      <c r="A90" s="75"/>
      <c r="B90" s="528" t="s">
        <v>52</v>
      </c>
      <c r="C90" s="528"/>
      <c r="D90" s="528"/>
      <c r="E90" s="528"/>
      <c r="F90" s="528"/>
      <c r="G90" s="528"/>
      <c r="H90" s="528"/>
      <c r="I90" s="528"/>
      <c r="J90" s="76"/>
      <c r="K90" s="76"/>
    </row>
    <row r="91" spans="1:16" s="6" customFormat="1" ht="34.5" hidden="1" customHeight="1">
      <c r="A91" s="75"/>
      <c r="B91" s="529" t="s">
        <v>55</v>
      </c>
      <c r="C91" s="529"/>
      <c r="D91" s="188" t="s">
        <v>70</v>
      </c>
      <c r="E91" s="188" t="s">
        <v>59</v>
      </c>
      <c r="F91" s="188" t="s">
        <v>9</v>
      </c>
      <c r="G91" s="188" t="s">
        <v>56</v>
      </c>
      <c r="H91" s="188" t="s">
        <v>57</v>
      </c>
      <c r="I91" s="188" t="s">
        <v>58</v>
      </c>
      <c r="J91" s="162" t="s">
        <v>100</v>
      </c>
    </row>
    <row r="92" spans="1:16" s="6" customFormat="1" ht="154" hidden="1" customHeight="1">
      <c r="A92" s="75"/>
      <c r="B92" s="530" t="s">
        <v>97</v>
      </c>
      <c r="C92" s="530"/>
      <c r="D92" s="191"/>
      <c r="E92" s="191"/>
      <c r="F92" s="191"/>
      <c r="G92" s="206">
        <v>3.25</v>
      </c>
      <c r="H92" s="191"/>
      <c r="I92" s="191"/>
      <c r="J92" s="76"/>
    </row>
    <row r="93" spans="1:16" s="75" customFormat="1" ht="34.5" customHeight="1">
      <c r="A93" s="75">
        <v>2</v>
      </c>
      <c r="B93" s="161" t="s">
        <v>94</v>
      </c>
      <c r="C93" s="554" t="s">
        <v>84</v>
      </c>
      <c r="D93" s="554"/>
      <c r="E93" s="554"/>
      <c r="F93" s="554"/>
      <c r="G93" s="76"/>
      <c r="H93" s="163"/>
      <c r="I93" s="76"/>
      <c r="J93" s="76"/>
      <c r="K93" s="164"/>
      <c r="L93" s="76"/>
      <c r="M93" s="76"/>
      <c r="N93" s="76"/>
      <c r="O93" s="76"/>
      <c r="P93" s="76"/>
    </row>
    <row r="94" spans="1:16" s="6" customFormat="1" ht="34.5" hidden="1" customHeight="1">
      <c r="A94" s="75"/>
      <c r="B94" s="528" t="s">
        <v>47</v>
      </c>
      <c r="C94" s="528"/>
      <c r="D94" s="528"/>
      <c r="E94" s="528"/>
      <c r="F94" s="528"/>
      <c r="G94" s="528"/>
      <c r="H94" s="528"/>
      <c r="I94" s="528"/>
      <c r="J94" s="76"/>
      <c r="K94" s="164"/>
      <c r="L94" s="76"/>
      <c r="M94" s="76"/>
      <c r="N94" s="76"/>
      <c r="O94" s="76"/>
      <c r="P94" s="76"/>
    </row>
    <row r="95" spans="1:16" s="6" customFormat="1" ht="34.5" hidden="1" customHeight="1">
      <c r="A95" s="75"/>
      <c r="B95" s="165" t="s">
        <v>40</v>
      </c>
      <c r="C95" s="565" t="s">
        <v>72</v>
      </c>
      <c r="D95" s="565"/>
      <c r="E95" s="565"/>
      <c r="F95" s="565"/>
      <c r="G95" s="565"/>
      <c r="H95" s="565"/>
      <c r="I95" s="565"/>
      <c r="J95" s="76"/>
      <c r="K95" s="76"/>
      <c r="L95" s="76"/>
      <c r="M95" s="76"/>
      <c r="N95" s="76"/>
      <c r="O95" s="76"/>
      <c r="P95" s="76"/>
    </row>
    <row r="96" spans="1:16" s="6" customFormat="1" ht="39" hidden="1" customHeight="1">
      <c r="A96" s="75"/>
      <c r="B96" s="166" t="e">
        <f>#REF!</f>
        <v>#REF!</v>
      </c>
      <c r="C96" s="550" t="s">
        <v>63</v>
      </c>
      <c r="D96" s="550"/>
      <c r="E96" s="550"/>
      <c r="F96" s="550"/>
      <c r="G96" s="550"/>
      <c r="H96" s="550"/>
      <c r="I96" s="550"/>
      <c r="J96" s="76"/>
      <c r="K96" s="76"/>
      <c r="L96" s="76"/>
      <c r="M96" s="76"/>
      <c r="N96" s="76"/>
    </row>
    <row r="97" spans="1:16" s="6" customFormat="1" ht="39" hidden="1" customHeight="1">
      <c r="A97" s="75"/>
      <c r="B97" s="166" t="e">
        <f>#REF!</f>
        <v>#REF!</v>
      </c>
      <c r="C97" s="550" t="s">
        <v>63</v>
      </c>
      <c r="D97" s="550"/>
      <c r="E97" s="550"/>
      <c r="F97" s="550"/>
      <c r="G97" s="550"/>
      <c r="H97" s="550"/>
      <c r="I97" s="550"/>
      <c r="J97" s="76"/>
      <c r="K97" s="76"/>
      <c r="L97" s="76"/>
      <c r="M97" s="76"/>
      <c r="N97" s="76"/>
    </row>
    <row r="98" spans="1:16" s="6" customFormat="1" ht="39" hidden="1" customHeight="1">
      <c r="A98" s="75"/>
      <c r="B98" s="166" t="e">
        <f>#REF!</f>
        <v>#REF!</v>
      </c>
      <c r="C98" s="550" t="s">
        <v>63</v>
      </c>
      <c r="D98" s="550"/>
      <c r="E98" s="550"/>
      <c r="F98" s="550"/>
      <c r="G98" s="550"/>
      <c r="H98" s="550"/>
      <c r="I98" s="550"/>
      <c r="J98" s="76"/>
      <c r="K98" s="76"/>
      <c r="L98" s="76"/>
      <c r="M98" s="76"/>
      <c r="N98" s="76"/>
    </row>
    <row r="99" spans="1:16" s="6" customFormat="1" ht="34.5" hidden="1" customHeight="1">
      <c r="A99" s="75"/>
      <c r="B99" s="528" t="s">
        <v>73</v>
      </c>
      <c r="C99" s="528"/>
      <c r="D99" s="528"/>
      <c r="E99" s="528"/>
      <c r="F99" s="528"/>
      <c r="G99" s="528"/>
      <c r="H99" s="528"/>
      <c r="I99" s="528"/>
      <c r="J99" s="76"/>
      <c r="K99" s="76"/>
    </row>
    <row r="100" spans="1:16" s="6" customFormat="1" ht="34.5" hidden="1" customHeight="1">
      <c r="A100" s="75"/>
      <c r="B100" s="561" t="s">
        <v>55</v>
      </c>
      <c r="C100" s="561"/>
      <c r="D100" s="167" t="s">
        <v>70</v>
      </c>
      <c r="E100" s="167" t="s">
        <v>59</v>
      </c>
      <c r="F100" s="167" t="s">
        <v>9</v>
      </c>
      <c r="G100" s="167" t="s">
        <v>56</v>
      </c>
      <c r="H100" s="167" t="s">
        <v>57</v>
      </c>
      <c r="I100" s="167" t="s">
        <v>58</v>
      </c>
      <c r="J100" s="76"/>
    </row>
    <row r="101" spans="1:16" s="6" customFormat="1" ht="114" hidden="1" customHeight="1">
      <c r="A101" s="75"/>
      <c r="B101" s="555" t="s">
        <v>95</v>
      </c>
      <c r="C101" s="555"/>
      <c r="D101" s="557" t="s">
        <v>87</v>
      </c>
      <c r="E101" s="557"/>
      <c r="F101" s="557"/>
      <c r="G101" s="557"/>
      <c r="H101" s="557"/>
      <c r="I101" s="557"/>
      <c r="J101" s="76"/>
    </row>
    <row r="102" spans="1:16" s="6" customFormat="1" ht="45.65" hidden="1" customHeight="1">
      <c r="A102" s="75"/>
      <c r="B102" s="555" t="s">
        <v>74</v>
      </c>
      <c r="C102" s="555"/>
      <c r="D102" s="556" t="s">
        <v>71</v>
      </c>
      <c r="E102" s="556"/>
      <c r="F102" s="556"/>
      <c r="G102" s="556"/>
      <c r="H102" s="556"/>
      <c r="I102" s="556"/>
      <c r="J102" s="556"/>
    </row>
    <row r="103" spans="1:16" s="75" customFormat="1" ht="71.25" customHeight="1">
      <c r="A103" s="75">
        <v>3</v>
      </c>
      <c r="B103" s="161" t="s">
        <v>96</v>
      </c>
      <c r="C103" s="347" t="s">
        <v>499</v>
      </c>
      <c r="D103" s="162"/>
      <c r="E103" s="162"/>
      <c r="F103" s="162"/>
      <c r="G103" s="76"/>
      <c r="H103" s="163"/>
      <c r="I103" s="76"/>
      <c r="K103" s="164"/>
      <c r="L103" s="76"/>
      <c r="M103" s="76"/>
      <c r="N103" s="76"/>
      <c r="O103" s="76"/>
      <c r="P103" s="76"/>
    </row>
    <row r="104" spans="1:16" s="57" customFormat="1" ht="1.1499999999999999" customHeight="1">
      <c r="A104" s="80"/>
      <c r="B104" s="89" t="s">
        <v>40</v>
      </c>
      <c r="C104" s="562" t="s">
        <v>75</v>
      </c>
      <c r="D104" s="563"/>
      <c r="E104" s="563"/>
      <c r="F104" s="563"/>
      <c r="G104" s="563"/>
      <c r="H104" s="563"/>
      <c r="I104" s="564"/>
      <c r="J104" s="79"/>
      <c r="K104" s="79"/>
      <c r="L104" s="79"/>
      <c r="M104" s="79"/>
      <c r="N104" s="79"/>
      <c r="O104" s="79"/>
      <c r="P104" s="79"/>
    </row>
    <row r="105" spans="1:16" s="57" customFormat="1" ht="63.75" customHeight="1">
      <c r="A105" s="80"/>
      <c r="B105" s="316" t="s">
        <v>40</v>
      </c>
      <c r="C105" s="551" t="s">
        <v>181</v>
      </c>
      <c r="D105" s="552"/>
      <c r="E105" s="552"/>
      <c r="F105" s="552"/>
      <c r="G105" s="552"/>
      <c r="H105" s="552"/>
      <c r="I105" s="553"/>
      <c r="J105" s="79"/>
      <c r="K105" s="79"/>
      <c r="L105" s="79"/>
      <c r="M105" s="79"/>
      <c r="N105" s="79"/>
    </row>
    <row r="106" spans="1:16" s="57" customFormat="1" ht="118.5" customHeight="1">
      <c r="A106" s="80"/>
      <c r="B106" s="317" t="str">
        <f>D28</f>
        <v>MEDIUM HEATHER</v>
      </c>
      <c r="C106" s="558" t="s">
        <v>665</v>
      </c>
      <c r="D106" s="559"/>
      <c r="E106" s="559"/>
      <c r="F106" s="559"/>
      <c r="G106" s="559"/>
      <c r="H106" s="559"/>
      <c r="I106" s="560"/>
      <c r="J106" s="79"/>
      <c r="K106" s="79"/>
      <c r="L106" s="79"/>
      <c r="M106" s="79"/>
      <c r="N106" s="79"/>
    </row>
    <row r="107" spans="1:16" s="82" customFormat="1" ht="24.65" customHeight="1">
      <c r="A107" s="81"/>
      <c r="B107" s="81"/>
      <c r="C107" s="83"/>
      <c r="D107" s="83"/>
      <c r="E107" s="83"/>
      <c r="F107" s="83"/>
      <c r="G107" s="83"/>
      <c r="H107" s="123"/>
      <c r="I107" s="83"/>
      <c r="J107" s="83"/>
      <c r="K107" s="83"/>
      <c r="L107" s="83"/>
      <c r="M107" s="83"/>
      <c r="N107" s="83"/>
      <c r="O107" s="83"/>
      <c r="P107" s="83"/>
    </row>
    <row r="108" spans="1:16" s="6" customFormat="1" ht="38.15" customHeight="1">
      <c r="B108" s="549" t="s">
        <v>32</v>
      </c>
      <c r="C108" s="549"/>
      <c r="D108" s="549"/>
      <c r="E108" s="549"/>
      <c r="G108" s="76"/>
      <c r="H108" s="78"/>
      <c r="M108" s="78"/>
      <c r="N108" s="77"/>
      <c r="O108" s="77"/>
      <c r="P108" s="78"/>
    </row>
    <row r="109" spans="1:16" s="148" customFormat="1" ht="45" customHeight="1">
      <c r="A109" s="146">
        <v>1</v>
      </c>
      <c r="B109" s="147" t="s">
        <v>85</v>
      </c>
      <c r="C109" s="146"/>
      <c r="D109" s="146"/>
      <c r="G109" s="149"/>
      <c r="H109" s="150"/>
      <c r="M109" s="150"/>
      <c r="N109" s="151"/>
      <c r="O109" s="151"/>
      <c r="P109" s="150"/>
    </row>
    <row r="110" spans="1:16" s="148" customFormat="1" ht="45" customHeight="1">
      <c r="A110" s="146">
        <v>2</v>
      </c>
      <c r="B110" s="147" t="s">
        <v>68</v>
      </c>
      <c r="C110" s="146"/>
      <c r="D110" s="146"/>
      <c r="G110" s="149"/>
      <c r="H110" s="150"/>
      <c r="M110" s="150"/>
      <c r="N110" s="151"/>
      <c r="O110" s="151"/>
      <c r="P110" s="150"/>
    </row>
    <row r="111" spans="1:16" s="148" customFormat="1" ht="45" customHeight="1">
      <c r="A111" s="146">
        <v>3</v>
      </c>
      <c r="B111" s="147" t="s">
        <v>69</v>
      </c>
      <c r="C111" s="146"/>
      <c r="D111" s="146"/>
      <c r="G111" s="149"/>
      <c r="H111" s="150"/>
      <c r="M111" s="150"/>
      <c r="N111" s="151"/>
      <c r="O111" s="151"/>
      <c r="P111" s="150"/>
    </row>
    <row r="112" spans="1:16" s="156" customFormat="1" ht="32">
      <c r="A112" s="152"/>
      <c r="B112" s="153" t="s">
        <v>60</v>
      </c>
      <c r="C112" s="154" t="s">
        <v>70</v>
      </c>
      <c r="D112" s="154" t="s">
        <v>59</v>
      </c>
      <c r="E112" s="154" t="s">
        <v>9</v>
      </c>
      <c r="F112" s="154" t="s">
        <v>56</v>
      </c>
      <c r="G112" s="154" t="s">
        <v>57</v>
      </c>
      <c r="H112" s="154" t="s">
        <v>58</v>
      </c>
      <c r="I112" s="155" t="s">
        <v>10</v>
      </c>
      <c r="L112" s="157"/>
      <c r="M112" s="158"/>
      <c r="N112" s="158"/>
      <c r="O112" s="157"/>
    </row>
    <row r="113" spans="1:16" s="156" customFormat="1" ht="32">
      <c r="A113" s="152"/>
      <c r="B113" s="153" t="s">
        <v>61</v>
      </c>
      <c r="C113" s="159">
        <f t="shared" ref="C113:H113" si="14">F32</f>
        <v>0</v>
      </c>
      <c r="D113" s="159">
        <f>G32</f>
        <v>101</v>
      </c>
      <c r="E113" s="159">
        <f t="shared" si="14"/>
        <v>195</v>
      </c>
      <c r="F113" s="159">
        <f t="shared" si="14"/>
        <v>195</v>
      </c>
      <c r="G113" s="159">
        <f t="shared" si="14"/>
        <v>101</v>
      </c>
      <c r="H113" s="159">
        <f t="shared" si="14"/>
        <v>38</v>
      </c>
      <c r="I113" s="160">
        <f>SUM(C113:H113)</f>
        <v>630</v>
      </c>
      <c r="L113" s="157"/>
      <c r="M113" s="158"/>
      <c r="N113" s="158"/>
      <c r="O113" s="157"/>
    </row>
    <row r="114" spans="1:16" ht="117.75" customHeight="1">
      <c r="A114" s="547" t="s">
        <v>86</v>
      </c>
      <c r="B114" s="548"/>
      <c r="C114" s="548"/>
      <c r="D114" s="548"/>
      <c r="E114" s="548"/>
      <c r="F114" s="548"/>
      <c r="G114" s="548"/>
      <c r="H114" s="548"/>
      <c r="I114" s="548"/>
      <c r="J114" s="548"/>
      <c r="K114" s="548"/>
      <c r="L114" s="548"/>
      <c r="M114" s="548"/>
      <c r="N114" s="548"/>
      <c r="O114" s="548"/>
      <c r="P114" s="548"/>
    </row>
    <row r="115" spans="1:16" ht="46">
      <c r="A115" s="112"/>
      <c r="B115" s="186"/>
      <c r="C115" s="113"/>
      <c r="D115" s="113"/>
      <c r="E115" s="113"/>
      <c r="F115" s="113"/>
      <c r="G115" s="114"/>
      <c r="H115" s="124"/>
      <c r="I115" s="113"/>
      <c r="J115" s="113"/>
      <c r="K115" s="113"/>
      <c r="L115" s="113"/>
      <c r="M115" s="113"/>
      <c r="N115" s="113"/>
      <c r="O115" s="113"/>
      <c r="P115" s="113"/>
    </row>
    <row r="116" spans="1:16" ht="46">
      <c r="A116" s="112"/>
      <c r="B116" s="186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</row>
    <row r="117" spans="1:16" ht="46">
      <c r="A117" s="112"/>
      <c r="B117" s="186"/>
      <c r="C117" s="113"/>
      <c r="D117" s="113"/>
      <c r="E117" s="113"/>
      <c r="F117" s="113"/>
      <c r="G117" s="114"/>
      <c r="H117" s="124"/>
      <c r="I117" s="113"/>
      <c r="J117" s="113"/>
      <c r="K117" s="113"/>
      <c r="L117" s="113"/>
      <c r="M117" s="113"/>
      <c r="N117" s="113"/>
      <c r="O117" s="113"/>
      <c r="P117" s="113"/>
    </row>
    <row r="118" spans="1:16" ht="46">
      <c r="A118" s="112"/>
      <c r="B118" s="187"/>
      <c r="C118" s="113"/>
      <c r="D118" s="113"/>
      <c r="E118" s="113"/>
      <c r="F118" s="113"/>
      <c r="G118" s="114"/>
      <c r="H118" s="124"/>
      <c r="I118" s="113"/>
      <c r="J118" s="113"/>
      <c r="K118" s="113"/>
      <c r="L118" s="113"/>
      <c r="M118" s="113"/>
      <c r="N118" s="113"/>
      <c r="O118" s="113"/>
      <c r="P118" s="113"/>
    </row>
    <row r="119" spans="1:16">
      <c r="A119" s="112"/>
      <c r="B119" s="112"/>
      <c r="C119" s="112"/>
      <c r="D119" s="112"/>
      <c r="E119" s="112"/>
      <c r="F119" s="112"/>
      <c r="G119" s="115"/>
      <c r="H119" s="125"/>
      <c r="I119" s="112"/>
      <c r="J119" s="112"/>
      <c r="K119" s="112"/>
      <c r="L119" s="112"/>
      <c r="M119" s="112"/>
      <c r="N119" s="112"/>
      <c r="O119" s="112"/>
      <c r="P119" s="112"/>
    </row>
    <row r="120" spans="1:16" ht="46">
      <c r="A120" s="112"/>
      <c r="B120" s="186"/>
      <c r="C120" s="113"/>
      <c r="D120" s="113"/>
      <c r="E120" s="113"/>
      <c r="F120" s="113"/>
      <c r="G120" s="114"/>
      <c r="H120" s="124"/>
      <c r="I120" s="113"/>
      <c r="J120" s="113"/>
      <c r="K120" s="113"/>
      <c r="L120" s="113"/>
      <c r="M120" s="113"/>
      <c r="N120" s="113"/>
      <c r="O120" s="113"/>
      <c r="P120" s="113"/>
    </row>
  </sheetData>
  <mergeCells count="104">
    <mergeCell ref="C73:I73"/>
    <mergeCell ref="B59:E59"/>
    <mergeCell ref="H56:I56"/>
    <mergeCell ref="B57:E57"/>
    <mergeCell ref="H57:I57"/>
    <mergeCell ref="B58:E58"/>
    <mergeCell ref="H58:I58"/>
    <mergeCell ref="H59:I59"/>
    <mergeCell ref="B55:E55"/>
    <mergeCell ref="H67:I67"/>
    <mergeCell ref="H65:I65"/>
    <mergeCell ref="H55:I55"/>
    <mergeCell ref="B66:E66"/>
    <mergeCell ref="H66:I66"/>
    <mergeCell ref="D8:F8"/>
    <mergeCell ref="D11:F11"/>
    <mergeCell ref="B13:F13"/>
    <mergeCell ref="A35:C35"/>
    <mergeCell ref="B60:E60"/>
    <mergeCell ref="H60:I60"/>
    <mergeCell ref="B54:E54"/>
    <mergeCell ref="H54:I54"/>
    <mergeCell ref="H61:I61"/>
    <mergeCell ref="B39:C39"/>
    <mergeCell ref="F39:H39"/>
    <mergeCell ref="I39:K39"/>
    <mergeCell ref="F40:H40"/>
    <mergeCell ref="F41:H41"/>
    <mergeCell ref="A42:D42"/>
    <mergeCell ref="A44:C44"/>
    <mergeCell ref="B49:E49"/>
    <mergeCell ref="J49:P49"/>
    <mergeCell ref="J48:P48"/>
    <mergeCell ref="B53:E53"/>
    <mergeCell ref="A1:L3"/>
    <mergeCell ref="H53:I53"/>
    <mergeCell ref="B37:C37"/>
    <mergeCell ref="B45:C45"/>
    <mergeCell ref="L11:P11"/>
    <mergeCell ref="M1:N1"/>
    <mergeCell ref="O1:P1"/>
    <mergeCell ref="M2:N2"/>
    <mergeCell ref="O2:P2"/>
    <mergeCell ref="M3:N3"/>
    <mergeCell ref="O3:P3"/>
    <mergeCell ref="A52:E52"/>
    <mergeCell ref="M35:P35"/>
    <mergeCell ref="H52:I52"/>
    <mergeCell ref="G5:L9"/>
    <mergeCell ref="M37:P37"/>
    <mergeCell ref="M45:P45"/>
    <mergeCell ref="M44:P44"/>
    <mergeCell ref="B50:E50"/>
    <mergeCell ref="J50:P50"/>
    <mergeCell ref="B46:P46"/>
    <mergeCell ref="B47:E47"/>
    <mergeCell ref="J47:P47"/>
    <mergeCell ref="B48:E48"/>
    <mergeCell ref="A114:P114"/>
    <mergeCell ref="B108:E108"/>
    <mergeCell ref="C97:I97"/>
    <mergeCell ref="B79:C79"/>
    <mergeCell ref="C105:I105"/>
    <mergeCell ref="C93:F93"/>
    <mergeCell ref="B101:C101"/>
    <mergeCell ref="B102:C102"/>
    <mergeCell ref="D102:J102"/>
    <mergeCell ref="B94:I94"/>
    <mergeCell ref="D101:I101"/>
    <mergeCell ref="C98:I98"/>
    <mergeCell ref="C106:I106"/>
    <mergeCell ref="B100:C100"/>
    <mergeCell ref="C96:I96"/>
    <mergeCell ref="C104:I104"/>
    <mergeCell ref="B99:I99"/>
    <mergeCell ref="C95:I95"/>
    <mergeCell ref="C87:I89"/>
    <mergeCell ref="B80:C80"/>
    <mergeCell ref="D80:I80"/>
    <mergeCell ref="B81:C81"/>
    <mergeCell ref="B78:I78"/>
    <mergeCell ref="B90:I90"/>
    <mergeCell ref="B91:C91"/>
    <mergeCell ref="B92:C92"/>
    <mergeCell ref="B84:I84"/>
    <mergeCell ref="B85:I85"/>
    <mergeCell ref="C86:I86"/>
    <mergeCell ref="P55:P60"/>
    <mergeCell ref="C77:I77"/>
    <mergeCell ref="A64:E64"/>
    <mergeCell ref="B74:I74"/>
    <mergeCell ref="B75:I75"/>
    <mergeCell ref="B65:E65"/>
    <mergeCell ref="H64:I64"/>
    <mergeCell ref="B69:E69"/>
    <mergeCell ref="H69:I69"/>
    <mergeCell ref="B70:E70"/>
    <mergeCell ref="C76:I76"/>
    <mergeCell ref="B61:E61"/>
    <mergeCell ref="J72:M72"/>
    <mergeCell ref="B68:E68"/>
    <mergeCell ref="H70:I70"/>
    <mergeCell ref="H68:I68"/>
    <mergeCell ref="B67:E67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50" max="15" man="1"/>
    <brk id="7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D71E7-B144-42C6-877E-CFD34E618204}">
  <sheetPr>
    <pageSetUpPr fitToPage="1"/>
  </sheetPr>
  <dimension ref="A1:R123"/>
  <sheetViews>
    <sheetView showGridLines="0" tabSelected="1" view="pageBreakPreview" topLeftCell="A61" zoomScale="40" zoomScaleNormal="25" zoomScaleSheetLayoutView="40" zoomScalePageLayoutView="40" workbookViewId="0">
      <selection activeCell="G66" sqref="G66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581" t="s">
        <v>113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9" t="s">
        <v>77</v>
      </c>
      <c r="N1" s="589" t="s">
        <v>77</v>
      </c>
      <c r="O1" s="590" t="s">
        <v>78</v>
      </c>
      <c r="P1" s="590"/>
    </row>
    <row r="2" spans="1:16" s="1" customFormat="1" ht="49.5" customHeight="1">
      <c r="A2" s="583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9" t="s">
        <v>79</v>
      </c>
      <c r="N2" s="589" t="s">
        <v>79</v>
      </c>
      <c r="O2" s="591" t="s">
        <v>80</v>
      </c>
      <c r="P2" s="591"/>
    </row>
    <row r="3" spans="1:16" s="1" customFormat="1" ht="49.5" customHeight="1" thickBot="1">
      <c r="A3" s="585"/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9" t="s">
        <v>81</v>
      </c>
      <c r="N3" s="589" t="s">
        <v>81</v>
      </c>
      <c r="O3" s="590">
        <v>1</v>
      </c>
      <c r="P3" s="590"/>
    </row>
    <row r="4" spans="1:16" s="2" customFormat="1" ht="40.15" customHeight="1">
      <c r="A4" s="92"/>
      <c r="B4" s="174" t="s">
        <v>674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600" t="s">
        <v>611</v>
      </c>
      <c r="H5" s="600"/>
      <c r="I5" s="600"/>
      <c r="J5" s="600"/>
      <c r="K5" s="600"/>
      <c r="L5" s="600"/>
      <c r="M5" s="92"/>
      <c r="N5" s="92"/>
      <c r="O5" s="92"/>
      <c r="P5" s="92"/>
    </row>
    <row r="6" spans="1:16" s="4" customFormat="1" ht="37">
      <c r="A6" s="92"/>
      <c r="B6" s="174" t="s">
        <v>41</v>
      </c>
      <c r="C6" s="174"/>
      <c r="D6" s="5" t="s">
        <v>675</v>
      </c>
      <c r="E6" s="179"/>
      <c r="F6" s="174"/>
      <c r="G6" s="600"/>
      <c r="H6" s="600"/>
      <c r="I6" s="600"/>
      <c r="J6" s="600"/>
      <c r="K6" s="600"/>
      <c r="L6" s="600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5" t="s">
        <v>666</v>
      </c>
      <c r="E7" s="5"/>
      <c r="F7" s="93"/>
      <c r="G7" s="600"/>
      <c r="H7" s="600"/>
      <c r="I7" s="600"/>
      <c r="J7" s="600"/>
      <c r="K7" s="600"/>
      <c r="L7" s="600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609" t="s">
        <v>217</v>
      </c>
      <c r="E8" s="609"/>
      <c r="F8" s="609"/>
      <c r="G8" s="600"/>
      <c r="H8" s="600"/>
      <c r="I8" s="600"/>
      <c r="J8" s="600"/>
      <c r="K8" s="600"/>
      <c r="L8" s="600"/>
      <c r="M8" s="95"/>
      <c r="N8" s="95"/>
      <c r="O8" s="95"/>
      <c r="P8" s="95"/>
    </row>
    <row r="9" spans="1:16" s="6" customFormat="1" ht="37">
      <c r="A9" s="96"/>
      <c r="B9" s="178" t="s">
        <v>1</v>
      </c>
      <c r="C9" s="178"/>
      <c r="D9" s="93" t="s">
        <v>676</v>
      </c>
      <c r="E9" s="174"/>
      <c r="F9" s="174"/>
      <c r="G9" s="600"/>
      <c r="H9" s="600"/>
      <c r="I9" s="600"/>
      <c r="J9" s="600"/>
      <c r="K9" s="600"/>
      <c r="L9" s="600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612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179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610"/>
      <c r="E11" s="611"/>
      <c r="F11" s="611"/>
      <c r="G11" s="10"/>
      <c r="H11" s="120"/>
      <c r="I11" s="9"/>
      <c r="J11" s="173" t="s">
        <v>4</v>
      </c>
      <c r="K11" s="9"/>
      <c r="L11" s="588" t="s">
        <v>682</v>
      </c>
      <c r="M11" s="588"/>
      <c r="N11" s="588"/>
      <c r="O11" s="588"/>
      <c r="P11" s="588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83</v>
      </c>
      <c r="L12" s="169" t="s">
        <v>683</v>
      </c>
      <c r="M12" s="169"/>
      <c r="N12" s="170"/>
      <c r="O12" s="170"/>
      <c r="P12" s="171"/>
    </row>
    <row r="13" spans="1:16" s="6" customFormat="1" ht="40.5" customHeight="1">
      <c r="B13" s="612"/>
      <c r="C13" s="612"/>
      <c r="D13" s="612"/>
      <c r="E13" s="612"/>
      <c r="F13" s="612"/>
      <c r="G13" s="11"/>
      <c r="H13" s="130"/>
      <c r="I13" s="9"/>
      <c r="J13" s="173" t="s">
        <v>6</v>
      </c>
      <c r="K13" s="9"/>
      <c r="L13" s="169" t="s">
        <v>111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82</v>
      </c>
      <c r="M14" s="171"/>
      <c r="N14" s="171"/>
      <c r="O14" s="171"/>
      <c r="P14" s="171"/>
    </row>
    <row r="15" spans="1:16" s="6" customFormat="1" ht="33" customHeight="1">
      <c r="B15" s="178" t="s">
        <v>65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76</v>
      </c>
      <c r="D17" s="111" t="s">
        <v>102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112</v>
      </c>
      <c r="D18" s="19" t="s">
        <v>104</v>
      </c>
      <c r="E18" s="20"/>
      <c r="F18" s="21"/>
      <c r="G18" s="21"/>
      <c r="H18" s="21" t="s">
        <v>177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62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76</v>
      </c>
      <c r="D22" s="111" t="s">
        <v>103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112</v>
      </c>
      <c r="D23" s="19" t="s">
        <v>105</v>
      </c>
      <c r="E23" s="20"/>
      <c r="F23" s="21"/>
      <c r="G23" s="21"/>
      <c r="H23" s="21" t="s">
        <v>177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62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76</v>
      </c>
      <c r="D27" s="111" t="s">
        <v>494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4" customFormat="1" ht="45" customHeight="1">
      <c r="B28" s="305" t="s">
        <v>11</v>
      </c>
      <c r="C28" s="305"/>
      <c r="D28" s="306" t="s">
        <v>198</v>
      </c>
      <c r="E28" s="307"/>
      <c r="F28" s="308"/>
      <c r="G28" s="308">
        <v>96</v>
      </c>
      <c r="H28" s="308">
        <v>186</v>
      </c>
      <c r="I28" s="308">
        <v>186</v>
      </c>
      <c r="J28" s="308">
        <v>96</v>
      </c>
      <c r="K28" s="308">
        <v>36</v>
      </c>
      <c r="L28" s="308"/>
      <c r="M28" s="308"/>
      <c r="N28" s="308"/>
      <c r="O28" s="308"/>
      <c r="P28" s="309">
        <f>SUM(E28:O28)</f>
        <v>600</v>
      </c>
    </row>
    <row r="29" spans="2:16" s="304" customFormat="1" ht="45" customHeight="1">
      <c r="B29" s="305" t="s">
        <v>62</v>
      </c>
      <c r="C29" s="305"/>
      <c r="D29" s="306" t="str">
        <f>+D28</f>
        <v>MEDIUM HEATHER</v>
      </c>
      <c r="E29" s="307"/>
      <c r="F29" s="308"/>
      <c r="G29" s="344">
        <f>ROUNDUP(G28*5%,0)+1-G30-G31</f>
        <v>4</v>
      </c>
      <c r="H29" s="344">
        <f>ROUNDUP(H28*5%,0)+1-H30-H31</f>
        <v>8</v>
      </c>
      <c r="I29" s="344">
        <f>ROUNDUP(I28*5%,0)+1-I30-I31</f>
        <v>8</v>
      </c>
      <c r="J29" s="344">
        <f t="shared" ref="J29" si="0">ROUNDUP(J28*5%,0)+1-J30-J31</f>
        <v>6</v>
      </c>
      <c r="K29" s="344">
        <f>ROUNDUP(K28*5%,0)-K30-K31</f>
        <v>2</v>
      </c>
      <c r="L29" s="342"/>
      <c r="M29" s="308"/>
      <c r="N29" s="308"/>
      <c r="O29" s="308"/>
      <c r="P29" s="309">
        <f>SUM(E29:O29)</f>
        <v>28</v>
      </c>
    </row>
    <row r="30" spans="2:16" s="304" customFormat="1" ht="74" customHeight="1">
      <c r="B30" s="629" t="s">
        <v>677</v>
      </c>
      <c r="C30" s="629"/>
      <c r="D30" s="306" t="str">
        <f t="shared" ref="D30:D31" si="1">+D29</f>
        <v>MEDIUM HEATHER</v>
      </c>
      <c r="E30" s="307"/>
      <c r="F30" s="308"/>
      <c r="G30" s="344"/>
      <c r="H30" s="344">
        <v>1</v>
      </c>
      <c r="I30" s="344">
        <v>1</v>
      </c>
      <c r="J30" s="344"/>
      <c r="K30" s="344"/>
      <c r="L30" s="342"/>
      <c r="M30" s="308"/>
      <c r="N30" s="308"/>
      <c r="O30" s="308"/>
      <c r="P30" s="309">
        <f t="shared" ref="P30:P31" si="2">SUM(E30:O30)</f>
        <v>2</v>
      </c>
    </row>
    <row r="31" spans="2:16" s="304" customFormat="1" ht="57.5" customHeight="1">
      <c r="B31" s="629" t="s">
        <v>678</v>
      </c>
      <c r="C31" s="629"/>
      <c r="D31" s="306" t="str">
        <f t="shared" si="1"/>
        <v>MEDIUM HEATHER</v>
      </c>
      <c r="E31" s="307"/>
      <c r="F31" s="308"/>
      <c r="G31" s="344">
        <v>2</v>
      </c>
      <c r="H31" s="344">
        <v>2</v>
      </c>
      <c r="I31" s="344">
        <v>2</v>
      </c>
      <c r="J31" s="344"/>
      <c r="K31" s="344"/>
      <c r="L31" s="342"/>
      <c r="M31" s="308"/>
      <c r="N31" s="308"/>
      <c r="O31" s="308"/>
      <c r="P31" s="309">
        <f t="shared" si="2"/>
        <v>6</v>
      </c>
    </row>
    <row r="32" spans="2:16" s="221" customFormat="1" ht="45" customHeight="1">
      <c r="B32" s="310" t="s">
        <v>12</v>
      </c>
      <c r="C32" s="310"/>
      <c r="D32" s="311" t="str">
        <f>+D29</f>
        <v>MEDIUM HEATHER</v>
      </c>
      <c r="E32" s="312"/>
      <c r="F32" s="313"/>
      <c r="G32" s="313">
        <f>SUM(G28:G31)</f>
        <v>102</v>
      </c>
      <c r="H32" s="313">
        <f t="shared" ref="H32:K32" si="3">SUM(H28:H31)</f>
        <v>197</v>
      </c>
      <c r="I32" s="313">
        <f t="shared" si="3"/>
        <v>197</v>
      </c>
      <c r="J32" s="313">
        <f t="shared" si="3"/>
        <v>102</v>
      </c>
      <c r="K32" s="313">
        <f t="shared" si="3"/>
        <v>38</v>
      </c>
      <c r="L32" s="313"/>
      <c r="M32" s="313"/>
      <c r="N32" s="313"/>
      <c r="O32" s="313"/>
      <c r="P32" s="313">
        <f t="shared" ref="P32" si="4">SUM(P28:P31)</f>
        <v>636</v>
      </c>
    </row>
    <row r="33" spans="1:16" s="3" customFormat="1" ht="18" customHeight="1">
      <c r="B33" s="201"/>
      <c r="C33" s="201"/>
      <c r="D33" s="202"/>
      <c r="E33" s="203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</row>
    <row r="34" spans="1:16" s="221" customFormat="1" ht="42.75" customHeight="1">
      <c r="B34" s="217" t="s">
        <v>13</v>
      </c>
      <c r="C34" s="218"/>
      <c r="D34" s="217"/>
      <c r="E34" s="219"/>
      <c r="F34" s="220"/>
      <c r="G34" s="220">
        <f>G20+G25+G32</f>
        <v>102</v>
      </c>
      <c r="H34" s="220">
        <f t="shared" ref="H34:K34" si="5">H20+H25+H32</f>
        <v>197</v>
      </c>
      <c r="I34" s="220">
        <f t="shared" si="5"/>
        <v>197</v>
      </c>
      <c r="J34" s="220">
        <f t="shared" si="5"/>
        <v>102</v>
      </c>
      <c r="K34" s="220">
        <f t="shared" si="5"/>
        <v>38</v>
      </c>
      <c r="L34" s="220"/>
      <c r="M34" s="220"/>
      <c r="N34" s="220"/>
      <c r="O34" s="220"/>
      <c r="P34" s="220">
        <f t="shared" ref="P34" si="6">SUM(P20,P25,P32)</f>
        <v>636</v>
      </c>
    </row>
    <row r="35" spans="1:16" s="32" customFormat="1" ht="14.25" customHeight="1">
      <c r="B35" s="33"/>
      <c r="C35" s="33"/>
      <c r="D35" s="34"/>
      <c r="E35" s="35"/>
      <c r="F35" s="36"/>
      <c r="G35" s="37"/>
      <c r="H35" s="38"/>
      <c r="I35" s="38"/>
      <c r="J35" s="38"/>
      <c r="K35" s="38"/>
      <c r="L35" s="39"/>
      <c r="M35" s="40"/>
      <c r="N35" s="36"/>
      <c r="O35" s="36"/>
      <c r="P35" s="36"/>
    </row>
    <row r="36" spans="1:16" s="1" customFormat="1" ht="30.75" customHeight="1" thickBot="1">
      <c r="B36" s="41" t="s">
        <v>14</v>
      </c>
      <c r="C36" s="42"/>
      <c r="D36" s="42"/>
      <c r="E36" s="42"/>
      <c r="F36" s="43"/>
      <c r="G36" s="44"/>
      <c r="H36" s="132"/>
      <c r="I36" s="43"/>
      <c r="J36" s="43"/>
      <c r="K36" s="43"/>
      <c r="L36" s="43"/>
      <c r="N36" s="132"/>
      <c r="O36" s="132"/>
      <c r="P36" s="45"/>
    </row>
    <row r="37" spans="1:16" s="136" customFormat="1" ht="186" thickBot="1">
      <c r="A37" s="613" t="s">
        <v>15</v>
      </c>
      <c r="B37" s="614"/>
      <c r="C37" s="615"/>
      <c r="D37" s="133" t="s">
        <v>16</v>
      </c>
      <c r="E37" s="134" t="s">
        <v>17</v>
      </c>
      <c r="F37" s="133" t="s">
        <v>18</v>
      </c>
      <c r="G37" s="135" t="s">
        <v>19</v>
      </c>
      <c r="H37" s="135" t="s">
        <v>20</v>
      </c>
      <c r="I37" s="135" t="s">
        <v>36</v>
      </c>
      <c r="J37" s="135" t="s">
        <v>37</v>
      </c>
      <c r="K37" s="135" t="s">
        <v>89</v>
      </c>
      <c r="L37" s="135" t="s">
        <v>38</v>
      </c>
      <c r="M37" s="595" t="s">
        <v>50</v>
      </c>
      <c r="N37" s="596"/>
      <c r="O37" s="596"/>
      <c r="P37" s="597"/>
    </row>
    <row r="38" spans="1:16" s="8" customFormat="1" ht="57.65" customHeight="1">
      <c r="A38" s="233" t="str">
        <f>D28</f>
        <v>MEDIUM HEATHER</v>
      </c>
      <c r="B38" s="87"/>
      <c r="C38" s="87"/>
      <c r="D38" s="87"/>
      <c r="E38" s="87"/>
      <c r="F38" s="87"/>
      <c r="G38" s="87"/>
      <c r="H38" s="122"/>
      <c r="I38" s="87"/>
      <c r="J38" s="87"/>
      <c r="K38" s="87"/>
      <c r="L38" s="87"/>
      <c r="M38" s="87"/>
      <c r="N38" s="87"/>
      <c r="O38" s="87"/>
      <c r="P38" s="88"/>
    </row>
    <row r="39" spans="1:16" s="6" customFormat="1" ht="139.5" customHeight="1">
      <c r="A39" s="46">
        <v>1</v>
      </c>
      <c r="B39" s="540" t="s">
        <v>681</v>
      </c>
      <c r="C39" s="542"/>
      <c r="D39" s="47" t="s">
        <v>49</v>
      </c>
      <c r="E39" s="47" t="s">
        <v>687</v>
      </c>
      <c r="F39" s="117" t="s">
        <v>9</v>
      </c>
      <c r="G39" s="49">
        <f>$P$34</f>
        <v>636</v>
      </c>
      <c r="H39" s="117">
        <v>0.9</v>
      </c>
      <c r="I39" s="50">
        <f>G39*H39</f>
        <v>572.4</v>
      </c>
      <c r="J39" s="50">
        <f>I39*1.5%+I39/30*0.5</f>
        <v>18.125999999999998</v>
      </c>
      <c r="K39" s="50">
        <v>3</v>
      </c>
      <c r="L39" s="51">
        <f>+K39+J39+I39</f>
        <v>593.52599999999995</v>
      </c>
      <c r="M39" s="601" t="s">
        <v>589</v>
      </c>
      <c r="N39" s="601"/>
      <c r="O39" s="601"/>
      <c r="P39" s="601"/>
    </row>
    <row r="40" spans="1:16" s="32" customFormat="1" ht="14.25" customHeight="1">
      <c r="B40" s="33"/>
      <c r="C40" s="33"/>
      <c r="D40" s="34"/>
      <c r="E40" s="35"/>
      <c r="F40" s="36"/>
      <c r="G40" s="37"/>
      <c r="H40" s="38"/>
      <c r="I40" s="38"/>
      <c r="J40" s="38"/>
      <c r="K40" s="38"/>
      <c r="L40" s="39"/>
      <c r="M40" s="40"/>
      <c r="N40" s="36"/>
      <c r="O40" s="36"/>
      <c r="P40" s="36"/>
    </row>
    <row r="41" spans="1:16" s="6" customFormat="1" ht="87">
      <c r="A41" s="370"/>
      <c r="B41" s="619" t="s">
        <v>590</v>
      </c>
      <c r="C41" s="620"/>
      <c r="D41" s="371" t="s">
        <v>591</v>
      </c>
      <c r="E41" s="371" t="s">
        <v>592</v>
      </c>
      <c r="F41" s="621" t="s">
        <v>593</v>
      </c>
      <c r="G41" s="621"/>
      <c r="H41" s="621"/>
      <c r="I41" s="622" t="s">
        <v>594</v>
      </c>
      <c r="J41" s="622"/>
      <c r="K41" s="622"/>
      <c r="L41" s="368"/>
      <c r="M41" s="368"/>
      <c r="N41" s="368"/>
      <c r="O41" s="368"/>
      <c r="P41" s="368"/>
    </row>
    <row r="42" spans="1:16" s="141" customFormat="1" ht="48" customHeight="1">
      <c r="A42" s="370">
        <v>1</v>
      </c>
      <c r="B42" s="357" t="s">
        <v>679</v>
      </c>
      <c r="C42" s="372"/>
      <c r="D42" s="373" t="s">
        <v>595</v>
      </c>
      <c r="E42" s="373">
        <v>392</v>
      </c>
      <c r="F42" s="623" t="s">
        <v>596</v>
      </c>
      <c r="G42" s="623"/>
      <c r="H42" s="623"/>
      <c r="I42" s="374" t="s">
        <v>685</v>
      </c>
      <c r="J42" s="374"/>
      <c r="K42" s="374"/>
      <c r="L42" s="368"/>
      <c r="M42" s="368"/>
      <c r="N42" s="368"/>
      <c r="O42" s="369"/>
      <c r="P42" s="369"/>
    </row>
    <row r="43" spans="1:16" s="141" customFormat="1" ht="48" customHeight="1">
      <c r="A43" s="370">
        <v>2</v>
      </c>
      <c r="B43" s="357" t="s">
        <v>680</v>
      </c>
      <c r="C43" s="372"/>
      <c r="D43" s="373" t="s">
        <v>595</v>
      </c>
      <c r="E43" s="373">
        <v>202</v>
      </c>
      <c r="F43" s="623" t="s">
        <v>684</v>
      </c>
      <c r="G43" s="623"/>
      <c r="H43" s="623"/>
      <c r="I43" s="374" t="s">
        <v>685</v>
      </c>
      <c r="J43" s="374"/>
      <c r="K43" s="374"/>
      <c r="L43" s="368"/>
      <c r="M43" s="368"/>
      <c r="N43" s="368"/>
      <c r="O43" s="369"/>
      <c r="P43" s="369"/>
    </row>
    <row r="44" spans="1:16" s="141" customFormat="1" ht="35.25" customHeight="1">
      <c r="A44" s="624" t="s">
        <v>597</v>
      </c>
      <c r="B44" s="625"/>
      <c r="C44" s="626"/>
      <c r="D44" s="627"/>
      <c r="E44" s="375">
        <f>SUM(E42:E43)</f>
        <v>594</v>
      </c>
      <c r="F44" s="376"/>
      <c r="G44" s="376"/>
      <c r="H44" s="376"/>
      <c r="I44" s="376"/>
      <c r="J44" s="376"/>
      <c r="K44" s="376"/>
      <c r="L44" s="368"/>
      <c r="M44" s="368"/>
      <c r="N44" s="368"/>
      <c r="O44" s="369"/>
      <c r="P44" s="369"/>
    </row>
    <row r="45" spans="1:16" s="32" customFormat="1" ht="22" thickBot="1">
      <c r="B45" s="33"/>
      <c r="C45" s="33"/>
      <c r="D45" s="34"/>
      <c r="E45" s="35"/>
      <c r="F45" s="36"/>
      <c r="G45" s="37"/>
      <c r="H45" s="38"/>
      <c r="I45" s="38"/>
      <c r="J45" s="38"/>
      <c r="K45" s="38"/>
      <c r="L45" s="39"/>
      <c r="M45" s="40"/>
      <c r="N45" s="36"/>
      <c r="O45" s="36"/>
      <c r="P45" s="36"/>
    </row>
    <row r="46" spans="1:16" s="136" customFormat="1" ht="186" thickBot="1">
      <c r="A46" s="613" t="s">
        <v>15</v>
      </c>
      <c r="B46" s="614"/>
      <c r="C46" s="615"/>
      <c r="D46" s="133" t="s">
        <v>16</v>
      </c>
      <c r="E46" s="134" t="s">
        <v>17</v>
      </c>
      <c r="F46" s="133" t="s">
        <v>18</v>
      </c>
      <c r="G46" s="135" t="s">
        <v>19</v>
      </c>
      <c r="H46" s="135" t="s">
        <v>20</v>
      </c>
      <c r="I46" s="135" t="s">
        <v>36</v>
      </c>
      <c r="J46" s="135" t="s">
        <v>37</v>
      </c>
      <c r="K46" s="135" t="s">
        <v>89</v>
      </c>
      <c r="L46" s="135" t="s">
        <v>38</v>
      </c>
      <c r="M46" s="595" t="s">
        <v>50</v>
      </c>
      <c r="N46" s="596"/>
      <c r="O46" s="596"/>
      <c r="P46" s="597"/>
    </row>
    <row r="47" spans="1:16" s="6" customFormat="1" ht="125.25" customHeight="1">
      <c r="A47" s="46">
        <v>2</v>
      </c>
      <c r="B47" s="540" t="s">
        <v>686</v>
      </c>
      <c r="C47" s="542"/>
      <c r="D47" s="353" t="s">
        <v>614</v>
      </c>
      <c r="E47" s="48" t="str">
        <f>E39</f>
        <v>SPORT GREY B1069</v>
      </c>
      <c r="F47" s="117" t="s">
        <v>9</v>
      </c>
      <c r="G47" s="49">
        <f>$P$34</f>
        <v>636</v>
      </c>
      <c r="H47" s="379">
        <v>0.215</v>
      </c>
      <c r="I47" s="50">
        <f>G47*H47</f>
        <v>136.74</v>
      </c>
      <c r="J47" s="50">
        <f>I47*0.8%</f>
        <v>1.09392</v>
      </c>
      <c r="K47" s="50"/>
      <c r="L47" s="51">
        <f>+K47+J47+I47</f>
        <v>137.83392000000001</v>
      </c>
      <c r="M47" s="630" t="s">
        <v>688</v>
      </c>
      <c r="N47" s="631"/>
      <c r="O47" s="631"/>
      <c r="P47" s="632"/>
    </row>
    <row r="48" spans="1:16" s="6" customFormat="1" ht="63" hidden="1">
      <c r="A48" s="78"/>
      <c r="B48" s="607" t="s">
        <v>501</v>
      </c>
      <c r="C48" s="607"/>
      <c r="D48" s="607"/>
      <c r="E48" s="607"/>
      <c r="F48" s="607"/>
      <c r="G48" s="607"/>
      <c r="H48" s="607"/>
      <c r="I48" s="607"/>
      <c r="J48" s="607"/>
      <c r="K48" s="607"/>
      <c r="L48" s="607"/>
      <c r="M48" s="607"/>
      <c r="N48" s="607"/>
      <c r="O48" s="607"/>
      <c r="P48" s="607"/>
    </row>
    <row r="49" spans="1:18" s="6" customFormat="1" ht="66.75" hidden="1" customHeight="1">
      <c r="A49" s="78"/>
      <c r="B49" s="608" t="s">
        <v>502</v>
      </c>
      <c r="C49" s="608"/>
      <c r="D49" s="608"/>
      <c r="E49" s="608"/>
      <c r="F49" s="348" t="s">
        <v>59</v>
      </c>
      <c r="G49" s="348" t="s">
        <v>9</v>
      </c>
      <c r="H49" s="348" t="s">
        <v>56</v>
      </c>
      <c r="I49" s="349" t="s">
        <v>503</v>
      </c>
      <c r="J49" s="606"/>
      <c r="K49" s="606"/>
      <c r="L49" s="606"/>
      <c r="M49" s="606"/>
      <c r="N49" s="606"/>
      <c r="O49" s="606"/>
      <c r="P49" s="606"/>
    </row>
    <row r="50" spans="1:18" s="6" customFormat="1" ht="63" hidden="1">
      <c r="A50" s="78"/>
      <c r="B50" s="608" t="s">
        <v>504</v>
      </c>
      <c r="C50" s="608"/>
      <c r="D50" s="608"/>
      <c r="E50" s="608"/>
      <c r="F50" s="350"/>
      <c r="G50" s="350">
        <v>1</v>
      </c>
      <c r="H50" s="350">
        <v>1</v>
      </c>
      <c r="I50" s="351">
        <f>SUM(G50:H50)</f>
        <v>2</v>
      </c>
      <c r="J50" s="606"/>
      <c r="K50" s="606"/>
      <c r="L50" s="606"/>
      <c r="M50" s="606"/>
      <c r="N50" s="606"/>
      <c r="O50" s="606"/>
      <c r="P50" s="606"/>
    </row>
    <row r="51" spans="1:18" s="6" customFormat="1" ht="63" hidden="1">
      <c r="A51" s="78"/>
      <c r="B51" s="608" t="s">
        <v>505</v>
      </c>
      <c r="C51" s="608"/>
      <c r="D51" s="608"/>
      <c r="E51" s="608"/>
      <c r="F51" s="350">
        <v>2</v>
      </c>
      <c r="G51" s="350">
        <v>2</v>
      </c>
      <c r="H51" s="350">
        <v>2</v>
      </c>
      <c r="I51" s="351">
        <f>SUM(F51:H51)</f>
        <v>6</v>
      </c>
      <c r="J51" s="606"/>
      <c r="K51" s="606"/>
      <c r="L51" s="606"/>
      <c r="M51" s="606"/>
      <c r="N51" s="606"/>
      <c r="O51" s="606"/>
      <c r="P51" s="606"/>
    </row>
    <row r="52" spans="1:18" s="6" customFormat="1" ht="63" hidden="1">
      <c r="A52" s="78"/>
      <c r="B52" s="605" t="s">
        <v>503</v>
      </c>
      <c r="C52" s="605"/>
      <c r="D52" s="605"/>
      <c r="E52" s="605"/>
      <c r="F52" s="352">
        <f>SUM(F51)</f>
        <v>2</v>
      </c>
      <c r="G52" s="352">
        <f>SUM(G50:G51)</f>
        <v>3</v>
      </c>
      <c r="H52" s="352">
        <f>SUM(H50:H51)</f>
        <v>3</v>
      </c>
      <c r="I52" s="351">
        <f>SUM(I50:I51)</f>
        <v>8</v>
      </c>
      <c r="J52" s="606"/>
      <c r="K52" s="606"/>
      <c r="L52" s="606"/>
      <c r="M52" s="606"/>
      <c r="N52" s="606"/>
      <c r="O52" s="606"/>
      <c r="P52" s="606"/>
    </row>
    <row r="53" spans="1:18" s="53" customFormat="1" ht="52" customHeight="1" thickBot="1">
      <c r="B53" s="41" t="s">
        <v>21</v>
      </c>
      <c r="C53" s="54"/>
      <c r="D53" s="54"/>
      <c r="E53" s="54"/>
      <c r="G53" s="55"/>
      <c r="H53" s="56"/>
      <c r="P53" s="56"/>
    </row>
    <row r="54" spans="1:18" s="141" customFormat="1" ht="139" customHeight="1">
      <c r="A54" s="592" t="s">
        <v>22</v>
      </c>
      <c r="B54" s="593"/>
      <c r="C54" s="593"/>
      <c r="D54" s="593"/>
      <c r="E54" s="594"/>
      <c r="F54" s="137" t="s">
        <v>45</v>
      </c>
      <c r="G54" s="137" t="s">
        <v>23</v>
      </c>
      <c r="H54" s="598" t="s">
        <v>40</v>
      </c>
      <c r="I54" s="599"/>
      <c r="J54" s="138" t="s">
        <v>18</v>
      </c>
      <c r="K54" s="137" t="s">
        <v>46</v>
      </c>
      <c r="L54" s="137" t="s">
        <v>24</v>
      </c>
      <c r="M54" s="139" t="s">
        <v>25</v>
      </c>
      <c r="N54" s="139" t="s">
        <v>26</v>
      </c>
      <c r="O54" s="139" t="s">
        <v>27</v>
      </c>
      <c r="P54" s="140" t="s">
        <v>28</v>
      </c>
    </row>
    <row r="55" spans="1:18" s="6" customFormat="1" ht="96" customHeight="1">
      <c r="A55" s="131">
        <v>1</v>
      </c>
      <c r="B55" s="540" t="s">
        <v>39</v>
      </c>
      <c r="C55" s="541"/>
      <c r="D55" s="541"/>
      <c r="E55" s="542"/>
      <c r="F55" s="228" t="s">
        <v>690</v>
      </c>
      <c r="G55" s="512" t="s">
        <v>691</v>
      </c>
      <c r="H55" s="545" t="str">
        <f t="shared" ref="H55:H63" si="7">$D$28</f>
        <v>MEDIUM HEATHER</v>
      </c>
      <c r="I55" s="545"/>
      <c r="J55" s="303" t="s">
        <v>29</v>
      </c>
      <c r="K55" s="49">
        <f>$P$34</f>
        <v>636</v>
      </c>
      <c r="L55" s="61">
        <f>190/4500</f>
        <v>4.2222222222222223E-2</v>
      </c>
      <c r="M55" s="62">
        <f>K55*L55</f>
        <v>26.853333333333335</v>
      </c>
      <c r="N55" s="62"/>
      <c r="O55" s="63">
        <f>ROUNDUP(N55+M55,0)</f>
        <v>27</v>
      </c>
      <c r="P55" s="205"/>
    </row>
    <row r="56" spans="1:18" s="6" customFormat="1" ht="66.75" customHeight="1">
      <c r="A56" s="131">
        <v>2</v>
      </c>
      <c r="B56" s="616" t="s">
        <v>508</v>
      </c>
      <c r="C56" s="617"/>
      <c r="D56" s="617"/>
      <c r="E56" s="618"/>
      <c r="F56" s="58" t="s">
        <v>516</v>
      </c>
      <c r="G56" s="59" t="s">
        <v>115</v>
      </c>
      <c r="H56" s="545" t="str">
        <f t="shared" si="7"/>
        <v>MEDIUM HEATHER</v>
      </c>
      <c r="I56" s="545"/>
      <c r="J56" s="303" t="s">
        <v>29</v>
      </c>
      <c r="K56" s="49">
        <f>$P$34</f>
        <v>636</v>
      </c>
      <c r="L56" s="354">
        <f>3/4500</f>
        <v>6.6666666666666664E-4</v>
      </c>
      <c r="M56" s="62">
        <f>K56*L56</f>
        <v>0.42399999999999999</v>
      </c>
      <c r="N56" s="62"/>
      <c r="O56" s="511">
        <f>N56+M56</f>
        <v>0.42399999999999999</v>
      </c>
      <c r="P56" s="205"/>
    </row>
    <row r="57" spans="1:18" s="6" customFormat="1" ht="66" customHeight="1">
      <c r="A57" s="131">
        <v>3</v>
      </c>
      <c r="B57" s="540" t="s">
        <v>510</v>
      </c>
      <c r="C57" s="541"/>
      <c r="D57" s="541"/>
      <c r="E57" s="542"/>
      <c r="F57" s="58" t="s">
        <v>492</v>
      </c>
      <c r="G57" s="222" t="str">
        <f>F57</f>
        <v xml:space="preserve">BLACK /WHITE </v>
      </c>
      <c r="H57" s="545" t="str">
        <f t="shared" si="7"/>
        <v>MEDIUM HEATHER</v>
      </c>
      <c r="I57" s="545"/>
      <c r="J57" s="60" t="s">
        <v>610</v>
      </c>
      <c r="K57" s="49">
        <f>$P$34</f>
        <v>636</v>
      </c>
      <c r="L57" s="65">
        <v>1</v>
      </c>
      <c r="M57" s="62">
        <f t="shared" ref="M57:M63" si="8">K57*L57</f>
        <v>636</v>
      </c>
      <c r="N57" s="62"/>
      <c r="O57" s="63">
        <f t="shared" ref="O57:O63" si="9">ROUNDUP(N57+M57,0)</f>
        <v>636</v>
      </c>
      <c r="P57" s="533" t="s">
        <v>689</v>
      </c>
      <c r="R57" s="346"/>
    </row>
    <row r="58" spans="1:18" s="6" customFormat="1" ht="58">
      <c r="A58" s="131">
        <v>4</v>
      </c>
      <c r="B58" s="357" t="s">
        <v>511</v>
      </c>
      <c r="C58" s="358"/>
      <c r="D58" s="358"/>
      <c r="E58" s="359"/>
      <c r="F58" s="58" t="s">
        <v>492</v>
      </c>
      <c r="G58" s="222" t="str">
        <f t="shared" ref="G58:G63" si="10">F58</f>
        <v xml:space="preserve">BLACK /WHITE </v>
      </c>
      <c r="H58" s="545" t="str">
        <f t="shared" si="7"/>
        <v>MEDIUM HEATHER</v>
      </c>
      <c r="I58" s="545"/>
      <c r="J58" s="60" t="s">
        <v>610</v>
      </c>
      <c r="K58" s="49">
        <f>G34</f>
        <v>102</v>
      </c>
      <c r="L58" s="65">
        <v>1</v>
      </c>
      <c r="M58" s="62">
        <f t="shared" si="8"/>
        <v>102</v>
      </c>
      <c r="N58" s="62"/>
      <c r="O58" s="63">
        <f t="shared" si="9"/>
        <v>102</v>
      </c>
      <c r="P58" s="534"/>
      <c r="R58" s="346"/>
    </row>
    <row r="59" spans="1:18" s="6" customFormat="1" ht="58">
      <c r="A59" s="131">
        <v>5</v>
      </c>
      <c r="B59" s="540" t="s">
        <v>512</v>
      </c>
      <c r="C59" s="541"/>
      <c r="D59" s="541"/>
      <c r="E59" s="542"/>
      <c r="F59" s="58" t="s">
        <v>492</v>
      </c>
      <c r="G59" s="222" t="str">
        <f t="shared" si="10"/>
        <v xml:space="preserve">BLACK /WHITE </v>
      </c>
      <c r="H59" s="545" t="str">
        <f t="shared" si="7"/>
        <v>MEDIUM HEATHER</v>
      </c>
      <c r="I59" s="545"/>
      <c r="J59" s="60" t="s">
        <v>610</v>
      </c>
      <c r="K59" s="49">
        <f>H34</f>
        <v>197</v>
      </c>
      <c r="L59" s="65">
        <v>1</v>
      </c>
      <c r="M59" s="62">
        <f t="shared" si="8"/>
        <v>197</v>
      </c>
      <c r="N59" s="62"/>
      <c r="O59" s="63">
        <f t="shared" si="9"/>
        <v>197</v>
      </c>
      <c r="P59" s="534"/>
    </row>
    <row r="60" spans="1:18" s="6" customFormat="1" ht="58">
      <c r="A60" s="131">
        <v>6</v>
      </c>
      <c r="B60" s="540" t="s">
        <v>513</v>
      </c>
      <c r="C60" s="541"/>
      <c r="D60" s="541"/>
      <c r="E60" s="542"/>
      <c r="F60" s="58" t="s">
        <v>492</v>
      </c>
      <c r="G60" s="222" t="str">
        <f t="shared" si="10"/>
        <v xml:space="preserve">BLACK /WHITE </v>
      </c>
      <c r="H60" s="545" t="str">
        <f t="shared" si="7"/>
        <v>MEDIUM HEATHER</v>
      </c>
      <c r="I60" s="545"/>
      <c r="J60" s="60" t="s">
        <v>610</v>
      </c>
      <c r="K60" s="49">
        <f>I34</f>
        <v>197</v>
      </c>
      <c r="L60" s="65">
        <v>1</v>
      </c>
      <c r="M60" s="62">
        <f t="shared" si="8"/>
        <v>197</v>
      </c>
      <c r="N60" s="62"/>
      <c r="O60" s="63">
        <f t="shared" si="9"/>
        <v>197</v>
      </c>
      <c r="P60" s="534"/>
    </row>
    <row r="61" spans="1:18" s="6" customFormat="1" ht="58">
      <c r="A61" s="131">
        <v>7</v>
      </c>
      <c r="B61" s="540" t="s">
        <v>514</v>
      </c>
      <c r="C61" s="541"/>
      <c r="D61" s="541"/>
      <c r="E61" s="542"/>
      <c r="F61" s="58" t="s">
        <v>492</v>
      </c>
      <c r="G61" s="222" t="str">
        <f t="shared" si="10"/>
        <v xml:space="preserve">BLACK /WHITE </v>
      </c>
      <c r="H61" s="545" t="str">
        <f t="shared" si="7"/>
        <v>MEDIUM HEATHER</v>
      </c>
      <c r="I61" s="545"/>
      <c r="J61" s="60" t="s">
        <v>610</v>
      </c>
      <c r="K61" s="49">
        <f>J32</f>
        <v>102</v>
      </c>
      <c r="L61" s="65">
        <v>1</v>
      </c>
      <c r="M61" s="62">
        <f t="shared" si="8"/>
        <v>102</v>
      </c>
      <c r="N61" s="62"/>
      <c r="O61" s="63">
        <f t="shared" si="9"/>
        <v>102</v>
      </c>
      <c r="P61" s="534"/>
      <c r="R61" s="346"/>
    </row>
    <row r="62" spans="1:18" s="6" customFormat="1" ht="58">
      <c r="A62" s="131">
        <v>8</v>
      </c>
      <c r="B62" s="540" t="s">
        <v>515</v>
      </c>
      <c r="C62" s="541"/>
      <c r="D62" s="541"/>
      <c r="E62" s="542"/>
      <c r="F62" s="58" t="s">
        <v>492</v>
      </c>
      <c r="G62" s="222" t="str">
        <f t="shared" si="10"/>
        <v xml:space="preserve">BLACK /WHITE </v>
      </c>
      <c r="H62" s="545" t="str">
        <f t="shared" si="7"/>
        <v>MEDIUM HEATHER</v>
      </c>
      <c r="I62" s="545"/>
      <c r="J62" s="60" t="s">
        <v>610</v>
      </c>
      <c r="K62" s="49">
        <f>K34</f>
        <v>38</v>
      </c>
      <c r="L62" s="65">
        <v>1</v>
      </c>
      <c r="M62" s="62">
        <f t="shared" si="8"/>
        <v>38</v>
      </c>
      <c r="N62" s="315"/>
      <c r="O62" s="63">
        <f t="shared" si="9"/>
        <v>38</v>
      </c>
      <c r="P62" s="535"/>
    </row>
    <row r="63" spans="1:18" s="6" customFormat="1" ht="88.5" customHeight="1">
      <c r="A63" s="131">
        <v>9</v>
      </c>
      <c r="B63" s="540" t="s">
        <v>729</v>
      </c>
      <c r="C63" s="541"/>
      <c r="D63" s="541"/>
      <c r="E63" s="542"/>
      <c r="F63" s="58" t="s">
        <v>492</v>
      </c>
      <c r="G63" s="222" t="str">
        <f t="shared" si="10"/>
        <v xml:space="preserve">BLACK /WHITE </v>
      </c>
      <c r="H63" s="545" t="str">
        <f t="shared" si="7"/>
        <v>MEDIUM HEATHER</v>
      </c>
      <c r="I63" s="545"/>
      <c r="J63" s="60" t="s">
        <v>610</v>
      </c>
      <c r="K63" s="314">
        <f>P34</f>
        <v>636</v>
      </c>
      <c r="L63" s="65">
        <v>1</v>
      </c>
      <c r="M63" s="62">
        <f t="shared" si="8"/>
        <v>636</v>
      </c>
      <c r="N63" s="315"/>
      <c r="O63" s="63">
        <f t="shared" si="9"/>
        <v>636</v>
      </c>
      <c r="P63" s="343"/>
    </row>
    <row r="64" spans="1:18" s="52" customFormat="1" ht="19.5" customHeight="1">
      <c r="A64" s="132"/>
      <c r="B64" s="132"/>
      <c r="C64" s="132"/>
      <c r="D64" s="132"/>
      <c r="E64" s="132"/>
      <c r="F64" s="132"/>
      <c r="G64" s="66"/>
      <c r="H64" s="132"/>
      <c r="I64" s="132"/>
      <c r="J64" s="132"/>
      <c r="K64" s="132"/>
      <c r="L64" s="132"/>
      <c r="M64" s="132"/>
      <c r="N64" s="132"/>
      <c r="O64" s="132"/>
      <c r="P64" s="132"/>
    </row>
    <row r="65" spans="1:16" s="53" customFormat="1" ht="44.5" customHeight="1" thickBot="1">
      <c r="B65" s="41" t="s">
        <v>66</v>
      </c>
      <c r="C65" s="54"/>
      <c r="D65" s="54"/>
      <c r="E65" s="54"/>
      <c r="F65" s="67"/>
      <c r="G65" s="68"/>
      <c r="H65" s="69"/>
      <c r="I65" s="67"/>
      <c r="J65" s="67"/>
      <c r="K65" s="67"/>
      <c r="L65" s="67"/>
      <c r="M65" s="67"/>
      <c r="N65" s="67"/>
      <c r="O65" s="67"/>
      <c r="P65" s="69"/>
    </row>
    <row r="66" spans="1:16" s="6" customFormat="1" ht="181.5" customHeight="1">
      <c r="A66" s="537" t="s">
        <v>22</v>
      </c>
      <c r="B66" s="538"/>
      <c r="C66" s="538"/>
      <c r="D66" s="538"/>
      <c r="E66" s="539"/>
      <c r="F66" s="142" t="s">
        <v>45</v>
      </c>
      <c r="G66" s="142" t="s">
        <v>23</v>
      </c>
      <c r="H66" s="543" t="s">
        <v>40</v>
      </c>
      <c r="I66" s="544"/>
      <c r="J66" s="143" t="s">
        <v>18</v>
      </c>
      <c r="K66" s="142" t="s">
        <v>46</v>
      </c>
      <c r="L66" s="142" t="s">
        <v>24</v>
      </c>
      <c r="M66" s="144" t="s">
        <v>25</v>
      </c>
      <c r="N66" s="144" t="s">
        <v>26</v>
      </c>
      <c r="O66" s="144" t="s">
        <v>27</v>
      </c>
      <c r="P66" s="145" t="s">
        <v>28</v>
      </c>
    </row>
    <row r="67" spans="1:16" s="6" customFormat="1" ht="48" customHeight="1">
      <c r="A67" s="214">
        <v>1</v>
      </c>
      <c r="B67" s="540" t="s">
        <v>114</v>
      </c>
      <c r="C67" s="541"/>
      <c r="D67" s="541"/>
      <c r="E67" s="542"/>
      <c r="F67" s="223" t="s">
        <v>115</v>
      </c>
      <c r="G67" s="223" t="str">
        <f>F67</f>
        <v>WHITE</v>
      </c>
      <c r="H67" s="545" t="str">
        <f>$D$28</f>
        <v>MEDIUM HEATHER</v>
      </c>
      <c r="I67" s="545"/>
      <c r="J67" s="224" t="s">
        <v>30</v>
      </c>
      <c r="K67" s="49">
        <f>$P$34</f>
        <v>636</v>
      </c>
      <c r="L67" s="225">
        <v>1</v>
      </c>
      <c r="M67" s="225">
        <f t="shared" ref="M67:M73" si="11">L67*K67</f>
        <v>636</v>
      </c>
      <c r="N67" s="225"/>
      <c r="O67" s="226">
        <f t="shared" ref="O67:O73" si="12">N67+M67</f>
        <v>636</v>
      </c>
      <c r="P67" s="227"/>
    </row>
    <row r="68" spans="1:16" s="6" customFormat="1" ht="48" customHeight="1">
      <c r="A68" s="214">
        <v>2</v>
      </c>
      <c r="B68" s="540" t="s">
        <v>495</v>
      </c>
      <c r="C68" s="541"/>
      <c r="D68" s="541"/>
      <c r="E68" s="542"/>
      <c r="F68" s="223" t="s">
        <v>115</v>
      </c>
      <c r="G68" s="223" t="str">
        <f>F68</f>
        <v>WHITE</v>
      </c>
      <c r="H68" s="545" t="str">
        <f>$D$28</f>
        <v>MEDIUM HEATHER</v>
      </c>
      <c r="I68" s="545"/>
      <c r="J68" s="224" t="s">
        <v>30</v>
      </c>
      <c r="K68" s="49">
        <f>$P$34</f>
        <v>636</v>
      </c>
      <c r="L68" s="225">
        <v>1</v>
      </c>
      <c r="M68" s="225">
        <f t="shared" si="11"/>
        <v>636</v>
      </c>
      <c r="N68" s="225"/>
      <c r="O68" s="226">
        <f t="shared" si="12"/>
        <v>636</v>
      </c>
      <c r="P68" s="227"/>
    </row>
    <row r="69" spans="1:16" s="6" customFormat="1" ht="49" customHeight="1">
      <c r="A69" s="214">
        <v>3</v>
      </c>
      <c r="B69" s="633" t="s">
        <v>671</v>
      </c>
      <c r="C69" s="634"/>
      <c r="D69" s="634"/>
      <c r="E69" s="634"/>
      <c r="F69" s="223" t="s">
        <v>115</v>
      </c>
      <c r="G69" s="223" t="str">
        <f>F69</f>
        <v>WHITE</v>
      </c>
      <c r="H69" s="545" t="str">
        <f>$D$28</f>
        <v>MEDIUM HEATHER</v>
      </c>
      <c r="I69" s="545"/>
      <c r="J69" s="224" t="s">
        <v>30</v>
      </c>
      <c r="K69" s="49">
        <f>$P$34</f>
        <v>636</v>
      </c>
      <c r="L69" s="225">
        <v>1</v>
      </c>
      <c r="M69" s="225">
        <f t="shared" si="11"/>
        <v>636</v>
      </c>
      <c r="N69" s="225"/>
      <c r="O69" s="226">
        <f t="shared" si="12"/>
        <v>636</v>
      </c>
      <c r="P69" s="64"/>
    </row>
    <row r="70" spans="1:16" s="6" customFormat="1" ht="54" customHeight="1">
      <c r="A70" s="214">
        <v>4</v>
      </c>
      <c r="B70" s="540" t="s">
        <v>116</v>
      </c>
      <c r="C70" s="541"/>
      <c r="D70" s="541"/>
      <c r="E70" s="542"/>
      <c r="F70" s="228" t="s">
        <v>90</v>
      </c>
      <c r="G70" s="223" t="str">
        <f t="shared" ref="G70:G73" si="13">F70</f>
        <v>CLEAR</v>
      </c>
      <c r="H70" s="545" t="str">
        <f t="shared" ref="H70:H73" si="14">$D$28</f>
        <v>MEDIUM HEATHER</v>
      </c>
      <c r="I70" s="545"/>
      <c r="J70" s="224" t="s">
        <v>30</v>
      </c>
      <c r="K70" s="49">
        <f t="shared" ref="K70:K73" si="15">$P$34</f>
        <v>636</v>
      </c>
      <c r="L70" s="225">
        <v>1</v>
      </c>
      <c r="M70" s="225">
        <f t="shared" si="11"/>
        <v>636</v>
      </c>
      <c r="N70" s="225"/>
      <c r="O70" s="226">
        <f t="shared" si="12"/>
        <v>636</v>
      </c>
      <c r="P70" s="229"/>
    </row>
    <row r="71" spans="1:16" s="6" customFormat="1" ht="54" customHeight="1">
      <c r="A71" s="214">
        <v>5</v>
      </c>
      <c r="B71" s="540" t="s">
        <v>117</v>
      </c>
      <c r="C71" s="541"/>
      <c r="D71" s="541"/>
      <c r="E71" s="542"/>
      <c r="F71" s="228" t="s">
        <v>90</v>
      </c>
      <c r="G71" s="223" t="str">
        <f t="shared" si="13"/>
        <v>CLEAR</v>
      </c>
      <c r="H71" s="545" t="str">
        <f t="shared" si="14"/>
        <v>MEDIUM HEATHER</v>
      </c>
      <c r="I71" s="545"/>
      <c r="J71" s="224" t="s">
        <v>30</v>
      </c>
      <c r="K71" s="49">
        <f t="shared" si="15"/>
        <v>636</v>
      </c>
      <c r="L71" s="230">
        <f>1/15</f>
        <v>6.6666666666666666E-2</v>
      </c>
      <c r="M71" s="225">
        <f t="shared" si="11"/>
        <v>42.4</v>
      </c>
      <c r="N71" s="225"/>
      <c r="O71" s="226">
        <f t="shared" si="12"/>
        <v>42.4</v>
      </c>
      <c r="P71" s="64"/>
    </row>
    <row r="72" spans="1:16" s="6" customFormat="1" ht="54" customHeight="1">
      <c r="A72" s="214">
        <v>6</v>
      </c>
      <c r="B72" s="540" t="s">
        <v>118</v>
      </c>
      <c r="C72" s="541"/>
      <c r="D72" s="541"/>
      <c r="E72" s="542"/>
      <c r="F72" s="231" t="s">
        <v>54</v>
      </c>
      <c r="G72" s="232" t="str">
        <f t="shared" si="13"/>
        <v>NATURAL</v>
      </c>
      <c r="H72" s="545" t="str">
        <f t="shared" si="14"/>
        <v>MEDIUM HEATHER</v>
      </c>
      <c r="I72" s="545"/>
      <c r="J72" s="224" t="s">
        <v>30</v>
      </c>
      <c r="K72" s="49">
        <f t="shared" si="15"/>
        <v>636</v>
      </c>
      <c r="L72" s="230">
        <f>1/15</f>
        <v>6.6666666666666666E-2</v>
      </c>
      <c r="M72" s="225">
        <f t="shared" si="11"/>
        <v>42.4</v>
      </c>
      <c r="N72" s="225"/>
      <c r="O72" s="226">
        <f t="shared" si="12"/>
        <v>42.4</v>
      </c>
      <c r="P72" s="64"/>
    </row>
    <row r="73" spans="1:16" s="6" customFormat="1" ht="54" customHeight="1">
      <c r="A73" s="214">
        <v>7</v>
      </c>
      <c r="B73" s="540" t="s">
        <v>53</v>
      </c>
      <c r="C73" s="541"/>
      <c r="D73" s="541"/>
      <c r="E73" s="542"/>
      <c r="F73" s="231" t="s">
        <v>54</v>
      </c>
      <c r="G73" s="232" t="str">
        <f t="shared" si="13"/>
        <v>NATURAL</v>
      </c>
      <c r="H73" s="545" t="str">
        <f t="shared" si="14"/>
        <v>MEDIUM HEATHER</v>
      </c>
      <c r="I73" s="545"/>
      <c r="J73" s="224" t="s">
        <v>30</v>
      </c>
      <c r="K73" s="49">
        <f t="shared" si="15"/>
        <v>636</v>
      </c>
      <c r="L73" s="230">
        <f>L72*2</f>
        <v>0.13333333333333333</v>
      </c>
      <c r="M73" s="225">
        <f t="shared" si="11"/>
        <v>84.8</v>
      </c>
      <c r="N73" s="225"/>
      <c r="O73" s="226">
        <f t="shared" si="12"/>
        <v>84.8</v>
      </c>
      <c r="P73" s="64"/>
    </row>
    <row r="74" spans="1:16" s="70" customFormat="1" ht="20.25" customHeight="1">
      <c r="B74" s="71"/>
      <c r="C74" s="71"/>
      <c r="G74" s="72"/>
      <c r="H74" s="74"/>
      <c r="N74" s="73"/>
      <c r="O74" s="73"/>
      <c r="P74" s="74"/>
    </row>
    <row r="75" spans="1:16" s="6" customFormat="1" ht="33" customHeight="1">
      <c r="B75" s="41" t="s">
        <v>67</v>
      </c>
      <c r="C75" s="75"/>
      <c r="G75" s="76"/>
      <c r="H75" s="78"/>
      <c r="J75" s="546" t="s">
        <v>31</v>
      </c>
      <c r="K75" s="546"/>
      <c r="L75" s="546"/>
      <c r="M75" s="546"/>
      <c r="N75" s="77"/>
      <c r="O75" s="77"/>
      <c r="P75" s="78"/>
    </row>
    <row r="76" spans="1:16" s="75" customFormat="1" ht="90" customHeight="1">
      <c r="A76" s="75">
        <v>1</v>
      </c>
      <c r="B76" s="161" t="s">
        <v>93</v>
      </c>
      <c r="C76" s="628" t="s">
        <v>606</v>
      </c>
      <c r="D76" s="628"/>
      <c r="E76" s="628"/>
      <c r="F76" s="628"/>
      <c r="G76" s="628"/>
      <c r="H76" s="628"/>
      <c r="I76" s="628"/>
      <c r="J76" s="162" t="s">
        <v>182</v>
      </c>
      <c r="K76" s="164"/>
      <c r="L76" s="76"/>
      <c r="M76" s="76"/>
      <c r="N76" s="76"/>
      <c r="O76" s="76"/>
      <c r="P76" s="76"/>
    </row>
    <row r="77" spans="1:16" s="6" customFormat="1" ht="0.65" customHeight="1">
      <c r="A77" s="75"/>
      <c r="B77" s="528" t="s">
        <v>47</v>
      </c>
      <c r="C77" s="528"/>
      <c r="D77" s="528"/>
      <c r="E77" s="528"/>
      <c r="F77" s="528"/>
      <c r="G77" s="528"/>
      <c r="H77" s="528"/>
      <c r="I77" s="528"/>
      <c r="J77" s="76"/>
      <c r="K77" s="164"/>
      <c r="L77" s="76"/>
      <c r="M77" s="76"/>
      <c r="N77" s="76"/>
      <c r="O77" s="76"/>
      <c r="P77" s="76"/>
    </row>
    <row r="78" spans="1:16" s="6" customFormat="1" ht="44.25" customHeight="1">
      <c r="A78" s="75"/>
      <c r="B78" s="531" t="s">
        <v>47</v>
      </c>
      <c r="C78" s="531"/>
      <c r="D78" s="531"/>
      <c r="E78" s="531"/>
      <c r="F78" s="531"/>
      <c r="G78" s="531"/>
      <c r="H78" s="531"/>
      <c r="I78" s="531"/>
      <c r="J78" s="76"/>
      <c r="K78" s="164"/>
      <c r="L78" s="76"/>
      <c r="M78" s="76"/>
      <c r="N78" s="76"/>
      <c r="O78" s="76"/>
      <c r="P78" s="76"/>
    </row>
    <row r="79" spans="1:16" s="6" customFormat="1" ht="45.75" customHeight="1">
      <c r="A79" s="75"/>
      <c r="B79" s="189" t="s">
        <v>40</v>
      </c>
      <c r="C79" s="532" t="s">
        <v>51</v>
      </c>
      <c r="D79" s="532"/>
      <c r="E79" s="532"/>
      <c r="F79" s="532"/>
      <c r="G79" s="532"/>
      <c r="H79" s="532"/>
      <c r="I79" s="532"/>
      <c r="J79" s="76"/>
      <c r="K79" s="76"/>
      <c r="L79" s="76"/>
      <c r="M79" s="76"/>
      <c r="N79" s="76"/>
      <c r="O79" s="76"/>
      <c r="P79" s="76"/>
    </row>
    <row r="80" spans="1:16" s="6" customFormat="1" ht="92.25" customHeight="1">
      <c r="A80" s="75"/>
      <c r="B80" s="190" t="str">
        <f>D28</f>
        <v>MEDIUM HEATHER</v>
      </c>
      <c r="C80" s="536" t="s">
        <v>692</v>
      </c>
      <c r="D80" s="536"/>
      <c r="E80" s="536"/>
      <c r="F80" s="536"/>
      <c r="G80" s="536"/>
      <c r="H80" s="536"/>
      <c r="I80" s="536"/>
      <c r="J80" s="76"/>
      <c r="K80" s="76"/>
      <c r="L80" s="76"/>
      <c r="M80" s="76"/>
      <c r="N80" s="76"/>
    </row>
    <row r="81" spans="1:16" s="6" customFormat="1" ht="83.25" customHeight="1">
      <c r="A81" s="75"/>
      <c r="B81" s="527" t="s">
        <v>693</v>
      </c>
      <c r="C81" s="527"/>
      <c r="D81" s="527"/>
      <c r="E81" s="527"/>
      <c r="F81" s="527"/>
      <c r="G81" s="527"/>
      <c r="H81" s="527"/>
      <c r="I81" s="527"/>
      <c r="J81" s="76"/>
      <c r="K81" s="76"/>
    </row>
    <row r="82" spans="1:16" s="6" customFormat="1" ht="34.5" customHeight="1">
      <c r="A82" s="75"/>
      <c r="B82" s="529" t="s">
        <v>55</v>
      </c>
      <c r="C82" s="529"/>
      <c r="D82" s="188" t="s">
        <v>70</v>
      </c>
      <c r="E82" s="188" t="s">
        <v>59</v>
      </c>
      <c r="F82" s="188" t="s">
        <v>9</v>
      </c>
      <c r="G82" s="188" t="s">
        <v>56</v>
      </c>
      <c r="H82" s="188" t="s">
        <v>57</v>
      </c>
      <c r="I82" s="188" t="s">
        <v>58</v>
      </c>
    </row>
    <row r="83" spans="1:16" s="82" customFormat="1" ht="58" customHeight="1">
      <c r="A83" s="81"/>
      <c r="B83" s="574" t="s">
        <v>101</v>
      </c>
      <c r="C83" s="575"/>
      <c r="D83" s="576" t="s">
        <v>603</v>
      </c>
      <c r="E83" s="577"/>
      <c r="F83" s="577"/>
      <c r="G83" s="577"/>
      <c r="H83" s="577"/>
      <c r="I83" s="578"/>
      <c r="J83" s="79"/>
      <c r="L83" s="207"/>
      <c r="M83" s="207"/>
    </row>
    <row r="84" spans="1:16" s="6" customFormat="1" ht="268.5" customHeight="1">
      <c r="A84" s="75"/>
      <c r="B84" s="579" t="s">
        <v>609</v>
      </c>
      <c r="C84" s="580"/>
      <c r="D84" s="356"/>
      <c r="E84" s="356" t="s">
        <v>518</v>
      </c>
      <c r="F84" s="356" t="s">
        <v>519</v>
      </c>
      <c r="G84" s="356" t="s">
        <v>520</v>
      </c>
      <c r="H84" s="356" t="s">
        <v>604</v>
      </c>
      <c r="I84" s="356" t="s">
        <v>605</v>
      </c>
      <c r="J84" s="76"/>
    </row>
    <row r="85" spans="1:16" s="196" customFormat="1" ht="41.5" customHeight="1">
      <c r="A85" s="193"/>
      <c r="B85" s="194"/>
      <c r="C85" s="194"/>
      <c r="D85" s="192"/>
      <c r="E85" s="192"/>
      <c r="F85" s="192"/>
      <c r="G85" s="192"/>
      <c r="H85" s="192"/>
      <c r="I85" s="192"/>
      <c r="J85" s="195"/>
    </row>
    <row r="86" spans="1:16" s="75" customFormat="1" ht="34.9" hidden="1" customHeight="1">
      <c r="B86" s="161" t="s">
        <v>93</v>
      </c>
      <c r="C86" s="162" t="s">
        <v>99</v>
      </c>
      <c r="D86" s="6"/>
      <c r="E86" s="6"/>
      <c r="F86" s="6"/>
      <c r="G86" s="76"/>
      <c r="H86" s="163"/>
      <c r="I86" s="76"/>
      <c r="J86" s="76"/>
      <c r="K86" s="164"/>
      <c r="L86" s="76"/>
      <c r="M86" s="76"/>
      <c r="N86" s="76"/>
      <c r="O86" s="76"/>
      <c r="P86" s="76"/>
    </row>
    <row r="87" spans="1:16" s="6" customFormat="1" ht="0.65" hidden="1" customHeight="1">
      <c r="A87" s="75"/>
      <c r="B87" s="528" t="s">
        <v>47</v>
      </c>
      <c r="C87" s="528"/>
      <c r="D87" s="528"/>
      <c r="E87" s="528"/>
      <c r="F87" s="528"/>
      <c r="G87" s="528"/>
      <c r="H87" s="528"/>
      <c r="I87" s="528"/>
      <c r="J87" s="76"/>
      <c r="K87" s="164"/>
      <c r="L87" s="76"/>
      <c r="M87" s="76"/>
      <c r="N87" s="76"/>
      <c r="O87" s="76"/>
      <c r="P87" s="76"/>
    </row>
    <row r="88" spans="1:16" s="6" customFormat="1" ht="34.5" hidden="1" customHeight="1">
      <c r="A88" s="75"/>
      <c r="B88" s="531" t="s">
        <v>47</v>
      </c>
      <c r="C88" s="531"/>
      <c r="D88" s="531"/>
      <c r="E88" s="531"/>
      <c r="F88" s="531"/>
      <c r="G88" s="531"/>
      <c r="H88" s="531"/>
      <c r="I88" s="531"/>
      <c r="J88" s="76"/>
      <c r="K88" s="164"/>
      <c r="L88" s="76"/>
      <c r="M88" s="76"/>
      <c r="N88" s="76"/>
      <c r="O88" s="76"/>
      <c r="P88" s="76"/>
    </row>
    <row r="89" spans="1:16" s="6" customFormat="1" ht="34.5" hidden="1" customHeight="1">
      <c r="A89" s="75"/>
      <c r="B89" s="189" t="s">
        <v>40</v>
      </c>
      <c r="C89" s="532" t="s">
        <v>51</v>
      </c>
      <c r="D89" s="532"/>
      <c r="E89" s="532"/>
      <c r="F89" s="532"/>
      <c r="G89" s="532"/>
      <c r="H89" s="532"/>
      <c r="I89" s="532"/>
      <c r="J89" s="76"/>
      <c r="K89" s="76"/>
      <c r="L89" s="76"/>
      <c r="M89" s="76"/>
      <c r="N89" s="76"/>
      <c r="O89" s="76"/>
      <c r="P89" s="76"/>
    </row>
    <row r="90" spans="1:16" s="6" customFormat="1" ht="39" hidden="1" customHeight="1">
      <c r="A90" s="75"/>
      <c r="B90" s="190" t="str">
        <f>$D$18</f>
        <v>PINK</v>
      </c>
      <c r="C90" s="566" t="s">
        <v>98</v>
      </c>
      <c r="D90" s="567"/>
      <c r="E90" s="567"/>
      <c r="F90" s="567"/>
      <c r="G90" s="567"/>
      <c r="H90" s="567"/>
      <c r="I90" s="568"/>
      <c r="J90" s="76"/>
      <c r="K90" s="76"/>
      <c r="L90" s="76"/>
      <c r="M90" s="76"/>
      <c r="N90" s="76"/>
    </row>
    <row r="91" spans="1:16" s="6" customFormat="1" ht="39" hidden="1" customHeight="1">
      <c r="A91" s="75"/>
      <c r="B91" s="65" t="str">
        <f>$D$25</f>
        <v>GREEN</v>
      </c>
      <c r="C91" s="569"/>
      <c r="D91" s="550"/>
      <c r="E91" s="550"/>
      <c r="F91" s="550"/>
      <c r="G91" s="550"/>
      <c r="H91" s="550"/>
      <c r="I91" s="570"/>
      <c r="J91" s="76"/>
      <c r="K91" s="76"/>
      <c r="L91" s="76"/>
      <c r="M91" s="76"/>
      <c r="N91" s="76"/>
    </row>
    <row r="92" spans="1:16" s="6" customFormat="1" ht="39" hidden="1" customHeight="1">
      <c r="A92" s="75"/>
      <c r="B92" s="190" t="str">
        <f>$D$32</f>
        <v>MEDIUM HEATHER</v>
      </c>
      <c r="C92" s="571"/>
      <c r="D92" s="572"/>
      <c r="E92" s="572"/>
      <c r="F92" s="572"/>
      <c r="G92" s="572"/>
      <c r="H92" s="572"/>
      <c r="I92" s="573"/>
      <c r="J92" s="76"/>
      <c r="K92" s="76"/>
      <c r="L92" s="76"/>
      <c r="M92" s="76"/>
      <c r="N92" s="76"/>
    </row>
    <row r="93" spans="1:16" s="6" customFormat="1" ht="34.5" hidden="1" customHeight="1">
      <c r="A93" s="75"/>
      <c r="B93" s="528" t="s">
        <v>52</v>
      </c>
      <c r="C93" s="528"/>
      <c r="D93" s="528"/>
      <c r="E93" s="528"/>
      <c r="F93" s="528"/>
      <c r="G93" s="528"/>
      <c r="H93" s="528"/>
      <c r="I93" s="528"/>
      <c r="J93" s="76"/>
      <c r="K93" s="76"/>
    </row>
    <row r="94" spans="1:16" s="6" customFormat="1" ht="34.5" hidden="1" customHeight="1">
      <c r="A94" s="75"/>
      <c r="B94" s="529" t="s">
        <v>55</v>
      </c>
      <c r="C94" s="529"/>
      <c r="D94" s="188" t="s">
        <v>70</v>
      </c>
      <c r="E94" s="188" t="s">
        <v>59</v>
      </c>
      <c r="F94" s="188" t="s">
        <v>9</v>
      </c>
      <c r="G94" s="188" t="s">
        <v>56</v>
      </c>
      <c r="H94" s="188" t="s">
        <v>57</v>
      </c>
      <c r="I94" s="188" t="s">
        <v>58</v>
      </c>
      <c r="J94" s="162" t="s">
        <v>100</v>
      </c>
    </row>
    <row r="95" spans="1:16" s="6" customFormat="1" ht="154" hidden="1" customHeight="1">
      <c r="A95" s="75"/>
      <c r="B95" s="530" t="s">
        <v>97</v>
      </c>
      <c r="C95" s="530"/>
      <c r="D95" s="191"/>
      <c r="E95" s="191"/>
      <c r="F95" s="191"/>
      <c r="G95" s="206">
        <v>3.25</v>
      </c>
      <c r="H95" s="191"/>
      <c r="I95" s="191"/>
      <c r="J95" s="76"/>
    </row>
    <row r="96" spans="1:16" s="75" customFormat="1" ht="34.5" customHeight="1">
      <c r="A96" s="75">
        <v>2</v>
      </c>
      <c r="B96" s="161" t="s">
        <v>94</v>
      </c>
      <c r="C96" s="554" t="s">
        <v>84</v>
      </c>
      <c r="D96" s="554"/>
      <c r="E96" s="554"/>
      <c r="F96" s="554"/>
      <c r="G96" s="76"/>
      <c r="H96" s="163"/>
      <c r="I96" s="76"/>
      <c r="J96" s="76"/>
      <c r="K96" s="164"/>
      <c r="L96" s="76"/>
      <c r="M96" s="76"/>
      <c r="N96" s="76"/>
      <c r="O96" s="76"/>
      <c r="P96" s="76"/>
    </row>
    <row r="97" spans="1:16" s="6" customFormat="1" ht="34.5" hidden="1" customHeight="1">
      <c r="A97" s="75"/>
      <c r="B97" s="528" t="s">
        <v>47</v>
      </c>
      <c r="C97" s="528"/>
      <c r="D97" s="528"/>
      <c r="E97" s="528"/>
      <c r="F97" s="528"/>
      <c r="G97" s="528"/>
      <c r="H97" s="528"/>
      <c r="I97" s="528"/>
      <c r="J97" s="76"/>
      <c r="K97" s="164"/>
      <c r="L97" s="76"/>
      <c r="M97" s="76"/>
      <c r="N97" s="76"/>
      <c r="O97" s="76"/>
      <c r="P97" s="76"/>
    </row>
    <row r="98" spans="1:16" s="6" customFormat="1" ht="34.5" hidden="1" customHeight="1">
      <c r="A98" s="75"/>
      <c r="B98" s="165" t="s">
        <v>40</v>
      </c>
      <c r="C98" s="565" t="s">
        <v>72</v>
      </c>
      <c r="D98" s="565"/>
      <c r="E98" s="565"/>
      <c r="F98" s="565"/>
      <c r="G98" s="565"/>
      <c r="H98" s="565"/>
      <c r="I98" s="565"/>
      <c r="J98" s="76"/>
      <c r="K98" s="76"/>
      <c r="L98" s="76"/>
      <c r="M98" s="76"/>
      <c r="N98" s="76"/>
      <c r="O98" s="76"/>
      <c r="P98" s="76"/>
    </row>
    <row r="99" spans="1:16" s="6" customFormat="1" ht="39" hidden="1" customHeight="1">
      <c r="A99" s="75"/>
      <c r="B99" s="166" t="e">
        <f>#REF!</f>
        <v>#REF!</v>
      </c>
      <c r="C99" s="550" t="s">
        <v>63</v>
      </c>
      <c r="D99" s="550"/>
      <c r="E99" s="550"/>
      <c r="F99" s="550"/>
      <c r="G99" s="550"/>
      <c r="H99" s="550"/>
      <c r="I99" s="550"/>
      <c r="J99" s="76"/>
      <c r="K99" s="76"/>
      <c r="L99" s="76"/>
      <c r="M99" s="76"/>
      <c r="N99" s="76"/>
    </row>
    <row r="100" spans="1:16" s="6" customFormat="1" ht="39" hidden="1" customHeight="1">
      <c r="A100" s="75"/>
      <c r="B100" s="166" t="e">
        <f>#REF!</f>
        <v>#REF!</v>
      </c>
      <c r="C100" s="550" t="s">
        <v>63</v>
      </c>
      <c r="D100" s="550"/>
      <c r="E100" s="550"/>
      <c r="F100" s="550"/>
      <c r="G100" s="550"/>
      <c r="H100" s="550"/>
      <c r="I100" s="550"/>
      <c r="J100" s="76"/>
      <c r="K100" s="76"/>
      <c r="L100" s="76"/>
      <c r="M100" s="76"/>
      <c r="N100" s="76"/>
    </row>
    <row r="101" spans="1:16" s="6" customFormat="1" ht="39" hidden="1" customHeight="1">
      <c r="A101" s="75"/>
      <c r="B101" s="166" t="e">
        <f>#REF!</f>
        <v>#REF!</v>
      </c>
      <c r="C101" s="550" t="s">
        <v>63</v>
      </c>
      <c r="D101" s="550"/>
      <c r="E101" s="550"/>
      <c r="F101" s="550"/>
      <c r="G101" s="550"/>
      <c r="H101" s="550"/>
      <c r="I101" s="550"/>
      <c r="J101" s="76"/>
      <c r="K101" s="76"/>
      <c r="L101" s="76"/>
      <c r="M101" s="76"/>
      <c r="N101" s="76"/>
    </row>
    <row r="102" spans="1:16" s="6" customFormat="1" ht="34.5" hidden="1" customHeight="1">
      <c r="A102" s="75"/>
      <c r="B102" s="528" t="s">
        <v>73</v>
      </c>
      <c r="C102" s="528"/>
      <c r="D102" s="528"/>
      <c r="E102" s="528"/>
      <c r="F102" s="528"/>
      <c r="G102" s="528"/>
      <c r="H102" s="528"/>
      <c r="I102" s="528"/>
      <c r="J102" s="76"/>
      <c r="K102" s="76"/>
    </row>
    <row r="103" spans="1:16" s="6" customFormat="1" ht="34.5" hidden="1" customHeight="1">
      <c r="A103" s="75"/>
      <c r="B103" s="561" t="s">
        <v>55</v>
      </c>
      <c r="C103" s="561"/>
      <c r="D103" s="167" t="s">
        <v>70</v>
      </c>
      <c r="E103" s="167" t="s">
        <v>59</v>
      </c>
      <c r="F103" s="167" t="s">
        <v>9</v>
      </c>
      <c r="G103" s="167" t="s">
        <v>56</v>
      </c>
      <c r="H103" s="167" t="s">
        <v>57</v>
      </c>
      <c r="I103" s="167" t="s">
        <v>58</v>
      </c>
      <c r="J103" s="76"/>
    </row>
    <row r="104" spans="1:16" s="6" customFormat="1" ht="114" hidden="1" customHeight="1">
      <c r="A104" s="75"/>
      <c r="B104" s="555" t="s">
        <v>95</v>
      </c>
      <c r="C104" s="555"/>
      <c r="D104" s="557" t="s">
        <v>87</v>
      </c>
      <c r="E104" s="557"/>
      <c r="F104" s="557"/>
      <c r="G104" s="557"/>
      <c r="H104" s="557"/>
      <c r="I104" s="557"/>
      <c r="J104" s="76"/>
    </row>
    <row r="105" spans="1:16" s="6" customFormat="1" ht="45.65" hidden="1" customHeight="1">
      <c r="A105" s="75"/>
      <c r="B105" s="555" t="s">
        <v>74</v>
      </c>
      <c r="C105" s="555"/>
      <c r="D105" s="556" t="s">
        <v>71</v>
      </c>
      <c r="E105" s="556"/>
      <c r="F105" s="556"/>
      <c r="G105" s="556"/>
      <c r="H105" s="556"/>
      <c r="I105" s="556"/>
      <c r="J105" s="556"/>
    </row>
    <row r="106" spans="1:16" s="75" customFormat="1" ht="71.25" customHeight="1">
      <c r="A106" s="75">
        <v>3</v>
      </c>
      <c r="B106" s="161" t="s">
        <v>96</v>
      </c>
      <c r="C106" s="347" t="s">
        <v>499</v>
      </c>
      <c r="D106" s="162"/>
      <c r="E106" s="162"/>
      <c r="F106" s="162"/>
      <c r="G106" s="76"/>
      <c r="H106" s="163"/>
      <c r="I106" s="76"/>
      <c r="K106" s="164"/>
      <c r="L106" s="76"/>
      <c r="M106" s="76"/>
      <c r="N106" s="76"/>
      <c r="O106" s="76"/>
      <c r="P106" s="76"/>
    </row>
    <row r="107" spans="1:16" s="57" customFormat="1" ht="1.1499999999999999" customHeight="1">
      <c r="A107" s="80"/>
      <c r="B107" s="89" t="s">
        <v>40</v>
      </c>
      <c r="C107" s="562" t="s">
        <v>75</v>
      </c>
      <c r="D107" s="563"/>
      <c r="E107" s="563"/>
      <c r="F107" s="563"/>
      <c r="G107" s="563"/>
      <c r="H107" s="563"/>
      <c r="I107" s="564"/>
      <c r="J107" s="79"/>
      <c r="K107" s="79"/>
      <c r="L107" s="79"/>
      <c r="M107" s="79"/>
      <c r="N107" s="79"/>
      <c r="O107" s="79"/>
      <c r="P107" s="79"/>
    </row>
    <row r="108" spans="1:16" s="57" customFormat="1" ht="63.75" customHeight="1">
      <c r="A108" s="80"/>
      <c r="B108" s="316" t="s">
        <v>40</v>
      </c>
      <c r="C108" s="551" t="s">
        <v>181</v>
      </c>
      <c r="D108" s="552"/>
      <c r="E108" s="552"/>
      <c r="F108" s="552"/>
      <c r="G108" s="552"/>
      <c r="H108" s="552"/>
      <c r="I108" s="553"/>
      <c r="J108" s="79"/>
      <c r="K108" s="79"/>
      <c r="L108" s="79"/>
      <c r="M108" s="79"/>
      <c r="N108" s="79"/>
    </row>
    <row r="109" spans="1:16" s="57" customFormat="1" ht="118.5" customHeight="1">
      <c r="A109" s="80"/>
      <c r="B109" s="317" t="str">
        <f>D28</f>
        <v>MEDIUM HEATHER</v>
      </c>
      <c r="C109" s="558" t="s">
        <v>694</v>
      </c>
      <c r="D109" s="559"/>
      <c r="E109" s="559"/>
      <c r="F109" s="559"/>
      <c r="G109" s="559"/>
      <c r="H109" s="559"/>
      <c r="I109" s="560"/>
      <c r="J109" s="79"/>
      <c r="K109" s="79"/>
      <c r="L109" s="79"/>
      <c r="M109" s="79"/>
      <c r="N109" s="79"/>
    </row>
    <row r="110" spans="1:16" s="82" customFormat="1" ht="24.65" customHeight="1">
      <c r="A110" s="81"/>
      <c r="B110" s="81"/>
      <c r="C110" s="83"/>
      <c r="D110" s="83"/>
      <c r="E110" s="83"/>
      <c r="F110" s="83"/>
      <c r="G110" s="83"/>
      <c r="H110" s="123"/>
      <c r="I110" s="83"/>
      <c r="J110" s="83"/>
      <c r="K110" s="83"/>
      <c r="L110" s="83"/>
      <c r="M110" s="83"/>
      <c r="N110" s="83"/>
      <c r="O110" s="83"/>
      <c r="P110" s="83"/>
    </row>
    <row r="111" spans="1:16" s="6" customFormat="1" ht="38.15" customHeight="1">
      <c r="B111" s="549" t="s">
        <v>32</v>
      </c>
      <c r="C111" s="549"/>
      <c r="D111" s="549"/>
      <c r="E111" s="549"/>
      <c r="G111" s="76"/>
      <c r="H111" s="78"/>
      <c r="M111" s="78"/>
      <c r="N111" s="77"/>
      <c r="O111" s="77"/>
      <c r="P111" s="78"/>
    </row>
    <row r="112" spans="1:16" s="148" customFormat="1" ht="45" customHeight="1">
      <c r="A112" s="146">
        <v>1</v>
      </c>
      <c r="B112" s="147" t="s">
        <v>85</v>
      </c>
      <c r="C112" s="146"/>
      <c r="D112" s="146"/>
      <c r="G112" s="149"/>
      <c r="H112" s="150"/>
      <c r="M112" s="150"/>
      <c r="N112" s="151"/>
      <c r="O112" s="151"/>
      <c r="P112" s="150"/>
    </row>
    <row r="113" spans="1:16" s="148" customFormat="1" ht="45" customHeight="1">
      <c r="A113" s="146">
        <v>2</v>
      </c>
      <c r="B113" s="147" t="s">
        <v>68</v>
      </c>
      <c r="C113" s="146"/>
      <c r="D113" s="146"/>
      <c r="G113" s="149"/>
      <c r="H113" s="150"/>
      <c r="M113" s="150"/>
      <c r="N113" s="151"/>
      <c r="O113" s="151"/>
      <c r="P113" s="150"/>
    </row>
    <row r="114" spans="1:16" s="148" customFormat="1" ht="45" customHeight="1">
      <c r="A114" s="146">
        <v>3</v>
      </c>
      <c r="B114" s="147" t="s">
        <v>69</v>
      </c>
      <c r="C114" s="146"/>
      <c r="D114" s="146"/>
      <c r="G114" s="149"/>
      <c r="H114" s="150"/>
      <c r="M114" s="150"/>
      <c r="N114" s="151"/>
      <c r="O114" s="151"/>
      <c r="P114" s="150"/>
    </row>
    <row r="115" spans="1:16" s="156" customFormat="1" ht="32">
      <c r="A115" s="152"/>
      <c r="B115" s="153" t="s">
        <v>60</v>
      </c>
      <c r="C115" s="154" t="s">
        <v>70</v>
      </c>
      <c r="D115" s="154" t="s">
        <v>59</v>
      </c>
      <c r="E115" s="154" t="s">
        <v>9</v>
      </c>
      <c r="F115" s="154" t="s">
        <v>56</v>
      </c>
      <c r="G115" s="154" t="s">
        <v>57</v>
      </c>
      <c r="H115" s="154" t="s">
        <v>58</v>
      </c>
      <c r="I115" s="155" t="s">
        <v>10</v>
      </c>
      <c r="L115" s="157"/>
      <c r="M115" s="158"/>
      <c r="N115" s="158"/>
      <c r="O115" s="157"/>
    </row>
    <row r="116" spans="1:16" s="156" customFormat="1" ht="32">
      <c r="A116" s="152"/>
      <c r="B116" s="153" t="s">
        <v>61</v>
      </c>
      <c r="C116" s="159">
        <f t="shared" ref="C116:H116" si="16">F34</f>
        <v>0</v>
      </c>
      <c r="D116" s="159">
        <f>G34</f>
        <v>102</v>
      </c>
      <c r="E116" s="159">
        <f t="shared" si="16"/>
        <v>197</v>
      </c>
      <c r="F116" s="159">
        <f t="shared" si="16"/>
        <v>197</v>
      </c>
      <c r="G116" s="159">
        <f t="shared" si="16"/>
        <v>102</v>
      </c>
      <c r="H116" s="159">
        <f t="shared" si="16"/>
        <v>38</v>
      </c>
      <c r="I116" s="160">
        <f>SUM(C116:H116)</f>
        <v>636</v>
      </c>
      <c r="L116" s="157"/>
      <c r="M116" s="158"/>
      <c r="N116" s="158"/>
      <c r="O116" s="157"/>
    </row>
    <row r="117" spans="1:16" ht="117.75" customHeight="1">
      <c r="A117" s="547" t="s">
        <v>86</v>
      </c>
      <c r="B117" s="548"/>
      <c r="C117" s="548"/>
      <c r="D117" s="548"/>
      <c r="E117" s="548"/>
      <c r="F117" s="548"/>
      <c r="G117" s="548"/>
      <c r="H117" s="548"/>
      <c r="I117" s="548"/>
      <c r="J117" s="548"/>
      <c r="K117" s="548"/>
      <c r="L117" s="548"/>
      <c r="M117" s="548"/>
      <c r="N117" s="548"/>
      <c r="O117" s="548"/>
      <c r="P117" s="548"/>
    </row>
    <row r="118" spans="1:16" ht="46">
      <c r="A118" s="112"/>
      <c r="B118" s="186"/>
      <c r="C118" s="113"/>
      <c r="D118" s="113"/>
      <c r="E118" s="113"/>
      <c r="F118" s="113"/>
      <c r="G118" s="114"/>
      <c r="H118" s="124"/>
      <c r="I118" s="113"/>
      <c r="J118" s="113"/>
      <c r="K118" s="113"/>
      <c r="L118" s="113"/>
      <c r="M118" s="113"/>
      <c r="N118" s="113"/>
      <c r="O118" s="113"/>
      <c r="P118" s="113"/>
    </row>
    <row r="119" spans="1:16" ht="46">
      <c r="A119" s="112"/>
      <c r="B119" s="186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</row>
    <row r="120" spans="1:16" ht="46">
      <c r="A120" s="112"/>
      <c r="B120" s="186"/>
      <c r="C120" s="113"/>
      <c r="D120" s="113"/>
      <c r="E120" s="113"/>
      <c r="F120" s="113"/>
      <c r="G120" s="114"/>
      <c r="H120" s="124"/>
      <c r="I120" s="113"/>
      <c r="J120" s="113"/>
      <c r="K120" s="113"/>
      <c r="L120" s="113"/>
      <c r="M120" s="113"/>
      <c r="N120" s="113"/>
      <c r="O120" s="113"/>
      <c r="P120" s="113"/>
    </row>
    <row r="121" spans="1:16" ht="46">
      <c r="A121" s="112"/>
      <c r="B121" s="187"/>
      <c r="C121" s="113"/>
      <c r="D121" s="113"/>
      <c r="E121" s="113"/>
      <c r="F121" s="113"/>
      <c r="G121" s="114"/>
      <c r="H121" s="124"/>
      <c r="I121" s="113"/>
      <c r="J121" s="113"/>
      <c r="K121" s="113"/>
      <c r="L121" s="113"/>
      <c r="M121" s="113"/>
      <c r="N121" s="113"/>
      <c r="O121" s="113"/>
      <c r="P121" s="113"/>
    </row>
    <row r="122" spans="1:16">
      <c r="A122" s="112"/>
      <c r="B122" s="112"/>
      <c r="C122" s="112"/>
      <c r="D122" s="112"/>
      <c r="E122" s="112"/>
      <c r="F122" s="112"/>
      <c r="G122" s="115"/>
      <c r="H122" s="125"/>
      <c r="I122" s="112"/>
      <c r="J122" s="112"/>
      <c r="K122" s="112"/>
      <c r="L122" s="112"/>
      <c r="M122" s="112"/>
      <c r="N122" s="112"/>
      <c r="O122" s="112"/>
      <c r="P122" s="112"/>
    </row>
    <row r="123" spans="1:16" ht="46">
      <c r="A123" s="112"/>
      <c r="B123" s="186"/>
      <c r="C123" s="113"/>
      <c r="D123" s="113"/>
      <c r="E123" s="113"/>
      <c r="F123" s="113"/>
      <c r="G123" s="114"/>
      <c r="H123" s="124"/>
      <c r="I123" s="113"/>
      <c r="J123" s="113"/>
      <c r="K123" s="113"/>
      <c r="L123" s="113"/>
      <c r="M123" s="113"/>
      <c r="N123" s="113"/>
      <c r="O123" s="113"/>
      <c r="P123" s="113"/>
    </row>
  </sheetData>
  <mergeCells count="108">
    <mergeCell ref="A117:P117"/>
    <mergeCell ref="B105:C105"/>
    <mergeCell ref="D105:J105"/>
    <mergeCell ref="C107:I107"/>
    <mergeCell ref="C108:I108"/>
    <mergeCell ref="C109:I109"/>
    <mergeCell ref="B111:E111"/>
    <mergeCell ref="C100:I100"/>
    <mergeCell ref="C101:I101"/>
    <mergeCell ref="B102:I102"/>
    <mergeCell ref="B103:C103"/>
    <mergeCell ref="B104:C104"/>
    <mergeCell ref="D104:I104"/>
    <mergeCell ref="B94:C94"/>
    <mergeCell ref="B95:C95"/>
    <mergeCell ref="C96:F96"/>
    <mergeCell ref="B97:I97"/>
    <mergeCell ref="C98:I98"/>
    <mergeCell ref="C99:I99"/>
    <mergeCell ref="B84:C84"/>
    <mergeCell ref="B87:I87"/>
    <mergeCell ref="B88:I88"/>
    <mergeCell ref="C89:I89"/>
    <mergeCell ref="C90:I92"/>
    <mergeCell ref="B93:I93"/>
    <mergeCell ref="C80:I80"/>
    <mergeCell ref="B81:I81"/>
    <mergeCell ref="B82:C82"/>
    <mergeCell ref="B83:C83"/>
    <mergeCell ref="D83:I83"/>
    <mergeCell ref="B73:E73"/>
    <mergeCell ref="H73:I73"/>
    <mergeCell ref="J75:M75"/>
    <mergeCell ref="C76:I76"/>
    <mergeCell ref="B77:I77"/>
    <mergeCell ref="B78:I78"/>
    <mergeCell ref="B72:E72"/>
    <mergeCell ref="H72:I72"/>
    <mergeCell ref="A66:E66"/>
    <mergeCell ref="H66:I66"/>
    <mergeCell ref="B67:E67"/>
    <mergeCell ref="H67:I67"/>
    <mergeCell ref="B68:E68"/>
    <mergeCell ref="H68:I68"/>
    <mergeCell ref="C79:I79"/>
    <mergeCell ref="B69:E69"/>
    <mergeCell ref="H69:I69"/>
    <mergeCell ref="B63:E63"/>
    <mergeCell ref="H63:I63"/>
    <mergeCell ref="B56:E56"/>
    <mergeCell ref="H56:I56"/>
    <mergeCell ref="B57:E57"/>
    <mergeCell ref="H57:I57"/>
    <mergeCell ref="B70:E70"/>
    <mergeCell ref="H70:I70"/>
    <mergeCell ref="B71:E71"/>
    <mergeCell ref="H71:I71"/>
    <mergeCell ref="P57:P62"/>
    <mergeCell ref="H58:I58"/>
    <mergeCell ref="B59:E59"/>
    <mergeCell ref="H59:I59"/>
    <mergeCell ref="B60:E60"/>
    <mergeCell ref="H60:I60"/>
    <mergeCell ref="B52:E52"/>
    <mergeCell ref="J52:P52"/>
    <mergeCell ref="A54:E54"/>
    <mergeCell ref="H54:I54"/>
    <mergeCell ref="B55:E55"/>
    <mergeCell ref="H55:I55"/>
    <mergeCell ref="B61:E61"/>
    <mergeCell ref="H61:I61"/>
    <mergeCell ref="B62:E62"/>
    <mergeCell ref="H62:I62"/>
    <mergeCell ref="B48:P48"/>
    <mergeCell ref="B49:E49"/>
    <mergeCell ref="J49:P49"/>
    <mergeCell ref="B50:E50"/>
    <mergeCell ref="J50:P50"/>
    <mergeCell ref="B51:E51"/>
    <mergeCell ref="J51:P51"/>
    <mergeCell ref="F43:H43"/>
    <mergeCell ref="A44:D44"/>
    <mergeCell ref="A46:C46"/>
    <mergeCell ref="M46:P46"/>
    <mergeCell ref="B47:C47"/>
    <mergeCell ref="M47:P47"/>
    <mergeCell ref="B41:C41"/>
    <mergeCell ref="F41:H41"/>
    <mergeCell ref="I41:K41"/>
    <mergeCell ref="F42:H42"/>
    <mergeCell ref="G5:L9"/>
    <mergeCell ref="D8:F8"/>
    <mergeCell ref="D11:F11"/>
    <mergeCell ref="L11:P11"/>
    <mergeCell ref="B13:F13"/>
    <mergeCell ref="A37:C37"/>
    <mergeCell ref="M37:P37"/>
    <mergeCell ref="A1:L3"/>
    <mergeCell ref="M1:N1"/>
    <mergeCell ref="O1:P1"/>
    <mergeCell ref="M2:N2"/>
    <mergeCell ref="O2:P2"/>
    <mergeCell ref="M3:N3"/>
    <mergeCell ref="O3:P3"/>
    <mergeCell ref="B39:C39"/>
    <mergeCell ref="M39:P39"/>
    <mergeCell ref="B30:C30"/>
    <mergeCell ref="B31:C31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52" min="1" max="15" man="1"/>
    <brk id="74" min="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P45"/>
  <sheetViews>
    <sheetView view="pageBreakPreview" topLeftCell="A8" zoomScale="40" zoomScaleNormal="55" zoomScaleSheetLayoutView="40" workbookViewId="0">
      <selection activeCell="J11" sqref="J11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PLAIN 23  G2562</v>
      </c>
      <c r="C2" s="98"/>
      <c r="D2" s="98" t="str">
        <f>B2</f>
        <v>G10  PLAIN 23  G2562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G10ACW84</v>
      </c>
      <c r="C3" s="98"/>
      <c r="D3" s="98" t="str">
        <f>B3</f>
        <v>G10ACW84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GRADIENT CREWNECK by GOLF WANG</v>
      </c>
      <c r="C4" s="98"/>
      <c r="D4" s="98" t="str">
        <f>B4</f>
        <v>GRADIENT CREWNECK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CD'!D30</f>
        <v>MEDIUM HEATHER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CD'!E37</f>
        <v>HEATHER GREY BC06</v>
      </c>
    </row>
    <row r="7" spans="1:4" s="104" customFormat="1" ht="76.5" customHeight="1">
      <c r="A7" s="105" t="s">
        <v>35</v>
      </c>
      <c r="B7" s="639" t="str">
        <f>'1. CD'!L12</f>
        <v>100% COTTON</v>
      </c>
      <c r="C7" s="640"/>
      <c r="D7" s="640"/>
    </row>
    <row r="8" spans="1:4" s="104" customFormat="1" ht="345.75" customHeight="1">
      <c r="A8" s="127" t="str">
        <f>'1. CD'!D37</f>
        <v>VẢI CHÍNH</v>
      </c>
      <c r="B8" s="301"/>
      <c r="C8" s="301"/>
      <c r="D8" s="301" t="s">
        <v>727</v>
      </c>
    </row>
    <row r="9" spans="1:4" s="104" customFormat="1" ht="409.5" hidden="1" customHeight="1">
      <c r="A9" s="128"/>
      <c r="B9" s="129" t="s">
        <v>92</v>
      </c>
      <c r="C9" s="129" t="s">
        <v>92</v>
      </c>
      <c r="D9" s="129" t="s">
        <v>92</v>
      </c>
    </row>
    <row r="10" spans="1:4" s="104" customFormat="1" ht="115.5" customHeight="1">
      <c r="A10" s="103" t="str">
        <f>'1. CD'!B45</f>
        <v>RIB 2X2_COTTON SPANDEX_97/3_390GSM_VTK5824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HEATHER GREY BC06</v>
      </c>
    </row>
    <row r="11" spans="1:4" s="104" customFormat="1" ht="294" customHeight="1">
      <c r="A11" s="127" t="str">
        <f>'1. CD'!D45</f>
        <v xml:space="preserve">LAI TAY, LAI ÁO ,BO CỔ </v>
      </c>
      <c r="B11" s="301" t="s">
        <v>175</v>
      </c>
      <c r="C11" s="301" t="s">
        <v>176</v>
      </c>
      <c r="D11" s="301" t="s">
        <v>728</v>
      </c>
    </row>
    <row r="12" spans="1:4" s="104" customFormat="1" ht="74">
      <c r="A12" s="103" t="str">
        <f>'1. CD'!B53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CD'!F53</f>
        <v xml:space="preserve">MEDIUM HEATHER </v>
      </c>
    </row>
    <row r="13" spans="1:4" s="104" customFormat="1" ht="117.65" customHeight="1">
      <c r="A13" s="106" t="str">
        <f>'1. CD'!B53</f>
        <v>CHỈ 40/2 MAY CHÍNH + VẮT SỔ</v>
      </c>
      <c r="B13" s="116" t="str">
        <f>'1. CD'!G53</f>
        <v>K9016</v>
      </c>
      <c r="C13" s="116" t="e">
        <f>'1. CD'!#REF!</f>
        <v>#REF!</v>
      </c>
      <c r="D13" s="380" t="str">
        <f>'tăng rating'!G55</f>
        <v>GY4882</v>
      </c>
    </row>
    <row r="14" spans="1:4" s="104" customFormat="1" ht="37">
      <c r="A14" s="103" t="str">
        <f>'1. CD'!B54</f>
        <v>CHỈ 40/2 MAY NHÃN</v>
      </c>
      <c r="B14" s="107" t="str">
        <f t="shared" ref="B14:C14" si="4">B12</f>
        <v>PINK</v>
      </c>
      <c r="C14" s="107" t="str">
        <f t="shared" si="4"/>
        <v>GREEN</v>
      </c>
      <c r="D14" s="107" t="str">
        <f>'1. CD'!F54</f>
        <v xml:space="preserve">WHITE </v>
      </c>
    </row>
    <row r="15" spans="1:4" s="104" customFormat="1" ht="141.75" customHeight="1">
      <c r="A15" s="106" t="s">
        <v>521</v>
      </c>
      <c r="B15" s="116" t="str">
        <f>'1. CD'!G55</f>
        <v xml:space="preserve">BLACK /WHITE </v>
      </c>
      <c r="C15" s="116" t="e">
        <f>'1. CD'!#REF!</f>
        <v>#REF!</v>
      </c>
      <c r="D15" s="116" t="str">
        <f>'1. CD'!G54</f>
        <v>WHITE</v>
      </c>
    </row>
    <row r="16" spans="1:4" s="104" customFormat="1" ht="154" customHeight="1">
      <c r="A16" s="213" t="str">
        <f>'1. CD'!B55</f>
        <v>NHÃN CHÍNH -SIZE TAB (DAMASK - WOVEN) 2" X 1"</v>
      </c>
      <c r="B16" s="636" t="str">
        <f>'1. CD'!F55</f>
        <v xml:space="preserve">BLACK /WHITE </v>
      </c>
      <c r="C16" s="637"/>
      <c r="D16" s="643"/>
    </row>
    <row r="17" spans="1:13" s="104" customFormat="1" ht="313" customHeight="1">
      <c r="A17" s="209" t="s">
        <v>522</v>
      </c>
      <c r="B17" s="319"/>
      <c r="C17" s="319"/>
      <c r="D17" s="319"/>
    </row>
    <row r="18" spans="1:13" s="104" customFormat="1" ht="175.5" customHeight="1">
      <c r="A18" s="318" t="s">
        <v>524</v>
      </c>
      <c r="B18" s="641" t="str">
        <f>'1. CD'!F56</f>
        <v xml:space="preserve">BLACK /WHITE </v>
      </c>
      <c r="C18" s="642"/>
      <c r="D18" s="643"/>
    </row>
    <row r="19" spans="1:13" s="104" customFormat="1" ht="334" customHeight="1">
      <c r="A19" s="209" t="s">
        <v>523</v>
      </c>
      <c r="B19" s="110"/>
      <c r="C19" s="110"/>
      <c r="D19" s="345"/>
      <c r="M19"/>
    </row>
    <row r="20" spans="1:13" s="104" customFormat="1" ht="175.5" customHeight="1">
      <c r="A20" s="318" t="str">
        <f>'1. CD'!B61</f>
        <v xml:space="preserve">NHÃN THÀNH PHẦN 100% COTTON-THEO TỪNG SIZE </v>
      </c>
      <c r="B20" s="641" t="str">
        <f>'1. CD'!F61 &amp;"(GẮN NHÃN TRƯỚC WASH)"</f>
        <v>BLACK /WHITE (GẮN NHÃN TRƯỚC WASH)</v>
      </c>
      <c r="C20" s="642"/>
      <c r="D20" s="643"/>
    </row>
    <row r="21" spans="1:13" s="104" customFormat="1" ht="334" customHeight="1">
      <c r="A21" s="106" t="s">
        <v>525</v>
      </c>
      <c r="B21" s="110"/>
      <c r="C21" s="110"/>
      <c r="D21" s="345"/>
    </row>
    <row r="22" spans="1:13" s="104" customFormat="1" ht="116.15" customHeight="1">
      <c r="A22" s="208" t="s">
        <v>114</v>
      </c>
      <c r="B22" s="644" t="str">
        <f>'1. CD'!G65&amp; "(CHI TIẾT STICKER ĐÍNH KÈM NHƯ TÁC NGHIỆP) "</f>
        <v xml:space="preserve">WHITE(CHI TIẾT STICKER ĐÍNH KÈM NHƯ TÁC NGHIỆP) </v>
      </c>
      <c r="C22" s="644"/>
      <c r="D22" s="644"/>
    </row>
    <row r="23" spans="1:13" s="104" customFormat="1" ht="403" customHeight="1">
      <c r="A23" s="209" t="s">
        <v>106</v>
      </c>
      <c r="B23" s="645" t="s">
        <v>107</v>
      </c>
      <c r="C23" s="635"/>
      <c r="D23" s="635"/>
      <c r="E23" s="635"/>
      <c r="F23" s="635"/>
    </row>
    <row r="24" spans="1:13" s="104" customFormat="1" ht="97" customHeight="1">
      <c r="A24" s="208" t="s">
        <v>671</v>
      </c>
      <c r="B24" s="636" t="s">
        <v>115</v>
      </c>
      <c r="C24" s="637"/>
      <c r="D24" s="638"/>
    </row>
    <row r="25" spans="1:13" s="104" customFormat="1" ht="278.14999999999998" customHeight="1">
      <c r="A25" s="211" t="s">
        <v>672</v>
      </c>
      <c r="B25" s="645" t="s">
        <v>673</v>
      </c>
      <c r="C25" s="635"/>
      <c r="D25" s="635"/>
    </row>
    <row r="26" spans="1:13" s="104" customFormat="1" ht="98.15" customHeight="1">
      <c r="A26" s="208" t="s">
        <v>116</v>
      </c>
      <c r="B26" s="636" t="s">
        <v>90</v>
      </c>
      <c r="C26" s="637"/>
      <c r="D26" s="210"/>
    </row>
    <row r="27" spans="1:13" s="104" customFormat="1" ht="408" customHeight="1">
      <c r="A27" s="211" t="s">
        <v>108</v>
      </c>
      <c r="B27" s="212"/>
      <c r="C27" s="212"/>
      <c r="D27" s="212"/>
    </row>
    <row r="28" spans="1:13" s="104" customFormat="1" ht="116.15" customHeight="1">
      <c r="A28" s="208" t="s">
        <v>117</v>
      </c>
      <c r="B28" s="636" t="s">
        <v>90</v>
      </c>
      <c r="C28" s="637"/>
      <c r="D28" s="637"/>
    </row>
    <row r="29" spans="1:13" s="104" customFormat="1" ht="92.25" customHeight="1">
      <c r="A29" s="302" t="s">
        <v>91</v>
      </c>
      <c r="B29" s="212"/>
      <c r="C29" s="212"/>
      <c r="D29" s="212"/>
    </row>
    <row r="30" spans="1:13" s="104" customFormat="1" ht="122.5" customHeight="1">
      <c r="A30" s="213" t="s">
        <v>64</v>
      </c>
      <c r="B30" s="636" t="s">
        <v>496</v>
      </c>
      <c r="C30" s="638"/>
      <c r="D30" s="638"/>
    </row>
    <row r="31" spans="1:13" s="104" customFormat="1" ht="392.25" customHeight="1">
      <c r="A31" s="211" t="s">
        <v>109</v>
      </c>
      <c r="B31" s="212"/>
      <c r="C31" s="212"/>
      <c r="D31" s="212"/>
    </row>
    <row r="39" spans="1:16" ht="37">
      <c r="M39" s="104"/>
      <c r="N39" s="104"/>
      <c r="O39" s="104"/>
      <c r="P39" s="104"/>
    </row>
    <row r="41" spans="1:16" ht="29">
      <c r="A41" s="377"/>
      <c r="B41" s="367"/>
      <c r="C41" s="367"/>
      <c r="D41" s="367"/>
      <c r="E41" s="367"/>
      <c r="F41" s="367"/>
      <c r="G41" s="367"/>
      <c r="H41" s="367"/>
      <c r="I41" s="367"/>
      <c r="J41" s="367"/>
      <c r="K41" s="367"/>
    </row>
    <row r="42" spans="1:16" ht="29">
      <c r="A42" s="377"/>
      <c r="B42" s="367"/>
      <c r="C42" s="367"/>
      <c r="D42" s="367"/>
      <c r="E42" s="367"/>
      <c r="F42" s="367"/>
      <c r="G42" s="367"/>
      <c r="H42" s="367"/>
      <c r="I42" s="367"/>
      <c r="J42" s="367"/>
      <c r="K42" s="367"/>
    </row>
    <row r="43" spans="1:16" ht="29">
      <c r="A43" s="377"/>
      <c r="B43" s="367"/>
      <c r="C43" s="367"/>
      <c r="D43" s="367"/>
      <c r="E43" s="367"/>
      <c r="F43" s="367"/>
      <c r="G43" s="367"/>
      <c r="H43" s="367"/>
      <c r="I43" s="367"/>
      <c r="J43" s="367"/>
      <c r="K43" s="367"/>
    </row>
    <row r="44" spans="1:16" ht="29">
      <c r="A44" s="377"/>
      <c r="B44" s="367"/>
      <c r="C44" s="367"/>
      <c r="D44" s="367"/>
      <c r="E44" s="367"/>
      <c r="F44" s="367"/>
      <c r="G44" s="367"/>
      <c r="H44" s="367"/>
      <c r="I44" s="367"/>
      <c r="J44" s="367"/>
      <c r="K44" s="367"/>
    </row>
    <row r="45" spans="1:16" ht="29">
      <c r="A45" s="378"/>
      <c r="B45" s="367"/>
      <c r="C45" s="367"/>
      <c r="D45" s="367"/>
      <c r="E45" s="367"/>
      <c r="F45" s="367"/>
      <c r="G45" s="367"/>
      <c r="H45" s="367"/>
      <c r="I45" s="367"/>
      <c r="J45" s="367"/>
      <c r="K45" s="367"/>
    </row>
  </sheetData>
  <mergeCells count="12">
    <mergeCell ref="E23:F23"/>
    <mergeCell ref="B28:D28"/>
    <mergeCell ref="B30:D30"/>
    <mergeCell ref="B26:C26"/>
    <mergeCell ref="B7:D7"/>
    <mergeCell ref="B18:D18"/>
    <mergeCell ref="B22:D22"/>
    <mergeCell ref="B23:D23"/>
    <mergeCell ref="B16:D16"/>
    <mergeCell ref="B20:D20"/>
    <mergeCell ref="B24:D24"/>
    <mergeCell ref="B25:D25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7" max="3" man="1"/>
    <brk id="23" max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A0DE4-1991-4B44-A30F-49207E404BA9}">
  <sheetPr filterMode="1">
    <pageSetUpPr fitToPage="1"/>
  </sheetPr>
  <dimension ref="A1:N113"/>
  <sheetViews>
    <sheetView view="pageBreakPreview" zoomScale="60" zoomScaleNormal="55" workbookViewId="0">
      <pane xSplit="3" ySplit="1" topLeftCell="D7" activePane="bottomRight" state="frozen"/>
      <selection pane="topRight" activeCell="D1" sqref="D1"/>
      <selection pane="bottomLeft" activeCell="A2" sqref="A2"/>
      <selection pane="bottomRight" activeCell="L118" sqref="L118"/>
    </sheetView>
  </sheetViews>
  <sheetFormatPr defaultColWidth="8.81640625" defaultRowHeight="23.5" outlineLevelCol="1"/>
  <cols>
    <col min="1" max="1" width="21.26953125" style="321" customWidth="1"/>
    <col min="2" max="2" width="23.81640625" style="329" customWidth="1"/>
    <col min="3" max="3" width="35.7265625" style="321" hidden="1" customWidth="1"/>
    <col min="4" max="4" width="31.26953125" style="321" customWidth="1"/>
    <col min="5" max="5" width="15.81640625" style="321" customWidth="1"/>
    <col min="6" max="6" width="16.1796875" style="329" customWidth="1"/>
    <col min="7" max="7" width="15" style="329" bestFit="1" customWidth="1"/>
    <col min="8" max="8" width="14" style="329" hidden="1" customWidth="1"/>
    <col min="9" max="9" width="18.26953125" style="329" hidden="1" customWidth="1"/>
    <col min="10" max="10" width="26.54296875" style="329" customWidth="1" outlineLevel="1"/>
    <col min="11" max="11" width="15.1796875" style="340" customWidth="1" outlineLevel="1"/>
    <col min="12" max="12" width="32.54296875" style="329" customWidth="1"/>
    <col min="13" max="13" width="25" style="341" customWidth="1"/>
    <col min="14" max="14" width="57.453125" style="329" bestFit="1" customWidth="1"/>
    <col min="15" max="16384" width="8.81640625" style="329"/>
  </cols>
  <sheetData>
    <row r="1" spans="1:14" s="321" customFormat="1" ht="47">
      <c r="A1" s="320" t="s">
        <v>184</v>
      </c>
      <c r="B1" s="513" t="s">
        <v>185</v>
      </c>
      <c r="C1" s="513" t="s">
        <v>186</v>
      </c>
      <c r="D1" s="513" t="s">
        <v>183</v>
      </c>
      <c r="E1" s="513" t="s">
        <v>187</v>
      </c>
      <c r="F1" s="513" t="s">
        <v>188</v>
      </c>
      <c r="G1" s="513" t="s">
        <v>60</v>
      </c>
      <c r="H1" s="513" t="s">
        <v>189</v>
      </c>
      <c r="I1" s="513" t="s">
        <v>190</v>
      </c>
      <c r="J1" s="513" t="s">
        <v>191</v>
      </c>
      <c r="K1" s="514" t="s">
        <v>192</v>
      </c>
      <c r="L1" s="513" t="s">
        <v>193</v>
      </c>
      <c r="M1" s="515" t="s">
        <v>194</v>
      </c>
    </row>
    <row r="2" spans="1:14" ht="47" hidden="1">
      <c r="A2" s="322" t="s">
        <v>195</v>
      </c>
      <c r="B2" s="516" t="s">
        <v>695</v>
      </c>
      <c r="C2" s="324" t="s">
        <v>196</v>
      </c>
      <c r="D2" s="517" t="s">
        <v>696</v>
      </c>
      <c r="E2" s="324" t="s">
        <v>197</v>
      </c>
      <c r="F2" s="325" t="s">
        <v>198</v>
      </c>
      <c r="G2" s="325" t="s">
        <v>199</v>
      </c>
      <c r="H2" s="323">
        <v>96</v>
      </c>
      <c r="I2" s="323">
        <f>ROUNDUP(H2*1.08,0)</f>
        <v>104</v>
      </c>
      <c r="J2" s="323" t="s">
        <v>200</v>
      </c>
      <c r="K2" s="326" t="s">
        <v>201</v>
      </c>
      <c r="L2" s="323" t="s">
        <v>202</v>
      </c>
      <c r="M2" s="327" t="s">
        <v>203</v>
      </c>
      <c r="N2" s="328"/>
    </row>
    <row r="3" spans="1:14" ht="47" hidden="1">
      <c r="A3" s="322" t="s">
        <v>195</v>
      </c>
      <c r="B3" s="516" t="s">
        <v>695</v>
      </c>
      <c r="C3" s="324" t="s">
        <v>196</v>
      </c>
      <c r="D3" s="517" t="s">
        <v>696</v>
      </c>
      <c r="E3" s="324" t="s">
        <v>197</v>
      </c>
      <c r="F3" s="325" t="s">
        <v>198</v>
      </c>
      <c r="G3" s="325" t="s">
        <v>204</v>
      </c>
      <c r="H3" s="323">
        <v>186</v>
      </c>
      <c r="I3" s="323">
        <f>ROUNDUP(H3*1.1,0)</f>
        <v>205</v>
      </c>
      <c r="J3" s="323" t="s">
        <v>200</v>
      </c>
      <c r="K3" s="326" t="s">
        <v>201</v>
      </c>
      <c r="L3" s="323" t="s">
        <v>205</v>
      </c>
      <c r="M3" s="327" t="s">
        <v>206</v>
      </c>
      <c r="N3" s="328"/>
    </row>
    <row r="4" spans="1:14" s="333" customFormat="1" ht="47" hidden="1">
      <c r="A4" s="322" t="s">
        <v>195</v>
      </c>
      <c r="B4" s="516" t="s">
        <v>695</v>
      </c>
      <c r="C4" s="331" t="s">
        <v>196</v>
      </c>
      <c r="D4" s="517" t="s">
        <v>696</v>
      </c>
      <c r="E4" s="331" t="s">
        <v>197</v>
      </c>
      <c r="F4" s="325" t="s">
        <v>198</v>
      </c>
      <c r="G4" s="325" t="s">
        <v>207</v>
      </c>
      <c r="H4" s="330">
        <v>186</v>
      </c>
      <c r="I4" s="323">
        <f>ROUNDUP(H4*1.1,0)</f>
        <v>205</v>
      </c>
      <c r="J4" s="330" t="s">
        <v>200</v>
      </c>
      <c r="K4" s="326" t="s">
        <v>201</v>
      </c>
      <c r="L4" s="330" t="s">
        <v>208</v>
      </c>
      <c r="M4" s="327" t="s">
        <v>209</v>
      </c>
      <c r="N4" s="332"/>
    </row>
    <row r="5" spans="1:14" ht="47" hidden="1">
      <c r="A5" s="322" t="s">
        <v>195</v>
      </c>
      <c r="B5" s="516" t="s">
        <v>695</v>
      </c>
      <c r="C5" s="324" t="s">
        <v>196</v>
      </c>
      <c r="D5" s="517" t="s">
        <v>696</v>
      </c>
      <c r="E5" s="324" t="s">
        <v>197</v>
      </c>
      <c r="F5" s="325" t="s">
        <v>198</v>
      </c>
      <c r="G5" s="325" t="s">
        <v>210</v>
      </c>
      <c r="H5" s="323">
        <v>96</v>
      </c>
      <c r="I5" s="323">
        <f t="shared" ref="I5:I67" si="0">ROUNDUP(H5*1.08,0)</f>
        <v>104</v>
      </c>
      <c r="J5" s="323" t="s">
        <v>200</v>
      </c>
      <c r="K5" s="326" t="s">
        <v>201</v>
      </c>
      <c r="L5" s="323" t="s">
        <v>211</v>
      </c>
      <c r="M5" s="327" t="s">
        <v>212</v>
      </c>
      <c r="N5" s="328"/>
    </row>
    <row r="6" spans="1:14" ht="47" hidden="1">
      <c r="A6" s="322" t="s">
        <v>195</v>
      </c>
      <c r="B6" s="516" t="s">
        <v>695</v>
      </c>
      <c r="C6" s="324" t="s">
        <v>196</v>
      </c>
      <c r="D6" s="517" t="s">
        <v>696</v>
      </c>
      <c r="E6" s="324" t="s">
        <v>197</v>
      </c>
      <c r="F6" s="325" t="s">
        <v>198</v>
      </c>
      <c r="G6" s="325" t="s">
        <v>213</v>
      </c>
      <c r="H6" s="323">
        <v>36</v>
      </c>
      <c r="I6" s="323">
        <f t="shared" si="0"/>
        <v>39</v>
      </c>
      <c r="J6" s="323" t="s">
        <v>200</v>
      </c>
      <c r="K6" s="326" t="s">
        <v>201</v>
      </c>
      <c r="L6" s="323" t="s">
        <v>214</v>
      </c>
      <c r="M6" s="327" t="s">
        <v>215</v>
      </c>
      <c r="N6" s="328"/>
    </row>
    <row r="7" spans="1:14" ht="47">
      <c r="A7" s="322" t="s">
        <v>195</v>
      </c>
      <c r="B7" s="516" t="s">
        <v>666</v>
      </c>
      <c r="C7" s="324" t="s">
        <v>217</v>
      </c>
      <c r="D7" s="517" t="s">
        <v>697</v>
      </c>
      <c r="E7" s="324" t="s">
        <v>130</v>
      </c>
      <c r="F7" s="325" t="s">
        <v>198</v>
      </c>
      <c r="G7" s="325" t="s">
        <v>199</v>
      </c>
      <c r="H7" s="323">
        <v>96</v>
      </c>
      <c r="I7" s="323">
        <f t="shared" si="0"/>
        <v>104</v>
      </c>
      <c r="J7" s="323" t="s">
        <v>218</v>
      </c>
      <c r="K7" s="326" t="s">
        <v>201</v>
      </c>
      <c r="L7" s="323" t="s">
        <v>219</v>
      </c>
      <c r="M7" s="327" t="s">
        <v>220</v>
      </c>
      <c r="N7" s="328"/>
    </row>
    <row r="8" spans="1:14" ht="47">
      <c r="A8" s="322" t="s">
        <v>195</v>
      </c>
      <c r="B8" s="516" t="s">
        <v>666</v>
      </c>
      <c r="C8" s="324" t="s">
        <v>217</v>
      </c>
      <c r="D8" s="517" t="s">
        <v>697</v>
      </c>
      <c r="E8" s="324" t="s">
        <v>130</v>
      </c>
      <c r="F8" s="325" t="s">
        <v>198</v>
      </c>
      <c r="G8" s="325" t="s">
        <v>204</v>
      </c>
      <c r="H8" s="323">
        <v>186</v>
      </c>
      <c r="I8" s="323">
        <f>ROUNDUP(H8*1.1,0)</f>
        <v>205</v>
      </c>
      <c r="J8" s="323" t="s">
        <v>218</v>
      </c>
      <c r="K8" s="326" t="s">
        <v>201</v>
      </c>
      <c r="L8" s="323" t="s">
        <v>221</v>
      </c>
      <c r="M8" s="327" t="s">
        <v>222</v>
      </c>
      <c r="N8" s="328"/>
    </row>
    <row r="9" spans="1:14" ht="47">
      <c r="A9" s="322" t="s">
        <v>195</v>
      </c>
      <c r="B9" s="516" t="s">
        <v>666</v>
      </c>
      <c r="C9" s="324" t="s">
        <v>217</v>
      </c>
      <c r="D9" s="517" t="s">
        <v>697</v>
      </c>
      <c r="E9" s="324" t="s">
        <v>130</v>
      </c>
      <c r="F9" s="325" t="s">
        <v>198</v>
      </c>
      <c r="G9" s="325" t="s">
        <v>207</v>
      </c>
      <c r="H9" s="323">
        <v>186</v>
      </c>
      <c r="I9" s="323">
        <f>ROUNDUP(H9*1.1,0)</f>
        <v>205</v>
      </c>
      <c r="J9" s="323" t="s">
        <v>218</v>
      </c>
      <c r="K9" s="326" t="s">
        <v>201</v>
      </c>
      <c r="L9" s="323" t="s">
        <v>223</v>
      </c>
      <c r="M9" s="327" t="s">
        <v>224</v>
      </c>
      <c r="N9" s="328"/>
    </row>
    <row r="10" spans="1:14" ht="47">
      <c r="A10" s="322" t="s">
        <v>195</v>
      </c>
      <c r="B10" s="516" t="s">
        <v>666</v>
      </c>
      <c r="C10" s="324" t="s">
        <v>217</v>
      </c>
      <c r="D10" s="517" t="s">
        <v>697</v>
      </c>
      <c r="E10" s="324" t="s">
        <v>130</v>
      </c>
      <c r="F10" s="325" t="s">
        <v>198</v>
      </c>
      <c r="G10" s="325" t="s">
        <v>210</v>
      </c>
      <c r="H10" s="323">
        <v>96</v>
      </c>
      <c r="I10" s="323">
        <f t="shared" si="0"/>
        <v>104</v>
      </c>
      <c r="J10" s="323" t="s">
        <v>218</v>
      </c>
      <c r="K10" s="326" t="s">
        <v>201</v>
      </c>
      <c r="L10" s="323" t="s">
        <v>225</v>
      </c>
      <c r="M10" s="327" t="s">
        <v>226</v>
      </c>
      <c r="N10" s="328"/>
    </row>
    <row r="11" spans="1:14" ht="47">
      <c r="A11" s="322" t="s">
        <v>195</v>
      </c>
      <c r="B11" s="516" t="s">
        <v>666</v>
      </c>
      <c r="C11" s="324" t="s">
        <v>217</v>
      </c>
      <c r="D11" s="517" t="s">
        <v>697</v>
      </c>
      <c r="E11" s="324" t="s">
        <v>130</v>
      </c>
      <c r="F11" s="325" t="s">
        <v>198</v>
      </c>
      <c r="G11" s="325" t="s">
        <v>213</v>
      </c>
      <c r="H11" s="323">
        <v>36</v>
      </c>
      <c r="I11" s="323">
        <f t="shared" si="0"/>
        <v>39</v>
      </c>
      <c r="J11" s="323" t="s">
        <v>218</v>
      </c>
      <c r="K11" s="326" t="s">
        <v>201</v>
      </c>
      <c r="L11" s="323" t="s">
        <v>227</v>
      </c>
      <c r="M11" s="327" t="s">
        <v>228</v>
      </c>
      <c r="N11" s="328"/>
    </row>
    <row r="12" spans="1:14" ht="47" hidden="1">
      <c r="A12" s="322" t="s">
        <v>195</v>
      </c>
      <c r="B12" s="516" t="s">
        <v>698</v>
      </c>
      <c r="C12" s="324" t="s">
        <v>229</v>
      </c>
      <c r="D12" s="517" t="s">
        <v>699</v>
      </c>
      <c r="E12" s="324" t="s">
        <v>230</v>
      </c>
      <c r="F12" s="325" t="s">
        <v>115</v>
      </c>
      <c r="G12" s="325" t="s">
        <v>199</v>
      </c>
      <c r="H12" s="323">
        <v>96</v>
      </c>
      <c r="I12" s="323">
        <f t="shared" si="0"/>
        <v>104</v>
      </c>
      <c r="J12" s="323" t="s">
        <v>231</v>
      </c>
      <c r="K12" s="326" t="s">
        <v>201</v>
      </c>
      <c r="L12" s="323" t="s">
        <v>232</v>
      </c>
      <c r="M12" s="327" t="s">
        <v>233</v>
      </c>
      <c r="N12" s="328"/>
    </row>
    <row r="13" spans="1:14" ht="47" hidden="1">
      <c r="A13" s="322" t="s">
        <v>195</v>
      </c>
      <c r="B13" s="516" t="s">
        <v>698</v>
      </c>
      <c r="C13" s="324" t="s">
        <v>229</v>
      </c>
      <c r="D13" s="517" t="s">
        <v>699</v>
      </c>
      <c r="E13" s="324" t="s">
        <v>230</v>
      </c>
      <c r="F13" s="325" t="s">
        <v>115</v>
      </c>
      <c r="G13" s="325" t="s">
        <v>204</v>
      </c>
      <c r="H13" s="323">
        <v>186</v>
      </c>
      <c r="I13" s="323">
        <f>ROUNDUP(H13*1.1,0)</f>
        <v>205</v>
      </c>
      <c r="J13" s="323" t="s">
        <v>231</v>
      </c>
      <c r="K13" s="326" t="s">
        <v>201</v>
      </c>
      <c r="L13" s="323" t="s">
        <v>234</v>
      </c>
      <c r="M13" s="327" t="s">
        <v>235</v>
      </c>
      <c r="N13" s="328"/>
    </row>
    <row r="14" spans="1:14" ht="47" hidden="1">
      <c r="A14" s="322" t="s">
        <v>195</v>
      </c>
      <c r="B14" s="516" t="s">
        <v>698</v>
      </c>
      <c r="C14" s="324" t="s">
        <v>229</v>
      </c>
      <c r="D14" s="517" t="s">
        <v>699</v>
      </c>
      <c r="E14" s="324" t="s">
        <v>230</v>
      </c>
      <c r="F14" s="325" t="s">
        <v>115</v>
      </c>
      <c r="G14" s="325" t="s">
        <v>207</v>
      </c>
      <c r="H14" s="323">
        <v>186</v>
      </c>
      <c r="I14" s="323">
        <f>ROUNDUP(H14*1.1,0)</f>
        <v>205</v>
      </c>
      <c r="J14" s="323" t="s">
        <v>231</v>
      </c>
      <c r="K14" s="326" t="s">
        <v>201</v>
      </c>
      <c r="L14" s="323" t="s">
        <v>236</v>
      </c>
      <c r="M14" s="327" t="s">
        <v>237</v>
      </c>
      <c r="N14" s="328"/>
    </row>
    <row r="15" spans="1:14" ht="47" hidden="1">
      <c r="A15" s="322" t="s">
        <v>195</v>
      </c>
      <c r="B15" s="516" t="s">
        <v>698</v>
      </c>
      <c r="C15" s="324" t="s">
        <v>229</v>
      </c>
      <c r="D15" s="517" t="s">
        <v>699</v>
      </c>
      <c r="E15" s="324" t="s">
        <v>230</v>
      </c>
      <c r="F15" s="325" t="s">
        <v>115</v>
      </c>
      <c r="G15" s="325" t="s">
        <v>210</v>
      </c>
      <c r="H15" s="323">
        <v>96</v>
      </c>
      <c r="I15" s="323">
        <f t="shared" si="0"/>
        <v>104</v>
      </c>
      <c r="J15" s="323" t="s">
        <v>231</v>
      </c>
      <c r="K15" s="326" t="s">
        <v>201</v>
      </c>
      <c r="L15" s="323" t="s">
        <v>238</v>
      </c>
      <c r="M15" s="327" t="s">
        <v>239</v>
      </c>
      <c r="N15" s="328"/>
    </row>
    <row r="16" spans="1:14" ht="47" hidden="1">
      <c r="A16" s="322" t="s">
        <v>195</v>
      </c>
      <c r="B16" s="516" t="s">
        <v>698</v>
      </c>
      <c r="C16" s="324" t="s">
        <v>229</v>
      </c>
      <c r="D16" s="517" t="s">
        <v>699</v>
      </c>
      <c r="E16" s="324" t="s">
        <v>230</v>
      </c>
      <c r="F16" s="325" t="s">
        <v>115</v>
      </c>
      <c r="G16" s="325" t="s">
        <v>213</v>
      </c>
      <c r="H16" s="323">
        <v>36</v>
      </c>
      <c r="I16" s="323">
        <f t="shared" si="0"/>
        <v>39</v>
      </c>
      <c r="J16" s="323" t="s">
        <v>231</v>
      </c>
      <c r="K16" s="326" t="s">
        <v>201</v>
      </c>
      <c r="L16" s="323" t="s">
        <v>240</v>
      </c>
      <c r="M16" s="327" t="s">
        <v>241</v>
      </c>
      <c r="N16" s="328"/>
    </row>
    <row r="17" spans="1:14" ht="47" hidden="1">
      <c r="A17" s="322" t="s">
        <v>195</v>
      </c>
      <c r="B17" s="516" t="s">
        <v>700</v>
      </c>
      <c r="C17" s="324" t="s">
        <v>242</v>
      </c>
      <c r="D17" s="517" t="s">
        <v>701</v>
      </c>
      <c r="E17" s="324" t="s">
        <v>230</v>
      </c>
      <c r="F17" s="325" t="s">
        <v>243</v>
      </c>
      <c r="G17" s="325" t="s">
        <v>199</v>
      </c>
      <c r="H17" s="323">
        <v>96</v>
      </c>
      <c r="I17" s="323">
        <f t="shared" si="0"/>
        <v>104</v>
      </c>
      <c r="J17" s="323" t="s">
        <v>244</v>
      </c>
      <c r="K17" s="326" t="s">
        <v>201</v>
      </c>
      <c r="L17" s="323" t="s">
        <v>245</v>
      </c>
      <c r="M17" s="327" t="s">
        <v>246</v>
      </c>
      <c r="N17" s="328"/>
    </row>
    <row r="18" spans="1:14" ht="47" hidden="1">
      <c r="A18" s="322" t="s">
        <v>195</v>
      </c>
      <c r="B18" s="516" t="s">
        <v>700</v>
      </c>
      <c r="C18" s="324" t="s">
        <v>242</v>
      </c>
      <c r="D18" s="517" t="s">
        <v>701</v>
      </c>
      <c r="E18" s="324" t="s">
        <v>230</v>
      </c>
      <c r="F18" s="325" t="s">
        <v>243</v>
      </c>
      <c r="G18" s="325" t="s">
        <v>204</v>
      </c>
      <c r="H18" s="323">
        <v>186</v>
      </c>
      <c r="I18" s="323">
        <f>ROUNDUP(H18*1.1,0)</f>
        <v>205</v>
      </c>
      <c r="J18" s="323" t="s">
        <v>244</v>
      </c>
      <c r="K18" s="326" t="s">
        <v>201</v>
      </c>
      <c r="L18" s="323" t="s">
        <v>247</v>
      </c>
      <c r="M18" s="327" t="s">
        <v>248</v>
      </c>
      <c r="N18" s="328"/>
    </row>
    <row r="19" spans="1:14" ht="47" hidden="1">
      <c r="A19" s="322" t="s">
        <v>195</v>
      </c>
      <c r="B19" s="516" t="s">
        <v>700</v>
      </c>
      <c r="C19" s="324" t="s">
        <v>242</v>
      </c>
      <c r="D19" s="517" t="s">
        <v>701</v>
      </c>
      <c r="E19" s="324" t="s">
        <v>230</v>
      </c>
      <c r="F19" s="325" t="s">
        <v>243</v>
      </c>
      <c r="G19" s="325" t="s">
        <v>207</v>
      </c>
      <c r="H19" s="323">
        <v>186</v>
      </c>
      <c r="I19" s="323">
        <f>ROUNDUP(H19*1.1,0)</f>
        <v>205</v>
      </c>
      <c r="J19" s="323" t="s">
        <v>244</v>
      </c>
      <c r="K19" s="326" t="s">
        <v>201</v>
      </c>
      <c r="L19" s="323" t="s">
        <v>249</v>
      </c>
      <c r="M19" s="327" t="s">
        <v>250</v>
      </c>
      <c r="N19" s="328"/>
    </row>
    <row r="20" spans="1:14" ht="47" hidden="1">
      <c r="A20" s="322" t="s">
        <v>195</v>
      </c>
      <c r="B20" s="516" t="s">
        <v>700</v>
      </c>
      <c r="C20" s="324" t="s">
        <v>242</v>
      </c>
      <c r="D20" s="517" t="s">
        <v>701</v>
      </c>
      <c r="E20" s="324" t="s">
        <v>230</v>
      </c>
      <c r="F20" s="325" t="s">
        <v>243</v>
      </c>
      <c r="G20" s="325" t="s">
        <v>210</v>
      </c>
      <c r="H20" s="323">
        <v>96</v>
      </c>
      <c r="I20" s="323">
        <f t="shared" si="0"/>
        <v>104</v>
      </c>
      <c r="J20" s="323" t="s">
        <v>244</v>
      </c>
      <c r="K20" s="326" t="s">
        <v>201</v>
      </c>
      <c r="L20" s="323" t="s">
        <v>251</v>
      </c>
      <c r="M20" s="327" t="s">
        <v>252</v>
      </c>
      <c r="N20" s="328"/>
    </row>
    <row r="21" spans="1:14" ht="47" hidden="1">
      <c r="A21" s="322" t="s">
        <v>195</v>
      </c>
      <c r="B21" s="516" t="s">
        <v>700</v>
      </c>
      <c r="C21" s="324" t="s">
        <v>242</v>
      </c>
      <c r="D21" s="517" t="s">
        <v>701</v>
      </c>
      <c r="E21" s="324" t="s">
        <v>230</v>
      </c>
      <c r="F21" s="325" t="s">
        <v>243</v>
      </c>
      <c r="G21" s="325" t="s">
        <v>213</v>
      </c>
      <c r="H21" s="323">
        <v>36</v>
      </c>
      <c r="I21" s="323">
        <f t="shared" si="0"/>
        <v>39</v>
      </c>
      <c r="J21" s="323" t="s">
        <v>244</v>
      </c>
      <c r="K21" s="326" t="s">
        <v>201</v>
      </c>
      <c r="L21" s="323" t="s">
        <v>253</v>
      </c>
      <c r="M21" s="327" t="s">
        <v>254</v>
      </c>
      <c r="N21" s="328"/>
    </row>
    <row r="22" spans="1:14" ht="47" hidden="1">
      <c r="A22" s="322" t="s">
        <v>195</v>
      </c>
      <c r="B22" s="516" t="s">
        <v>700</v>
      </c>
      <c r="C22" s="324" t="s">
        <v>242</v>
      </c>
      <c r="D22" s="517" t="s">
        <v>701</v>
      </c>
      <c r="E22" s="324" t="s">
        <v>230</v>
      </c>
      <c r="F22" s="325" t="s">
        <v>115</v>
      </c>
      <c r="G22" s="325" t="s">
        <v>199</v>
      </c>
      <c r="H22" s="323">
        <v>96</v>
      </c>
      <c r="I22" s="323">
        <f t="shared" si="0"/>
        <v>104</v>
      </c>
      <c r="J22" s="323" t="s">
        <v>255</v>
      </c>
      <c r="K22" s="326" t="s">
        <v>201</v>
      </c>
      <c r="L22" s="323" t="s">
        <v>256</v>
      </c>
      <c r="M22" s="327" t="s">
        <v>257</v>
      </c>
      <c r="N22" s="328"/>
    </row>
    <row r="23" spans="1:14" ht="47" hidden="1">
      <c r="A23" s="322" t="s">
        <v>195</v>
      </c>
      <c r="B23" s="516" t="s">
        <v>700</v>
      </c>
      <c r="C23" s="324" t="s">
        <v>242</v>
      </c>
      <c r="D23" s="517" t="s">
        <v>701</v>
      </c>
      <c r="E23" s="324" t="s">
        <v>230</v>
      </c>
      <c r="F23" s="325" t="s">
        <v>115</v>
      </c>
      <c r="G23" s="325" t="s">
        <v>204</v>
      </c>
      <c r="H23" s="323">
        <v>186</v>
      </c>
      <c r="I23" s="323">
        <f>ROUNDUP(H23*1.1,0)</f>
        <v>205</v>
      </c>
      <c r="J23" s="323" t="s">
        <v>255</v>
      </c>
      <c r="K23" s="326" t="s">
        <v>201</v>
      </c>
      <c r="L23" s="323" t="s">
        <v>258</v>
      </c>
      <c r="M23" s="327" t="s">
        <v>259</v>
      </c>
      <c r="N23" s="328"/>
    </row>
    <row r="24" spans="1:14" ht="47" hidden="1">
      <c r="A24" s="322" t="s">
        <v>195</v>
      </c>
      <c r="B24" s="516" t="s">
        <v>700</v>
      </c>
      <c r="C24" s="324" t="s">
        <v>242</v>
      </c>
      <c r="D24" s="517" t="s">
        <v>701</v>
      </c>
      <c r="E24" s="324" t="s">
        <v>230</v>
      </c>
      <c r="F24" s="325" t="s">
        <v>115</v>
      </c>
      <c r="G24" s="325" t="s">
        <v>207</v>
      </c>
      <c r="H24" s="323">
        <v>186</v>
      </c>
      <c r="I24" s="323">
        <f>ROUNDUP(H24*1.1,0)</f>
        <v>205</v>
      </c>
      <c r="J24" s="323" t="s">
        <v>255</v>
      </c>
      <c r="K24" s="326" t="s">
        <v>201</v>
      </c>
      <c r="L24" s="323" t="s">
        <v>260</v>
      </c>
      <c r="M24" s="327" t="s">
        <v>261</v>
      </c>
      <c r="N24" s="328"/>
    </row>
    <row r="25" spans="1:14" ht="47" hidden="1">
      <c r="A25" s="322" t="s">
        <v>195</v>
      </c>
      <c r="B25" s="516" t="s">
        <v>700</v>
      </c>
      <c r="C25" s="324" t="s">
        <v>242</v>
      </c>
      <c r="D25" s="517" t="s">
        <v>701</v>
      </c>
      <c r="E25" s="324" t="s">
        <v>230</v>
      </c>
      <c r="F25" s="325" t="s">
        <v>115</v>
      </c>
      <c r="G25" s="325" t="s">
        <v>210</v>
      </c>
      <c r="H25" s="323">
        <v>96</v>
      </c>
      <c r="I25" s="323">
        <f t="shared" si="0"/>
        <v>104</v>
      </c>
      <c r="J25" s="323" t="s">
        <v>255</v>
      </c>
      <c r="K25" s="326" t="s">
        <v>201</v>
      </c>
      <c r="L25" s="323" t="s">
        <v>262</v>
      </c>
      <c r="M25" s="327" t="s">
        <v>263</v>
      </c>
      <c r="N25" s="328"/>
    </row>
    <row r="26" spans="1:14" ht="47" hidden="1">
      <c r="A26" s="322" t="s">
        <v>195</v>
      </c>
      <c r="B26" s="516" t="s">
        <v>700</v>
      </c>
      <c r="C26" s="324" t="s">
        <v>242</v>
      </c>
      <c r="D26" s="517" t="s">
        <v>701</v>
      </c>
      <c r="E26" s="324" t="s">
        <v>230</v>
      </c>
      <c r="F26" s="325" t="s">
        <v>115</v>
      </c>
      <c r="G26" s="325" t="s">
        <v>213</v>
      </c>
      <c r="H26" s="323">
        <v>36</v>
      </c>
      <c r="I26" s="323">
        <f t="shared" si="0"/>
        <v>39</v>
      </c>
      <c r="J26" s="323" t="s">
        <v>255</v>
      </c>
      <c r="K26" s="326" t="s">
        <v>201</v>
      </c>
      <c r="L26" s="323" t="s">
        <v>264</v>
      </c>
      <c r="M26" s="327" t="s">
        <v>265</v>
      </c>
      <c r="N26" s="328"/>
    </row>
    <row r="27" spans="1:14" ht="47" hidden="1">
      <c r="A27" s="334" t="s">
        <v>266</v>
      </c>
      <c r="B27" s="516" t="s">
        <v>702</v>
      </c>
      <c r="C27" s="324" t="s">
        <v>267</v>
      </c>
      <c r="D27" s="331" t="s">
        <v>268</v>
      </c>
      <c r="E27" s="324" t="s">
        <v>132</v>
      </c>
      <c r="F27" s="325" t="s">
        <v>269</v>
      </c>
      <c r="G27" s="325" t="s">
        <v>199</v>
      </c>
      <c r="H27" s="323">
        <v>96</v>
      </c>
      <c r="I27" s="323">
        <f t="shared" si="0"/>
        <v>104</v>
      </c>
      <c r="J27" s="323" t="s">
        <v>270</v>
      </c>
      <c r="K27" s="326" t="s">
        <v>201</v>
      </c>
      <c r="L27" s="323" t="s">
        <v>271</v>
      </c>
      <c r="M27" s="327" t="s">
        <v>272</v>
      </c>
      <c r="N27" s="328"/>
    </row>
    <row r="28" spans="1:14" ht="47" hidden="1">
      <c r="A28" s="334" t="s">
        <v>266</v>
      </c>
      <c r="B28" s="516" t="s">
        <v>702</v>
      </c>
      <c r="C28" s="324" t="s">
        <v>267</v>
      </c>
      <c r="D28" s="331" t="s">
        <v>268</v>
      </c>
      <c r="E28" s="324" t="s">
        <v>132</v>
      </c>
      <c r="F28" s="325" t="s">
        <v>269</v>
      </c>
      <c r="G28" s="325" t="s">
        <v>204</v>
      </c>
      <c r="H28" s="323">
        <v>186</v>
      </c>
      <c r="I28" s="323">
        <f t="shared" ref="I28:I29" si="1">ROUNDUP(H28*1.1,0)</f>
        <v>205</v>
      </c>
      <c r="J28" s="323" t="s">
        <v>270</v>
      </c>
      <c r="K28" s="326" t="s">
        <v>201</v>
      </c>
      <c r="L28" s="323" t="s">
        <v>273</v>
      </c>
      <c r="M28" s="327" t="s">
        <v>274</v>
      </c>
      <c r="N28" s="328"/>
    </row>
    <row r="29" spans="1:14" ht="47" hidden="1">
      <c r="A29" s="334" t="s">
        <v>266</v>
      </c>
      <c r="B29" s="516" t="s">
        <v>702</v>
      </c>
      <c r="C29" s="324" t="s">
        <v>267</v>
      </c>
      <c r="D29" s="331" t="s">
        <v>268</v>
      </c>
      <c r="E29" s="324" t="s">
        <v>132</v>
      </c>
      <c r="F29" s="325" t="s">
        <v>269</v>
      </c>
      <c r="G29" s="325" t="s">
        <v>207</v>
      </c>
      <c r="H29" s="323">
        <v>186</v>
      </c>
      <c r="I29" s="323">
        <f t="shared" si="1"/>
        <v>205</v>
      </c>
      <c r="J29" s="323" t="s">
        <v>270</v>
      </c>
      <c r="K29" s="326" t="s">
        <v>201</v>
      </c>
      <c r="L29" s="323" t="s">
        <v>275</v>
      </c>
      <c r="M29" s="327" t="s">
        <v>276</v>
      </c>
      <c r="N29" s="328"/>
    </row>
    <row r="30" spans="1:14" ht="47" hidden="1">
      <c r="A30" s="334" t="s">
        <v>266</v>
      </c>
      <c r="B30" s="516" t="s">
        <v>702</v>
      </c>
      <c r="C30" s="324" t="s">
        <v>267</v>
      </c>
      <c r="D30" s="331" t="s">
        <v>268</v>
      </c>
      <c r="E30" s="324" t="s">
        <v>132</v>
      </c>
      <c r="F30" s="325" t="s">
        <v>269</v>
      </c>
      <c r="G30" s="325" t="s">
        <v>210</v>
      </c>
      <c r="H30" s="323">
        <v>96</v>
      </c>
      <c r="I30" s="323">
        <f t="shared" si="0"/>
        <v>104</v>
      </c>
      <c r="J30" s="323" t="s">
        <v>270</v>
      </c>
      <c r="K30" s="326" t="s">
        <v>201</v>
      </c>
      <c r="L30" s="323" t="s">
        <v>277</v>
      </c>
      <c r="M30" s="327" t="s">
        <v>278</v>
      </c>
      <c r="N30" s="328"/>
    </row>
    <row r="31" spans="1:14" ht="47" hidden="1">
      <c r="A31" s="334" t="s">
        <v>266</v>
      </c>
      <c r="B31" s="516" t="s">
        <v>702</v>
      </c>
      <c r="C31" s="324" t="s">
        <v>267</v>
      </c>
      <c r="D31" s="331" t="s">
        <v>268</v>
      </c>
      <c r="E31" s="324" t="s">
        <v>132</v>
      </c>
      <c r="F31" s="325" t="s">
        <v>269</v>
      </c>
      <c r="G31" s="325" t="s">
        <v>213</v>
      </c>
      <c r="H31" s="323">
        <v>36</v>
      </c>
      <c r="I31" s="323">
        <f t="shared" si="0"/>
        <v>39</v>
      </c>
      <c r="J31" s="323" t="s">
        <v>270</v>
      </c>
      <c r="K31" s="326" t="s">
        <v>201</v>
      </c>
      <c r="L31" s="323" t="s">
        <v>279</v>
      </c>
      <c r="M31" s="327" t="s">
        <v>280</v>
      </c>
      <c r="N31" s="328"/>
    </row>
    <row r="32" spans="1:14" ht="47" hidden="1">
      <c r="A32" s="334" t="s">
        <v>266</v>
      </c>
      <c r="B32" s="516" t="s">
        <v>703</v>
      </c>
      <c r="C32" s="324" t="s">
        <v>281</v>
      </c>
      <c r="D32" s="517" t="s">
        <v>704</v>
      </c>
      <c r="E32" s="324" t="s">
        <v>197</v>
      </c>
      <c r="F32" s="325" t="s">
        <v>243</v>
      </c>
      <c r="G32" s="325" t="s">
        <v>199</v>
      </c>
      <c r="H32" s="323">
        <v>96</v>
      </c>
      <c r="I32" s="323">
        <f t="shared" si="0"/>
        <v>104</v>
      </c>
      <c r="J32" s="323" t="s">
        <v>282</v>
      </c>
      <c r="K32" s="326" t="s">
        <v>201</v>
      </c>
      <c r="L32" s="323" t="s">
        <v>283</v>
      </c>
      <c r="M32" s="327" t="s">
        <v>284</v>
      </c>
      <c r="N32" s="328"/>
    </row>
    <row r="33" spans="1:14" ht="47" hidden="1">
      <c r="A33" s="334" t="s">
        <v>266</v>
      </c>
      <c r="B33" s="516" t="s">
        <v>703</v>
      </c>
      <c r="C33" s="324" t="s">
        <v>281</v>
      </c>
      <c r="D33" s="517" t="s">
        <v>704</v>
      </c>
      <c r="E33" s="324" t="s">
        <v>197</v>
      </c>
      <c r="F33" s="325" t="s">
        <v>243</v>
      </c>
      <c r="G33" s="325" t="s">
        <v>204</v>
      </c>
      <c r="H33" s="323">
        <v>186</v>
      </c>
      <c r="I33" s="323">
        <f>ROUNDUP(H33*1.1,0)</f>
        <v>205</v>
      </c>
      <c r="J33" s="323" t="s">
        <v>282</v>
      </c>
      <c r="K33" s="326" t="s">
        <v>201</v>
      </c>
      <c r="L33" s="323" t="s">
        <v>285</v>
      </c>
      <c r="M33" s="327" t="s">
        <v>286</v>
      </c>
      <c r="N33" s="328"/>
    </row>
    <row r="34" spans="1:14" ht="47" hidden="1">
      <c r="A34" s="334" t="s">
        <v>266</v>
      </c>
      <c r="B34" s="516" t="s">
        <v>703</v>
      </c>
      <c r="C34" s="324" t="s">
        <v>281</v>
      </c>
      <c r="D34" s="517" t="s">
        <v>704</v>
      </c>
      <c r="E34" s="324" t="s">
        <v>197</v>
      </c>
      <c r="F34" s="325" t="s">
        <v>243</v>
      </c>
      <c r="G34" s="325" t="s">
        <v>207</v>
      </c>
      <c r="H34" s="323">
        <v>186</v>
      </c>
      <c r="I34" s="323">
        <f>ROUNDUP(H34*1.1,0)</f>
        <v>205</v>
      </c>
      <c r="J34" s="323" t="s">
        <v>282</v>
      </c>
      <c r="K34" s="326" t="s">
        <v>201</v>
      </c>
      <c r="L34" s="323" t="s">
        <v>287</v>
      </c>
      <c r="M34" s="327" t="s">
        <v>288</v>
      </c>
      <c r="N34" s="328"/>
    </row>
    <row r="35" spans="1:14" ht="47" hidden="1">
      <c r="A35" s="334" t="s">
        <v>266</v>
      </c>
      <c r="B35" s="516" t="s">
        <v>703</v>
      </c>
      <c r="C35" s="324" t="s">
        <v>281</v>
      </c>
      <c r="D35" s="517" t="s">
        <v>704</v>
      </c>
      <c r="E35" s="324" t="s">
        <v>197</v>
      </c>
      <c r="F35" s="325" t="s">
        <v>243</v>
      </c>
      <c r="G35" s="325" t="s">
        <v>210</v>
      </c>
      <c r="H35" s="323">
        <v>96</v>
      </c>
      <c r="I35" s="323">
        <f t="shared" si="0"/>
        <v>104</v>
      </c>
      <c r="J35" s="323" t="s">
        <v>282</v>
      </c>
      <c r="K35" s="326" t="s">
        <v>201</v>
      </c>
      <c r="L35" s="323" t="s">
        <v>289</v>
      </c>
      <c r="M35" s="327" t="s">
        <v>290</v>
      </c>
      <c r="N35" s="328"/>
    </row>
    <row r="36" spans="1:14" ht="47" hidden="1">
      <c r="A36" s="334" t="s">
        <v>266</v>
      </c>
      <c r="B36" s="516" t="s">
        <v>703</v>
      </c>
      <c r="C36" s="324" t="s">
        <v>281</v>
      </c>
      <c r="D36" s="517" t="s">
        <v>704</v>
      </c>
      <c r="E36" s="324" t="s">
        <v>197</v>
      </c>
      <c r="F36" s="325" t="s">
        <v>243</v>
      </c>
      <c r="G36" s="325" t="s">
        <v>213</v>
      </c>
      <c r="H36" s="323">
        <v>36</v>
      </c>
      <c r="I36" s="323">
        <f t="shared" si="0"/>
        <v>39</v>
      </c>
      <c r="J36" s="323" t="s">
        <v>282</v>
      </c>
      <c r="K36" s="326" t="s">
        <v>201</v>
      </c>
      <c r="L36" s="323" t="s">
        <v>291</v>
      </c>
      <c r="M36" s="327" t="s">
        <v>292</v>
      </c>
      <c r="N36" s="328"/>
    </row>
    <row r="37" spans="1:14" ht="47" hidden="1">
      <c r="A37" s="334" t="s">
        <v>266</v>
      </c>
      <c r="B37" s="516" t="s">
        <v>705</v>
      </c>
      <c r="C37" s="324" t="s">
        <v>293</v>
      </c>
      <c r="D37" s="517" t="s">
        <v>294</v>
      </c>
      <c r="E37" s="324" t="s">
        <v>230</v>
      </c>
      <c r="F37" s="325" t="s">
        <v>121</v>
      </c>
      <c r="G37" s="325" t="s">
        <v>199</v>
      </c>
      <c r="H37" s="323">
        <v>96</v>
      </c>
      <c r="I37" s="323">
        <f t="shared" si="0"/>
        <v>104</v>
      </c>
      <c r="J37" s="323" t="s">
        <v>295</v>
      </c>
      <c r="K37" s="326" t="s">
        <v>201</v>
      </c>
      <c r="L37" s="323" t="s">
        <v>296</v>
      </c>
      <c r="M37" s="327" t="s">
        <v>297</v>
      </c>
      <c r="N37" s="328"/>
    </row>
    <row r="38" spans="1:14" ht="47" hidden="1">
      <c r="A38" s="334" t="s">
        <v>266</v>
      </c>
      <c r="B38" s="516" t="s">
        <v>705</v>
      </c>
      <c r="C38" s="324" t="s">
        <v>293</v>
      </c>
      <c r="D38" s="517" t="s">
        <v>294</v>
      </c>
      <c r="E38" s="324" t="s">
        <v>230</v>
      </c>
      <c r="F38" s="325" t="s">
        <v>121</v>
      </c>
      <c r="G38" s="325" t="s">
        <v>204</v>
      </c>
      <c r="H38" s="323">
        <v>186</v>
      </c>
      <c r="I38" s="323">
        <f t="shared" ref="I38:I39" si="2">ROUNDUP(H38*1.1,0)</f>
        <v>205</v>
      </c>
      <c r="J38" s="323" t="s">
        <v>295</v>
      </c>
      <c r="K38" s="326" t="s">
        <v>201</v>
      </c>
      <c r="L38" s="323" t="s">
        <v>298</v>
      </c>
      <c r="M38" s="327" t="s">
        <v>299</v>
      </c>
      <c r="N38" s="328"/>
    </row>
    <row r="39" spans="1:14" ht="47" hidden="1">
      <c r="A39" s="334" t="s">
        <v>266</v>
      </c>
      <c r="B39" s="516" t="s">
        <v>705</v>
      </c>
      <c r="C39" s="324" t="s">
        <v>293</v>
      </c>
      <c r="D39" s="517" t="s">
        <v>294</v>
      </c>
      <c r="E39" s="324" t="s">
        <v>230</v>
      </c>
      <c r="F39" s="325" t="s">
        <v>121</v>
      </c>
      <c r="G39" s="325" t="s">
        <v>207</v>
      </c>
      <c r="H39" s="323">
        <v>186</v>
      </c>
      <c r="I39" s="323">
        <f t="shared" si="2"/>
        <v>205</v>
      </c>
      <c r="J39" s="323" t="s">
        <v>295</v>
      </c>
      <c r="K39" s="326" t="s">
        <v>201</v>
      </c>
      <c r="L39" s="323" t="s">
        <v>300</v>
      </c>
      <c r="M39" s="327" t="s">
        <v>301</v>
      </c>
      <c r="N39" s="328"/>
    </row>
    <row r="40" spans="1:14" ht="47" hidden="1">
      <c r="A40" s="334" t="s">
        <v>266</v>
      </c>
      <c r="B40" s="516" t="s">
        <v>705</v>
      </c>
      <c r="C40" s="324" t="s">
        <v>293</v>
      </c>
      <c r="D40" s="517" t="s">
        <v>294</v>
      </c>
      <c r="E40" s="324" t="s">
        <v>230</v>
      </c>
      <c r="F40" s="325" t="s">
        <v>121</v>
      </c>
      <c r="G40" s="325" t="s">
        <v>210</v>
      </c>
      <c r="H40" s="323">
        <v>96</v>
      </c>
      <c r="I40" s="323">
        <f t="shared" si="0"/>
        <v>104</v>
      </c>
      <c r="J40" s="323" t="s">
        <v>295</v>
      </c>
      <c r="K40" s="326" t="s">
        <v>201</v>
      </c>
      <c r="L40" s="323" t="s">
        <v>302</v>
      </c>
      <c r="M40" s="327" t="s">
        <v>303</v>
      </c>
      <c r="N40" s="328"/>
    </row>
    <row r="41" spans="1:14" ht="47" hidden="1">
      <c r="A41" s="334" t="s">
        <v>266</v>
      </c>
      <c r="B41" s="516" t="s">
        <v>705</v>
      </c>
      <c r="C41" s="324" t="s">
        <v>293</v>
      </c>
      <c r="D41" s="517" t="s">
        <v>294</v>
      </c>
      <c r="E41" s="324" t="s">
        <v>230</v>
      </c>
      <c r="F41" s="325" t="s">
        <v>121</v>
      </c>
      <c r="G41" s="325" t="s">
        <v>213</v>
      </c>
      <c r="H41" s="323">
        <v>36</v>
      </c>
      <c r="I41" s="323">
        <f t="shared" si="0"/>
        <v>39</v>
      </c>
      <c r="J41" s="323" t="s">
        <v>295</v>
      </c>
      <c r="K41" s="326" t="s">
        <v>201</v>
      </c>
      <c r="L41" s="323" t="s">
        <v>304</v>
      </c>
      <c r="M41" s="327" t="s">
        <v>305</v>
      </c>
      <c r="N41" s="328"/>
    </row>
    <row r="42" spans="1:14" ht="47" hidden="1">
      <c r="A42" s="334" t="s">
        <v>266</v>
      </c>
      <c r="B42" s="516" t="s">
        <v>706</v>
      </c>
      <c r="C42" s="324" t="s">
        <v>306</v>
      </c>
      <c r="D42" s="517" t="s">
        <v>707</v>
      </c>
      <c r="E42" s="324" t="s">
        <v>230</v>
      </c>
      <c r="F42" s="325" t="s">
        <v>243</v>
      </c>
      <c r="G42" s="325" t="s">
        <v>199</v>
      </c>
      <c r="H42" s="323">
        <v>96</v>
      </c>
      <c r="I42" s="323">
        <f t="shared" si="0"/>
        <v>104</v>
      </c>
      <c r="J42" s="323" t="s">
        <v>307</v>
      </c>
      <c r="K42" s="326" t="s">
        <v>201</v>
      </c>
      <c r="L42" s="323" t="s">
        <v>308</v>
      </c>
      <c r="M42" s="327" t="s">
        <v>309</v>
      </c>
      <c r="N42" s="328"/>
    </row>
    <row r="43" spans="1:14" ht="47" hidden="1">
      <c r="A43" s="334" t="s">
        <v>266</v>
      </c>
      <c r="B43" s="516" t="s">
        <v>706</v>
      </c>
      <c r="C43" s="324" t="s">
        <v>306</v>
      </c>
      <c r="D43" s="517" t="s">
        <v>707</v>
      </c>
      <c r="E43" s="324" t="s">
        <v>230</v>
      </c>
      <c r="F43" s="325" t="s">
        <v>243</v>
      </c>
      <c r="G43" s="325" t="s">
        <v>204</v>
      </c>
      <c r="H43" s="323">
        <v>186</v>
      </c>
      <c r="I43" s="323">
        <f t="shared" ref="I43:I44" si="3">ROUNDUP(H43*1.1,0)</f>
        <v>205</v>
      </c>
      <c r="J43" s="323" t="s">
        <v>307</v>
      </c>
      <c r="K43" s="326" t="s">
        <v>201</v>
      </c>
      <c r="L43" s="323" t="s">
        <v>310</v>
      </c>
      <c r="M43" s="327" t="s">
        <v>311</v>
      </c>
      <c r="N43" s="328"/>
    </row>
    <row r="44" spans="1:14" ht="47" hidden="1">
      <c r="A44" s="334" t="s">
        <v>266</v>
      </c>
      <c r="B44" s="516" t="s">
        <v>706</v>
      </c>
      <c r="C44" s="324" t="s">
        <v>306</v>
      </c>
      <c r="D44" s="517" t="s">
        <v>707</v>
      </c>
      <c r="E44" s="324" t="s">
        <v>230</v>
      </c>
      <c r="F44" s="325" t="s">
        <v>243</v>
      </c>
      <c r="G44" s="325" t="s">
        <v>207</v>
      </c>
      <c r="H44" s="323">
        <v>186</v>
      </c>
      <c r="I44" s="323">
        <f t="shared" si="3"/>
        <v>205</v>
      </c>
      <c r="J44" s="323" t="s">
        <v>307</v>
      </c>
      <c r="K44" s="326" t="s">
        <v>201</v>
      </c>
      <c r="L44" s="323" t="s">
        <v>312</v>
      </c>
      <c r="M44" s="327" t="s">
        <v>313</v>
      </c>
      <c r="N44" s="328"/>
    </row>
    <row r="45" spans="1:14" ht="47" hidden="1">
      <c r="A45" s="334" t="s">
        <v>266</v>
      </c>
      <c r="B45" s="516" t="s">
        <v>706</v>
      </c>
      <c r="C45" s="324" t="s">
        <v>306</v>
      </c>
      <c r="D45" s="517" t="s">
        <v>707</v>
      </c>
      <c r="E45" s="324" t="s">
        <v>230</v>
      </c>
      <c r="F45" s="325" t="s">
        <v>243</v>
      </c>
      <c r="G45" s="325" t="s">
        <v>210</v>
      </c>
      <c r="H45" s="323">
        <v>96</v>
      </c>
      <c r="I45" s="323">
        <f t="shared" si="0"/>
        <v>104</v>
      </c>
      <c r="J45" s="323" t="s">
        <v>307</v>
      </c>
      <c r="K45" s="326" t="s">
        <v>201</v>
      </c>
      <c r="L45" s="323" t="s">
        <v>314</v>
      </c>
      <c r="M45" s="327" t="s">
        <v>315</v>
      </c>
      <c r="N45" s="328"/>
    </row>
    <row r="46" spans="1:14" ht="47" hidden="1">
      <c r="A46" s="334" t="s">
        <v>266</v>
      </c>
      <c r="B46" s="516" t="s">
        <v>706</v>
      </c>
      <c r="C46" s="324" t="s">
        <v>306</v>
      </c>
      <c r="D46" s="517" t="s">
        <v>707</v>
      </c>
      <c r="E46" s="324" t="s">
        <v>230</v>
      </c>
      <c r="F46" s="325" t="s">
        <v>243</v>
      </c>
      <c r="G46" s="325" t="s">
        <v>213</v>
      </c>
      <c r="H46" s="323">
        <v>36</v>
      </c>
      <c r="I46" s="323">
        <f t="shared" si="0"/>
        <v>39</v>
      </c>
      <c r="J46" s="323" t="s">
        <v>307</v>
      </c>
      <c r="K46" s="326" t="s">
        <v>201</v>
      </c>
      <c r="L46" s="323" t="s">
        <v>316</v>
      </c>
      <c r="M46" s="327" t="s">
        <v>317</v>
      </c>
      <c r="N46" s="328"/>
    </row>
    <row r="47" spans="1:14" ht="47" hidden="1">
      <c r="A47" s="334" t="s">
        <v>266</v>
      </c>
      <c r="B47" s="516" t="s">
        <v>708</v>
      </c>
      <c r="C47" s="324" t="s">
        <v>318</v>
      </c>
      <c r="D47" s="517" t="s">
        <v>709</v>
      </c>
      <c r="E47" s="324" t="s">
        <v>230</v>
      </c>
      <c r="F47" s="325" t="s">
        <v>115</v>
      </c>
      <c r="G47" s="325" t="s">
        <v>199</v>
      </c>
      <c r="H47" s="323">
        <v>96</v>
      </c>
      <c r="I47" s="323">
        <f t="shared" si="0"/>
        <v>104</v>
      </c>
      <c r="J47" s="323" t="s">
        <v>319</v>
      </c>
      <c r="K47" s="326" t="s">
        <v>201</v>
      </c>
      <c r="L47" s="323" t="s">
        <v>320</v>
      </c>
      <c r="M47" s="327" t="s">
        <v>321</v>
      </c>
      <c r="N47" s="328"/>
    </row>
    <row r="48" spans="1:14" ht="47" hidden="1">
      <c r="A48" s="334" t="s">
        <v>266</v>
      </c>
      <c r="B48" s="516" t="s">
        <v>708</v>
      </c>
      <c r="C48" s="324" t="s">
        <v>318</v>
      </c>
      <c r="D48" s="517" t="s">
        <v>709</v>
      </c>
      <c r="E48" s="324" t="s">
        <v>230</v>
      </c>
      <c r="F48" s="325" t="s">
        <v>115</v>
      </c>
      <c r="G48" s="325" t="s">
        <v>204</v>
      </c>
      <c r="H48" s="323">
        <v>186</v>
      </c>
      <c r="I48" s="323">
        <f t="shared" ref="I48:I49" si="4">ROUNDUP(H48*1.1,0)</f>
        <v>205</v>
      </c>
      <c r="J48" s="323" t="s">
        <v>319</v>
      </c>
      <c r="K48" s="326" t="s">
        <v>201</v>
      </c>
      <c r="L48" s="323" t="s">
        <v>322</v>
      </c>
      <c r="M48" s="327" t="s">
        <v>323</v>
      </c>
      <c r="N48" s="328"/>
    </row>
    <row r="49" spans="1:14" ht="47" hidden="1">
      <c r="A49" s="334" t="s">
        <v>266</v>
      </c>
      <c r="B49" s="516" t="s">
        <v>708</v>
      </c>
      <c r="C49" s="324" t="s">
        <v>318</v>
      </c>
      <c r="D49" s="517" t="s">
        <v>709</v>
      </c>
      <c r="E49" s="324" t="s">
        <v>230</v>
      </c>
      <c r="F49" s="325" t="s">
        <v>115</v>
      </c>
      <c r="G49" s="325" t="s">
        <v>207</v>
      </c>
      <c r="H49" s="323">
        <v>186</v>
      </c>
      <c r="I49" s="323">
        <f t="shared" si="4"/>
        <v>205</v>
      </c>
      <c r="J49" s="323" t="s">
        <v>319</v>
      </c>
      <c r="K49" s="326" t="s">
        <v>201</v>
      </c>
      <c r="L49" s="323" t="s">
        <v>324</v>
      </c>
      <c r="M49" s="327" t="s">
        <v>325</v>
      </c>
      <c r="N49" s="328"/>
    </row>
    <row r="50" spans="1:14" ht="47" hidden="1">
      <c r="A50" s="334" t="s">
        <v>266</v>
      </c>
      <c r="B50" s="516" t="s">
        <v>708</v>
      </c>
      <c r="C50" s="324" t="s">
        <v>318</v>
      </c>
      <c r="D50" s="517" t="s">
        <v>709</v>
      </c>
      <c r="E50" s="324" t="s">
        <v>230</v>
      </c>
      <c r="F50" s="325" t="s">
        <v>115</v>
      </c>
      <c r="G50" s="325" t="s">
        <v>210</v>
      </c>
      <c r="H50" s="323">
        <v>96</v>
      </c>
      <c r="I50" s="323">
        <f t="shared" si="0"/>
        <v>104</v>
      </c>
      <c r="J50" s="323" t="s">
        <v>319</v>
      </c>
      <c r="K50" s="326" t="s">
        <v>201</v>
      </c>
      <c r="L50" s="323" t="s">
        <v>326</v>
      </c>
      <c r="M50" s="327" t="s">
        <v>327</v>
      </c>
      <c r="N50" s="328"/>
    </row>
    <row r="51" spans="1:14" ht="47" hidden="1">
      <c r="A51" s="334" t="s">
        <v>266</v>
      </c>
      <c r="B51" s="516" t="s">
        <v>708</v>
      </c>
      <c r="C51" s="324" t="s">
        <v>318</v>
      </c>
      <c r="D51" s="517" t="s">
        <v>709</v>
      </c>
      <c r="E51" s="324" t="s">
        <v>230</v>
      </c>
      <c r="F51" s="325" t="s">
        <v>115</v>
      </c>
      <c r="G51" s="325" t="s">
        <v>213</v>
      </c>
      <c r="H51" s="323">
        <v>36</v>
      </c>
      <c r="I51" s="323">
        <f t="shared" si="0"/>
        <v>39</v>
      </c>
      <c r="J51" s="323" t="s">
        <v>319</v>
      </c>
      <c r="K51" s="326" t="s">
        <v>201</v>
      </c>
      <c r="L51" s="323" t="s">
        <v>328</v>
      </c>
      <c r="M51" s="327" t="s">
        <v>329</v>
      </c>
      <c r="N51" s="328"/>
    </row>
    <row r="52" spans="1:14" ht="47" hidden="1">
      <c r="A52" s="335" t="s">
        <v>330</v>
      </c>
      <c r="B52" s="516" t="s">
        <v>710</v>
      </c>
      <c r="C52" s="324" t="s">
        <v>331</v>
      </c>
      <c r="D52" s="331" t="s">
        <v>332</v>
      </c>
      <c r="E52" s="324" t="s">
        <v>197</v>
      </c>
      <c r="F52" s="325" t="s">
        <v>243</v>
      </c>
      <c r="G52" s="325" t="s">
        <v>199</v>
      </c>
      <c r="H52" s="323">
        <v>96</v>
      </c>
      <c r="I52" s="323">
        <f t="shared" si="0"/>
        <v>104</v>
      </c>
      <c r="J52" s="323" t="s">
        <v>333</v>
      </c>
      <c r="K52" s="326" t="s">
        <v>201</v>
      </c>
      <c r="L52" s="323" t="s">
        <v>334</v>
      </c>
      <c r="M52" s="327" t="s">
        <v>335</v>
      </c>
      <c r="N52" s="328"/>
    </row>
    <row r="53" spans="1:14" ht="47" hidden="1">
      <c r="A53" s="335" t="s">
        <v>330</v>
      </c>
      <c r="B53" s="516" t="s">
        <v>710</v>
      </c>
      <c r="C53" s="324" t="s">
        <v>331</v>
      </c>
      <c r="D53" s="331" t="s">
        <v>332</v>
      </c>
      <c r="E53" s="324" t="s">
        <v>197</v>
      </c>
      <c r="F53" s="325" t="s">
        <v>243</v>
      </c>
      <c r="G53" s="325" t="s">
        <v>204</v>
      </c>
      <c r="H53" s="323">
        <v>186</v>
      </c>
      <c r="I53" s="323">
        <f t="shared" ref="I53:I54" si="5">ROUNDUP(H53*1.1,0)</f>
        <v>205</v>
      </c>
      <c r="J53" s="323" t="s">
        <v>333</v>
      </c>
      <c r="K53" s="326" t="s">
        <v>201</v>
      </c>
      <c r="L53" s="323" t="s">
        <v>336</v>
      </c>
      <c r="M53" s="327" t="s">
        <v>337</v>
      </c>
      <c r="N53" s="328"/>
    </row>
    <row r="54" spans="1:14" ht="47" hidden="1">
      <c r="A54" s="335" t="s">
        <v>330</v>
      </c>
      <c r="B54" s="516" t="s">
        <v>710</v>
      </c>
      <c r="C54" s="324" t="s">
        <v>331</v>
      </c>
      <c r="D54" s="331" t="s">
        <v>332</v>
      </c>
      <c r="E54" s="324" t="s">
        <v>197</v>
      </c>
      <c r="F54" s="325" t="s">
        <v>243</v>
      </c>
      <c r="G54" s="325" t="s">
        <v>207</v>
      </c>
      <c r="H54" s="323">
        <v>186</v>
      </c>
      <c r="I54" s="323">
        <f t="shared" si="5"/>
        <v>205</v>
      </c>
      <c r="J54" s="323" t="s">
        <v>333</v>
      </c>
      <c r="K54" s="326" t="s">
        <v>201</v>
      </c>
      <c r="L54" s="323" t="s">
        <v>338</v>
      </c>
      <c r="M54" s="327" t="s">
        <v>339</v>
      </c>
      <c r="N54" s="328"/>
    </row>
    <row r="55" spans="1:14" ht="47" hidden="1">
      <c r="A55" s="335" t="s">
        <v>330</v>
      </c>
      <c r="B55" s="516" t="s">
        <v>710</v>
      </c>
      <c r="C55" s="324" t="s">
        <v>331</v>
      </c>
      <c r="D55" s="331" t="s">
        <v>332</v>
      </c>
      <c r="E55" s="324" t="s">
        <v>197</v>
      </c>
      <c r="F55" s="325" t="s">
        <v>243</v>
      </c>
      <c r="G55" s="325" t="s">
        <v>210</v>
      </c>
      <c r="H55" s="323">
        <v>96</v>
      </c>
      <c r="I55" s="323">
        <f t="shared" si="0"/>
        <v>104</v>
      </c>
      <c r="J55" s="323" t="s">
        <v>333</v>
      </c>
      <c r="K55" s="326" t="s">
        <v>201</v>
      </c>
      <c r="L55" s="323" t="s">
        <v>340</v>
      </c>
      <c r="M55" s="327" t="s">
        <v>341</v>
      </c>
      <c r="N55" s="328"/>
    </row>
    <row r="56" spans="1:14" ht="47" hidden="1">
      <c r="A56" s="335" t="s">
        <v>330</v>
      </c>
      <c r="B56" s="516" t="s">
        <v>710</v>
      </c>
      <c r="C56" s="324" t="s">
        <v>331</v>
      </c>
      <c r="D56" s="331" t="s">
        <v>332</v>
      </c>
      <c r="E56" s="324" t="s">
        <v>197</v>
      </c>
      <c r="F56" s="325" t="s">
        <v>243</v>
      </c>
      <c r="G56" s="325" t="s">
        <v>213</v>
      </c>
      <c r="H56" s="323">
        <v>36</v>
      </c>
      <c r="I56" s="323">
        <f t="shared" si="0"/>
        <v>39</v>
      </c>
      <c r="J56" s="323" t="s">
        <v>333</v>
      </c>
      <c r="K56" s="326" t="s">
        <v>201</v>
      </c>
      <c r="L56" s="323" t="s">
        <v>342</v>
      </c>
      <c r="M56" s="327" t="s">
        <v>343</v>
      </c>
      <c r="N56" s="328"/>
    </row>
    <row r="57" spans="1:14" ht="47" hidden="1">
      <c r="A57" s="335" t="s">
        <v>330</v>
      </c>
      <c r="B57" s="516" t="s">
        <v>711</v>
      </c>
      <c r="C57" s="324" t="s">
        <v>344</v>
      </c>
      <c r="D57" s="331" t="s">
        <v>345</v>
      </c>
      <c r="E57" s="324" t="s">
        <v>230</v>
      </c>
      <c r="F57" s="325" t="s">
        <v>104</v>
      </c>
      <c r="G57" s="325" t="s">
        <v>199</v>
      </c>
      <c r="H57" s="323">
        <v>96</v>
      </c>
      <c r="I57" s="323">
        <f t="shared" si="0"/>
        <v>104</v>
      </c>
      <c r="J57" s="323" t="s">
        <v>346</v>
      </c>
      <c r="K57" s="326" t="s">
        <v>201</v>
      </c>
      <c r="L57" s="323" t="s">
        <v>347</v>
      </c>
      <c r="M57" s="327" t="s">
        <v>348</v>
      </c>
      <c r="N57" s="328"/>
    </row>
    <row r="58" spans="1:14" ht="47" hidden="1">
      <c r="A58" s="335" t="s">
        <v>330</v>
      </c>
      <c r="B58" s="516" t="s">
        <v>711</v>
      </c>
      <c r="C58" s="324" t="s">
        <v>344</v>
      </c>
      <c r="D58" s="331" t="s">
        <v>345</v>
      </c>
      <c r="E58" s="324" t="s">
        <v>230</v>
      </c>
      <c r="F58" s="325" t="s">
        <v>104</v>
      </c>
      <c r="G58" s="325" t="s">
        <v>204</v>
      </c>
      <c r="H58" s="323">
        <v>186</v>
      </c>
      <c r="I58" s="323">
        <f t="shared" ref="I58:I59" si="6">ROUNDUP(H58*1.1,0)</f>
        <v>205</v>
      </c>
      <c r="J58" s="323" t="s">
        <v>346</v>
      </c>
      <c r="K58" s="326" t="s">
        <v>201</v>
      </c>
      <c r="L58" s="323" t="s">
        <v>349</v>
      </c>
      <c r="M58" s="327" t="s">
        <v>350</v>
      </c>
      <c r="N58" s="328"/>
    </row>
    <row r="59" spans="1:14" ht="47" hidden="1">
      <c r="A59" s="335" t="s">
        <v>330</v>
      </c>
      <c r="B59" s="516" t="s">
        <v>711</v>
      </c>
      <c r="C59" s="324" t="s">
        <v>344</v>
      </c>
      <c r="D59" s="331" t="s">
        <v>345</v>
      </c>
      <c r="E59" s="324" t="s">
        <v>230</v>
      </c>
      <c r="F59" s="325" t="s">
        <v>104</v>
      </c>
      <c r="G59" s="325" t="s">
        <v>207</v>
      </c>
      <c r="H59" s="323">
        <v>186</v>
      </c>
      <c r="I59" s="323">
        <f t="shared" si="6"/>
        <v>205</v>
      </c>
      <c r="J59" s="323" t="s">
        <v>346</v>
      </c>
      <c r="K59" s="326" t="s">
        <v>201</v>
      </c>
      <c r="L59" s="323" t="s">
        <v>351</v>
      </c>
      <c r="M59" s="327" t="s">
        <v>352</v>
      </c>
      <c r="N59" s="328"/>
    </row>
    <row r="60" spans="1:14" ht="47" hidden="1">
      <c r="A60" s="335" t="s">
        <v>330</v>
      </c>
      <c r="B60" s="516" t="s">
        <v>711</v>
      </c>
      <c r="C60" s="324" t="s">
        <v>344</v>
      </c>
      <c r="D60" s="331" t="s">
        <v>345</v>
      </c>
      <c r="E60" s="324" t="s">
        <v>230</v>
      </c>
      <c r="F60" s="325" t="s">
        <v>104</v>
      </c>
      <c r="G60" s="325" t="s">
        <v>210</v>
      </c>
      <c r="H60" s="323">
        <v>96</v>
      </c>
      <c r="I60" s="323">
        <f t="shared" si="0"/>
        <v>104</v>
      </c>
      <c r="J60" s="323" t="s">
        <v>346</v>
      </c>
      <c r="K60" s="326" t="s">
        <v>201</v>
      </c>
      <c r="L60" s="323" t="s">
        <v>353</v>
      </c>
      <c r="M60" s="327" t="s">
        <v>354</v>
      </c>
      <c r="N60" s="328"/>
    </row>
    <row r="61" spans="1:14" ht="47" hidden="1">
      <c r="A61" s="335" t="s">
        <v>330</v>
      </c>
      <c r="B61" s="516" t="s">
        <v>711</v>
      </c>
      <c r="C61" s="324" t="s">
        <v>344</v>
      </c>
      <c r="D61" s="331" t="s">
        <v>345</v>
      </c>
      <c r="E61" s="324" t="s">
        <v>230</v>
      </c>
      <c r="F61" s="325" t="s">
        <v>104</v>
      </c>
      <c r="G61" s="325" t="s">
        <v>213</v>
      </c>
      <c r="H61" s="323">
        <v>36</v>
      </c>
      <c r="I61" s="323">
        <f t="shared" si="0"/>
        <v>39</v>
      </c>
      <c r="J61" s="323" t="s">
        <v>346</v>
      </c>
      <c r="K61" s="326" t="s">
        <v>201</v>
      </c>
      <c r="L61" s="323" t="s">
        <v>355</v>
      </c>
      <c r="M61" s="327" t="s">
        <v>356</v>
      </c>
      <c r="N61" s="328"/>
    </row>
    <row r="62" spans="1:14" ht="47" hidden="1">
      <c r="A62" s="335" t="s">
        <v>330</v>
      </c>
      <c r="B62" s="516" t="s">
        <v>711</v>
      </c>
      <c r="C62" s="324" t="s">
        <v>344</v>
      </c>
      <c r="D62" s="331" t="s">
        <v>345</v>
      </c>
      <c r="E62" s="324" t="s">
        <v>230</v>
      </c>
      <c r="F62" s="325" t="s">
        <v>357</v>
      </c>
      <c r="G62" s="325" t="s">
        <v>199</v>
      </c>
      <c r="H62" s="323">
        <v>96</v>
      </c>
      <c r="I62" s="323">
        <f t="shared" si="0"/>
        <v>104</v>
      </c>
      <c r="J62" s="323" t="s">
        <v>358</v>
      </c>
      <c r="K62" s="326" t="s">
        <v>201</v>
      </c>
      <c r="L62" s="323" t="s">
        <v>359</v>
      </c>
      <c r="M62" s="327" t="s">
        <v>360</v>
      </c>
      <c r="N62" s="328"/>
    </row>
    <row r="63" spans="1:14" ht="47" hidden="1">
      <c r="A63" s="335" t="s">
        <v>330</v>
      </c>
      <c r="B63" s="516" t="s">
        <v>711</v>
      </c>
      <c r="C63" s="324" t="s">
        <v>344</v>
      </c>
      <c r="D63" s="331" t="s">
        <v>345</v>
      </c>
      <c r="E63" s="324" t="s">
        <v>230</v>
      </c>
      <c r="F63" s="325" t="s">
        <v>357</v>
      </c>
      <c r="G63" s="325" t="s">
        <v>204</v>
      </c>
      <c r="H63" s="323">
        <v>186</v>
      </c>
      <c r="I63" s="323">
        <f t="shared" ref="I63:I64" si="7">ROUNDUP(H63*1.1,0)</f>
        <v>205</v>
      </c>
      <c r="J63" s="323" t="s">
        <v>358</v>
      </c>
      <c r="K63" s="326" t="s">
        <v>201</v>
      </c>
      <c r="L63" s="323" t="s">
        <v>361</v>
      </c>
      <c r="M63" s="327" t="s">
        <v>362</v>
      </c>
      <c r="N63" s="328"/>
    </row>
    <row r="64" spans="1:14" ht="47" hidden="1">
      <c r="A64" s="335" t="s">
        <v>330</v>
      </c>
      <c r="B64" s="516" t="s">
        <v>711</v>
      </c>
      <c r="C64" s="324" t="s">
        <v>344</v>
      </c>
      <c r="D64" s="331" t="s">
        <v>345</v>
      </c>
      <c r="E64" s="324" t="s">
        <v>230</v>
      </c>
      <c r="F64" s="325" t="s">
        <v>357</v>
      </c>
      <c r="G64" s="325" t="s">
        <v>207</v>
      </c>
      <c r="H64" s="323">
        <v>186</v>
      </c>
      <c r="I64" s="323">
        <f t="shared" si="7"/>
        <v>205</v>
      </c>
      <c r="J64" s="323" t="s">
        <v>358</v>
      </c>
      <c r="K64" s="326" t="s">
        <v>201</v>
      </c>
      <c r="L64" s="323" t="s">
        <v>363</v>
      </c>
      <c r="M64" s="327" t="s">
        <v>364</v>
      </c>
      <c r="N64" s="328"/>
    </row>
    <row r="65" spans="1:14" ht="47" hidden="1">
      <c r="A65" s="335" t="s">
        <v>330</v>
      </c>
      <c r="B65" s="516" t="s">
        <v>711</v>
      </c>
      <c r="C65" s="324" t="s">
        <v>344</v>
      </c>
      <c r="D65" s="331" t="s">
        <v>345</v>
      </c>
      <c r="E65" s="324" t="s">
        <v>230</v>
      </c>
      <c r="F65" s="325" t="s">
        <v>357</v>
      </c>
      <c r="G65" s="325" t="s">
        <v>210</v>
      </c>
      <c r="H65" s="323">
        <v>96</v>
      </c>
      <c r="I65" s="323">
        <f t="shared" si="0"/>
        <v>104</v>
      </c>
      <c r="J65" s="323" t="s">
        <v>358</v>
      </c>
      <c r="K65" s="326" t="s">
        <v>201</v>
      </c>
      <c r="L65" s="323" t="s">
        <v>365</v>
      </c>
      <c r="M65" s="327" t="s">
        <v>366</v>
      </c>
      <c r="N65" s="328"/>
    </row>
    <row r="66" spans="1:14" ht="47" hidden="1">
      <c r="A66" s="335" t="s">
        <v>330</v>
      </c>
      <c r="B66" s="516" t="s">
        <v>711</v>
      </c>
      <c r="C66" s="324" t="s">
        <v>344</v>
      </c>
      <c r="D66" s="331" t="s">
        <v>345</v>
      </c>
      <c r="E66" s="324" t="s">
        <v>230</v>
      </c>
      <c r="F66" s="325" t="s">
        <v>357</v>
      </c>
      <c r="G66" s="325" t="s">
        <v>213</v>
      </c>
      <c r="H66" s="323">
        <v>36</v>
      </c>
      <c r="I66" s="323">
        <f t="shared" si="0"/>
        <v>39</v>
      </c>
      <c r="J66" s="323" t="s">
        <v>358</v>
      </c>
      <c r="K66" s="326" t="s">
        <v>201</v>
      </c>
      <c r="L66" s="323" t="s">
        <v>367</v>
      </c>
      <c r="M66" s="327" t="s">
        <v>368</v>
      </c>
      <c r="N66" s="328"/>
    </row>
    <row r="67" spans="1:14" ht="47" hidden="1">
      <c r="A67" s="336" t="s">
        <v>369</v>
      </c>
      <c r="B67" s="516" t="s">
        <v>712</v>
      </c>
      <c r="C67" s="324" t="s">
        <v>370</v>
      </c>
      <c r="D67" s="331" t="s">
        <v>371</v>
      </c>
      <c r="E67" s="324" t="s">
        <v>197</v>
      </c>
      <c r="F67" s="325" t="s">
        <v>372</v>
      </c>
      <c r="G67" s="325" t="s">
        <v>199</v>
      </c>
      <c r="H67" s="323">
        <v>96</v>
      </c>
      <c r="I67" s="323">
        <f t="shared" si="0"/>
        <v>104</v>
      </c>
      <c r="J67" s="323" t="s">
        <v>373</v>
      </c>
      <c r="K67" s="326" t="s">
        <v>201</v>
      </c>
      <c r="L67" s="323" t="s">
        <v>374</v>
      </c>
      <c r="M67" s="327" t="s">
        <v>375</v>
      </c>
      <c r="N67" s="328"/>
    </row>
    <row r="68" spans="1:14" ht="47" hidden="1">
      <c r="A68" s="336" t="s">
        <v>369</v>
      </c>
      <c r="B68" s="516" t="s">
        <v>712</v>
      </c>
      <c r="C68" s="324" t="s">
        <v>370</v>
      </c>
      <c r="D68" s="331" t="s">
        <v>371</v>
      </c>
      <c r="E68" s="324" t="s">
        <v>197</v>
      </c>
      <c r="F68" s="325" t="s">
        <v>372</v>
      </c>
      <c r="G68" s="325" t="s">
        <v>204</v>
      </c>
      <c r="H68" s="323">
        <v>186</v>
      </c>
      <c r="I68" s="323">
        <f t="shared" ref="I68:I69" si="8">ROUNDUP(H68*1.1,0)</f>
        <v>205</v>
      </c>
      <c r="J68" s="323" t="s">
        <v>373</v>
      </c>
      <c r="K68" s="326" t="s">
        <v>201</v>
      </c>
      <c r="L68" s="323" t="s">
        <v>376</v>
      </c>
      <c r="M68" s="327" t="s">
        <v>377</v>
      </c>
      <c r="N68" s="328"/>
    </row>
    <row r="69" spans="1:14" ht="47" hidden="1">
      <c r="A69" s="336" t="s">
        <v>369</v>
      </c>
      <c r="B69" s="516" t="s">
        <v>712</v>
      </c>
      <c r="C69" s="324" t="s">
        <v>370</v>
      </c>
      <c r="D69" s="331" t="s">
        <v>371</v>
      </c>
      <c r="E69" s="324" t="s">
        <v>197</v>
      </c>
      <c r="F69" s="325" t="s">
        <v>372</v>
      </c>
      <c r="G69" s="325" t="s">
        <v>207</v>
      </c>
      <c r="H69" s="323">
        <v>186</v>
      </c>
      <c r="I69" s="323">
        <f t="shared" si="8"/>
        <v>205</v>
      </c>
      <c r="J69" s="323" t="s">
        <v>373</v>
      </c>
      <c r="K69" s="326" t="s">
        <v>201</v>
      </c>
      <c r="L69" s="323" t="s">
        <v>378</v>
      </c>
      <c r="M69" s="327" t="s">
        <v>379</v>
      </c>
      <c r="N69" s="328"/>
    </row>
    <row r="70" spans="1:14" ht="47" hidden="1">
      <c r="A70" s="336" t="s">
        <v>369</v>
      </c>
      <c r="B70" s="516" t="s">
        <v>712</v>
      </c>
      <c r="C70" s="324" t="s">
        <v>370</v>
      </c>
      <c r="D70" s="331" t="s">
        <v>371</v>
      </c>
      <c r="E70" s="324" t="s">
        <v>197</v>
      </c>
      <c r="F70" s="325" t="s">
        <v>372</v>
      </c>
      <c r="G70" s="325" t="s">
        <v>210</v>
      </c>
      <c r="H70" s="323">
        <v>96</v>
      </c>
      <c r="I70" s="323">
        <f t="shared" ref="I70:I112" si="9">ROUNDUP(H70*1.08,0)</f>
        <v>104</v>
      </c>
      <c r="J70" s="323" t="s">
        <v>373</v>
      </c>
      <c r="K70" s="326" t="s">
        <v>201</v>
      </c>
      <c r="L70" s="323" t="s">
        <v>380</v>
      </c>
      <c r="M70" s="327" t="s">
        <v>381</v>
      </c>
      <c r="N70" s="328"/>
    </row>
    <row r="71" spans="1:14" ht="47" hidden="1">
      <c r="A71" s="336" t="s">
        <v>369</v>
      </c>
      <c r="B71" s="516" t="s">
        <v>712</v>
      </c>
      <c r="C71" s="324" t="s">
        <v>370</v>
      </c>
      <c r="D71" s="331" t="s">
        <v>371</v>
      </c>
      <c r="E71" s="324" t="s">
        <v>197</v>
      </c>
      <c r="F71" s="325" t="s">
        <v>372</v>
      </c>
      <c r="G71" s="325" t="s">
        <v>213</v>
      </c>
      <c r="H71" s="323">
        <v>36</v>
      </c>
      <c r="I71" s="323">
        <f t="shared" si="9"/>
        <v>39</v>
      </c>
      <c r="J71" s="323" t="s">
        <v>373</v>
      </c>
      <c r="K71" s="326" t="s">
        <v>201</v>
      </c>
      <c r="L71" s="323" t="s">
        <v>382</v>
      </c>
      <c r="M71" s="327" t="s">
        <v>383</v>
      </c>
      <c r="N71" s="328"/>
    </row>
    <row r="72" spans="1:14" ht="47" hidden="1">
      <c r="A72" s="336" t="s">
        <v>369</v>
      </c>
      <c r="B72" s="516" t="s">
        <v>713</v>
      </c>
      <c r="C72" s="324" t="s">
        <v>384</v>
      </c>
      <c r="D72" s="517" t="s">
        <v>714</v>
      </c>
      <c r="E72" s="324" t="s">
        <v>230</v>
      </c>
      <c r="F72" s="325" t="s">
        <v>121</v>
      </c>
      <c r="G72" s="325" t="s">
        <v>199</v>
      </c>
      <c r="H72" s="323">
        <v>96</v>
      </c>
      <c r="I72" s="323">
        <f t="shared" si="9"/>
        <v>104</v>
      </c>
      <c r="J72" s="323" t="s">
        <v>385</v>
      </c>
      <c r="K72" s="326" t="s">
        <v>201</v>
      </c>
      <c r="L72" s="323" t="s">
        <v>386</v>
      </c>
      <c r="M72" s="327" t="s">
        <v>387</v>
      </c>
      <c r="N72" s="328"/>
    </row>
    <row r="73" spans="1:14" ht="47" hidden="1">
      <c r="A73" s="336" t="s">
        <v>369</v>
      </c>
      <c r="B73" s="516" t="s">
        <v>713</v>
      </c>
      <c r="C73" s="324" t="s">
        <v>384</v>
      </c>
      <c r="D73" s="517" t="s">
        <v>714</v>
      </c>
      <c r="E73" s="324" t="s">
        <v>230</v>
      </c>
      <c r="F73" s="325" t="s">
        <v>121</v>
      </c>
      <c r="G73" s="325" t="s">
        <v>204</v>
      </c>
      <c r="H73" s="323">
        <v>186</v>
      </c>
      <c r="I73" s="323">
        <f t="shared" ref="I73:I74" si="10">ROUNDUP(H73*1.1,0)</f>
        <v>205</v>
      </c>
      <c r="J73" s="323" t="s">
        <v>385</v>
      </c>
      <c r="K73" s="326" t="s">
        <v>201</v>
      </c>
      <c r="L73" s="323" t="s">
        <v>388</v>
      </c>
      <c r="M73" s="327" t="s">
        <v>389</v>
      </c>
      <c r="N73" s="328"/>
    </row>
    <row r="74" spans="1:14" ht="47" hidden="1">
      <c r="A74" s="336" t="s">
        <v>369</v>
      </c>
      <c r="B74" s="516" t="s">
        <v>713</v>
      </c>
      <c r="C74" s="324" t="s">
        <v>384</v>
      </c>
      <c r="D74" s="517" t="s">
        <v>714</v>
      </c>
      <c r="E74" s="324" t="s">
        <v>230</v>
      </c>
      <c r="F74" s="325" t="s">
        <v>121</v>
      </c>
      <c r="G74" s="325" t="s">
        <v>207</v>
      </c>
      <c r="H74" s="323">
        <v>186</v>
      </c>
      <c r="I74" s="323">
        <f t="shared" si="10"/>
        <v>205</v>
      </c>
      <c r="J74" s="323" t="s">
        <v>385</v>
      </c>
      <c r="K74" s="326" t="s">
        <v>201</v>
      </c>
      <c r="L74" s="323" t="s">
        <v>390</v>
      </c>
      <c r="M74" s="327" t="s">
        <v>391</v>
      </c>
      <c r="N74" s="328"/>
    </row>
    <row r="75" spans="1:14" ht="47" hidden="1">
      <c r="A75" s="336" t="s">
        <v>369</v>
      </c>
      <c r="B75" s="516" t="s">
        <v>713</v>
      </c>
      <c r="C75" s="324" t="s">
        <v>384</v>
      </c>
      <c r="D75" s="517" t="s">
        <v>714</v>
      </c>
      <c r="E75" s="324" t="s">
        <v>230</v>
      </c>
      <c r="F75" s="325" t="s">
        <v>121</v>
      </c>
      <c r="G75" s="325" t="s">
        <v>210</v>
      </c>
      <c r="H75" s="323">
        <v>96</v>
      </c>
      <c r="I75" s="323">
        <f t="shared" si="9"/>
        <v>104</v>
      </c>
      <c r="J75" s="323" t="s">
        <v>385</v>
      </c>
      <c r="K75" s="326" t="s">
        <v>201</v>
      </c>
      <c r="L75" s="323" t="s">
        <v>392</v>
      </c>
      <c r="M75" s="327" t="s">
        <v>393</v>
      </c>
      <c r="N75" s="328"/>
    </row>
    <row r="76" spans="1:14" ht="47" hidden="1">
      <c r="A76" s="336" t="s">
        <v>369</v>
      </c>
      <c r="B76" s="516" t="s">
        <v>713</v>
      </c>
      <c r="C76" s="324" t="s">
        <v>384</v>
      </c>
      <c r="D76" s="517" t="s">
        <v>714</v>
      </c>
      <c r="E76" s="324" t="s">
        <v>230</v>
      </c>
      <c r="F76" s="325" t="s">
        <v>121</v>
      </c>
      <c r="G76" s="325" t="s">
        <v>213</v>
      </c>
      <c r="H76" s="323">
        <v>36</v>
      </c>
      <c r="I76" s="323">
        <f t="shared" si="9"/>
        <v>39</v>
      </c>
      <c r="J76" s="323" t="s">
        <v>385</v>
      </c>
      <c r="K76" s="326" t="s">
        <v>201</v>
      </c>
      <c r="L76" s="323" t="s">
        <v>394</v>
      </c>
      <c r="M76" s="327" t="s">
        <v>395</v>
      </c>
      <c r="N76" s="328"/>
    </row>
    <row r="77" spans="1:14" ht="47" hidden="1">
      <c r="A77" s="336" t="s">
        <v>369</v>
      </c>
      <c r="B77" s="516" t="s">
        <v>715</v>
      </c>
      <c r="C77" s="324" t="s">
        <v>396</v>
      </c>
      <c r="D77" s="517" t="s">
        <v>716</v>
      </c>
      <c r="E77" s="324" t="s">
        <v>230</v>
      </c>
      <c r="F77" s="325" t="s">
        <v>357</v>
      </c>
      <c r="G77" s="325" t="s">
        <v>199</v>
      </c>
      <c r="H77" s="323">
        <v>96</v>
      </c>
      <c r="I77" s="323">
        <f t="shared" si="9"/>
        <v>104</v>
      </c>
      <c r="J77" s="323" t="s">
        <v>397</v>
      </c>
      <c r="K77" s="326" t="s">
        <v>201</v>
      </c>
      <c r="L77" s="323" t="s">
        <v>398</v>
      </c>
      <c r="M77" s="327" t="s">
        <v>399</v>
      </c>
      <c r="N77" s="328"/>
    </row>
    <row r="78" spans="1:14" ht="47" hidden="1">
      <c r="A78" s="336" t="s">
        <v>369</v>
      </c>
      <c r="B78" s="516" t="s">
        <v>715</v>
      </c>
      <c r="C78" s="324" t="s">
        <v>396</v>
      </c>
      <c r="D78" s="517" t="s">
        <v>716</v>
      </c>
      <c r="E78" s="324" t="s">
        <v>230</v>
      </c>
      <c r="F78" s="325" t="s">
        <v>357</v>
      </c>
      <c r="G78" s="325" t="s">
        <v>204</v>
      </c>
      <c r="H78" s="323">
        <v>186</v>
      </c>
      <c r="I78" s="323">
        <f t="shared" ref="I78:I79" si="11">ROUNDUP(H78*1.1,0)</f>
        <v>205</v>
      </c>
      <c r="J78" s="323" t="s">
        <v>397</v>
      </c>
      <c r="K78" s="326" t="s">
        <v>201</v>
      </c>
      <c r="L78" s="323" t="s">
        <v>400</v>
      </c>
      <c r="M78" s="327" t="s">
        <v>401</v>
      </c>
      <c r="N78" s="328"/>
    </row>
    <row r="79" spans="1:14" ht="47" hidden="1">
      <c r="A79" s="336" t="s">
        <v>369</v>
      </c>
      <c r="B79" s="516" t="s">
        <v>715</v>
      </c>
      <c r="C79" s="324" t="s">
        <v>396</v>
      </c>
      <c r="D79" s="517" t="s">
        <v>716</v>
      </c>
      <c r="E79" s="324" t="s">
        <v>230</v>
      </c>
      <c r="F79" s="325" t="s">
        <v>357</v>
      </c>
      <c r="G79" s="325" t="s">
        <v>207</v>
      </c>
      <c r="H79" s="323">
        <v>186</v>
      </c>
      <c r="I79" s="323">
        <f t="shared" si="11"/>
        <v>205</v>
      </c>
      <c r="J79" s="323" t="s">
        <v>397</v>
      </c>
      <c r="K79" s="326" t="s">
        <v>201</v>
      </c>
      <c r="L79" s="323" t="s">
        <v>402</v>
      </c>
      <c r="M79" s="327" t="s">
        <v>403</v>
      </c>
      <c r="N79" s="328"/>
    </row>
    <row r="80" spans="1:14" ht="47" hidden="1">
      <c r="A80" s="336" t="s">
        <v>369</v>
      </c>
      <c r="B80" s="516" t="s">
        <v>715</v>
      </c>
      <c r="C80" s="324" t="s">
        <v>396</v>
      </c>
      <c r="D80" s="517" t="s">
        <v>716</v>
      </c>
      <c r="E80" s="324" t="s">
        <v>230</v>
      </c>
      <c r="F80" s="325" t="s">
        <v>357</v>
      </c>
      <c r="G80" s="325" t="s">
        <v>210</v>
      </c>
      <c r="H80" s="323">
        <v>96</v>
      </c>
      <c r="I80" s="323">
        <f t="shared" si="9"/>
        <v>104</v>
      </c>
      <c r="J80" s="323" t="s">
        <v>397</v>
      </c>
      <c r="K80" s="326" t="s">
        <v>201</v>
      </c>
      <c r="L80" s="323" t="s">
        <v>404</v>
      </c>
      <c r="M80" s="327" t="s">
        <v>405</v>
      </c>
      <c r="N80" s="328"/>
    </row>
    <row r="81" spans="1:14" ht="47" hidden="1">
      <c r="A81" s="336" t="s">
        <v>369</v>
      </c>
      <c r="B81" s="516" t="s">
        <v>715</v>
      </c>
      <c r="C81" s="324" t="s">
        <v>396</v>
      </c>
      <c r="D81" s="517" t="s">
        <v>716</v>
      </c>
      <c r="E81" s="324" t="s">
        <v>230</v>
      </c>
      <c r="F81" s="325" t="s">
        <v>357</v>
      </c>
      <c r="G81" s="325" t="s">
        <v>213</v>
      </c>
      <c r="H81" s="323">
        <v>36</v>
      </c>
      <c r="I81" s="323">
        <f t="shared" si="9"/>
        <v>39</v>
      </c>
      <c r="J81" s="323" t="s">
        <v>397</v>
      </c>
      <c r="K81" s="326" t="s">
        <v>201</v>
      </c>
      <c r="L81" s="323" t="s">
        <v>406</v>
      </c>
      <c r="M81" s="327" t="s">
        <v>407</v>
      </c>
      <c r="N81" s="328"/>
    </row>
    <row r="82" spans="1:14" ht="47" hidden="1">
      <c r="A82" s="336" t="s">
        <v>369</v>
      </c>
      <c r="B82" s="516" t="s">
        <v>717</v>
      </c>
      <c r="C82" s="324" t="s">
        <v>408</v>
      </c>
      <c r="D82" s="517" t="s">
        <v>718</v>
      </c>
      <c r="E82" s="324" t="s">
        <v>409</v>
      </c>
      <c r="F82" s="325" t="s">
        <v>410</v>
      </c>
      <c r="G82" s="325" t="s">
        <v>411</v>
      </c>
      <c r="H82" s="323">
        <v>1600</v>
      </c>
      <c r="I82" s="323">
        <f t="shared" si="9"/>
        <v>1728</v>
      </c>
      <c r="J82" s="323" t="s">
        <v>412</v>
      </c>
      <c r="K82" s="326" t="s">
        <v>201</v>
      </c>
      <c r="L82" s="323" t="s">
        <v>413</v>
      </c>
      <c r="M82" s="327" t="s">
        <v>414</v>
      </c>
      <c r="N82" s="328"/>
    </row>
    <row r="83" spans="1:14" ht="47" hidden="1">
      <c r="A83" s="337" t="s">
        <v>415</v>
      </c>
      <c r="B83" s="516" t="s">
        <v>719</v>
      </c>
      <c r="C83" s="324" t="s">
        <v>416</v>
      </c>
      <c r="D83" s="331" t="s">
        <v>417</v>
      </c>
      <c r="E83" s="324" t="s">
        <v>197</v>
      </c>
      <c r="F83" s="325" t="s">
        <v>418</v>
      </c>
      <c r="G83" s="325" t="s">
        <v>199</v>
      </c>
      <c r="H83" s="323">
        <v>96</v>
      </c>
      <c r="I83" s="323">
        <f t="shared" si="9"/>
        <v>104</v>
      </c>
      <c r="J83" s="323" t="s">
        <v>419</v>
      </c>
      <c r="K83" s="326" t="s">
        <v>201</v>
      </c>
      <c r="L83" s="323" t="s">
        <v>420</v>
      </c>
      <c r="M83" s="327" t="s">
        <v>421</v>
      </c>
      <c r="N83" s="328"/>
    </row>
    <row r="84" spans="1:14" ht="47" hidden="1">
      <c r="A84" s="337" t="s">
        <v>415</v>
      </c>
      <c r="B84" s="516" t="s">
        <v>719</v>
      </c>
      <c r="C84" s="324" t="s">
        <v>416</v>
      </c>
      <c r="D84" s="331" t="s">
        <v>417</v>
      </c>
      <c r="E84" s="324" t="s">
        <v>197</v>
      </c>
      <c r="F84" s="325" t="s">
        <v>418</v>
      </c>
      <c r="G84" s="325" t="s">
        <v>204</v>
      </c>
      <c r="H84" s="323">
        <v>186</v>
      </c>
      <c r="I84" s="323">
        <f t="shared" ref="I84:I85" si="12">ROUNDUP(H84*1.1,0)</f>
        <v>205</v>
      </c>
      <c r="J84" s="323" t="s">
        <v>419</v>
      </c>
      <c r="K84" s="326" t="s">
        <v>201</v>
      </c>
      <c r="L84" s="323" t="s">
        <v>422</v>
      </c>
      <c r="M84" s="327" t="s">
        <v>423</v>
      </c>
      <c r="N84" s="328"/>
    </row>
    <row r="85" spans="1:14" ht="47" hidden="1">
      <c r="A85" s="337" t="s">
        <v>415</v>
      </c>
      <c r="B85" s="516" t="s">
        <v>719</v>
      </c>
      <c r="C85" s="324" t="s">
        <v>416</v>
      </c>
      <c r="D85" s="331" t="s">
        <v>417</v>
      </c>
      <c r="E85" s="324" t="s">
        <v>197</v>
      </c>
      <c r="F85" s="325" t="s">
        <v>418</v>
      </c>
      <c r="G85" s="325" t="s">
        <v>207</v>
      </c>
      <c r="H85" s="323">
        <v>186</v>
      </c>
      <c r="I85" s="323">
        <f t="shared" si="12"/>
        <v>205</v>
      </c>
      <c r="J85" s="323" t="s">
        <v>419</v>
      </c>
      <c r="K85" s="326" t="s">
        <v>201</v>
      </c>
      <c r="L85" s="323" t="s">
        <v>424</v>
      </c>
      <c r="M85" s="327" t="s">
        <v>425</v>
      </c>
      <c r="N85" s="328"/>
    </row>
    <row r="86" spans="1:14" ht="47" hidden="1">
      <c r="A86" s="337" t="s">
        <v>415</v>
      </c>
      <c r="B86" s="516" t="s">
        <v>719</v>
      </c>
      <c r="C86" s="324" t="s">
        <v>416</v>
      </c>
      <c r="D86" s="331" t="s">
        <v>417</v>
      </c>
      <c r="E86" s="324" t="s">
        <v>197</v>
      </c>
      <c r="F86" s="325" t="s">
        <v>418</v>
      </c>
      <c r="G86" s="325" t="s">
        <v>210</v>
      </c>
      <c r="H86" s="323">
        <v>96</v>
      </c>
      <c r="I86" s="323">
        <f t="shared" si="9"/>
        <v>104</v>
      </c>
      <c r="J86" s="323" t="s">
        <v>419</v>
      </c>
      <c r="K86" s="326" t="s">
        <v>201</v>
      </c>
      <c r="L86" s="323" t="s">
        <v>426</v>
      </c>
      <c r="M86" s="327" t="s">
        <v>427</v>
      </c>
      <c r="N86" s="328"/>
    </row>
    <row r="87" spans="1:14" ht="47" hidden="1">
      <c r="A87" s="337" t="s">
        <v>415</v>
      </c>
      <c r="B87" s="516" t="s">
        <v>719</v>
      </c>
      <c r="C87" s="324" t="s">
        <v>416</v>
      </c>
      <c r="D87" s="331" t="s">
        <v>417</v>
      </c>
      <c r="E87" s="324" t="s">
        <v>197</v>
      </c>
      <c r="F87" s="325" t="s">
        <v>418</v>
      </c>
      <c r="G87" s="325" t="s">
        <v>213</v>
      </c>
      <c r="H87" s="323">
        <v>36</v>
      </c>
      <c r="I87" s="323">
        <f t="shared" si="9"/>
        <v>39</v>
      </c>
      <c r="J87" s="323" t="s">
        <v>419</v>
      </c>
      <c r="K87" s="326" t="s">
        <v>201</v>
      </c>
      <c r="L87" s="323" t="s">
        <v>428</v>
      </c>
      <c r="M87" s="327" t="s">
        <v>429</v>
      </c>
      <c r="N87" s="328"/>
    </row>
    <row r="88" spans="1:14" s="526" customFormat="1" ht="68.150000000000006" hidden="1" customHeight="1">
      <c r="A88" s="337" t="s">
        <v>415</v>
      </c>
      <c r="B88" s="518" t="s">
        <v>720</v>
      </c>
      <c r="C88" s="324" t="s">
        <v>430</v>
      </c>
      <c r="D88" s="519" t="s">
        <v>721</v>
      </c>
      <c r="E88" s="520" t="s">
        <v>230</v>
      </c>
      <c r="F88" s="521" t="s">
        <v>104</v>
      </c>
      <c r="G88" s="521" t="s">
        <v>199</v>
      </c>
      <c r="H88" s="323">
        <v>96</v>
      </c>
      <c r="I88" s="323">
        <f t="shared" si="9"/>
        <v>104</v>
      </c>
      <c r="J88" s="522" t="s">
        <v>431</v>
      </c>
      <c r="K88" s="523" t="s">
        <v>201</v>
      </c>
      <c r="L88" s="522" t="s">
        <v>432</v>
      </c>
      <c r="M88" s="524" t="s">
        <v>433</v>
      </c>
      <c r="N88" s="525"/>
    </row>
    <row r="89" spans="1:14" s="526" customFormat="1" ht="68.150000000000006" hidden="1" customHeight="1">
      <c r="A89" s="337" t="s">
        <v>415</v>
      </c>
      <c r="B89" s="518" t="s">
        <v>720</v>
      </c>
      <c r="C89" s="324" t="s">
        <v>430</v>
      </c>
      <c r="D89" s="519" t="s">
        <v>721</v>
      </c>
      <c r="E89" s="520" t="s">
        <v>230</v>
      </c>
      <c r="F89" s="521" t="s">
        <v>104</v>
      </c>
      <c r="G89" s="521" t="s">
        <v>204</v>
      </c>
      <c r="H89" s="323">
        <v>186</v>
      </c>
      <c r="I89" s="323">
        <f t="shared" ref="I89:I90" si="13">ROUNDUP(H89*1.1,0)</f>
        <v>205</v>
      </c>
      <c r="J89" s="522" t="s">
        <v>431</v>
      </c>
      <c r="K89" s="523" t="s">
        <v>201</v>
      </c>
      <c r="L89" s="522" t="s">
        <v>434</v>
      </c>
      <c r="M89" s="524" t="s">
        <v>435</v>
      </c>
      <c r="N89" s="525"/>
    </row>
    <row r="90" spans="1:14" s="526" customFormat="1" ht="68.150000000000006" hidden="1" customHeight="1">
      <c r="A90" s="337" t="s">
        <v>415</v>
      </c>
      <c r="B90" s="518" t="s">
        <v>720</v>
      </c>
      <c r="C90" s="324" t="s">
        <v>430</v>
      </c>
      <c r="D90" s="519" t="s">
        <v>721</v>
      </c>
      <c r="E90" s="520" t="s">
        <v>230</v>
      </c>
      <c r="F90" s="521" t="s">
        <v>104</v>
      </c>
      <c r="G90" s="521" t="s">
        <v>207</v>
      </c>
      <c r="H90" s="323">
        <v>186</v>
      </c>
      <c r="I90" s="323">
        <f t="shared" si="13"/>
        <v>205</v>
      </c>
      <c r="J90" s="522" t="s">
        <v>431</v>
      </c>
      <c r="K90" s="523" t="s">
        <v>201</v>
      </c>
      <c r="L90" s="522" t="s">
        <v>436</v>
      </c>
      <c r="M90" s="524" t="s">
        <v>437</v>
      </c>
      <c r="N90" s="525"/>
    </row>
    <row r="91" spans="1:14" s="526" customFormat="1" ht="68.150000000000006" hidden="1" customHeight="1">
      <c r="A91" s="337" t="s">
        <v>415</v>
      </c>
      <c r="B91" s="518" t="s">
        <v>720</v>
      </c>
      <c r="C91" s="324" t="s">
        <v>430</v>
      </c>
      <c r="D91" s="519" t="s">
        <v>721</v>
      </c>
      <c r="E91" s="520" t="s">
        <v>230</v>
      </c>
      <c r="F91" s="521" t="s">
        <v>104</v>
      </c>
      <c r="G91" s="521" t="s">
        <v>210</v>
      </c>
      <c r="H91" s="323">
        <v>96</v>
      </c>
      <c r="I91" s="323">
        <f t="shared" si="9"/>
        <v>104</v>
      </c>
      <c r="J91" s="522" t="s">
        <v>431</v>
      </c>
      <c r="K91" s="523" t="s">
        <v>201</v>
      </c>
      <c r="L91" s="522" t="s">
        <v>438</v>
      </c>
      <c r="M91" s="524" t="s">
        <v>439</v>
      </c>
      <c r="N91" s="525"/>
    </row>
    <row r="92" spans="1:14" s="526" customFormat="1" ht="68.150000000000006" hidden="1" customHeight="1">
      <c r="A92" s="337" t="s">
        <v>415</v>
      </c>
      <c r="B92" s="518" t="s">
        <v>720</v>
      </c>
      <c r="C92" s="324" t="s">
        <v>430</v>
      </c>
      <c r="D92" s="519" t="s">
        <v>721</v>
      </c>
      <c r="E92" s="520" t="s">
        <v>230</v>
      </c>
      <c r="F92" s="521" t="s">
        <v>104</v>
      </c>
      <c r="G92" s="521" t="s">
        <v>213</v>
      </c>
      <c r="H92" s="323">
        <v>36</v>
      </c>
      <c r="I92" s="323">
        <f t="shared" si="9"/>
        <v>39</v>
      </c>
      <c r="J92" s="522" t="s">
        <v>431</v>
      </c>
      <c r="K92" s="523" t="s">
        <v>201</v>
      </c>
      <c r="L92" s="522" t="s">
        <v>440</v>
      </c>
      <c r="M92" s="524" t="s">
        <v>441</v>
      </c>
      <c r="N92" s="525"/>
    </row>
    <row r="93" spans="1:14" ht="47" hidden="1">
      <c r="A93" s="337" t="s">
        <v>415</v>
      </c>
      <c r="B93" s="516" t="s">
        <v>722</v>
      </c>
      <c r="C93" s="324" t="s">
        <v>442</v>
      </c>
      <c r="D93" s="331" t="s">
        <v>443</v>
      </c>
      <c r="E93" s="324" t="s">
        <v>230</v>
      </c>
      <c r="F93" s="325" t="s">
        <v>243</v>
      </c>
      <c r="G93" s="325" t="s">
        <v>199</v>
      </c>
      <c r="H93" s="323">
        <v>96</v>
      </c>
      <c r="I93" s="323">
        <f t="shared" si="9"/>
        <v>104</v>
      </c>
      <c r="J93" s="323" t="s">
        <v>444</v>
      </c>
      <c r="K93" s="326" t="s">
        <v>201</v>
      </c>
      <c r="L93" s="323" t="s">
        <v>445</v>
      </c>
      <c r="M93" s="327" t="s">
        <v>446</v>
      </c>
      <c r="N93" s="328"/>
    </row>
    <row r="94" spans="1:14" ht="47" hidden="1">
      <c r="A94" s="337" t="s">
        <v>415</v>
      </c>
      <c r="B94" s="516" t="s">
        <v>722</v>
      </c>
      <c r="C94" s="324" t="s">
        <v>442</v>
      </c>
      <c r="D94" s="331" t="s">
        <v>443</v>
      </c>
      <c r="E94" s="324" t="s">
        <v>230</v>
      </c>
      <c r="F94" s="325" t="s">
        <v>243</v>
      </c>
      <c r="G94" s="325" t="s">
        <v>204</v>
      </c>
      <c r="H94" s="323">
        <v>186</v>
      </c>
      <c r="I94" s="323">
        <f t="shared" ref="I94:I95" si="14">ROUNDUP(H94*1.1,0)</f>
        <v>205</v>
      </c>
      <c r="J94" s="323" t="s">
        <v>444</v>
      </c>
      <c r="K94" s="326" t="s">
        <v>201</v>
      </c>
      <c r="L94" s="323" t="s">
        <v>447</v>
      </c>
      <c r="M94" s="327" t="s">
        <v>448</v>
      </c>
      <c r="N94" s="328"/>
    </row>
    <row r="95" spans="1:14" ht="47" hidden="1">
      <c r="A95" s="337" t="s">
        <v>415</v>
      </c>
      <c r="B95" s="516" t="s">
        <v>722</v>
      </c>
      <c r="C95" s="324" t="s">
        <v>442</v>
      </c>
      <c r="D95" s="331" t="s">
        <v>443</v>
      </c>
      <c r="E95" s="324" t="s">
        <v>230</v>
      </c>
      <c r="F95" s="325" t="s">
        <v>243</v>
      </c>
      <c r="G95" s="325" t="s">
        <v>207</v>
      </c>
      <c r="H95" s="323">
        <v>186</v>
      </c>
      <c r="I95" s="323">
        <f t="shared" si="14"/>
        <v>205</v>
      </c>
      <c r="J95" s="323" t="s">
        <v>444</v>
      </c>
      <c r="K95" s="326" t="s">
        <v>201</v>
      </c>
      <c r="L95" s="323" t="s">
        <v>449</v>
      </c>
      <c r="M95" s="327" t="s">
        <v>450</v>
      </c>
      <c r="N95" s="328"/>
    </row>
    <row r="96" spans="1:14" ht="47" hidden="1">
      <c r="A96" s="337" t="s">
        <v>415</v>
      </c>
      <c r="B96" s="516" t="s">
        <v>722</v>
      </c>
      <c r="C96" s="324" t="s">
        <v>442</v>
      </c>
      <c r="D96" s="331" t="s">
        <v>443</v>
      </c>
      <c r="E96" s="324" t="s">
        <v>230</v>
      </c>
      <c r="F96" s="325" t="s">
        <v>243</v>
      </c>
      <c r="G96" s="325" t="s">
        <v>210</v>
      </c>
      <c r="H96" s="323">
        <v>96</v>
      </c>
      <c r="I96" s="323">
        <f t="shared" si="9"/>
        <v>104</v>
      </c>
      <c r="J96" s="323" t="s">
        <v>444</v>
      </c>
      <c r="K96" s="326" t="s">
        <v>201</v>
      </c>
      <c r="L96" s="323" t="s">
        <v>451</v>
      </c>
      <c r="M96" s="327" t="s">
        <v>452</v>
      </c>
      <c r="N96" s="328"/>
    </row>
    <row r="97" spans="1:14" ht="47" hidden="1">
      <c r="A97" s="337" t="s">
        <v>415</v>
      </c>
      <c r="B97" s="516" t="s">
        <v>722</v>
      </c>
      <c r="C97" s="324" t="s">
        <v>442</v>
      </c>
      <c r="D97" s="331" t="s">
        <v>443</v>
      </c>
      <c r="E97" s="324" t="s">
        <v>230</v>
      </c>
      <c r="F97" s="325" t="s">
        <v>243</v>
      </c>
      <c r="G97" s="325" t="s">
        <v>213</v>
      </c>
      <c r="H97" s="323">
        <v>36</v>
      </c>
      <c r="I97" s="323">
        <f t="shared" si="9"/>
        <v>39</v>
      </c>
      <c r="J97" s="323" t="s">
        <v>444</v>
      </c>
      <c r="K97" s="326" t="s">
        <v>201</v>
      </c>
      <c r="L97" s="323" t="s">
        <v>453</v>
      </c>
      <c r="M97" s="327" t="s">
        <v>454</v>
      </c>
      <c r="N97" s="328"/>
    </row>
    <row r="98" spans="1:14" ht="68.150000000000006" hidden="1" customHeight="1">
      <c r="A98" s="338" t="s">
        <v>455</v>
      </c>
      <c r="B98" s="516" t="s">
        <v>723</v>
      </c>
      <c r="C98" s="324" t="s">
        <v>456</v>
      </c>
      <c r="D98" s="517" t="s">
        <v>724</v>
      </c>
      <c r="E98" s="324" t="s">
        <v>197</v>
      </c>
      <c r="F98" s="325" t="s">
        <v>457</v>
      </c>
      <c r="G98" s="325" t="s">
        <v>199</v>
      </c>
      <c r="H98" s="323">
        <v>96</v>
      </c>
      <c r="I98" s="323">
        <f t="shared" si="9"/>
        <v>104</v>
      </c>
      <c r="J98" s="323" t="s">
        <v>458</v>
      </c>
      <c r="K98" s="326" t="s">
        <v>201</v>
      </c>
      <c r="L98" s="323" t="s">
        <v>459</v>
      </c>
      <c r="M98" s="327" t="s">
        <v>460</v>
      </c>
      <c r="N98" s="328"/>
    </row>
    <row r="99" spans="1:14" ht="68.150000000000006" hidden="1" customHeight="1">
      <c r="A99" s="338" t="s">
        <v>455</v>
      </c>
      <c r="B99" s="516" t="s">
        <v>723</v>
      </c>
      <c r="C99" s="324" t="s">
        <v>456</v>
      </c>
      <c r="D99" s="517" t="s">
        <v>724</v>
      </c>
      <c r="E99" s="324" t="s">
        <v>197</v>
      </c>
      <c r="F99" s="325" t="s">
        <v>457</v>
      </c>
      <c r="G99" s="325" t="s">
        <v>204</v>
      </c>
      <c r="H99" s="323">
        <v>186</v>
      </c>
      <c r="I99" s="323">
        <f t="shared" ref="I99:I100" si="15">ROUNDUP(H99*1.1,0)</f>
        <v>205</v>
      </c>
      <c r="J99" s="323" t="s">
        <v>458</v>
      </c>
      <c r="K99" s="326" t="s">
        <v>201</v>
      </c>
      <c r="L99" s="323" t="s">
        <v>461</v>
      </c>
      <c r="M99" s="327" t="s">
        <v>462</v>
      </c>
      <c r="N99" s="328"/>
    </row>
    <row r="100" spans="1:14" ht="68.150000000000006" hidden="1" customHeight="1">
      <c r="A100" s="338" t="s">
        <v>455</v>
      </c>
      <c r="B100" s="516" t="s">
        <v>723</v>
      </c>
      <c r="C100" s="324" t="s">
        <v>456</v>
      </c>
      <c r="D100" s="517" t="s">
        <v>724</v>
      </c>
      <c r="E100" s="324" t="s">
        <v>197</v>
      </c>
      <c r="F100" s="325" t="s">
        <v>457</v>
      </c>
      <c r="G100" s="325" t="s">
        <v>207</v>
      </c>
      <c r="H100" s="323">
        <v>186</v>
      </c>
      <c r="I100" s="323">
        <f t="shared" si="15"/>
        <v>205</v>
      </c>
      <c r="J100" s="323" t="s">
        <v>458</v>
      </c>
      <c r="K100" s="326" t="s">
        <v>201</v>
      </c>
      <c r="L100" s="323" t="s">
        <v>463</v>
      </c>
      <c r="M100" s="327" t="s">
        <v>464</v>
      </c>
      <c r="N100" s="328"/>
    </row>
    <row r="101" spans="1:14" ht="68.150000000000006" hidden="1" customHeight="1">
      <c r="A101" s="338" t="s">
        <v>455</v>
      </c>
      <c r="B101" s="516" t="s">
        <v>723</v>
      </c>
      <c r="C101" s="324" t="s">
        <v>456</v>
      </c>
      <c r="D101" s="517" t="s">
        <v>724</v>
      </c>
      <c r="E101" s="324" t="s">
        <v>197</v>
      </c>
      <c r="F101" s="325" t="s">
        <v>457</v>
      </c>
      <c r="G101" s="325" t="s">
        <v>210</v>
      </c>
      <c r="H101" s="323">
        <v>96</v>
      </c>
      <c r="I101" s="323">
        <f t="shared" si="9"/>
        <v>104</v>
      </c>
      <c r="J101" s="323" t="s">
        <v>458</v>
      </c>
      <c r="K101" s="326" t="s">
        <v>201</v>
      </c>
      <c r="L101" s="323" t="s">
        <v>465</v>
      </c>
      <c r="M101" s="327" t="s">
        <v>466</v>
      </c>
      <c r="N101" s="328"/>
    </row>
    <row r="102" spans="1:14" ht="68.150000000000006" hidden="1" customHeight="1">
      <c r="A102" s="338" t="s">
        <v>455</v>
      </c>
      <c r="B102" s="516" t="s">
        <v>723</v>
      </c>
      <c r="C102" s="324" t="s">
        <v>456</v>
      </c>
      <c r="D102" s="517" t="s">
        <v>724</v>
      </c>
      <c r="E102" s="324" t="s">
        <v>197</v>
      </c>
      <c r="F102" s="325" t="s">
        <v>457</v>
      </c>
      <c r="G102" s="325" t="s">
        <v>213</v>
      </c>
      <c r="H102" s="323">
        <v>36</v>
      </c>
      <c r="I102" s="323">
        <f t="shared" si="9"/>
        <v>39</v>
      </c>
      <c r="J102" s="323" t="s">
        <v>458</v>
      </c>
      <c r="K102" s="326" t="s">
        <v>201</v>
      </c>
      <c r="L102" s="323" t="s">
        <v>467</v>
      </c>
      <c r="M102" s="327" t="s">
        <v>468</v>
      </c>
      <c r="N102" s="328"/>
    </row>
    <row r="103" spans="1:14" ht="69" hidden="1">
      <c r="A103" s="338" t="s">
        <v>455</v>
      </c>
      <c r="B103" s="516" t="s">
        <v>723</v>
      </c>
      <c r="C103" s="324" t="s">
        <v>456</v>
      </c>
      <c r="D103" s="517" t="s">
        <v>724</v>
      </c>
      <c r="E103" s="324" t="s">
        <v>197</v>
      </c>
      <c r="F103" s="325" t="s">
        <v>469</v>
      </c>
      <c r="G103" s="325" t="s">
        <v>199</v>
      </c>
      <c r="H103" s="323">
        <v>96</v>
      </c>
      <c r="I103" s="323">
        <f t="shared" si="9"/>
        <v>104</v>
      </c>
      <c r="J103" s="323" t="s">
        <v>470</v>
      </c>
      <c r="K103" s="326" t="s">
        <v>201</v>
      </c>
      <c r="L103" s="323" t="s">
        <v>471</v>
      </c>
      <c r="M103" s="327" t="s">
        <v>472</v>
      </c>
      <c r="N103" s="328"/>
    </row>
    <row r="104" spans="1:14" ht="69" hidden="1">
      <c r="A104" s="338" t="s">
        <v>455</v>
      </c>
      <c r="B104" s="516" t="s">
        <v>723</v>
      </c>
      <c r="C104" s="324" t="s">
        <v>456</v>
      </c>
      <c r="D104" s="517" t="s">
        <v>724</v>
      </c>
      <c r="E104" s="324" t="s">
        <v>197</v>
      </c>
      <c r="F104" s="325" t="s">
        <v>469</v>
      </c>
      <c r="G104" s="325" t="s">
        <v>204</v>
      </c>
      <c r="H104" s="323">
        <v>186</v>
      </c>
      <c r="I104" s="323">
        <f t="shared" ref="I104:I105" si="16">ROUNDUP(H104*1.1,0)</f>
        <v>205</v>
      </c>
      <c r="J104" s="323" t="s">
        <v>470</v>
      </c>
      <c r="K104" s="326" t="s">
        <v>201</v>
      </c>
      <c r="L104" s="323" t="s">
        <v>473</v>
      </c>
      <c r="M104" s="327" t="s">
        <v>474</v>
      </c>
      <c r="N104" s="328"/>
    </row>
    <row r="105" spans="1:14" ht="69" hidden="1">
      <c r="A105" s="338" t="s">
        <v>455</v>
      </c>
      <c r="B105" s="516" t="s">
        <v>723</v>
      </c>
      <c r="C105" s="324" t="s">
        <v>456</v>
      </c>
      <c r="D105" s="517" t="s">
        <v>724</v>
      </c>
      <c r="E105" s="324" t="s">
        <v>197</v>
      </c>
      <c r="F105" s="325" t="s">
        <v>469</v>
      </c>
      <c r="G105" s="325" t="s">
        <v>207</v>
      </c>
      <c r="H105" s="323">
        <v>186</v>
      </c>
      <c r="I105" s="323">
        <f t="shared" si="16"/>
        <v>205</v>
      </c>
      <c r="J105" s="323" t="s">
        <v>470</v>
      </c>
      <c r="K105" s="326" t="s">
        <v>201</v>
      </c>
      <c r="L105" s="323" t="s">
        <v>475</v>
      </c>
      <c r="M105" s="327" t="s">
        <v>476</v>
      </c>
      <c r="N105" s="328"/>
    </row>
    <row r="106" spans="1:14" ht="69" hidden="1">
      <c r="A106" s="338" t="s">
        <v>455</v>
      </c>
      <c r="B106" s="516" t="s">
        <v>723</v>
      </c>
      <c r="C106" s="324" t="s">
        <v>456</v>
      </c>
      <c r="D106" s="517" t="s">
        <v>724</v>
      </c>
      <c r="E106" s="324" t="s">
        <v>197</v>
      </c>
      <c r="F106" s="325" t="s">
        <v>469</v>
      </c>
      <c r="G106" s="325" t="s">
        <v>210</v>
      </c>
      <c r="H106" s="323">
        <v>96</v>
      </c>
      <c r="I106" s="323">
        <f t="shared" si="9"/>
        <v>104</v>
      </c>
      <c r="J106" s="323" t="s">
        <v>470</v>
      </c>
      <c r="K106" s="326" t="s">
        <v>201</v>
      </c>
      <c r="L106" s="323" t="s">
        <v>477</v>
      </c>
      <c r="M106" s="327" t="s">
        <v>478</v>
      </c>
      <c r="N106" s="328"/>
    </row>
    <row r="107" spans="1:14" ht="69" hidden="1">
      <c r="A107" s="338" t="s">
        <v>455</v>
      </c>
      <c r="B107" s="516" t="s">
        <v>723</v>
      </c>
      <c r="C107" s="324" t="s">
        <v>456</v>
      </c>
      <c r="D107" s="517" t="s">
        <v>724</v>
      </c>
      <c r="E107" s="324" t="s">
        <v>197</v>
      </c>
      <c r="F107" s="325" t="s">
        <v>469</v>
      </c>
      <c r="G107" s="325" t="s">
        <v>213</v>
      </c>
      <c r="H107" s="323">
        <v>36</v>
      </c>
      <c r="I107" s="323">
        <f t="shared" si="9"/>
        <v>39</v>
      </c>
      <c r="J107" s="323" t="s">
        <v>470</v>
      </c>
      <c r="K107" s="326" t="s">
        <v>201</v>
      </c>
      <c r="L107" s="323" t="s">
        <v>479</v>
      </c>
      <c r="M107" s="327" t="s">
        <v>480</v>
      </c>
      <c r="N107" s="328"/>
    </row>
    <row r="108" spans="1:14" ht="69" hidden="1">
      <c r="A108" s="338" t="s">
        <v>455</v>
      </c>
      <c r="B108" s="516" t="s">
        <v>725</v>
      </c>
      <c r="C108" s="324" t="s">
        <v>180</v>
      </c>
      <c r="D108" s="517" t="s">
        <v>726</v>
      </c>
      <c r="E108" s="324" t="s">
        <v>230</v>
      </c>
      <c r="F108" s="325" t="s">
        <v>121</v>
      </c>
      <c r="G108" s="325" t="s">
        <v>199</v>
      </c>
      <c r="H108" s="323">
        <v>96</v>
      </c>
      <c r="I108" s="323">
        <f t="shared" si="9"/>
        <v>104</v>
      </c>
      <c r="J108" s="323" t="s">
        <v>481</v>
      </c>
      <c r="K108" s="326" t="s">
        <v>201</v>
      </c>
      <c r="L108" s="323" t="s">
        <v>482</v>
      </c>
      <c r="M108" s="327" t="s">
        <v>483</v>
      </c>
      <c r="N108" s="328"/>
    </row>
    <row r="109" spans="1:14" ht="69" hidden="1">
      <c r="A109" s="338" t="s">
        <v>455</v>
      </c>
      <c r="B109" s="516" t="s">
        <v>725</v>
      </c>
      <c r="C109" s="324" t="s">
        <v>180</v>
      </c>
      <c r="D109" s="517" t="s">
        <v>726</v>
      </c>
      <c r="E109" s="324" t="s">
        <v>230</v>
      </c>
      <c r="F109" s="325" t="s">
        <v>121</v>
      </c>
      <c r="G109" s="325" t="s">
        <v>204</v>
      </c>
      <c r="H109" s="323">
        <v>186</v>
      </c>
      <c r="I109" s="323">
        <f t="shared" ref="I109:I110" si="17">ROUNDUP(H109*1.1,0)</f>
        <v>205</v>
      </c>
      <c r="J109" s="323" t="s">
        <v>481</v>
      </c>
      <c r="K109" s="326" t="s">
        <v>201</v>
      </c>
      <c r="L109" s="323" t="s">
        <v>484</v>
      </c>
      <c r="M109" s="327" t="s">
        <v>485</v>
      </c>
      <c r="N109" s="328"/>
    </row>
    <row r="110" spans="1:14" ht="69" hidden="1">
      <c r="A110" s="338" t="s">
        <v>455</v>
      </c>
      <c r="B110" s="516" t="s">
        <v>725</v>
      </c>
      <c r="C110" s="324" t="s">
        <v>180</v>
      </c>
      <c r="D110" s="517" t="s">
        <v>726</v>
      </c>
      <c r="E110" s="324" t="s">
        <v>230</v>
      </c>
      <c r="F110" s="325" t="s">
        <v>121</v>
      </c>
      <c r="G110" s="325" t="s">
        <v>207</v>
      </c>
      <c r="H110" s="323">
        <v>186</v>
      </c>
      <c r="I110" s="323">
        <f t="shared" si="17"/>
        <v>205</v>
      </c>
      <c r="J110" s="323" t="s">
        <v>481</v>
      </c>
      <c r="K110" s="326" t="s">
        <v>201</v>
      </c>
      <c r="L110" s="323" t="s">
        <v>486</v>
      </c>
      <c r="M110" s="327" t="s">
        <v>487</v>
      </c>
      <c r="N110" s="328"/>
    </row>
    <row r="111" spans="1:14" ht="69" hidden="1">
      <c r="A111" s="338" t="s">
        <v>455</v>
      </c>
      <c r="B111" s="516" t="s">
        <v>725</v>
      </c>
      <c r="C111" s="324" t="s">
        <v>180</v>
      </c>
      <c r="D111" s="517" t="s">
        <v>726</v>
      </c>
      <c r="E111" s="324" t="s">
        <v>230</v>
      </c>
      <c r="F111" s="325" t="s">
        <v>121</v>
      </c>
      <c r="G111" s="325" t="s">
        <v>210</v>
      </c>
      <c r="H111" s="323">
        <v>96</v>
      </c>
      <c r="I111" s="323">
        <f t="shared" si="9"/>
        <v>104</v>
      </c>
      <c r="J111" s="323" t="s">
        <v>481</v>
      </c>
      <c r="K111" s="326" t="s">
        <v>201</v>
      </c>
      <c r="L111" s="323" t="s">
        <v>488</v>
      </c>
      <c r="M111" s="327" t="s">
        <v>489</v>
      </c>
      <c r="N111" s="328"/>
    </row>
    <row r="112" spans="1:14" ht="69" hidden="1">
      <c r="A112" s="338" t="s">
        <v>455</v>
      </c>
      <c r="B112" s="516" t="s">
        <v>725</v>
      </c>
      <c r="C112" s="324" t="s">
        <v>180</v>
      </c>
      <c r="D112" s="517" t="s">
        <v>726</v>
      </c>
      <c r="E112" s="324" t="s">
        <v>230</v>
      </c>
      <c r="F112" s="325" t="s">
        <v>121</v>
      </c>
      <c r="G112" s="325" t="s">
        <v>213</v>
      </c>
      <c r="H112" s="323">
        <v>36</v>
      </c>
      <c r="I112" s="323">
        <f t="shared" si="9"/>
        <v>39</v>
      </c>
      <c r="J112" s="323" t="s">
        <v>481</v>
      </c>
      <c r="K112" s="326" t="s">
        <v>201</v>
      </c>
      <c r="L112" s="323" t="s">
        <v>490</v>
      </c>
      <c r="M112" s="327" t="s">
        <v>491</v>
      </c>
      <c r="N112" s="328"/>
    </row>
    <row r="113" spans="8:9" ht="61.5" hidden="1" customHeight="1">
      <c r="H113" s="339">
        <f>SUM(H2:H112)</f>
        <v>14800</v>
      </c>
      <c r="I113" s="339">
        <f>SUM(I2:I112)</f>
        <v>16182</v>
      </c>
    </row>
  </sheetData>
  <autoFilter ref="A1:N113" xr:uid="{7307F0FC-21F2-4ACC-A0DE-2CA8288F4701}">
    <filterColumn colId="1">
      <filters>
        <filter val="G10ACW84A"/>
      </filters>
    </filterColumn>
  </autoFilter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CDC2A-FED7-4D61-AA4A-DE01C7DE3EFE}">
  <dimension ref="A1:R48"/>
  <sheetViews>
    <sheetView view="pageBreakPreview" topLeftCell="B1" zoomScale="85" zoomScaleNormal="100" zoomScaleSheetLayoutView="85" workbookViewId="0">
      <selection activeCell="C11" sqref="C11"/>
    </sheetView>
  </sheetViews>
  <sheetFormatPr defaultRowHeight="14.5"/>
  <cols>
    <col min="2" max="2" width="50.81640625" customWidth="1"/>
    <col min="3" max="3" width="42.453125" customWidth="1"/>
    <col min="4" max="8" width="10.26953125" customWidth="1"/>
    <col min="9" max="9" width="10.26953125" hidden="1" customWidth="1"/>
    <col min="10" max="14" width="10.26953125" customWidth="1"/>
  </cols>
  <sheetData>
    <row r="1" spans="1:18">
      <c r="A1" s="381" t="s">
        <v>615</v>
      </c>
      <c r="B1" s="382" t="s">
        <v>616</v>
      </c>
      <c r="C1" s="382" t="s">
        <v>617</v>
      </c>
      <c r="D1" s="382"/>
      <c r="E1" s="383" t="s">
        <v>618</v>
      </c>
      <c r="F1" s="384"/>
      <c r="G1" s="383"/>
      <c r="H1" s="384"/>
      <c r="I1" s="384"/>
      <c r="J1" s="384"/>
      <c r="K1" s="646"/>
      <c r="L1" s="647"/>
      <c r="M1" s="648"/>
      <c r="N1" s="655"/>
      <c r="O1" s="366"/>
      <c r="P1" s="366"/>
      <c r="Q1" s="366"/>
      <c r="R1" s="366"/>
    </row>
    <row r="2" spans="1:18">
      <c r="A2" s="385" t="s">
        <v>619</v>
      </c>
      <c r="B2" s="386" t="s">
        <v>197</v>
      </c>
      <c r="C2" s="386" t="s">
        <v>620</v>
      </c>
      <c r="D2" s="386"/>
      <c r="E2" s="387" t="s">
        <v>621</v>
      </c>
      <c r="F2" s="388"/>
      <c r="G2" s="387"/>
      <c r="H2" s="389"/>
      <c r="I2" s="389"/>
      <c r="J2" s="389"/>
      <c r="K2" s="649"/>
      <c r="L2" s="650"/>
      <c r="M2" s="651"/>
      <c r="N2" s="656"/>
      <c r="O2" s="366"/>
      <c r="P2" s="366"/>
      <c r="Q2" s="366"/>
      <c r="R2" s="366"/>
    </row>
    <row r="3" spans="1:18">
      <c r="A3" s="385" t="s">
        <v>622</v>
      </c>
      <c r="B3" s="390"/>
      <c r="C3" s="390" t="s">
        <v>623</v>
      </c>
      <c r="D3" s="390"/>
      <c r="E3" s="387" t="s">
        <v>624</v>
      </c>
      <c r="F3" s="388"/>
      <c r="G3" s="387"/>
      <c r="H3" s="388"/>
      <c r="I3" s="388"/>
      <c r="J3" s="388"/>
      <c r="K3" s="649"/>
      <c r="L3" s="650"/>
      <c r="M3" s="651"/>
      <c r="N3" s="656"/>
      <c r="O3" s="366"/>
      <c r="P3" s="366"/>
      <c r="Q3" s="366"/>
      <c r="R3" s="366"/>
    </row>
    <row r="4" spans="1:18" ht="15" thickBot="1">
      <c r="A4" s="391" t="s">
        <v>625</v>
      </c>
      <c r="B4" s="392"/>
      <c r="C4" s="392"/>
      <c r="D4" s="392"/>
      <c r="E4" s="393" t="s">
        <v>626</v>
      </c>
      <c r="F4" s="394"/>
      <c r="G4" s="393"/>
      <c r="H4" s="394"/>
      <c r="I4" s="394"/>
      <c r="J4" s="394"/>
      <c r="K4" s="652"/>
      <c r="L4" s="653"/>
      <c r="M4" s="654"/>
      <c r="N4" s="657"/>
      <c r="O4" s="366"/>
      <c r="P4" s="366"/>
      <c r="Q4" s="366"/>
      <c r="R4" s="366"/>
    </row>
    <row r="5" spans="1:18" ht="16" thickBot="1">
      <c r="A5" s="396"/>
      <c r="B5" s="392"/>
      <c r="C5" s="392"/>
      <c r="D5" s="392"/>
      <c r="E5" s="397" t="s">
        <v>627</v>
      </c>
      <c r="F5" s="395"/>
      <c r="G5" s="398"/>
      <c r="H5" s="395"/>
      <c r="I5" s="395"/>
      <c r="J5" s="395"/>
      <c r="K5" s="395"/>
      <c r="L5" s="395"/>
      <c r="M5" s="395"/>
      <c r="N5" s="399"/>
      <c r="O5" s="366"/>
      <c r="P5" s="366"/>
      <c r="Q5" s="366"/>
      <c r="R5" s="366"/>
    </row>
    <row r="6" spans="1:18" ht="15" thickBot="1">
      <c r="A6" s="658"/>
      <c r="B6" s="659"/>
      <c r="C6" s="659"/>
      <c r="D6" s="659"/>
      <c r="E6" s="659"/>
      <c r="F6" s="659"/>
      <c r="G6" s="659"/>
      <c r="H6" s="659"/>
      <c r="I6" s="659"/>
      <c r="J6" s="659"/>
      <c r="K6" s="659"/>
      <c r="L6" s="659"/>
      <c r="M6" s="659"/>
      <c r="N6" s="660"/>
    </row>
    <row r="7" spans="1:18" s="407" customFormat="1" ht="15.5">
      <c r="A7" s="400" t="s">
        <v>150</v>
      </c>
      <c r="B7" s="401" t="s">
        <v>526</v>
      </c>
      <c r="C7" s="401"/>
      <c r="D7" s="401" t="s">
        <v>628</v>
      </c>
      <c r="E7" s="402" t="s">
        <v>70</v>
      </c>
      <c r="F7" s="402" t="s">
        <v>59</v>
      </c>
      <c r="G7" s="402" t="s">
        <v>9</v>
      </c>
      <c r="H7" s="403" t="s">
        <v>56</v>
      </c>
      <c r="I7" s="404" t="s">
        <v>56</v>
      </c>
      <c r="J7" s="402" t="s">
        <v>57</v>
      </c>
      <c r="K7" s="402" t="s">
        <v>58</v>
      </c>
      <c r="L7" s="402" t="s">
        <v>527</v>
      </c>
      <c r="M7" s="405" t="s">
        <v>528</v>
      </c>
      <c r="N7" s="406" t="s">
        <v>529</v>
      </c>
    </row>
    <row r="8" spans="1:18" s="407" customFormat="1" ht="21" customHeight="1">
      <c r="A8" s="408" t="s">
        <v>595</v>
      </c>
      <c r="B8" s="409" t="s">
        <v>530</v>
      </c>
      <c r="C8" s="410" t="s">
        <v>531</v>
      </c>
      <c r="D8" s="411">
        <v>24.5</v>
      </c>
      <c r="E8" s="411">
        <v>25.5</v>
      </c>
      <c r="F8" s="411">
        <v>26.5</v>
      </c>
      <c r="G8" s="411">
        <v>27.5</v>
      </c>
      <c r="H8" s="412">
        <v>28.5</v>
      </c>
      <c r="I8" s="413">
        <v>74</v>
      </c>
      <c r="J8" s="411">
        <v>29.5</v>
      </c>
      <c r="K8" s="411">
        <v>30.5</v>
      </c>
      <c r="L8" s="411">
        <v>31.5</v>
      </c>
      <c r="M8" s="414">
        <v>1</v>
      </c>
      <c r="N8" s="415">
        <v>0.75</v>
      </c>
    </row>
    <row r="9" spans="1:18" s="407" customFormat="1" ht="21" customHeight="1">
      <c r="A9" s="408" t="s">
        <v>629</v>
      </c>
      <c r="B9" s="409" t="s">
        <v>532</v>
      </c>
      <c r="C9" s="410" t="s">
        <v>533</v>
      </c>
      <c r="D9" s="411">
        <v>20.125</v>
      </c>
      <c r="E9" s="411">
        <v>21.125</v>
      </c>
      <c r="F9" s="411">
        <v>22.125</v>
      </c>
      <c r="G9" s="411">
        <v>23.125</v>
      </c>
      <c r="H9" s="412">
        <v>24.125</v>
      </c>
      <c r="I9" s="413">
        <v>61.3</v>
      </c>
      <c r="J9" s="411">
        <v>25.125</v>
      </c>
      <c r="K9" s="411">
        <v>26.125</v>
      </c>
      <c r="L9" s="411">
        <v>27.125</v>
      </c>
      <c r="M9" s="414">
        <v>1</v>
      </c>
      <c r="N9" s="415">
        <v>0.5</v>
      </c>
    </row>
    <row r="10" spans="1:18" s="407" customFormat="1" ht="21" customHeight="1">
      <c r="A10" s="408" t="s">
        <v>630</v>
      </c>
      <c r="B10" s="409" t="s">
        <v>534</v>
      </c>
      <c r="C10" s="410" t="s">
        <v>535</v>
      </c>
      <c r="D10" s="411">
        <v>19.375</v>
      </c>
      <c r="E10" s="411">
        <v>20.375</v>
      </c>
      <c r="F10" s="411">
        <v>21.375</v>
      </c>
      <c r="G10" s="411">
        <v>22.375</v>
      </c>
      <c r="H10" s="412">
        <v>23.375</v>
      </c>
      <c r="I10" s="413">
        <v>59.3</v>
      </c>
      <c r="J10" s="411">
        <v>24.375</v>
      </c>
      <c r="K10" s="411">
        <v>25.375</v>
      </c>
      <c r="L10" s="411">
        <v>26.375</v>
      </c>
      <c r="M10" s="414">
        <v>1</v>
      </c>
      <c r="N10" s="415">
        <v>0.5</v>
      </c>
      <c r="O10" s="416"/>
      <c r="P10" s="416"/>
    </row>
    <row r="11" spans="1:18" s="407" customFormat="1" ht="21" customHeight="1">
      <c r="A11" s="408" t="s">
        <v>631</v>
      </c>
      <c r="B11" s="409" t="s">
        <v>536</v>
      </c>
      <c r="C11" s="410" t="s">
        <v>537</v>
      </c>
      <c r="D11" s="411">
        <v>15.25</v>
      </c>
      <c r="E11" s="411">
        <v>16.25</v>
      </c>
      <c r="F11" s="411">
        <v>17.25</v>
      </c>
      <c r="G11" s="411">
        <v>18.25</v>
      </c>
      <c r="H11" s="412">
        <v>19.25</v>
      </c>
      <c r="I11" s="413">
        <v>48.8</v>
      </c>
      <c r="J11" s="411">
        <v>20.25</v>
      </c>
      <c r="K11" s="411">
        <v>21.25</v>
      </c>
      <c r="L11" s="411">
        <v>22.25</v>
      </c>
      <c r="M11" s="414">
        <v>1</v>
      </c>
      <c r="N11" s="415">
        <v>0.5</v>
      </c>
      <c r="O11" s="416"/>
      <c r="P11" s="416"/>
    </row>
    <row r="12" spans="1:18" s="407" customFormat="1" ht="27.75" customHeight="1">
      <c r="A12" s="408" t="s">
        <v>632</v>
      </c>
      <c r="B12" s="417" t="s">
        <v>538</v>
      </c>
      <c r="C12" s="418" t="s">
        <v>539</v>
      </c>
      <c r="D12" s="419">
        <v>24.5</v>
      </c>
      <c r="E12" s="411">
        <v>24.875</v>
      </c>
      <c r="F12" s="411">
        <v>25.25</v>
      </c>
      <c r="G12" s="411">
        <v>25.625</v>
      </c>
      <c r="H12" s="420">
        <v>25.984251968503937</v>
      </c>
      <c r="I12" s="421">
        <v>66</v>
      </c>
      <c r="J12" s="411">
        <v>26.375</v>
      </c>
      <c r="K12" s="411">
        <v>26.75</v>
      </c>
      <c r="L12" s="411">
        <v>27.125</v>
      </c>
      <c r="M12" s="422">
        <v>0.375</v>
      </c>
      <c r="N12" s="415">
        <v>0.5</v>
      </c>
      <c r="O12" s="416"/>
      <c r="P12" s="416"/>
    </row>
    <row r="13" spans="1:18" s="407" customFormat="1" ht="21" customHeight="1">
      <c r="A13" s="408" t="s">
        <v>633</v>
      </c>
      <c r="B13" s="417" t="s">
        <v>540</v>
      </c>
      <c r="C13" s="410" t="s">
        <v>541</v>
      </c>
      <c r="D13" s="423">
        <v>19</v>
      </c>
      <c r="E13" s="411">
        <v>19.25</v>
      </c>
      <c r="F13" s="411">
        <v>19.5</v>
      </c>
      <c r="G13" s="411">
        <v>19.875</v>
      </c>
      <c r="H13" s="420">
        <v>20.25</v>
      </c>
      <c r="I13" s="421">
        <v>51.5</v>
      </c>
      <c r="J13" s="411">
        <v>20.5</v>
      </c>
      <c r="K13" s="411">
        <v>20.75</v>
      </c>
      <c r="L13" s="411">
        <v>21</v>
      </c>
      <c r="M13" s="422">
        <v>0.25</v>
      </c>
      <c r="N13" s="415">
        <v>0.5</v>
      </c>
      <c r="O13" s="416"/>
      <c r="P13" s="416"/>
    </row>
    <row r="14" spans="1:18" s="407" customFormat="1" ht="21" customHeight="1">
      <c r="A14" s="408" t="s">
        <v>634</v>
      </c>
      <c r="B14" s="409" t="s">
        <v>542</v>
      </c>
      <c r="C14" s="424" t="s">
        <v>543</v>
      </c>
      <c r="D14" s="425">
        <v>16.375</v>
      </c>
      <c r="E14" s="411">
        <v>17.375</v>
      </c>
      <c r="F14" s="411">
        <v>18.375</v>
      </c>
      <c r="G14" s="411">
        <v>19.375</v>
      </c>
      <c r="H14" s="420">
        <v>20.375</v>
      </c>
      <c r="I14" s="421">
        <v>51.9</v>
      </c>
      <c r="J14" s="411">
        <v>21.375</v>
      </c>
      <c r="K14" s="411">
        <v>22.375</v>
      </c>
      <c r="L14" s="411">
        <v>23.375</v>
      </c>
      <c r="M14" s="414">
        <v>1</v>
      </c>
      <c r="N14" s="415">
        <v>0.375</v>
      </c>
      <c r="O14" s="416"/>
      <c r="P14" s="416"/>
    </row>
    <row r="15" spans="1:18" s="407" customFormat="1" ht="21" customHeight="1">
      <c r="A15" s="408" t="s">
        <v>635</v>
      </c>
      <c r="B15" s="409" t="s">
        <v>636</v>
      </c>
      <c r="C15" s="410" t="s">
        <v>544</v>
      </c>
      <c r="D15" s="425">
        <v>15.055118110236219</v>
      </c>
      <c r="E15" s="411">
        <v>16.055118110236219</v>
      </c>
      <c r="F15" s="411">
        <v>17.055118110236219</v>
      </c>
      <c r="G15" s="411">
        <v>18.055118110236219</v>
      </c>
      <c r="H15" s="420">
        <v>19.055118110236219</v>
      </c>
      <c r="I15" s="421">
        <v>48.4</v>
      </c>
      <c r="J15" s="411">
        <v>20.055118110236219</v>
      </c>
      <c r="K15" s="411">
        <v>21.055118110236219</v>
      </c>
      <c r="L15" s="411">
        <v>22.055118110236219</v>
      </c>
      <c r="M15" s="414">
        <v>1</v>
      </c>
      <c r="N15" s="415">
        <v>0.25</v>
      </c>
      <c r="O15" s="416"/>
      <c r="P15" s="416"/>
    </row>
    <row r="16" spans="1:18" s="407" customFormat="1" ht="21" customHeight="1">
      <c r="A16" s="408" t="s">
        <v>637</v>
      </c>
      <c r="B16" s="409" t="s">
        <v>638</v>
      </c>
      <c r="C16" s="410" t="s">
        <v>545</v>
      </c>
      <c r="D16" s="425">
        <v>15.055118110236219</v>
      </c>
      <c r="E16" s="411">
        <v>16.055118110236219</v>
      </c>
      <c r="F16" s="411">
        <v>17.055118110236219</v>
      </c>
      <c r="G16" s="411">
        <v>18.055118110236219</v>
      </c>
      <c r="H16" s="420">
        <v>19.055118110236219</v>
      </c>
      <c r="I16" s="421">
        <v>48.4</v>
      </c>
      <c r="J16" s="411">
        <v>20.055118110236219</v>
      </c>
      <c r="K16" s="411">
        <v>21.055118110236219</v>
      </c>
      <c r="L16" s="411">
        <v>22.055118110236219</v>
      </c>
      <c r="M16" s="414">
        <v>1</v>
      </c>
      <c r="N16" s="415">
        <v>0.25</v>
      </c>
      <c r="O16" s="416"/>
      <c r="P16" s="416"/>
    </row>
    <row r="17" spans="1:18" s="407" customFormat="1" ht="21" customHeight="1">
      <c r="A17" s="408" t="s">
        <v>639</v>
      </c>
      <c r="B17" s="409" t="s">
        <v>546</v>
      </c>
      <c r="C17" s="410" t="s">
        <v>547</v>
      </c>
      <c r="D17" s="423">
        <v>7.125</v>
      </c>
      <c r="E17" s="411">
        <v>7.5</v>
      </c>
      <c r="F17" s="411">
        <v>7.875</v>
      </c>
      <c r="G17" s="411">
        <v>8.25</v>
      </c>
      <c r="H17" s="420">
        <v>8.625</v>
      </c>
      <c r="I17" s="421">
        <v>22</v>
      </c>
      <c r="J17" s="411">
        <v>9</v>
      </c>
      <c r="K17" s="411">
        <v>9.375</v>
      </c>
      <c r="L17" s="411">
        <v>9.75</v>
      </c>
      <c r="M17" s="422">
        <v>0.375</v>
      </c>
      <c r="N17" s="415">
        <v>0.375</v>
      </c>
      <c r="O17" s="416"/>
      <c r="P17" s="416"/>
    </row>
    <row r="18" spans="1:18" s="407" customFormat="1" ht="21" customHeight="1">
      <c r="A18" s="408" t="s">
        <v>640</v>
      </c>
      <c r="B18" s="409" t="s">
        <v>548</v>
      </c>
      <c r="C18" s="424" t="s">
        <v>549</v>
      </c>
      <c r="D18" s="423">
        <v>9.5</v>
      </c>
      <c r="E18" s="411">
        <v>9.875</v>
      </c>
      <c r="F18" s="411">
        <v>10.25</v>
      </c>
      <c r="G18" s="411">
        <v>10.625</v>
      </c>
      <c r="H18" s="420">
        <v>11.023622047244094</v>
      </c>
      <c r="I18" s="421">
        <v>28</v>
      </c>
      <c r="J18" s="411">
        <v>11.375</v>
      </c>
      <c r="K18" s="411">
        <v>11.75</v>
      </c>
      <c r="L18" s="411">
        <v>12.125</v>
      </c>
      <c r="M18" s="422">
        <v>0.375</v>
      </c>
      <c r="N18" s="415">
        <v>0.375</v>
      </c>
    </row>
    <row r="19" spans="1:18" s="407" customFormat="1" ht="21" customHeight="1">
      <c r="A19" s="408" t="s">
        <v>641</v>
      </c>
      <c r="B19" s="409" t="s">
        <v>550</v>
      </c>
      <c r="C19" s="410" t="s">
        <v>551</v>
      </c>
      <c r="D19" s="423">
        <v>5.4685039370078741</v>
      </c>
      <c r="E19" s="426">
        <v>5.8435039370078741</v>
      </c>
      <c r="F19" s="427">
        <v>6.2185039370078741</v>
      </c>
      <c r="G19" s="426">
        <v>6.5935039370078741</v>
      </c>
      <c r="H19" s="420">
        <v>6.9685039370078741</v>
      </c>
      <c r="I19" s="421">
        <v>17.7</v>
      </c>
      <c r="J19" s="426">
        <v>7.3435039370078741</v>
      </c>
      <c r="K19" s="427">
        <v>7.7185039370078741</v>
      </c>
      <c r="L19" s="426">
        <v>8.0935039370078741</v>
      </c>
      <c r="M19" s="422">
        <v>0.375</v>
      </c>
      <c r="N19" s="415">
        <v>0.25</v>
      </c>
      <c r="O19" s="416"/>
      <c r="P19" s="416"/>
    </row>
    <row r="20" spans="1:18" s="407" customFormat="1" ht="21" customHeight="1">
      <c r="A20" s="408" t="s">
        <v>642</v>
      </c>
      <c r="B20" s="409" t="s">
        <v>552</v>
      </c>
      <c r="C20" s="410" t="s">
        <v>553</v>
      </c>
      <c r="D20" s="423">
        <v>4.625</v>
      </c>
      <c r="E20" s="411">
        <v>4.875</v>
      </c>
      <c r="F20" s="411">
        <v>5.125</v>
      </c>
      <c r="G20" s="411">
        <v>5.375</v>
      </c>
      <c r="H20" s="420">
        <v>5.625</v>
      </c>
      <c r="I20" s="421">
        <v>14.5</v>
      </c>
      <c r="J20" s="411">
        <v>5.875</v>
      </c>
      <c r="K20" s="411">
        <v>6.125</v>
      </c>
      <c r="L20" s="428">
        <v>6.375</v>
      </c>
      <c r="M20" s="422">
        <v>0.25</v>
      </c>
      <c r="N20" s="415">
        <v>0.25</v>
      </c>
      <c r="O20" s="416"/>
      <c r="P20" s="416"/>
    </row>
    <row r="21" spans="1:18" s="407" customFormat="1" ht="21" customHeight="1">
      <c r="A21" s="408" t="s">
        <v>643</v>
      </c>
      <c r="B21" s="409" t="s">
        <v>554</v>
      </c>
      <c r="C21" s="410" t="s">
        <v>555</v>
      </c>
      <c r="D21" s="423">
        <v>3.0551181102362204</v>
      </c>
      <c r="E21" s="427">
        <v>3.3051181102362204</v>
      </c>
      <c r="F21" s="429">
        <v>3.5551181102362204</v>
      </c>
      <c r="G21" s="427">
        <v>3.8051181102362204</v>
      </c>
      <c r="H21" s="420">
        <v>4.0551181102362204</v>
      </c>
      <c r="I21" s="421">
        <v>10.3</v>
      </c>
      <c r="J21" s="427">
        <v>4.3051181102362204</v>
      </c>
      <c r="K21" s="429">
        <v>4.5551181102362204</v>
      </c>
      <c r="L21" s="430">
        <v>4.8051181102362204</v>
      </c>
      <c r="M21" s="422">
        <v>0.25</v>
      </c>
      <c r="N21" s="415">
        <v>0.25</v>
      </c>
      <c r="O21" s="416"/>
      <c r="P21" s="416"/>
    </row>
    <row r="22" spans="1:18" s="407" customFormat="1" ht="34.5" customHeight="1">
      <c r="A22" s="431" t="s">
        <v>56</v>
      </c>
      <c r="B22" s="432" t="s">
        <v>556</v>
      </c>
      <c r="C22" s="433" t="s">
        <v>557</v>
      </c>
      <c r="D22" s="434">
        <v>2.25</v>
      </c>
      <c r="E22" s="434">
        <v>2.25</v>
      </c>
      <c r="F22" s="434">
        <v>2.25</v>
      </c>
      <c r="G22" s="434">
        <v>2.25</v>
      </c>
      <c r="H22" s="435">
        <v>2.25</v>
      </c>
      <c r="I22" s="436">
        <v>7</v>
      </c>
      <c r="J22" s="437">
        <v>2.25</v>
      </c>
      <c r="K22" s="437">
        <v>2.25</v>
      </c>
      <c r="L22" s="437">
        <v>2.25</v>
      </c>
      <c r="M22" s="438">
        <v>0</v>
      </c>
      <c r="N22" s="415">
        <v>0.25</v>
      </c>
      <c r="O22" s="416"/>
      <c r="P22" s="416"/>
    </row>
    <row r="23" spans="1:18" s="407" customFormat="1" ht="32.25" customHeight="1">
      <c r="A23" s="431" t="s">
        <v>9</v>
      </c>
      <c r="B23" s="432" t="s">
        <v>558</v>
      </c>
      <c r="C23" s="433" t="s">
        <v>559</v>
      </c>
      <c r="D23" s="434">
        <v>2.25</v>
      </c>
      <c r="E23" s="434">
        <v>2.25</v>
      </c>
      <c r="F23" s="434">
        <v>2.25</v>
      </c>
      <c r="G23" s="434">
        <v>2.25</v>
      </c>
      <c r="H23" s="435">
        <v>2.25</v>
      </c>
      <c r="I23" s="436">
        <v>7</v>
      </c>
      <c r="J23" s="437">
        <v>2.25</v>
      </c>
      <c r="K23" s="437">
        <v>2.25</v>
      </c>
      <c r="L23" s="437">
        <v>2.25</v>
      </c>
      <c r="M23" s="438">
        <v>0</v>
      </c>
      <c r="N23" s="415">
        <v>0.25</v>
      </c>
      <c r="O23" s="416"/>
      <c r="P23" s="416"/>
    </row>
    <row r="24" spans="1:18" s="407" customFormat="1" ht="21" customHeight="1">
      <c r="A24" s="431" t="s">
        <v>644</v>
      </c>
      <c r="B24" s="439" t="s">
        <v>560</v>
      </c>
      <c r="C24" s="424" t="s">
        <v>561</v>
      </c>
      <c r="D24" s="437">
        <f t="shared" ref="D24:F24" si="0">E24-1/4</f>
        <v>6.75</v>
      </c>
      <c r="E24" s="437">
        <f t="shared" si="0"/>
        <v>7</v>
      </c>
      <c r="F24" s="437">
        <f t="shared" si="0"/>
        <v>7.25</v>
      </c>
      <c r="G24" s="437">
        <f>H24-1/4</f>
        <v>7.5</v>
      </c>
      <c r="H24" s="440">
        <v>7.75</v>
      </c>
      <c r="I24" s="441">
        <v>22.5</v>
      </c>
      <c r="J24" s="437">
        <f>H24+1/4</f>
        <v>8</v>
      </c>
      <c r="K24" s="437">
        <f>J24+1/4</f>
        <v>8.25</v>
      </c>
      <c r="L24" s="437">
        <f>K24+1/4</f>
        <v>8.5</v>
      </c>
      <c r="M24" s="428">
        <v>0.25</v>
      </c>
      <c r="N24" s="415">
        <v>0.25</v>
      </c>
      <c r="O24" s="416"/>
      <c r="P24" s="416"/>
    </row>
    <row r="25" spans="1:18" s="407" customFormat="1" ht="21" customHeight="1">
      <c r="A25" s="431" t="s">
        <v>645</v>
      </c>
      <c r="B25" s="439" t="s">
        <v>562</v>
      </c>
      <c r="C25" s="442" t="s">
        <v>563</v>
      </c>
      <c r="D25" s="443">
        <v>0.75</v>
      </c>
      <c r="E25" s="411">
        <v>0.75</v>
      </c>
      <c r="F25" s="437">
        <v>0.75</v>
      </c>
      <c r="G25" s="437">
        <v>0.75</v>
      </c>
      <c r="H25" s="440">
        <v>0.75</v>
      </c>
      <c r="I25" s="441">
        <v>2</v>
      </c>
      <c r="J25" s="437">
        <v>0.75</v>
      </c>
      <c r="K25" s="437">
        <v>0.75</v>
      </c>
      <c r="L25" s="411">
        <v>0.75</v>
      </c>
      <c r="M25" s="438">
        <v>0</v>
      </c>
      <c r="N25" s="415">
        <v>0.25</v>
      </c>
      <c r="O25" s="416"/>
      <c r="P25" s="416"/>
    </row>
    <row r="26" spans="1:18" s="407" customFormat="1" ht="21" customHeight="1">
      <c r="A26" s="431" t="s">
        <v>646</v>
      </c>
      <c r="B26" s="439" t="s">
        <v>564</v>
      </c>
      <c r="C26" s="442" t="s">
        <v>565</v>
      </c>
      <c r="D26" s="444">
        <v>3.5</v>
      </c>
      <c r="E26" s="445">
        <v>3.625</v>
      </c>
      <c r="F26" s="446">
        <v>3.75</v>
      </c>
      <c r="G26" s="447">
        <v>3.875</v>
      </c>
      <c r="H26" s="448">
        <v>4</v>
      </c>
      <c r="I26" s="449">
        <v>9.5</v>
      </c>
      <c r="J26" s="447">
        <v>4.125</v>
      </c>
      <c r="K26" s="446">
        <v>4.25</v>
      </c>
      <c r="L26" s="450">
        <v>4.375</v>
      </c>
      <c r="M26" s="451">
        <v>0.125</v>
      </c>
      <c r="N26" s="415">
        <v>0.25</v>
      </c>
      <c r="O26" s="416"/>
      <c r="P26" s="416"/>
    </row>
    <row r="27" spans="1:18" s="407" customFormat="1" ht="21" customHeight="1">
      <c r="A27" s="431"/>
      <c r="B27" s="439"/>
      <c r="C27" s="442" t="s">
        <v>647</v>
      </c>
      <c r="D27" s="447">
        <f t="shared" ref="D27:F27" si="1">E27</f>
        <v>1</v>
      </c>
      <c r="E27" s="447">
        <f t="shared" si="1"/>
        <v>1</v>
      </c>
      <c r="F27" s="447">
        <f t="shared" si="1"/>
        <v>1</v>
      </c>
      <c r="G27" s="447">
        <f>H27</f>
        <v>1</v>
      </c>
      <c r="H27" s="448">
        <v>1</v>
      </c>
      <c r="I27" s="452">
        <v>1</v>
      </c>
      <c r="J27" s="452">
        <v>1</v>
      </c>
      <c r="K27" s="452">
        <v>1</v>
      </c>
      <c r="L27" s="452">
        <v>1</v>
      </c>
      <c r="M27" s="451">
        <v>0</v>
      </c>
      <c r="N27" s="415">
        <v>0.125</v>
      </c>
      <c r="O27" s="416"/>
      <c r="P27" s="416"/>
    </row>
    <row r="28" spans="1:18" s="407" customFormat="1" ht="21" customHeight="1">
      <c r="A28" s="431" t="s">
        <v>59</v>
      </c>
      <c r="B28" s="439" t="s">
        <v>566</v>
      </c>
      <c r="C28" s="442" t="s">
        <v>567</v>
      </c>
      <c r="D28" s="443">
        <v>0.375</v>
      </c>
      <c r="E28" s="411">
        <v>0.375</v>
      </c>
      <c r="F28" s="437">
        <v>0.375</v>
      </c>
      <c r="G28" s="437">
        <v>0.375</v>
      </c>
      <c r="H28" s="448">
        <v>0.375</v>
      </c>
      <c r="I28" s="449">
        <v>1</v>
      </c>
      <c r="J28" s="446">
        <v>0.375</v>
      </c>
      <c r="K28" s="446">
        <v>0.375</v>
      </c>
      <c r="L28" s="445">
        <v>0.375</v>
      </c>
      <c r="M28" s="453">
        <v>0</v>
      </c>
      <c r="N28" s="415">
        <v>0.25</v>
      </c>
    </row>
    <row r="29" spans="1:18" s="407" customFormat="1" ht="21" hidden="1" customHeight="1" thickBot="1">
      <c r="A29" s="454" t="s">
        <v>648</v>
      </c>
      <c r="B29" s="455"/>
      <c r="C29" s="456"/>
      <c r="D29" s="456"/>
      <c r="E29" s="457"/>
      <c r="F29" s="457"/>
      <c r="G29" s="457"/>
      <c r="H29" s="458"/>
      <c r="I29" s="459"/>
      <c r="J29" s="457"/>
      <c r="K29" s="457"/>
      <c r="L29" s="457"/>
      <c r="M29" s="460"/>
      <c r="N29" s="461"/>
      <c r="O29" s="462"/>
      <c r="P29" s="462"/>
      <c r="Q29" s="462"/>
      <c r="R29" s="462"/>
    </row>
    <row r="30" spans="1:18" s="407" customFormat="1" ht="21" hidden="1" customHeight="1">
      <c r="A30" s="463" t="s">
        <v>59</v>
      </c>
      <c r="B30" s="464" t="s">
        <v>568</v>
      </c>
      <c r="C30" s="465" t="s">
        <v>569</v>
      </c>
      <c r="D30" s="466">
        <v>14.5</v>
      </c>
      <c r="E30" s="467">
        <v>14.75</v>
      </c>
      <c r="F30" s="467">
        <v>15</v>
      </c>
      <c r="G30" s="467">
        <v>15.25</v>
      </c>
      <c r="H30" s="468">
        <v>15.5</v>
      </c>
      <c r="I30" s="469">
        <v>39</v>
      </c>
      <c r="J30" s="467">
        <v>15.75</v>
      </c>
      <c r="K30" s="467">
        <v>16</v>
      </c>
      <c r="L30" s="470">
        <v>16.25</v>
      </c>
      <c r="M30" s="471">
        <v>0.25</v>
      </c>
      <c r="N30" s="472">
        <v>0.375</v>
      </c>
    </row>
    <row r="31" spans="1:18" s="407" customFormat="1" ht="21" hidden="1" customHeight="1">
      <c r="A31" s="463" t="s">
        <v>649</v>
      </c>
      <c r="B31" s="464" t="s">
        <v>570</v>
      </c>
      <c r="C31" s="465" t="s">
        <v>571</v>
      </c>
      <c r="D31" s="473">
        <v>12.75</v>
      </c>
      <c r="E31" s="474">
        <v>13</v>
      </c>
      <c r="F31" s="474">
        <v>13.25</v>
      </c>
      <c r="G31" s="474">
        <v>13.5</v>
      </c>
      <c r="H31" s="475">
        <v>13.75</v>
      </c>
      <c r="I31" s="476">
        <v>35</v>
      </c>
      <c r="J31" s="474">
        <v>14</v>
      </c>
      <c r="K31" s="474">
        <v>14.25</v>
      </c>
      <c r="L31" s="471">
        <v>14.5</v>
      </c>
      <c r="M31" s="428">
        <v>0.25</v>
      </c>
      <c r="N31" s="472">
        <v>0.375</v>
      </c>
    </row>
    <row r="32" spans="1:18" s="407" customFormat="1" ht="21" hidden="1" customHeight="1">
      <c r="A32" s="463" t="s">
        <v>650</v>
      </c>
      <c r="B32" s="464" t="s">
        <v>572</v>
      </c>
      <c r="C32" s="477" t="s">
        <v>573</v>
      </c>
      <c r="D32" s="473">
        <v>9.6299212598425203</v>
      </c>
      <c r="E32" s="474">
        <v>9.8799212598425203</v>
      </c>
      <c r="F32" s="474">
        <v>10.12992125984252</v>
      </c>
      <c r="G32" s="474">
        <v>10.37992125984252</v>
      </c>
      <c r="H32" s="475">
        <v>10.62992125984252</v>
      </c>
      <c r="I32" s="476">
        <v>27</v>
      </c>
      <c r="J32" s="474">
        <v>10.87992125984252</v>
      </c>
      <c r="K32" s="474">
        <v>11.12992125984252</v>
      </c>
      <c r="L32" s="471">
        <v>11.37992125984252</v>
      </c>
      <c r="M32" s="428">
        <v>0.25</v>
      </c>
      <c r="N32" s="472">
        <v>0.25</v>
      </c>
    </row>
    <row r="33" spans="1:18" s="407" customFormat="1" ht="21" hidden="1" customHeight="1">
      <c r="A33" s="478" t="s">
        <v>651</v>
      </c>
      <c r="B33" s="479" t="s">
        <v>574</v>
      </c>
      <c r="C33" s="442" t="s">
        <v>575</v>
      </c>
      <c r="D33" s="443">
        <v>18.875</v>
      </c>
      <c r="E33" s="428">
        <v>19.375</v>
      </c>
      <c r="F33" s="428">
        <v>19.875</v>
      </c>
      <c r="G33" s="428">
        <v>20.375</v>
      </c>
      <c r="H33" s="480">
        <v>20.875</v>
      </c>
      <c r="I33" s="481">
        <v>53</v>
      </c>
      <c r="J33" s="428">
        <v>21.375</v>
      </c>
      <c r="K33" s="428">
        <v>21.875</v>
      </c>
      <c r="L33" s="428">
        <v>22.375</v>
      </c>
      <c r="M33" s="428">
        <v>0.5</v>
      </c>
      <c r="N33" s="482">
        <v>0.375</v>
      </c>
      <c r="O33" s="483"/>
      <c r="P33" s="483"/>
      <c r="Q33" s="483"/>
      <c r="R33" s="483"/>
    </row>
    <row r="34" spans="1:18" s="407" customFormat="1" ht="21" hidden="1" customHeight="1" thickBot="1">
      <c r="A34" s="478" t="s">
        <v>652</v>
      </c>
      <c r="B34" s="479" t="s">
        <v>576</v>
      </c>
      <c r="C34" s="439" t="s">
        <v>577</v>
      </c>
      <c r="D34" s="484">
        <v>9.5236220472440944</v>
      </c>
      <c r="E34" s="485">
        <v>9.8986220472440944</v>
      </c>
      <c r="F34" s="430">
        <v>10.273622047244094</v>
      </c>
      <c r="G34" s="485">
        <v>10.648622047244094</v>
      </c>
      <c r="H34" s="480">
        <v>11.023622047244094</v>
      </c>
      <c r="I34" s="481">
        <v>28</v>
      </c>
      <c r="J34" s="485">
        <v>11.398622047244094</v>
      </c>
      <c r="K34" s="430">
        <v>11.773622047244094</v>
      </c>
      <c r="L34" s="485">
        <v>12.148622047244094</v>
      </c>
      <c r="M34" s="428">
        <v>0.375</v>
      </c>
      <c r="N34" s="482">
        <v>0.375</v>
      </c>
    </row>
    <row r="35" spans="1:18" s="407" customFormat="1" ht="21" hidden="1" customHeight="1" thickBot="1">
      <c r="A35" s="454" t="s">
        <v>653</v>
      </c>
      <c r="B35" s="455"/>
      <c r="C35" s="456"/>
      <c r="D35" s="456"/>
      <c r="E35" s="457"/>
      <c r="F35" s="457"/>
      <c r="G35" s="457"/>
      <c r="H35" s="458"/>
      <c r="I35" s="459"/>
      <c r="J35" s="457"/>
      <c r="K35" s="457"/>
      <c r="L35" s="457"/>
      <c r="M35" s="460"/>
      <c r="N35" s="482"/>
    </row>
    <row r="36" spans="1:18" s="407" customFormat="1" ht="21" hidden="1" customHeight="1">
      <c r="A36" s="478" t="s">
        <v>654</v>
      </c>
      <c r="B36" s="479" t="s">
        <v>578</v>
      </c>
      <c r="C36" s="486" t="s">
        <v>579</v>
      </c>
      <c r="D36" s="487">
        <v>8.5</v>
      </c>
      <c r="E36" s="428">
        <v>8.875</v>
      </c>
      <c r="F36" s="428">
        <v>9.25</v>
      </c>
      <c r="G36" s="428">
        <v>9.625</v>
      </c>
      <c r="H36" s="488">
        <v>10</v>
      </c>
      <c r="I36" s="481">
        <v>21</v>
      </c>
      <c r="J36" s="428">
        <v>10.375</v>
      </c>
      <c r="K36" s="428">
        <v>10.75</v>
      </c>
      <c r="L36" s="428">
        <v>11.125</v>
      </c>
      <c r="M36" s="428">
        <v>0.375</v>
      </c>
      <c r="N36" s="482">
        <v>0.375</v>
      </c>
    </row>
    <row r="37" spans="1:18" s="407" customFormat="1" ht="21" hidden="1" customHeight="1">
      <c r="A37" s="478" t="s">
        <v>655</v>
      </c>
      <c r="B37" s="479" t="s">
        <v>580</v>
      </c>
      <c r="C37" s="486" t="s">
        <v>581</v>
      </c>
      <c r="D37" s="487">
        <v>14.25</v>
      </c>
      <c r="E37" s="428">
        <v>14.625</v>
      </c>
      <c r="F37" s="428">
        <v>15</v>
      </c>
      <c r="G37" s="428">
        <v>15.375</v>
      </c>
      <c r="H37" s="488">
        <v>15.75</v>
      </c>
      <c r="I37" s="481">
        <v>35.5</v>
      </c>
      <c r="J37" s="428">
        <v>16.125</v>
      </c>
      <c r="K37" s="428">
        <v>16.5</v>
      </c>
      <c r="L37" s="428">
        <v>16.875</v>
      </c>
      <c r="M37" s="428">
        <v>0.375</v>
      </c>
      <c r="N37" s="482">
        <v>0.375</v>
      </c>
    </row>
    <row r="38" spans="1:18" hidden="1">
      <c r="A38" s="489"/>
      <c r="B38" s="490" t="s">
        <v>582</v>
      </c>
      <c r="C38" s="491" t="s">
        <v>583</v>
      </c>
      <c r="D38" s="492">
        <v>5.25</v>
      </c>
      <c r="E38" s="493">
        <v>5.5</v>
      </c>
      <c r="F38" s="493">
        <v>5.75</v>
      </c>
      <c r="G38" s="493">
        <v>6</v>
      </c>
      <c r="H38" s="494">
        <v>6.25</v>
      </c>
      <c r="I38" s="495">
        <v>32</v>
      </c>
      <c r="J38" s="493">
        <v>6.5</v>
      </c>
      <c r="K38" s="493">
        <v>6.75</v>
      </c>
      <c r="L38" s="493">
        <v>7</v>
      </c>
      <c r="M38" s="493">
        <v>0.25</v>
      </c>
      <c r="N38" s="496">
        <v>0.375</v>
      </c>
    </row>
    <row r="39" spans="1:18" hidden="1">
      <c r="A39" s="489" t="s">
        <v>656</v>
      </c>
      <c r="B39" s="490" t="s">
        <v>584</v>
      </c>
      <c r="C39" s="491" t="s">
        <v>585</v>
      </c>
      <c r="D39" s="492">
        <v>7.5</v>
      </c>
      <c r="E39" s="493">
        <v>7.75</v>
      </c>
      <c r="F39" s="493">
        <v>8</v>
      </c>
      <c r="G39" s="493">
        <v>8.25</v>
      </c>
      <c r="H39" s="494">
        <v>9</v>
      </c>
      <c r="I39" s="495">
        <v>21.5</v>
      </c>
      <c r="J39" s="493">
        <v>9.25</v>
      </c>
      <c r="K39" s="493">
        <v>9.5</v>
      </c>
      <c r="L39" s="493">
        <v>9.75</v>
      </c>
      <c r="M39" s="493">
        <v>0.25</v>
      </c>
      <c r="N39" s="496">
        <v>0.375</v>
      </c>
    </row>
    <row r="40" spans="1:18" hidden="1">
      <c r="A40" s="489" t="s">
        <v>657</v>
      </c>
      <c r="B40" s="490" t="s">
        <v>586</v>
      </c>
      <c r="C40" s="491" t="s">
        <v>587</v>
      </c>
      <c r="D40" s="492">
        <v>3.5</v>
      </c>
      <c r="E40" s="493">
        <v>3.5</v>
      </c>
      <c r="F40" s="493">
        <v>3.5</v>
      </c>
      <c r="G40" s="493">
        <v>3.5</v>
      </c>
      <c r="H40" s="494">
        <v>3.5</v>
      </c>
      <c r="I40" s="495">
        <v>8.5</v>
      </c>
      <c r="J40" s="493">
        <v>3.5</v>
      </c>
      <c r="K40" s="493">
        <v>3.5</v>
      </c>
      <c r="L40" s="493">
        <v>3.5</v>
      </c>
      <c r="M40" s="497">
        <v>0</v>
      </c>
      <c r="N40" s="498">
        <v>0.25</v>
      </c>
    </row>
    <row r="41" spans="1:18" hidden="1">
      <c r="A41" s="360"/>
      <c r="B41" s="361"/>
      <c r="C41" s="362"/>
      <c r="D41" s="362"/>
      <c r="E41" s="363"/>
      <c r="F41" s="363"/>
      <c r="G41" s="363"/>
      <c r="H41" s="364"/>
      <c r="I41" s="364"/>
      <c r="J41" s="363"/>
      <c r="K41" s="363"/>
      <c r="L41" s="363"/>
      <c r="M41" s="363"/>
      <c r="N41" s="365"/>
    </row>
    <row r="42" spans="1:18" ht="15.5" hidden="1">
      <c r="A42" s="661" t="s">
        <v>658</v>
      </c>
      <c r="B42" s="661"/>
      <c r="C42" s="661"/>
      <c r="D42" s="661"/>
      <c r="E42" s="661"/>
      <c r="F42" s="661"/>
      <c r="G42" s="661"/>
      <c r="H42" s="661"/>
      <c r="I42" s="661"/>
      <c r="J42" s="661"/>
      <c r="K42" s="661"/>
      <c r="L42" s="661"/>
      <c r="M42" s="661"/>
      <c r="N42" s="661"/>
    </row>
    <row r="43" spans="1:18" ht="28" hidden="1">
      <c r="A43" s="360"/>
      <c r="B43" s="499" t="s">
        <v>659</v>
      </c>
      <c r="C43" s="500"/>
      <c r="D43" s="500"/>
      <c r="E43" s="363"/>
      <c r="F43" s="363"/>
      <c r="L43" s="363"/>
      <c r="M43" s="363"/>
      <c r="N43" s="365"/>
    </row>
    <row r="44" spans="1:18" ht="28" hidden="1">
      <c r="A44" s="360"/>
      <c r="B44" s="499" t="s">
        <v>660</v>
      </c>
      <c r="C44" s="500"/>
      <c r="D44" s="500"/>
      <c r="E44" s="363"/>
      <c r="F44" s="363"/>
      <c r="L44" s="363"/>
      <c r="M44" s="363"/>
      <c r="N44" s="365"/>
    </row>
    <row r="45" spans="1:18" hidden="1">
      <c r="A45" s="501"/>
      <c r="B45" s="502" t="s">
        <v>661</v>
      </c>
      <c r="C45" s="503"/>
      <c r="D45" s="503"/>
      <c r="E45" s="504"/>
      <c r="F45" s="504"/>
      <c r="G45" s="504"/>
      <c r="H45" s="505"/>
      <c r="I45" s="505"/>
      <c r="J45" s="504"/>
      <c r="K45" s="504"/>
      <c r="L45" s="504"/>
      <c r="M45" s="504"/>
      <c r="N45" s="506"/>
    </row>
    <row r="46" spans="1:18" hidden="1">
      <c r="A46" s="501"/>
      <c r="B46" s="502" t="s">
        <v>662</v>
      </c>
      <c r="C46" s="503"/>
      <c r="D46" s="503"/>
      <c r="E46" s="504"/>
      <c r="F46" s="504"/>
      <c r="G46" s="504"/>
      <c r="H46" s="505"/>
      <c r="I46" s="505"/>
      <c r="J46" s="504"/>
      <c r="K46" s="504"/>
      <c r="L46" s="504"/>
      <c r="M46" s="504"/>
      <c r="N46" s="506"/>
    </row>
    <row r="47" spans="1:18" hidden="1">
      <c r="A47" s="501"/>
      <c r="B47" s="507" t="s">
        <v>663</v>
      </c>
      <c r="C47" s="508"/>
      <c r="D47" s="508"/>
      <c r="E47" s="504"/>
      <c r="F47" s="504"/>
      <c r="G47" s="504"/>
      <c r="H47" s="505"/>
      <c r="I47" s="505"/>
      <c r="J47" s="504"/>
      <c r="K47" s="504"/>
      <c r="L47" s="504"/>
      <c r="M47" s="504"/>
      <c r="N47" s="506"/>
    </row>
    <row r="48" spans="1:18">
      <c r="A48" s="501"/>
      <c r="B48" s="509"/>
      <c r="C48" s="508"/>
      <c r="D48" s="508"/>
      <c r="E48" s="504"/>
      <c r="F48" s="504"/>
      <c r="G48" s="504"/>
      <c r="H48" s="510"/>
      <c r="I48" s="505"/>
      <c r="J48" s="504"/>
      <c r="K48" s="504"/>
      <c r="L48" s="504"/>
      <c r="M48" s="504"/>
      <c r="N48" s="506"/>
    </row>
  </sheetData>
  <mergeCells count="4">
    <mergeCell ref="K1:M4"/>
    <mergeCell ref="N1:N4"/>
    <mergeCell ref="A6:N6"/>
    <mergeCell ref="A42:N42"/>
  </mergeCells>
  <printOptions horizontalCentered="1"/>
  <pageMargins left="0.2" right="0.2" top="0.25" bottom="0" header="0.3" footer="0.3"/>
  <pageSetup paperSize="9"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H13" sqref="H13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122</v>
      </c>
      <c r="C2" s="239"/>
    </row>
    <row r="3" spans="1:18">
      <c r="A3" s="234"/>
    </row>
    <row r="4" spans="1:18" s="243" customFormat="1" ht="71.25" customHeight="1">
      <c r="A4" s="241" t="s">
        <v>123</v>
      </c>
      <c r="B4" s="242" t="s">
        <v>124</v>
      </c>
      <c r="D4" s="242" t="s">
        <v>125</v>
      </c>
      <c r="F4" s="242" t="s">
        <v>126</v>
      </c>
      <c r="H4" s="242" t="s">
        <v>127</v>
      </c>
      <c r="J4" s="242" t="s">
        <v>128</v>
      </c>
      <c r="L4" s="244" t="s">
        <v>129</v>
      </c>
    </row>
    <row r="5" spans="1:18" ht="16">
      <c r="A5" s="245" t="s">
        <v>130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131</v>
      </c>
      <c r="B8" s="242" t="s">
        <v>124</v>
      </c>
      <c r="D8" s="242" t="s">
        <v>125</v>
      </c>
      <c r="F8" s="242" t="s">
        <v>126</v>
      </c>
      <c r="H8" s="242" t="s">
        <v>127</v>
      </c>
      <c r="J8" s="242" t="s">
        <v>128</v>
      </c>
      <c r="L8" s="244" t="s">
        <v>129</v>
      </c>
    </row>
    <row r="9" spans="1:18" ht="197.25" customHeight="1">
      <c r="A9" s="234"/>
      <c r="B9" s="248"/>
    </row>
    <row r="11" spans="1:18" s="243" customFormat="1" ht="71.25" customHeight="1">
      <c r="A11" s="241" t="s">
        <v>132</v>
      </c>
      <c r="B11" s="242" t="s">
        <v>124</v>
      </c>
      <c r="D11" s="242" t="s">
        <v>125</v>
      </c>
      <c r="F11" s="242" t="s">
        <v>126</v>
      </c>
      <c r="H11" s="242" t="s">
        <v>133</v>
      </c>
      <c r="J11" s="242" t="s">
        <v>127</v>
      </c>
      <c r="L11" s="242" t="s">
        <v>128</v>
      </c>
      <c r="N11" s="244" t="s">
        <v>129</v>
      </c>
    </row>
    <row r="12" spans="1:18" ht="197.25" customHeight="1">
      <c r="A12" s="234"/>
      <c r="B12" s="248"/>
    </row>
    <row r="14" spans="1:18" s="243" customFormat="1" ht="71.25" customHeight="1">
      <c r="A14" s="241" t="s">
        <v>134</v>
      </c>
      <c r="B14" s="242" t="s">
        <v>124</v>
      </c>
      <c r="D14" s="242" t="s">
        <v>125</v>
      </c>
      <c r="F14" s="242" t="s">
        <v>135</v>
      </c>
      <c r="H14" s="242" t="s">
        <v>136</v>
      </c>
      <c r="J14" s="242" t="s">
        <v>137</v>
      </c>
      <c r="L14" s="244" t="s">
        <v>138</v>
      </c>
      <c r="N14" s="244" t="s">
        <v>139</v>
      </c>
      <c r="P14" s="242" t="s">
        <v>140</v>
      </c>
      <c r="R14" s="244" t="s">
        <v>129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141</v>
      </c>
      <c r="B18" s="242" t="s">
        <v>124</v>
      </c>
      <c r="C18" s="243"/>
      <c r="D18" s="242" t="s">
        <v>125</v>
      </c>
      <c r="E18" s="243"/>
      <c r="F18" s="242" t="s">
        <v>135</v>
      </c>
      <c r="G18" s="243"/>
      <c r="H18" s="242" t="s">
        <v>136</v>
      </c>
      <c r="I18" s="243"/>
      <c r="J18" s="244" t="s">
        <v>142</v>
      </c>
      <c r="K18" s="243"/>
      <c r="L18" s="242" t="s">
        <v>140</v>
      </c>
      <c r="M18" s="243"/>
      <c r="N18" s="244" t="s">
        <v>129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zoomScaleNormal="100" zoomScaleSheetLayoutView="85" zoomScalePageLayoutView="70" workbookViewId="0">
      <selection activeCell="G18" sqref="G18"/>
    </sheetView>
  </sheetViews>
  <sheetFormatPr defaultColWidth="9.81640625" defaultRowHeight="16"/>
  <cols>
    <col min="1" max="1" width="5.453125" style="292" bestFit="1" customWidth="1"/>
    <col min="2" max="2" width="17.7265625" style="292" customWidth="1"/>
    <col min="3" max="3" width="10.54296875" style="292" customWidth="1"/>
    <col min="4" max="4" width="20" style="292" customWidth="1"/>
    <col min="5" max="5" width="2.26953125" style="292" customWidth="1"/>
    <col min="6" max="6" width="15.81640625" style="292" customWidth="1"/>
    <col min="7" max="7" width="19.26953125" style="292" customWidth="1"/>
    <col min="8" max="8" width="45.54296875" style="292" customWidth="1"/>
    <col min="9" max="254" width="9.81640625" style="292"/>
    <col min="255" max="255" width="3.81640625" style="292" customWidth="1"/>
    <col min="256" max="257" width="9.54296875" style="292" customWidth="1"/>
    <col min="258" max="259" width="14.7265625" style="292" customWidth="1"/>
    <col min="260" max="260" width="0" style="292" hidden="1" customWidth="1"/>
    <col min="261" max="267" width="9.54296875" style="292" customWidth="1"/>
    <col min="268" max="510" width="9.81640625" style="292"/>
    <col min="511" max="511" width="3.81640625" style="292" customWidth="1"/>
    <col min="512" max="513" width="9.54296875" style="292" customWidth="1"/>
    <col min="514" max="515" width="14.7265625" style="292" customWidth="1"/>
    <col min="516" max="516" width="0" style="292" hidden="1" customWidth="1"/>
    <col min="517" max="523" width="9.54296875" style="292" customWidth="1"/>
    <col min="524" max="766" width="9.81640625" style="292"/>
    <col min="767" max="767" width="3.81640625" style="292" customWidth="1"/>
    <col min="768" max="769" width="9.54296875" style="292" customWidth="1"/>
    <col min="770" max="771" width="14.7265625" style="292" customWidth="1"/>
    <col min="772" max="772" width="0" style="292" hidden="1" customWidth="1"/>
    <col min="773" max="779" width="9.54296875" style="292" customWidth="1"/>
    <col min="780" max="1022" width="9.81640625" style="292"/>
    <col min="1023" max="1023" width="3.81640625" style="292" customWidth="1"/>
    <col min="1024" max="1025" width="9.54296875" style="292" customWidth="1"/>
    <col min="1026" max="1027" width="14.7265625" style="292" customWidth="1"/>
    <col min="1028" max="1028" width="0" style="292" hidden="1" customWidth="1"/>
    <col min="1029" max="1035" width="9.54296875" style="292" customWidth="1"/>
    <col min="1036" max="1278" width="9.81640625" style="292"/>
    <col min="1279" max="1279" width="3.81640625" style="292" customWidth="1"/>
    <col min="1280" max="1281" width="9.54296875" style="292" customWidth="1"/>
    <col min="1282" max="1283" width="14.7265625" style="292" customWidth="1"/>
    <col min="1284" max="1284" width="0" style="292" hidden="1" customWidth="1"/>
    <col min="1285" max="1291" width="9.54296875" style="292" customWidth="1"/>
    <col min="1292" max="1534" width="9.81640625" style="292"/>
    <col min="1535" max="1535" width="3.81640625" style="292" customWidth="1"/>
    <col min="1536" max="1537" width="9.54296875" style="292" customWidth="1"/>
    <col min="1538" max="1539" width="14.7265625" style="292" customWidth="1"/>
    <col min="1540" max="1540" width="0" style="292" hidden="1" customWidth="1"/>
    <col min="1541" max="1547" width="9.54296875" style="292" customWidth="1"/>
    <col min="1548" max="1790" width="9.81640625" style="292"/>
    <col min="1791" max="1791" width="3.81640625" style="292" customWidth="1"/>
    <col min="1792" max="1793" width="9.54296875" style="292" customWidth="1"/>
    <col min="1794" max="1795" width="14.7265625" style="292" customWidth="1"/>
    <col min="1796" max="1796" width="0" style="292" hidden="1" customWidth="1"/>
    <col min="1797" max="1803" width="9.54296875" style="292" customWidth="1"/>
    <col min="1804" max="2046" width="9.81640625" style="292"/>
    <col min="2047" max="2047" width="3.81640625" style="292" customWidth="1"/>
    <col min="2048" max="2049" width="9.54296875" style="292" customWidth="1"/>
    <col min="2050" max="2051" width="14.7265625" style="292" customWidth="1"/>
    <col min="2052" max="2052" width="0" style="292" hidden="1" customWidth="1"/>
    <col min="2053" max="2059" width="9.54296875" style="292" customWidth="1"/>
    <col min="2060" max="2302" width="9.81640625" style="292"/>
    <col min="2303" max="2303" width="3.81640625" style="292" customWidth="1"/>
    <col min="2304" max="2305" width="9.54296875" style="292" customWidth="1"/>
    <col min="2306" max="2307" width="14.7265625" style="292" customWidth="1"/>
    <col min="2308" max="2308" width="0" style="292" hidden="1" customWidth="1"/>
    <col min="2309" max="2315" width="9.54296875" style="292" customWidth="1"/>
    <col min="2316" max="2558" width="9.81640625" style="292"/>
    <col min="2559" max="2559" width="3.81640625" style="292" customWidth="1"/>
    <col min="2560" max="2561" width="9.54296875" style="292" customWidth="1"/>
    <col min="2562" max="2563" width="14.7265625" style="292" customWidth="1"/>
    <col min="2564" max="2564" width="0" style="292" hidden="1" customWidth="1"/>
    <col min="2565" max="2571" width="9.54296875" style="292" customWidth="1"/>
    <col min="2572" max="2814" width="9.81640625" style="292"/>
    <col min="2815" max="2815" width="3.81640625" style="292" customWidth="1"/>
    <col min="2816" max="2817" width="9.54296875" style="292" customWidth="1"/>
    <col min="2818" max="2819" width="14.7265625" style="292" customWidth="1"/>
    <col min="2820" max="2820" width="0" style="292" hidden="1" customWidth="1"/>
    <col min="2821" max="2827" width="9.54296875" style="292" customWidth="1"/>
    <col min="2828" max="3070" width="9.81640625" style="292"/>
    <col min="3071" max="3071" width="3.81640625" style="292" customWidth="1"/>
    <col min="3072" max="3073" width="9.54296875" style="292" customWidth="1"/>
    <col min="3074" max="3075" width="14.7265625" style="292" customWidth="1"/>
    <col min="3076" max="3076" width="0" style="292" hidden="1" customWidth="1"/>
    <col min="3077" max="3083" width="9.54296875" style="292" customWidth="1"/>
    <col min="3084" max="3326" width="9.81640625" style="292"/>
    <col min="3327" max="3327" width="3.81640625" style="292" customWidth="1"/>
    <col min="3328" max="3329" width="9.54296875" style="292" customWidth="1"/>
    <col min="3330" max="3331" width="14.7265625" style="292" customWidth="1"/>
    <col min="3332" max="3332" width="0" style="292" hidden="1" customWidth="1"/>
    <col min="3333" max="3339" width="9.54296875" style="292" customWidth="1"/>
    <col min="3340" max="3582" width="9.81640625" style="292"/>
    <col min="3583" max="3583" width="3.81640625" style="292" customWidth="1"/>
    <col min="3584" max="3585" width="9.54296875" style="292" customWidth="1"/>
    <col min="3586" max="3587" width="14.7265625" style="292" customWidth="1"/>
    <col min="3588" max="3588" width="0" style="292" hidden="1" customWidth="1"/>
    <col min="3589" max="3595" width="9.54296875" style="292" customWidth="1"/>
    <col min="3596" max="3838" width="9.81640625" style="292"/>
    <col min="3839" max="3839" width="3.81640625" style="292" customWidth="1"/>
    <col min="3840" max="3841" width="9.54296875" style="292" customWidth="1"/>
    <col min="3842" max="3843" width="14.7265625" style="292" customWidth="1"/>
    <col min="3844" max="3844" width="0" style="292" hidden="1" customWidth="1"/>
    <col min="3845" max="3851" width="9.54296875" style="292" customWidth="1"/>
    <col min="3852" max="4094" width="9.81640625" style="292"/>
    <col min="4095" max="4095" width="3.81640625" style="292" customWidth="1"/>
    <col min="4096" max="4097" width="9.54296875" style="292" customWidth="1"/>
    <col min="4098" max="4099" width="14.7265625" style="292" customWidth="1"/>
    <col min="4100" max="4100" width="0" style="292" hidden="1" customWidth="1"/>
    <col min="4101" max="4107" width="9.54296875" style="292" customWidth="1"/>
    <col min="4108" max="4350" width="9.81640625" style="292"/>
    <col min="4351" max="4351" width="3.81640625" style="292" customWidth="1"/>
    <col min="4352" max="4353" width="9.54296875" style="292" customWidth="1"/>
    <col min="4354" max="4355" width="14.7265625" style="292" customWidth="1"/>
    <col min="4356" max="4356" width="0" style="292" hidden="1" customWidth="1"/>
    <col min="4357" max="4363" width="9.54296875" style="292" customWidth="1"/>
    <col min="4364" max="4606" width="9.81640625" style="292"/>
    <col min="4607" max="4607" width="3.81640625" style="292" customWidth="1"/>
    <col min="4608" max="4609" width="9.54296875" style="292" customWidth="1"/>
    <col min="4610" max="4611" width="14.7265625" style="292" customWidth="1"/>
    <col min="4612" max="4612" width="0" style="292" hidden="1" customWidth="1"/>
    <col min="4613" max="4619" width="9.54296875" style="292" customWidth="1"/>
    <col min="4620" max="4862" width="9.81640625" style="292"/>
    <col min="4863" max="4863" width="3.81640625" style="292" customWidth="1"/>
    <col min="4864" max="4865" width="9.54296875" style="292" customWidth="1"/>
    <col min="4866" max="4867" width="14.7265625" style="292" customWidth="1"/>
    <col min="4868" max="4868" width="0" style="292" hidden="1" customWidth="1"/>
    <col min="4869" max="4875" width="9.54296875" style="292" customWidth="1"/>
    <col min="4876" max="5118" width="9.81640625" style="292"/>
    <col min="5119" max="5119" width="3.81640625" style="292" customWidth="1"/>
    <col min="5120" max="5121" width="9.54296875" style="292" customWidth="1"/>
    <col min="5122" max="5123" width="14.7265625" style="292" customWidth="1"/>
    <col min="5124" max="5124" width="0" style="292" hidden="1" customWidth="1"/>
    <col min="5125" max="5131" width="9.54296875" style="292" customWidth="1"/>
    <col min="5132" max="5374" width="9.81640625" style="292"/>
    <col min="5375" max="5375" width="3.81640625" style="292" customWidth="1"/>
    <col min="5376" max="5377" width="9.54296875" style="292" customWidth="1"/>
    <col min="5378" max="5379" width="14.7265625" style="292" customWidth="1"/>
    <col min="5380" max="5380" width="0" style="292" hidden="1" customWidth="1"/>
    <col min="5381" max="5387" width="9.54296875" style="292" customWidth="1"/>
    <col min="5388" max="5630" width="9.81640625" style="292"/>
    <col min="5631" max="5631" width="3.81640625" style="292" customWidth="1"/>
    <col min="5632" max="5633" width="9.54296875" style="292" customWidth="1"/>
    <col min="5634" max="5635" width="14.7265625" style="292" customWidth="1"/>
    <col min="5636" max="5636" width="0" style="292" hidden="1" customWidth="1"/>
    <col min="5637" max="5643" width="9.54296875" style="292" customWidth="1"/>
    <col min="5644" max="5886" width="9.81640625" style="292"/>
    <col min="5887" max="5887" width="3.81640625" style="292" customWidth="1"/>
    <col min="5888" max="5889" width="9.54296875" style="292" customWidth="1"/>
    <col min="5890" max="5891" width="14.7265625" style="292" customWidth="1"/>
    <col min="5892" max="5892" width="0" style="292" hidden="1" customWidth="1"/>
    <col min="5893" max="5899" width="9.54296875" style="292" customWidth="1"/>
    <col min="5900" max="6142" width="9.81640625" style="292"/>
    <col min="6143" max="6143" width="3.81640625" style="292" customWidth="1"/>
    <col min="6144" max="6145" width="9.54296875" style="292" customWidth="1"/>
    <col min="6146" max="6147" width="14.7265625" style="292" customWidth="1"/>
    <col min="6148" max="6148" width="0" style="292" hidden="1" customWidth="1"/>
    <col min="6149" max="6155" width="9.54296875" style="292" customWidth="1"/>
    <col min="6156" max="6398" width="9.81640625" style="292"/>
    <col min="6399" max="6399" width="3.81640625" style="292" customWidth="1"/>
    <col min="6400" max="6401" width="9.54296875" style="292" customWidth="1"/>
    <col min="6402" max="6403" width="14.7265625" style="292" customWidth="1"/>
    <col min="6404" max="6404" width="0" style="292" hidden="1" customWidth="1"/>
    <col min="6405" max="6411" width="9.54296875" style="292" customWidth="1"/>
    <col min="6412" max="6654" width="9.81640625" style="292"/>
    <col min="6655" max="6655" width="3.81640625" style="292" customWidth="1"/>
    <col min="6656" max="6657" width="9.54296875" style="292" customWidth="1"/>
    <col min="6658" max="6659" width="14.7265625" style="292" customWidth="1"/>
    <col min="6660" max="6660" width="0" style="292" hidden="1" customWidth="1"/>
    <col min="6661" max="6667" width="9.54296875" style="292" customWidth="1"/>
    <col min="6668" max="6910" width="9.81640625" style="292"/>
    <col min="6911" max="6911" width="3.81640625" style="292" customWidth="1"/>
    <col min="6912" max="6913" width="9.54296875" style="292" customWidth="1"/>
    <col min="6914" max="6915" width="14.7265625" style="292" customWidth="1"/>
    <col min="6916" max="6916" width="0" style="292" hidden="1" customWidth="1"/>
    <col min="6917" max="6923" width="9.54296875" style="292" customWidth="1"/>
    <col min="6924" max="7166" width="9.81640625" style="292"/>
    <col min="7167" max="7167" width="3.81640625" style="292" customWidth="1"/>
    <col min="7168" max="7169" width="9.54296875" style="292" customWidth="1"/>
    <col min="7170" max="7171" width="14.7265625" style="292" customWidth="1"/>
    <col min="7172" max="7172" width="0" style="292" hidden="1" customWidth="1"/>
    <col min="7173" max="7179" width="9.54296875" style="292" customWidth="1"/>
    <col min="7180" max="7422" width="9.81640625" style="292"/>
    <col min="7423" max="7423" width="3.81640625" style="292" customWidth="1"/>
    <col min="7424" max="7425" width="9.54296875" style="292" customWidth="1"/>
    <col min="7426" max="7427" width="14.7265625" style="292" customWidth="1"/>
    <col min="7428" max="7428" width="0" style="292" hidden="1" customWidth="1"/>
    <col min="7429" max="7435" width="9.54296875" style="292" customWidth="1"/>
    <col min="7436" max="7678" width="9.81640625" style="292"/>
    <col min="7679" max="7679" width="3.81640625" style="292" customWidth="1"/>
    <col min="7680" max="7681" width="9.54296875" style="292" customWidth="1"/>
    <col min="7682" max="7683" width="14.7265625" style="292" customWidth="1"/>
    <col min="7684" max="7684" width="0" style="292" hidden="1" customWidth="1"/>
    <col min="7685" max="7691" width="9.54296875" style="292" customWidth="1"/>
    <col min="7692" max="7934" width="9.81640625" style="292"/>
    <col min="7935" max="7935" width="3.81640625" style="292" customWidth="1"/>
    <col min="7936" max="7937" width="9.54296875" style="292" customWidth="1"/>
    <col min="7938" max="7939" width="14.7265625" style="292" customWidth="1"/>
    <col min="7940" max="7940" width="0" style="292" hidden="1" customWidth="1"/>
    <col min="7941" max="7947" width="9.54296875" style="292" customWidth="1"/>
    <col min="7948" max="8190" width="9.81640625" style="292"/>
    <col min="8191" max="8191" width="3.81640625" style="292" customWidth="1"/>
    <col min="8192" max="8193" width="9.54296875" style="292" customWidth="1"/>
    <col min="8194" max="8195" width="14.7265625" style="292" customWidth="1"/>
    <col min="8196" max="8196" width="0" style="292" hidden="1" customWidth="1"/>
    <col min="8197" max="8203" width="9.54296875" style="292" customWidth="1"/>
    <col min="8204" max="8446" width="9.81640625" style="292"/>
    <col min="8447" max="8447" width="3.81640625" style="292" customWidth="1"/>
    <col min="8448" max="8449" width="9.54296875" style="292" customWidth="1"/>
    <col min="8450" max="8451" width="14.7265625" style="292" customWidth="1"/>
    <col min="8452" max="8452" width="0" style="292" hidden="1" customWidth="1"/>
    <col min="8453" max="8459" width="9.54296875" style="292" customWidth="1"/>
    <col min="8460" max="8702" width="9.81640625" style="292"/>
    <col min="8703" max="8703" width="3.81640625" style="292" customWidth="1"/>
    <col min="8704" max="8705" width="9.54296875" style="292" customWidth="1"/>
    <col min="8706" max="8707" width="14.7265625" style="292" customWidth="1"/>
    <col min="8708" max="8708" width="0" style="292" hidden="1" customWidth="1"/>
    <col min="8709" max="8715" width="9.54296875" style="292" customWidth="1"/>
    <col min="8716" max="8958" width="9.81640625" style="292"/>
    <col min="8959" max="8959" width="3.81640625" style="292" customWidth="1"/>
    <col min="8960" max="8961" width="9.54296875" style="292" customWidth="1"/>
    <col min="8962" max="8963" width="14.7265625" style="292" customWidth="1"/>
    <col min="8964" max="8964" width="0" style="292" hidden="1" customWidth="1"/>
    <col min="8965" max="8971" width="9.54296875" style="292" customWidth="1"/>
    <col min="8972" max="9214" width="9.81640625" style="292"/>
    <col min="9215" max="9215" width="3.81640625" style="292" customWidth="1"/>
    <col min="9216" max="9217" width="9.54296875" style="292" customWidth="1"/>
    <col min="9218" max="9219" width="14.7265625" style="292" customWidth="1"/>
    <col min="9220" max="9220" width="0" style="292" hidden="1" customWidth="1"/>
    <col min="9221" max="9227" width="9.54296875" style="292" customWidth="1"/>
    <col min="9228" max="9470" width="9.81640625" style="292"/>
    <col min="9471" max="9471" width="3.81640625" style="292" customWidth="1"/>
    <col min="9472" max="9473" width="9.54296875" style="292" customWidth="1"/>
    <col min="9474" max="9475" width="14.7265625" style="292" customWidth="1"/>
    <col min="9476" max="9476" width="0" style="292" hidden="1" customWidth="1"/>
    <col min="9477" max="9483" width="9.54296875" style="292" customWidth="1"/>
    <col min="9484" max="9726" width="9.81640625" style="292"/>
    <col min="9727" max="9727" width="3.81640625" style="292" customWidth="1"/>
    <col min="9728" max="9729" width="9.54296875" style="292" customWidth="1"/>
    <col min="9730" max="9731" width="14.7265625" style="292" customWidth="1"/>
    <col min="9732" max="9732" width="0" style="292" hidden="1" customWidth="1"/>
    <col min="9733" max="9739" width="9.54296875" style="292" customWidth="1"/>
    <col min="9740" max="9982" width="9.81640625" style="292"/>
    <col min="9983" max="9983" width="3.81640625" style="292" customWidth="1"/>
    <col min="9984" max="9985" width="9.54296875" style="292" customWidth="1"/>
    <col min="9986" max="9987" width="14.7265625" style="292" customWidth="1"/>
    <col min="9988" max="9988" width="0" style="292" hidden="1" customWidth="1"/>
    <col min="9989" max="9995" width="9.54296875" style="292" customWidth="1"/>
    <col min="9996" max="10238" width="9.81640625" style="292"/>
    <col min="10239" max="10239" width="3.81640625" style="292" customWidth="1"/>
    <col min="10240" max="10241" width="9.54296875" style="292" customWidth="1"/>
    <col min="10242" max="10243" width="14.7265625" style="292" customWidth="1"/>
    <col min="10244" max="10244" width="0" style="292" hidden="1" customWidth="1"/>
    <col min="10245" max="10251" width="9.54296875" style="292" customWidth="1"/>
    <col min="10252" max="10494" width="9.81640625" style="292"/>
    <col min="10495" max="10495" width="3.81640625" style="292" customWidth="1"/>
    <col min="10496" max="10497" width="9.54296875" style="292" customWidth="1"/>
    <col min="10498" max="10499" width="14.7265625" style="292" customWidth="1"/>
    <col min="10500" max="10500" width="0" style="292" hidden="1" customWidth="1"/>
    <col min="10501" max="10507" width="9.54296875" style="292" customWidth="1"/>
    <col min="10508" max="10750" width="9.81640625" style="292"/>
    <col min="10751" max="10751" width="3.81640625" style="292" customWidth="1"/>
    <col min="10752" max="10753" width="9.54296875" style="292" customWidth="1"/>
    <col min="10754" max="10755" width="14.7265625" style="292" customWidth="1"/>
    <col min="10756" max="10756" width="0" style="292" hidden="1" customWidth="1"/>
    <col min="10757" max="10763" width="9.54296875" style="292" customWidth="1"/>
    <col min="10764" max="11006" width="9.81640625" style="292"/>
    <col min="11007" max="11007" width="3.81640625" style="292" customWidth="1"/>
    <col min="11008" max="11009" width="9.54296875" style="292" customWidth="1"/>
    <col min="11010" max="11011" width="14.7265625" style="292" customWidth="1"/>
    <col min="11012" max="11012" width="0" style="292" hidden="1" customWidth="1"/>
    <col min="11013" max="11019" width="9.54296875" style="292" customWidth="1"/>
    <col min="11020" max="11262" width="9.81640625" style="292"/>
    <col min="11263" max="11263" width="3.81640625" style="292" customWidth="1"/>
    <col min="11264" max="11265" width="9.54296875" style="292" customWidth="1"/>
    <col min="11266" max="11267" width="14.7265625" style="292" customWidth="1"/>
    <col min="11268" max="11268" width="0" style="292" hidden="1" customWidth="1"/>
    <col min="11269" max="11275" width="9.54296875" style="292" customWidth="1"/>
    <col min="11276" max="11518" width="9.81640625" style="292"/>
    <col min="11519" max="11519" width="3.81640625" style="292" customWidth="1"/>
    <col min="11520" max="11521" width="9.54296875" style="292" customWidth="1"/>
    <col min="11522" max="11523" width="14.7265625" style="292" customWidth="1"/>
    <col min="11524" max="11524" width="0" style="292" hidden="1" customWidth="1"/>
    <col min="11525" max="11531" width="9.54296875" style="292" customWidth="1"/>
    <col min="11532" max="11774" width="9.81640625" style="292"/>
    <col min="11775" max="11775" width="3.81640625" style="292" customWidth="1"/>
    <col min="11776" max="11777" width="9.54296875" style="292" customWidth="1"/>
    <col min="11778" max="11779" width="14.7265625" style="292" customWidth="1"/>
    <col min="11780" max="11780" width="0" style="292" hidden="1" customWidth="1"/>
    <col min="11781" max="11787" width="9.54296875" style="292" customWidth="1"/>
    <col min="11788" max="12030" width="9.81640625" style="292"/>
    <col min="12031" max="12031" width="3.81640625" style="292" customWidth="1"/>
    <col min="12032" max="12033" width="9.54296875" style="292" customWidth="1"/>
    <col min="12034" max="12035" width="14.7265625" style="292" customWidth="1"/>
    <col min="12036" max="12036" width="0" style="292" hidden="1" customWidth="1"/>
    <col min="12037" max="12043" width="9.54296875" style="292" customWidth="1"/>
    <col min="12044" max="12286" width="9.81640625" style="292"/>
    <col min="12287" max="12287" width="3.81640625" style="292" customWidth="1"/>
    <col min="12288" max="12289" width="9.54296875" style="292" customWidth="1"/>
    <col min="12290" max="12291" width="14.7265625" style="292" customWidth="1"/>
    <col min="12292" max="12292" width="0" style="292" hidden="1" customWidth="1"/>
    <col min="12293" max="12299" width="9.54296875" style="292" customWidth="1"/>
    <col min="12300" max="12542" width="9.81640625" style="292"/>
    <col min="12543" max="12543" width="3.81640625" style="292" customWidth="1"/>
    <col min="12544" max="12545" width="9.54296875" style="292" customWidth="1"/>
    <col min="12546" max="12547" width="14.7265625" style="292" customWidth="1"/>
    <col min="12548" max="12548" width="0" style="292" hidden="1" customWidth="1"/>
    <col min="12549" max="12555" width="9.54296875" style="292" customWidth="1"/>
    <col min="12556" max="12798" width="9.81640625" style="292"/>
    <col min="12799" max="12799" width="3.81640625" style="292" customWidth="1"/>
    <col min="12800" max="12801" width="9.54296875" style="292" customWidth="1"/>
    <col min="12802" max="12803" width="14.7265625" style="292" customWidth="1"/>
    <col min="12804" max="12804" width="0" style="292" hidden="1" customWidth="1"/>
    <col min="12805" max="12811" width="9.54296875" style="292" customWidth="1"/>
    <col min="12812" max="13054" width="9.81640625" style="292"/>
    <col min="13055" max="13055" width="3.81640625" style="292" customWidth="1"/>
    <col min="13056" max="13057" width="9.54296875" style="292" customWidth="1"/>
    <col min="13058" max="13059" width="14.7265625" style="292" customWidth="1"/>
    <col min="13060" max="13060" width="0" style="292" hidden="1" customWidth="1"/>
    <col min="13061" max="13067" width="9.54296875" style="292" customWidth="1"/>
    <col min="13068" max="13310" width="9.81640625" style="292"/>
    <col min="13311" max="13311" width="3.81640625" style="292" customWidth="1"/>
    <col min="13312" max="13313" width="9.54296875" style="292" customWidth="1"/>
    <col min="13314" max="13315" width="14.7265625" style="292" customWidth="1"/>
    <col min="13316" max="13316" width="0" style="292" hidden="1" customWidth="1"/>
    <col min="13317" max="13323" width="9.54296875" style="292" customWidth="1"/>
    <col min="13324" max="13566" width="9.81640625" style="292"/>
    <col min="13567" max="13567" width="3.81640625" style="292" customWidth="1"/>
    <col min="13568" max="13569" width="9.54296875" style="292" customWidth="1"/>
    <col min="13570" max="13571" width="14.7265625" style="292" customWidth="1"/>
    <col min="13572" max="13572" width="0" style="292" hidden="1" customWidth="1"/>
    <col min="13573" max="13579" width="9.54296875" style="292" customWidth="1"/>
    <col min="13580" max="13822" width="9.81640625" style="292"/>
    <col min="13823" max="13823" width="3.81640625" style="292" customWidth="1"/>
    <col min="13824" max="13825" width="9.54296875" style="292" customWidth="1"/>
    <col min="13826" max="13827" width="14.7265625" style="292" customWidth="1"/>
    <col min="13828" max="13828" width="0" style="292" hidden="1" customWidth="1"/>
    <col min="13829" max="13835" width="9.54296875" style="292" customWidth="1"/>
    <col min="13836" max="14078" width="9.81640625" style="292"/>
    <col min="14079" max="14079" width="3.81640625" style="292" customWidth="1"/>
    <col min="14080" max="14081" width="9.54296875" style="292" customWidth="1"/>
    <col min="14082" max="14083" width="14.7265625" style="292" customWidth="1"/>
    <col min="14084" max="14084" width="0" style="292" hidden="1" customWidth="1"/>
    <col min="14085" max="14091" width="9.54296875" style="292" customWidth="1"/>
    <col min="14092" max="14334" width="9.81640625" style="292"/>
    <col min="14335" max="14335" width="3.81640625" style="292" customWidth="1"/>
    <col min="14336" max="14337" width="9.54296875" style="292" customWidth="1"/>
    <col min="14338" max="14339" width="14.7265625" style="292" customWidth="1"/>
    <col min="14340" max="14340" width="0" style="292" hidden="1" customWidth="1"/>
    <col min="14341" max="14347" width="9.54296875" style="292" customWidth="1"/>
    <col min="14348" max="14590" width="9.81640625" style="292"/>
    <col min="14591" max="14591" width="3.81640625" style="292" customWidth="1"/>
    <col min="14592" max="14593" width="9.54296875" style="292" customWidth="1"/>
    <col min="14594" max="14595" width="14.7265625" style="292" customWidth="1"/>
    <col min="14596" max="14596" width="0" style="292" hidden="1" customWidth="1"/>
    <col min="14597" max="14603" width="9.54296875" style="292" customWidth="1"/>
    <col min="14604" max="14846" width="9.81640625" style="292"/>
    <col min="14847" max="14847" width="3.81640625" style="292" customWidth="1"/>
    <col min="14848" max="14849" width="9.54296875" style="292" customWidth="1"/>
    <col min="14850" max="14851" width="14.7265625" style="292" customWidth="1"/>
    <col min="14852" max="14852" width="0" style="292" hidden="1" customWidth="1"/>
    <col min="14853" max="14859" width="9.54296875" style="292" customWidth="1"/>
    <col min="14860" max="15102" width="9.81640625" style="292"/>
    <col min="15103" max="15103" width="3.81640625" style="292" customWidth="1"/>
    <col min="15104" max="15105" width="9.54296875" style="292" customWidth="1"/>
    <col min="15106" max="15107" width="14.7265625" style="292" customWidth="1"/>
    <col min="15108" max="15108" width="0" style="292" hidden="1" customWidth="1"/>
    <col min="15109" max="15115" width="9.54296875" style="292" customWidth="1"/>
    <col min="15116" max="15358" width="9.81640625" style="292"/>
    <col min="15359" max="15359" width="3.81640625" style="292" customWidth="1"/>
    <col min="15360" max="15361" width="9.54296875" style="292" customWidth="1"/>
    <col min="15362" max="15363" width="14.7265625" style="292" customWidth="1"/>
    <col min="15364" max="15364" width="0" style="292" hidden="1" customWidth="1"/>
    <col min="15365" max="15371" width="9.54296875" style="292" customWidth="1"/>
    <col min="15372" max="15614" width="9.81640625" style="292"/>
    <col min="15615" max="15615" width="3.81640625" style="292" customWidth="1"/>
    <col min="15616" max="15617" width="9.54296875" style="292" customWidth="1"/>
    <col min="15618" max="15619" width="14.7265625" style="292" customWidth="1"/>
    <col min="15620" max="15620" width="0" style="292" hidden="1" customWidth="1"/>
    <col min="15621" max="15627" width="9.54296875" style="292" customWidth="1"/>
    <col min="15628" max="15870" width="9.81640625" style="292"/>
    <col min="15871" max="15871" width="3.81640625" style="292" customWidth="1"/>
    <col min="15872" max="15873" width="9.54296875" style="292" customWidth="1"/>
    <col min="15874" max="15875" width="14.7265625" style="292" customWidth="1"/>
    <col min="15876" max="15876" width="0" style="292" hidden="1" customWidth="1"/>
    <col min="15877" max="15883" width="9.54296875" style="292" customWidth="1"/>
    <col min="15884" max="16126" width="9.81640625" style="292"/>
    <col min="16127" max="16127" width="3.81640625" style="292" customWidth="1"/>
    <col min="16128" max="16129" width="9.54296875" style="292" customWidth="1"/>
    <col min="16130" max="16131" width="14.7265625" style="292" customWidth="1"/>
    <col min="16132" max="16132" width="0" style="292" hidden="1" customWidth="1"/>
    <col min="16133" max="16139" width="9.54296875" style="292" customWidth="1"/>
    <col min="16140" max="16384" width="9.81640625" style="292"/>
  </cols>
  <sheetData>
    <row r="1" spans="1:8" s="255" customFormat="1" ht="18" customHeight="1">
      <c r="B1"/>
      <c r="C1"/>
      <c r="D1"/>
      <c r="E1"/>
      <c r="F1" s="256" t="s">
        <v>77</v>
      </c>
      <c r="G1" s="257" t="s">
        <v>143</v>
      </c>
      <c r="H1"/>
    </row>
    <row r="2" spans="1:8" s="255" customFormat="1" ht="14.5" customHeight="1">
      <c r="B2"/>
      <c r="C2"/>
      <c r="D2"/>
      <c r="E2"/>
      <c r="F2" s="256" t="s">
        <v>79</v>
      </c>
      <c r="G2" s="258" t="s">
        <v>144</v>
      </c>
      <c r="H2"/>
    </row>
    <row r="3" spans="1:8" s="255" customFormat="1" ht="14.5" customHeight="1" thickBot="1">
      <c r="B3"/>
      <c r="C3"/>
      <c r="D3"/>
      <c r="E3"/>
      <c r="F3" s="256" t="s">
        <v>81</v>
      </c>
      <c r="G3" s="259" t="s">
        <v>145</v>
      </c>
      <c r="H3"/>
    </row>
    <row r="4" spans="1:8" s="255" customFormat="1" ht="17.25" customHeight="1" thickBot="1">
      <c r="A4" s="260"/>
      <c r="B4" s="665" t="s">
        <v>146</v>
      </c>
      <c r="C4" s="665"/>
      <c r="D4" s="262">
        <v>45384</v>
      </c>
      <c r="E4"/>
      <c r="F4"/>
      <c r="G4"/>
      <c r="H4"/>
    </row>
    <row r="5" spans="1:8" s="255" customFormat="1" ht="4" customHeight="1" thickBot="1">
      <c r="A5" s="260"/>
      <c r="B5" s="666"/>
      <c r="C5" s="666"/>
      <c r="D5" s="263"/>
      <c r="E5"/>
      <c r="F5" s="260"/>
      <c r="G5" s="260"/>
      <c r="H5"/>
    </row>
    <row r="6" spans="1:8" s="255" customFormat="1" ht="17.25" customHeight="1" thickBot="1">
      <c r="A6" s="260"/>
      <c r="B6" s="665" t="s">
        <v>147</v>
      </c>
      <c r="C6" s="665"/>
      <c r="D6" s="264" t="s">
        <v>82</v>
      </c>
      <c r="E6"/>
      <c r="F6" s="261" t="s">
        <v>148</v>
      </c>
      <c r="G6" s="265" t="str">
        <f>'[15]1. CD'!D9</f>
        <v>SS24 PRODUCTION</v>
      </c>
      <c r="H6"/>
    </row>
    <row r="7" spans="1:8" s="255" customFormat="1" ht="4" customHeight="1" thickBot="1">
      <c r="A7" s="260"/>
      <c r="B7" s="667"/>
      <c r="C7" s="667"/>
      <c r="D7" s="263"/>
      <c r="E7"/>
      <c r="F7" s="266"/>
      <c r="G7" s="266"/>
      <c r="H7"/>
    </row>
    <row r="8" spans="1:8" s="255" customFormat="1" ht="17.25" customHeight="1" thickBot="1">
      <c r="A8" s="260"/>
      <c r="B8" s="665" t="s">
        <v>149</v>
      </c>
      <c r="C8" s="665"/>
      <c r="D8" s="264" t="str">
        <f>'tăng rating'!D7</f>
        <v>G10ACW84A</v>
      </c>
      <c r="E8" s="267"/>
      <c r="F8" s="261" t="s">
        <v>120</v>
      </c>
      <c r="G8" s="264" t="str">
        <f>'[15]1. CD'!D10</f>
        <v>HOODIE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150</v>
      </c>
      <c r="B10" s="271" t="s">
        <v>151</v>
      </c>
      <c r="C10" s="663" t="s">
        <v>152</v>
      </c>
      <c r="D10" s="664"/>
      <c r="E10" s="664"/>
      <c r="F10" s="664"/>
      <c r="G10" s="272" t="s">
        <v>153</v>
      </c>
      <c r="H10" s="273" t="s">
        <v>154</v>
      </c>
    </row>
    <row r="11" spans="1:8" s="255" customFormat="1" ht="76.5" customHeight="1">
      <c r="A11" s="275">
        <v>1</v>
      </c>
      <c r="B11" s="276" t="s">
        <v>155</v>
      </c>
      <c r="C11" s="277" t="s">
        <v>608</v>
      </c>
      <c r="D11" s="278"/>
      <c r="E11" s="278"/>
      <c r="F11" s="278"/>
      <c r="G11" s="275"/>
      <c r="H11" s="275"/>
    </row>
    <row r="12" spans="1:8" s="255" customFormat="1" ht="41.5" customHeight="1">
      <c r="A12" s="279">
        <v>2</v>
      </c>
      <c r="B12" s="280" t="s">
        <v>156</v>
      </c>
      <c r="C12" s="281" t="s">
        <v>157</v>
      </c>
      <c r="D12" s="282"/>
      <c r="E12" s="282"/>
      <c r="F12" s="283"/>
      <c r="G12" s="284"/>
      <c r="H12" s="284"/>
    </row>
    <row r="13" spans="1:8" s="255" customFormat="1" ht="60" customHeight="1">
      <c r="A13" s="279">
        <v>3</v>
      </c>
      <c r="B13" s="280" t="s">
        <v>158</v>
      </c>
      <c r="C13" s="668" t="s">
        <v>667</v>
      </c>
      <c r="D13" s="669"/>
      <c r="E13" s="669"/>
      <c r="F13" s="670"/>
      <c r="G13" s="284"/>
      <c r="H13" s="284"/>
    </row>
    <row r="14" spans="1:8" s="255" customFormat="1" ht="50" customHeight="1">
      <c r="A14" s="279">
        <v>4</v>
      </c>
      <c r="B14" s="280" t="s">
        <v>159</v>
      </c>
      <c r="C14" s="285" t="s">
        <v>607</v>
      </c>
      <c r="D14" s="286"/>
      <c r="E14" s="286"/>
      <c r="F14" s="287"/>
      <c r="G14" s="284"/>
      <c r="H14" s="284"/>
    </row>
    <row r="15" spans="1:8" s="255" customFormat="1" ht="76.5" customHeight="1">
      <c r="A15" s="279">
        <v>5</v>
      </c>
      <c r="B15" s="280" t="s">
        <v>160</v>
      </c>
      <c r="C15" s="668" t="s">
        <v>669</v>
      </c>
      <c r="D15" s="669"/>
      <c r="E15" s="669"/>
      <c r="F15" s="670"/>
      <c r="G15" s="284"/>
      <c r="H15" s="284"/>
    </row>
    <row r="16" spans="1:8" s="255" customFormat="1" ht="76.5" customHeight="1">
      <c r="A16" s="279">
        <v>6</v>
      </c>
      <c r="B16" s="280" t="s">
        <v>161</v>
      </c>
      <c r="C16" s="668" t="s">
        <v>668</v>
      </c>
      <c r="D16" s="669"/>
      <c r="E16" s="669"/>
      <c r="F16" s="670"/>
      <c r="G16" s="284"/>
      <c r="H16" s="284"/>
    </row>
    <row r="17" spans="1:8" s="255" customFormat="1" ht="87" customHeight="1">
      <c r="A17" s="279">
        <v>7</v>
      </c>
      <c r="B17" s="280" t="s">
        <v>162</v>
      </c>
      <c r="C17" s="674" t="s">
        <v>670</v>
      </c>
      <c r="D17" s="675"/>
      <c r="E17" s="675"/>
      <c r="F17" s="676"/>
      <c r="G17" s="284"/>
      <c r="H17" s="284"/>
    </row>
    <row r="18" spans="1:8" s="255" customFormat="1" ht="76.5" customHeight="1">
      <c r="A18" s="279">
        <v>8</v>
      </c>
      <c r="B18" s="280" t="s">
        <v>163</v>
      </c>
      <c r="C18" s="668" t="s">
        <v>164</v>
      </c>
      <c r="D18" s="669"/>
      <c r="E18" s="669"/>
      <c r="F18" s="670"/>
      <c r="G18" s="284"/>
      <c r="H18" s="284"/>
    </row>
    <row r="19" spans="1:8" s="255" customFormat="1" ht="76.5" customHeight="1">
      <c r="A19" s="279">
        <v>9</v>
      </c>
      <c r="B19" s="280" t="s">
        <v>165</v>
      </c>
      <c r="C19" s="674" t="s">
        <v>500</v>
      </c>
      <c r="D19" s="675"/>
      <c r="E19" s="675"/>
      <c r="F19" s="676"/>
      <c r="G19" s="284"/>
      <c r="H19" s="284"/>
    </row>
    <row r="20" spans="1:8" s="255" customFormat="1" ht="76.5" customHeight="1" thickBot="1">
      <c r="A20" s="288">
        <v>10</v>
      </c>
      <c r="B20" s="289" t="s">
        <v>166</v>
      </c>
      <c r="C20" s="671" t="s">
        <v>498</v>
      </c>
      <c r="D20" s="672"/>
      <c r="E20" s="672"/>
      <c r="F20" s="673"/>
      <c r="G20" s="290"/>
      <c r="H20" s="290"/>
    </row>
    <row r="21" spans="1:8" ht="12" customHeight="1">
      <c r="A21" s="274"/>
      <c r="B21" s="274"/>
      <c r="C21" s="291"/>
      <c r="D21" s="291"/>
      <c r="E21" s="291"/>
      <c r="F21" s="291"/>
      <c r="G21" s="274"/>
      <c r="H21" s="274"/>
    </row>
    <row r="22" spans="1:8" ht="34.5" customHeight="1">
      <c r="A22" s="274"/>
      <c r="B22" s="662" t="s">
        <v>167</v>
      </c>
      <c r="C22" s="662"/>
      <c r="D22" s="662"/>
      <c r="E22" s="291"/>
      <c r="F22" s="291"/>
      <c r="G22" s="662" t="s">
        <v>168</v>
      </c>
      <c r="H22" s="662"/>
    </row>
    <row r="23" spans="1:8" ht="40" customHeight="1">
      <c r="A23" s="274"/>
      <c r="B23" s="293"/>
      <c r="C23" s="293"/>
      <c r="D23" s="293"/>
      <c r="E23" s="293"/>
      <c r="F23" s="255"/>
      <c r="G23" s="293"/>
      <c r="H23" s="293"/>
    </row>
    <row r="24" spans="1:8" ht="40" customHeight="1">
      <c r="A24" s="260"/>
      <c r="B24" s="294"/>
      <c r="C24" s="294"/>
      <c r="D24" s="294"/>
      <c r="E24" s="294"/>
      <c r="F24" s="294"/>
      <c r="G24" s="294"/>
      <c r="H24" s="294"/>
    </row>
    <row r="25" spans="1:8" ht="40" customHeight="1">
      <c r="A25" s="260"/>
      <c r="B25" s="294"/>
      <c r="C25" s="294"/>
      <c r="D25" s="294"/>
      <c r="E25" s="294"/>
      <c r="F25" s="294"/>
      <c r="G25" s="294"/>
      <c r="H25" s="294"/>
    </row>
    <row r="26" spans="1:8" ht="40" customHeight="1">
      <c r="A26" s="260"/>
      <c r="B26" s="294"/>
      <c r="C26" s="294"/>
      <c r="D26" s="294"/>
      <c r="E26" s="294"/>
      <c r="F26" s="294"/>
      <c r="G26" s="294"/>
      <c r="H26" s="294"/>
    </row>
    <row r="27" spans="1:8" ht="40" customHeight="1">
      <c r="A27" s="260"/>
      <c r="B27" s="294"/>
      <c r="C27" s="294"/>
      <c r="D27" s="294"/>
      <c r="E27" s="294"/>
      <c r="F27" s="294"/>
      <c r="G27" s="294"/>
      <c r="H27" s="294"/>
    </row>
    <row r="28" spans="1:8" ht="40" customHeight="1">
      <c r="A28" s="260"/>
      <c r="B28" s="294"/>
      <c r="C28" s="294"/>
      <c r="D28" s="294"/>
      <c r="E28" s="294"/>
      <c r="F28" s="294"/>
      <c r="G28" s="294"/>
      <c r="H28" s="294"/>
    </row>
    <row r="29" spans="1:8" ht="40" customHeight="1">
      <c r="A29" s="260"/>
      <c r="B29" s="294"/>
      <c r="C29" s="294"/>
      <c r="D29" s="294"/>
      <c r="E29" s="294"/>
      <c r="F29" s="294"/>
      <c r="G29" s="294"/>
      <c r="H29" s="294"/>
    </row>
    <row r="30" spans="1:8" ht="40" customHeight="1">
      <c r="A30" s="260"/>
      <c r="B30" s="294"/>
      <c r="C30" s="294"/>
      <c r="D30" s="294"/>
      <c r="E30" s="294"/>
      <c r="F30" s="294"/>
      <c r="G30" s="294"/>
      <c r="H30" s="294"/>
    </row>
    <row r="31" spans="1:8" ht="40" customHeight="1">
      <c r="A31" s="260"/>
      <c r="B31" s="294"/>
      <c r="C31" s="294"/>
      <c r="D31" s="294"/>
      <c r="E31" s="294"/>
      <c r="F31" s="294"/>
      <c r="G31" s="294"/>
      <c r="H31" s="294"/>
    </row>
    <row r="32" spans="1:8" ht="40" customHeight="1">
      <c r="A32" s="260"/>
      <c r="B32" s="294"/>
      <c r="C32" s="294"/>
      <c r="D32" s="294"/>
      <c r="E32" s="294"/>
      <c r="F32" s="294"/>
      <c r="G32" s="294"/>
      <c r="H32" s="294"/>
    </row>
    <row r="33" spans="1:13" ht="40" customHeight="1">
      <c r="A33" s="260"/>
      <c r="B33" s="294"/>
      <c r="C33" s="294"/>
      <c r="D33" s="294"/>
      <c r="E33" s="294"/>
      <c r="F33" s="294"/>
      <c r="G33" s="294"/>
      <c r="H33" s="294"/>
    </row>
    <row r="34" spans="1:13" ht="59.25" customHeight="1">
      <c r="A34" s="260"/>
      <c r="B34" s="294" t="s">
        <v>169</v>
      </c>
      <c r="C34" s="294"/>
      <c r="D34" s="294"/>
      <c r="E34" s="294"/>
      <c r="F34" s="294"/>
      <c r="G34" s="294"/>
      <c r="H34" s="294"/>
    </row>
    <row r="35" spans="1:13" ht="40" customHeight="1">
      <c r="A35" s="260"/>
      <c r="B35" s="294"/>
      <c r="C35" s="294"/>
      <c r="D35" s="294"/>
      <c r="E35" s="294"/>
      <c r="F35" s="294"/>
      <c r="G35" s="294"/>
      <c r="H35" s="294"/>
      <c r="M35" s="292" t="s">
        <v>169</v>
      </c>
    </row>
    <row r="36" spans="1:13" ht="40" customHeight="1">
      <c r="A36" s="260"/>
      <c r="B36" s="294"/>
      <c r="C36" s="294"/>
      <c r="D36" s="294"/>
      <c r="E36" s="294"/>
      <c r="F36" s="294"/>
      <c r="G36" s="294"/>
      <c r="H36" s="294"/>
    </row>
    <row r="37" spans="1:13" ht="40" customHeight="1">
      <c r="A37" s="260"/>
      <c r="B37" s="294"/>
      <c r="C37" s="294"/>
      <c r="D37" s="294"/>
      <c r="E37" s="294"/>
      <c r="F37" s="294"/>
      <c r="G37" s="294"/>
      <c r="H37" s="294"/>
    </row>
    <row r="38" spans="1:13" ht="59.25" customHeight="1">
      <c r="A38" s="260"/>
      <c r="B38" s="295" t="s">
        <v>170</v>
      </c>
      <c r="C38" s="294"/>
      <c r="D38" s="294"/>
      <c r="E38" s="294"/>
      <c r="F38" s="294"/>
      <c r="G38" s="294"/>
      <c r="H38" s="294"/>
    </row>
    <row r="39" spans="1:13" ht="153.75" customHeight="1">
      <c r="A39" s="260"/>
      <c r="B39" s="294"/>
      <c r="C39" s="294"/>
      <c r="D39" s="294"/>
      <c r="E39" s="294"/>
      <c r="F39" s="294"/>
      <c r="G39" s="296"/>
      <c r="H39" s="296"/>
      <c r="I39" s="297"/>
      <c r="J39" s="297"/>
    </row>
    <row r="40" spans="1:13" ht="40" customHeight="1">
      <c r="A40" s="260"/>
      <c r="B40" s="294"/>
      <c r="C40" s="294"/>
      <c r="D40" s="294"/>
      <c r="E40" s="294"/>
      <c r="F40" s="294"/>
      <c r="G40" s="296"/>
      <c r="H40" s="296"/>
      <c r="I40" s="297"/>
      <c r="J40" s="297"/>
    </row>
    <row r="41" spans="1:13" ht="141.75" customHeight="1">
      <c r="A41" s="260"/>
      <c r="B41" s="294"/>
      <c r="C41" s="294"/>
      <c r="D41" s="294"/>
      <c r="E41" s="294"/>
      <c r="F41" s="294"/>
      <c r="G41" s="296">
        <f>G39</f>
        <v>0</v>
      </c>
      <c r="H41" s="296"/>
      <c r="I41" s="297"/>
      <c r="J41" s="297"/>
      <c r="M41" s="298" t="s">
        <v>171</v>
      </c>
    </row>
    <row r="42" spans="1:13" ht="40" customHeight="1">
      <c r="A42" s="260"/>
      <c r="B42" s="294"/>
      <c r="C42" s="294"/>
      <c r="D42" s="294"/>
      <c r="E42" s="294"/>
      <c r="F42" s="294"/>
      <c r="G42" s="294"/>
      <c r="H42" s="294"/>
    </row>
    <row r="43" spans="1:13" ht="40" customHeight="1">
      <c r="A43" s="260"/>
      <c r="B43" s="294"/>
      <c r="C43" s="294"/>
      <c r="D43" s="294"/>
      <c r="E43" s="294"/>
      <c r="F43" s="294"/>
      <c r="G43" s="294"/>
      <c r="H43" s="294"/>
    </row>
    <row r="44" spans="1:13" ht="40" customHeight="1">
      <c r="A44" s="260"/>
      <c r="B44" s="294"/>
      <c r="C44" s="294"/>
      <c r="D44" s="294"/>
      <c r="E44" s="294"/>
      <c r="F44" s="294"/>
      <c r="G44" s="294"/>
      <c r="H44" s="294"/>
    </row>
    <row r="45" spans="1:13" ht="40" customHeight="1">
      <c r="A45" s="260"/>
      <c r="B45" s="294"/>
      <c r="C45" s="294"/>
      <c r="D45" s="294"/>
      <c r="E45" s="294"/>
      <c r="F45" s="294"/>
      <c r="G45" s="294"/>
      <c r="H45" s="294"/>
    </row>
    <row r="46" spans="1:13" ht="40" customHeight="1">
      <c r="A46" s="260"/>
      <c r="B46" s="294"/>
      <c r="C46" s="294"/>
      <c r="D46" s="294"/>
      <c r="E46" s="294"/>
      <c r="F46" s="294"/>
      <c r="G46" s="294"/>
      <c r="H46" s="294"/>
    </row>
    <row r="47" spans="1:13" ht="40" customHeight="1">
      <c r="A47" s="260"/>
      <c r="B47" s="294"/>
      <c r="C47" s="294"/>
      <c r="D47" s="294"/>
      <c r="E47" s="294"/>
      <c r="F47" s="294"/>
      <c r="G47" s="294"/>
      <c r="H47" s="294"/>
    </row>
    <row r="48" spans="1:13" ht="40" customHeight="1">
      <c r="A48" s="260"/>
      <c r="B48" s="294"/>
      <c r="C48" s="294"/>
      <c r="D48" s="294"/>
      <c r="E48" s="294"/>
      <c r="F48" s="294"/>
      <c r="G48" s="294"/>
      <c r="H48" s="294"/>
    </row>
    <row r="49" spans="1:8" ht="40" customHeight="1">
      <c r="A49" s="260"/>
      <c r="B49" s="299" t="s">
        <v>172</v>
      </c>
      <c r="C49" s="294"/>
      <c r="D49" s="294"/>
      <c r="E49" s="294"/>
      <c r="F49" s="294"/>
      <c r="G49" s="294"/>
      <c r="H49" s="294"/>
    </row>
    <row r="50" spans="1:8" ht="40" customHeight="1">
      <c r="A50" s="260"/>
      <c r="B50" s="294"/>
      <c r="C50" s="294"/>
      <c r="D50" s="294"/>
      <c r="E50" s="294"/>
      <c r="F50" s="294"/>
      <c r="G50" s="294"/>
      <c r="H50" s="294"/>
    </row>
    <row r="51" spans="1:8" ht="40" customHeight="1">
      <c r="A51" s="260"/>
      <c r="B51" s="294"/>
      <c r="C51" s="294"/>
      <c r="D51" s="294"/>
      <c r="E51" s="294"/>
      <c r="F51" s="294"/>
      <c r="G51" s="294"/>
      <c r="H51" s="294"/>
    </row>
    <row r="52" spans="1:8" ht="40" customHeight="1">
      <c r="A52" s="260"/>
      <c r="B52" s="294"/>
      <c r="C52" s="294"/>
      <c r="D52" s="294"/>
      <c r="E52" s="294"/>
      <c r="F52" s="294"/>
      <c r="G52" s="294"/>
      <c r="H52" s="294"/>
    </row>
    <row r="53" spans="1:8" ht="40" customHeight="1">
      <c r="A53" s="260"/>
      <c r="B53" s="294"/>
      <c r="C53" s="294"/>
      <c r="D53" s="294"/>
      <c r="E53" s="294"/>
      <c r="F53" s="294"/>
      <c r="G53" s="294"/>
      <c r="H53" s="294" t="s">
        <v>173</v>
      </c>
    </row>
    <row r="54" spans="1:8" ht="40" customHeight="1">
      <c r="A54" s="260"/>
      <c r="B54" s="294"/>
      <c r="C54" s="294"/>
      <c r="D54" s="294"/>
      <c r="E54" s="294"/>
      <c r="F54" s="294"/>
      <c r="G54" s="294"/>
      <c r="H54" s="294"/>
    </row>
    <row r="55" spans="1:8" ht="40" customHeight="1">
      <c r="A55" s="260"/>
      <c r="B55" s="294"/>
      <c r="C55" s="294"/>
      <c r="D55" s="294"/>
      <c r="E55" s="294"/>
      <c r="F55" s="294"/>
      <c r="G55" s="294"/>
      <c r="H55" s="294"/>
    </row>
    <row r="56" spans="1:8" ht="40" customHeight="1">
      <c r="A56" s="260"/>
      <c r="B56" s="294"/>
      <c r="C56" s="294"/>
      <c r="D56" s="294"/>
      <c r="E56" s="294"/>
      <c r="F56" s="294"/>
      <c r="G56" s="294"/>
      <c r="H56" s="294"/>
    </row>
    <row r="57" spans="1:8" ht="40" customHeight="1">
      <c r="A57" s="260"/>
      <c r="B57" s="294"/>
      <c r="C57" s="294"/>
      <c r="D57" s="294"/>
      <c r="E57" s="294"/>
      <c r="F57" s="294"/>
      <c r="G57" s="294"/>
      <c r="H57" s="294"/>
    </row>
    <row r="58" spans="1:8" ht="40" customHeight="1">
      <c r="A58" s="260"/>
      <c r="B58" s="294"/>
      <c r="C58" s="294"/>
      <c r="D58" s="294"/>
      <c r="E58" s="294"/>
      <c r="F58" s="294"/>
      <c r="G58" s="294"/>
      <c r="H58" s="294"/>
    </row>
    <row r="59" spans="1:8" ht="40" customHeight="1">
      <c r="A59" s="260"/>
      <c r="B59" s="294"/>
      <c r="C59" s="294"/>
      <c r="D59" s="294"/>
      <c r="E59" s="294"/>
      <c r="F59" s="294"/>
      <c r="G59" s="294"/>
      <c r="H59" s="294"/>
    </row>
    <row r="60" spans="1:8" ht="40" customHeight="1">
      <c r="A60" s="260"/>
      <c r="B60" s="294"/>
      <c r="C60" s="294"/>
      <c r="D60" s="294"/>
      <c r="E60" s="294"/>
      <c r="F60" s="294"/>
      <c r="G60" s="294"/>
      <c r="H60" s="294"/>
    </row>
    <row r="61" spans="1:8" ht="40" customHeight="1">
      <c r="A61" s="260"/>
      <c r="B61" s="294"/>
      <c r="C61" s="294"/>
      <c r="D61" s="294"/>
      <c r="E61" s="294"/>
      <c r="F61" s="294"/>
      <c r="G61" s="294"/>
      <c r="H61" s="294"/>
    </row>
    <row r="62" spans="1:8" ht="40" customHeight="1">
      <c r="A62" s="260"/>
      <c r="B62" s="294"/>
      <c r="C62" s="294"/>
      <c r="D62" s="294"/>
      <c r="E62" s="294"/>
      <c r="F62" s="294"/>
      <c r="G62" s="294"/>
      <c r="H62" s="294"/>
    </row>
    <row r="63" spans="1:8" ht="40" customHeight="1">
      <c r="A63" s="260"/>
      <c r="B63" s="294"/>
      <c r="C63" s="294"/>
      <c r="D63" s="294"/>
      <c r="E63" s="294"/>
      <c r="F63" s="294"/>
      <c r="G63" s="294"/>
      <c r="H63" s="294"/>
    </row>
    <row r="64" spans="1:8" ht="40" customHeight="1">
      <c r="A64" s="260"/>
      <c r="B64" s="294"/>
      <c r="C64" s="294"/>
      <c r="D64" s="294"/>
      <c r="E64" s="294"/>
      <c r="F64" s="294"/>
      <c r="G64" s="294"/>
      <c r="H64" s="294"/>
    </row>
    <row r="65" spans="1:8" ht="40" customHeight="1">
      <c r="A65" s="260"/>
      <c r="B65" s="294"/>
      <c r="C65" s="294"/>
      <c r="D65" s="294"/>
      <c r="E65" s="294"/>
      <c r="F65" s="294"/>
      <c r="G65" s="294"/>
      <c r="H65" s="294"/>
    </row>
    <row r="66" spans="1:8" ht="40" customHeight="1">
      <c r="A66" s="260"/>
      <c r="B66" s="294"/>
      <c r="C66" s="294"/>
      <c r="D66" s="294"/>
      <c r="E66" s="294"/>
      <c r="F66" s="294"/>
      <c r="G66" s="294"/>
      <c r="H66" s="294"/>
    </row>
    <row r="67" spans="1:8" ht="40" customHeight="1">
      <c r="A67" s="260"/>
      <c r="B67" s="294"/>
      <c r="C67" s="294"/>
      <c r="D67" s="294"/>
      <c r="E67" s="294"/>
      <c r="F67" s="294"/>
      <c r="G67" s="294"/>
      <c r="H67" s="294"/>
    </row>
    <row r="68" spans="1:8" ht="40" customHeight="1">
      <c r="A68" s="260"/>
      <c r="B68" s="294"/>
      <c r="C68" s="294"/>
      <c r="D68" s="294"/>
      <c r="E68" s="294"/>
      <c r="F68" s="294"/>
      <c r="G68" s="294"/>
      <c r="H68" s="294"/>
    </row>
    <row r="69" spans="1:8" ht="40" customHeight="1">
      <c r="A69" s="260"/>
      <c r="B69" s="294"/>
      <c r="C69" s="294"/>
      <c r="D69" s="294"/>
      <c r="E69" s="294"/>
      <c r="F69" s="294"/>
      <c r="G69" s="294"/>
      <c r="H69" s="294"/>
    </row>
    <row r="103" spans="3:3">
      <c r="C103" s="300" t="s">
        <v>174</v>
      </c>
    </row>
  </sheetData>
  <mergeCells count="15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  <mergeCell ref="C15:F15"/>
    <mergeCell ref="C16:F16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6E276A-2556-4141-B465-A56283C76F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D61C4E-7D8A-4C3A-9298-FDDEC98478D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1. CD</vt:lpstr>
      <vt:lpstr>tăng rating</vt:lpstr>
      <vt:lpstr>2. TRIM CARD</vt:lpstr>
      <vt:lpstr>DETAIL STICKER</vt:lpstr>
      <vt:lpstr>SPEC</vt:lpstr>
      <vt:lpstr>PACKING</vt:lpstr>
      <vt:lpstr>PP MEETING </vt:lpstr>
      <vt:lpstr>'1. CD'!Print_Area</vt:lpstr>
      <vt:lpstr>'2. TRIM CARD'!Print_Area</vt:lpstr>
      <vt:lpstr>'DETAIL STICKER'!Print_Area</vt:lpstr>
      <vt:lpstr>PACKING!Print_Area</vt:lpstr>
      <vt:lpstr>'PP MEETING '!Print_Area</vt:lpstr>
      <vt:lpstr>SPEC!Print_Area</vt:lpstr>
      <vt:lpstr>'tăng rating'!Print_Area</vt:lpstr>
      <vt:lpstr>'1. CD'!Print_Titles</vt:lpstr>
      <vt:lpstr>'2. TRIM CARD'!Print_Titles</vt:lpstr>
      <vt:lpstr>'tăng rating'!Print_Titles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2024-05-13T03:17:37Z</cp:lastPrinted>
  <dcterms:created xsi:type="dcterms:W3CDTF">2016-05-06T01:47:29Z</dcterms:created>
  <dcterms:modified xsi:type="dcterms:W3CDTF">2024-05-15T04:22:56Z</dcterms:modified>
</cp:coreProperties>
</file>