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91" documentId="13_ncr:1_{620D3C52-62ED-4464-8F33-56B51F083EBC}" xr6:coauthVersionLast="47" xr6:coauthVersionMax="47" xr10:uidLastSave="{0CB98D31-CEA9-4668-AF2D-15902D116653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6" r:id="rId3"/>
    <sheet name="VỊ TRÍ HÌNH IN" sheetId="35" r:id="rId4"/>
    <sheet name="SPEC" sheetId="33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5">#REF!</definedName>
    <definedName name="AB" localSheetId="6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5">#REF!</definedName>
    <definedName name="IB" localSheetId="6">#REF!</definedName>
    <definedName name="IB" localSheetId="3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5">#REF!</definedName>
    <definedName name="MAHANG" localSheetId="6">#REF!</definedName>
    <definedName name="MAHANG" localSheetId="3">#REF!</definedName>
    <definedName name="MAHANG">#REF!</definedName>
    <definedName name="MAVT">[14]Code!$A$7:$A$73</definedName>
    <definedName name="NAVY" localSheetId="2" hidden="1">#REF!</definedName>
    <definedName name="NAVY" localSheetId="5" hidden="1">#REF!</definedName>
    <definedName name="NAVY" localSheetId="6" hidden="1">#REF!</definedName>
    <definedName name="NAVY" localSheetId="4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6">#REF!</definedName>
    <definedName name="PRICE" localSheetId="3">#REF!</definedName>
    <definedName name="PRICE">#REF!</definedName>
    <definedName name="_xlnm.Print_Area" localSheetId="0">'1. CD'!$A$1:$P$110</definedName>
    <definedName name="_xlnm.Print_Area" localSheetId="1">'2. TRIM CARD'!$A$1:$D$29</definedName>
    <definedName name="_xlnm.Print_Area" localSheetId="5">PACKING!$A$1:$U$19</definedName>
    <definedName name="_xlnm.Print_Area" localSheetId="6">'PP MEETING '!$A$1:$H$23</definedName>
    <definedName name="_xlnm.Print_Area" localSheetId="4">SPEC!$A$1:$N$37</definedName>
    <definedName name="_xlnm.Print_Area" localSheetId="3">'VỊ TRÍ HÌNH IN'!$A$1:$L$51</definedName>
    <definedName name="_xlnm.Print_Titles" localSheetId="0">'1. CD'!$1:$10</definedName>
    <definedName name="_xlnm.Print_Titles" localSheetId="1">'2. TRIM CARD'!$1:$5</definedName>
    <definedName name="_xlnm.Print_Titles" localSheetId="3">'VỊ TRÍ HÌNH IN'!$1:$10</definedName>
    <definedName name="s" localSheetId="2" hidden="1">#REF!</definedName>
    <definedName name="s" localSheetId="3" hidden="1">#REF!</definedName>
    <definedName name="s" hidden="1">#REF!</definedName>
    <definedName name="SESEAM" localSheetId="2" hidden="1">#REF!</definedName>
    <definedName name="SESEAM" localSheetId="5" hidden="1">#REF!</definedName>
    <definedName name="SESEAM" localSheetId="6" hidden="1">#REF!</definedName>
    <definedName name="SESEAM" localSheetId="4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6">#REF!</definedName>
    <definedName name="style" localSheetId="3">#REF!</definedName>
    <definedName name="style">#REF!</definedName>
    <definedName name="WAFORD" localSheetId="2">#REF!</definedName>
    <definedName name="WAFORD" localSheetId="6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22" l="1"/>
  <c r="Q37" i="22"/>
  <c r="H113" i="36" l="1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36"/>
  <c r="I2" i="36"/>
  <c r="H29" i="22"/>
  <c r="I29" i="22"/>
  <c r="J29" i="22"/>
  <c r="K29" i="22"/>
  <c r="G29" i="22"/>
  <c r="I113" i="36" l="1"/>
  <c r="G8" i="30"/>
  <c r="G6" i="30"/>
  <c r="L47" i="22"/>
  <c r="B20" i="5"/>
  <c r="G41" i="33"/>
  <c r="H44" i="22" l="1"/>
  <c r="G44" i="22"/>
  <c r="I43" i="22"/>
  <c r="I42" i="22"/>
  <c r="F44" i="22"/>
  <c r="J37" i="33"/>
  <c r="K37" i="33" s="1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G29" i="33"/>
  <c r="F29" i="33"/>
  <c r="E29" i="33" s="1"/>
  <c r="D29" i="33" s="1"/>
  <c r="J28" i="33"/>
  <c r="K28" i="33" s="1"/>
  <c r="L28" i="33" s="1"/>
  <c r="G28" i="33"/>
  <c r="F28" i="33"/>
  <c r="E28" i="33"/>
  <c r="D28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G16" i="33" l="1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48" i="22"/>
  <c r="L63" i="22"/>
  <c r="L62" i="22"/>
  <c r="G50" i="22"/>
  <c r="G51" i="22"/>
  <c r="G52" i="22"/>
  <c r="G53" i="22"/>
  <c r="G54" i="22"/>
  <c r="G55" i="22"/>
  <c r="G49" i="22"/>
  <c r="B15" i="5" s="1"/>
  <c r="H49" i="22"/>
  <c r="H50" i="22"/>
  <c r="H51" i="22"/>
  <c r="H52" i="22"/>
  <c r="H53" i="22"/>
  <c r="H54" i="22"/>
  <c r="H55" i="22"/>
  <c r="H48" i="22" l="1"/>
  <c r="I44" i="22" l="1"/>
  <c r="H60" i="22" l="1"/>
  <c r="G60" i="22"/>
  <c r="A20" i="5"/>
  <c r="B16" i="5"/>
  <c r="A12" i="5"/>
  <c r="D6" i="5"/>
  <c r="H30" i="22" l="1"/>
  <c r="J30" i="22"/>
  <c r="K53" i="22" s="1"/>
  <c r="M53" i="22" s="1"/>
  <c r="O53" i="22" s="1"/>
  <c r="K30" i="22"/>
  <c r="G30" i="22"/>
  <c r="B37" i="22" l="1"/>
  <c r="B103" i="22" l="1"/>
  <c r="I30" i="22" l="1"/>
  <c r="H61" i="22" l="1"/>
  <c r="H62" i="22"/>
  <c r="H63" i="22"/>
  <c r="H64" i="22"/>
  <c r="H59" i="22"/>
  <c r="D12" i="5"/>
  <c r="D13" i="5"/>
  <c r="B7" i="5"/>
  <c r="A36" i="22"/>
  <c r="H47" i="22"/>
  <c r="B71" i="22" l="1"/>
  <c r="D8" i="30"/>
  <c r="G41" i="30"/>
  <c r="G64" i="22" l="1"/>
  <c r="L64" i="22"/>
  <c r="G63" i="22"/>
  <c r="G62" i="22"/>
  <c r="G61" i="22"/>
  <c r="G59" i="22"/>
  <c r="B22" i="5" s="1"/>
  <c r="C25" i="22" l="1"/>
  <c r="C24" i="22"/>
  <c r="C20" i="22"/>
  <c r="C19" i="22"/>
  <c r="B13" i="5" l="1"/>
  <c r="C13" i="5" l="1"/>
  <c r="A10" i="5"/>
  <c r="A11" i="5"/>
  <c r="A8" i="5"/>
  <c r="B84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6" i="22"/>
  <c r="B85" i="22"/>
  <c r="P25" i="22"/>
  <c r="B5" i="5" l="1"/>
  <c r="B6" i="5" s="1"/>
  <c r="P18" i="22" l="1"/>
  <c r="D19" i="22"/>
  <c r="D20" i="22" s="1"/>
  <c r="H32" i="22"/>
  <c r="K51" i="22" s="1"/>
  <c r="M51" i="22" s="1"/>
  <c r="O51" i="22" s="1"/>
  <c r="I32" i="22"/>
  <c r="K52" i="22" s="1"/>
  <c r="M52" i="22" s="1"/>
  <c r="O52" i="22" s="1"/>
  <c r="J32" i="22"/>
  <c r="K32" i="22"/>
  <c r="K54" i="22" s="1"/>
  <c r="M54" i="22" s="1"/>
  <c r="O54" i="22" s="1"/>
  <c r="B94" i="22"/>
  <c r="B95" i="22"/>
  <c r="C110" i="22"/>
  <c r="F110" i="22" l="1"/>
  <c r="H110" i="22"/>
  <c r="G110" i="22"/>
  <c r="E110" i="22"/>
  <c r="P19" i="22"/>
  <c r="P20" i="22" s="1"/>
  <c r="G32" i="22"/>
  <c r="E39" i="22"/>
  <c r="B93" i="22"/>
  <c r="K50" i="22" l="1"/>
  <c r="M50" i="22" s="1"/>
  <c r="O50" i="22" s="1"/>
  <c r="D110" i="22"/>
  <c r="P32" i="22"/>
  <c r="I110" i="22"/>
  <c r="K48" i="22" l="1"/>
  <c r="M48" i="22" s="1"/>
  <c r="O48" i="22" s="1"/>
  <c r="K49" i="22"/>
  <c r="M49" i="22" s="1"/>
  <c r="O49" i="22" s="1"/>
  <c r="K55" i="22"/>
  <c r="M55" i="22" s="1"/>
  <c r="O55" i="22" s="1"/>
  <c r="K60" i="22"/>
  <c r="M60" i="22" s="1"/>
  <c r="O60" i="22" s="1"/>
  <c r="K61" i="22"/>
  <c r="M61" i="22" s="1"/>
  <c r="O61" i="22" s="1"/>
  <c r="K64" i="22"/>
  <c r="M64" i="22" s="1"/>
  <c r="O64" i="22" s="1"/>
  <c r="K59" i="22"/>
  <c r="M59" i="22" s="1"/>
  <c r="O59" i="22" s="1"/>
  <c r="K62" i="22"/>
  <c r="M62" i="22" s="1"/>
  <c r="O62" i="22" s="1"/>
  <c r="K47" i="22"/>
  <c r="M47" i="22" s="1"/>
  <c r="O47" i="22" s="1"/>
  <c r="G37" i="22"/>
  <c r="I37" i="22" s="1"/>
  <c r="K63" i="22"/>
  <c r="M63" i="22" s="1"/>
  <c r="O63" i="22" s="1"/>
  <c r="G39" i="22"/>
  <c r="I39" i="22" s="1"/>
  <c r="J39" i="22" s="1"/>
  <c r="L37" i="22" l="1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<sst xmlns="http://schemas.openxmlformats.org/spreadsheetml/2006/main" count="1708" uniqueCount="660">
  <si>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</si>
  <si>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</si>
  <si>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</si>
  <si>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</si>
  <si>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</si>
  <si>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</si>
  <si>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</si>
  <si>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</si>
  <si>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</si>
  <si>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</si>
  <si>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</si>
  <si>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</si>
  <si>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</si>
  <si>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</si>
  <si>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</si>
  <si>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</si>
  <si>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</si>
  <si>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</si>
  <si>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</si>
  <si>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</si>
  <si>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</si>
  <si>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</si>
  <si>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</si>
  <si>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</si>
  <si>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</si>
  <si>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</si>
  <si>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</si>
  <si>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</si>
  <si>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</si>
  <si>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</si>
  <si>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</si>
  <si>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</si>
  <si>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</si>
  <si>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</si>
  <si>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</si>
  <si>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</si>
  <si>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</si>
  <si>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</si>
  <si>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</si>
  <si>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</si>
  <si>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</si>
  <si>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</si>
  <si>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</si>
  <si>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</si>
  <si>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</si>
  <si>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</si>
  <si>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</si>
  <si>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</si>
  <si>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</si>
  <si>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</si>
  <si>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</si>
  <si>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</si>
  <si>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</si>
  <si>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</si>
  <si>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</si>
  <si>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</si>
  <si>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</si>
  <si>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</si>
  <si>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</si>
  <si>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</si>
  <si>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</si>
  <si>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</si>
  <si>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</si>
  <si>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</si>
  <si>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</si>
  <si>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</si>
  <si>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</si>
  <si>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</si>
  <si>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</si>
  <si>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</si>
  <si>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</si>
  <si>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</si>
  <si>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</si>
  <si>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</si>
  <si>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</si>
  <si>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</si>
  <si>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</si>
  <si>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</si>
  <si>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</si>
  <si>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</si>
  <si>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</si>
  <si>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</si>
  <si>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</si>
  <si>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</si>
  <si>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</si>
  <si>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</si>
  <si>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</si>
  <si>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</si>
  <si>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</si>
  <si>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</si>
  <si>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</si>
  <si>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</si>
  <si>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</si>
  <si>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</si>
  <si>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</si>
  <si>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</si>
  <si>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</si>
  <si>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</si>
  <si>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</si>
  <si>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</si>
  <si>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</si>
  <si>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</si>
  <si>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</si>
  <si>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</si>
  <si>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</si>
  <si>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</si>
  <si>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</si>
  <si>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</si>
  <si>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</si>
  <si>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</si>
  <si>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</si>
  <si>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</si>
  <si>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</si>
  <si>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</si>
  <si>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</si>
  <si>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</si>
  <si>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</si>
  <si>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</si>
  <si>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</si>
  <si>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</si>
  <si>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</si>
  <si>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</si>
  <si>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</si>
  <si>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</si>
  <si>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</si>
  <si>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</si>
  <si>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</si>
  <si>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</si>
  <si>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</si>
  <si>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</si>
  <si>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</si>
  <si>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</si>
  <si>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</si>
  <si>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</si>
  <si>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</si>
  <si>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</si>
  <si>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</si>
  <si>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</si>
  <si>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</si>
  <si>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</si>
  <si>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</si>
  <si>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</si>
  <si>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</si>
  <si>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</si>
  <si>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</si>
  <si>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</si>
  <si>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</si>
  <si>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</si>
  <si>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</si>
  <si>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</si>
  <si>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</si>
  <si>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</si>
  <si>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</si>
  <si>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</si>
  <si>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</si>
  <si>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</si>
  <si>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</si>
  <si>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</si>
  <si>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</si>
  <si>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</si>
  <si>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</si>
  <si>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</si>
  <si>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</si>
  <si>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</si>
  <si>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</si>
  <si>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</si>
  <si>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</si>
  <si>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</si>
  <si>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</si>
  <si>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</si>
  <si>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</si>
  <si>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</si>
  <si>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</si>
  <si>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</si>
  <si>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</si>
  <si>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</si>
  <si>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</si>
  <si>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</si>
  <si>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</si>
  <si>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</si>
  <si>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</si>
  <si>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</si>
  <si>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</si>
  <si>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</si>
  <si>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</si>
  <si>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</si>
  <si>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</si>
  <si>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</si>
  <si>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</si>
  <si>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</si>
  <si>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</si>
  <si>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</si>
  <si>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</si>
  <si>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</si>
  <si>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</si>
  <si>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</si>
  <si>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</si>
  <si>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</si>
  <si>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</si>
  <si>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</si>
  <si>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</si>
  <si>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</si>
  <si>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</si>
  <si>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</si>
  <si>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</si>
  <si>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</si>
  <si>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</si>
  <si>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</si>
  <si>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</si>
  <si>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</si>
  <si>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</si>
  <si>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</si>
  <si>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</si>
  <si>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</si>
  <si>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</si>
  <si>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</si>
  <si>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</si>
  <si>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</si>
  <si>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</si>
  <si>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</si>
  <si>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</si>
  <si>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</si>
  <si>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</si>
  <si>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</si>
  <si>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</si>
  <si>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</si>
  <si>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</si>
  <si>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</si>
  <si>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</si>
  <si>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</si>
  <si>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</si>
  <si>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</si>
  <si>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</si>
  <si>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</si>
  <si>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</si>
  <si>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</si>
  <si>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</si>
  <si>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</si>
  <si>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</si>
  <si>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</si>
  <si>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</si>
  <si>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</si>
  <si>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</si>
  <si>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</si>
  <si>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</si>
  <si>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</si>
  <si>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</si>
  <si>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</si>
  <si>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</si>
  <si>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</si>
  <si>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</si>
  <si>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</si>
  <si>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</si>
  <si>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</si>
  <si>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</si>
  <si>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</si>
  <si>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</si>
  <si>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</si>
  <si>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</si>
  <si>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</si>
  <si>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</si>
  <si>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</si>
  <si>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</si>
  <si>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</si>
  <si>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</si>
  <si>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</si>
  <si>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</si>
  <si>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</si>
  <si>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</si>
  <si>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</si>
  <si>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</si>
  <si>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</si>
  <si>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</si>
  <si>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</si>
  <si>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</si>
  <si>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</si>
  <si>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</si>
  <si>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</si>
  <si>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</si>
  <si>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</si>
  <si>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</si>
  <si>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</si>
  <si>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</si>
  <si>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</si>
  <si>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</si>
  <si>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</si>
  <si>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</si>
  <si>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</si>
  <si>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</si>
  <si>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</si>
  <si>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</si>
  <si>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</si>
  <si>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</si>
  <si>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</si>
  <si>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</si>
  <si>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</si>
  <si>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</si>
  <si>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</si>
  <si>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</si>
  <si>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</si>
  <si>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</si>
  <si>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</si>
  <si>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</si>
  <si>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</si>
  <si>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</si>
  <si>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</si>
  <si>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</si>
  <si>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</si>
  <si>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</si>
  <si>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</si>
  <si>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</si>
  <si>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</si>
  <si>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</si>
  <si>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</si>
  <si>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</si>
  <si>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</si>
  <si>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</si>
  <si>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</si>
  <si>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</si>
  <si>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</si>
  <si>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</si>
  <si>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</si>
  <si>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</si>
  <si>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</si>
  <si>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</si>
  <si>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</si>
  <si>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</si>
  <si>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</si>
  <si>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</si>
  <si>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</si>
  <si>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</si>
  <si>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</si>
  <si>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</si>
  <si>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</si>
  <si>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</si>
  <si>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</si>
  <si>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</si>
  <si>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</si>
  <si>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</si>
  <si>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</si>
  <si>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</si>
  <si>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</si>
  <si>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</si>
  <si>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</si>
  <si>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</si>
  <si>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</si>
  <si>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</si>
  <si>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</si>
  <si>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</si>
  <si>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</si>
  <si>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</si>
  <si>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</si>
  <si>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</si>
  <si>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</si>
  <si>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</si>
  <si>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</si>
  <si>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</si>
  <si>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</si>
  <si>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</si>
  <si>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</si>
  <si>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</si>
  <si>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</si>
  <si>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</si>
  <si>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</si>
  <si>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</si>
  <si>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</si>
  <si>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</si>
  <si>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</si>
  <si>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</si>
  <si>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</si>
  <si>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</si>
  <si>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</si>
  <si>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</si>
  <si>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</si>
  <si>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</si>
  <si>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</si>
  <si>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</si>
  <si>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</si>
  <si>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</si>
  <si>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</si>
  <si>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</si>
  <si>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</si>
  <si>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</si>
  <si>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</si>
  <si>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</si>
  <si>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</si>
  <si>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</si>
  <si>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</si>
  <si>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</si>
  <si>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</si>
  <si>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</si>
  <si>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</si>
  <si>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</si>
  <si>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</si>
  <si>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</si>
  <si>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</si>
  <si>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</si>
  <si>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</si>
  <si>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</si>
  <si>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</si>
  <si>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</si>
  <si>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</si>
  <si>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</si>
  <si>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</si>
  <si>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</si>
  <si>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</si>
  <si>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</si>
  <si>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</si>
  <si>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</si>
  <si>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</si>
  <si>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</si>
  <si>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</si>
  <si>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</si>
  <si>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</si>
  <si>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</si>
  <si>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</si>
  <si>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</si>
  <si>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</si>
  <si>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</si>
  <si>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</si>
  <si>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</si>
  <si>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</si>
  <si>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</si>
  <si>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</si>
  <si>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</si>
  <si>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</si>
  <si>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</si>
  <si>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</si>
  <si>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</si>
  <si>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</si>
  <si>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</si>
  <si>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</si>
  <si>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</si>
  <si>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</si>
  <si>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</si>
  <si>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</si>
  <si>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</si>
  <si>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</si>
  <si>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</si>
  <si>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</si>
  <si>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</si>
  <si>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</si>
  <si>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</si>
  <si>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</si>
  <si>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</si>
  <si>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</si>
  <si>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</si>
  <si>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</si>
  <si>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</si>
  <si>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</si>
  <si>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</si>
  <si>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</si>
  <si>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</si>
  <si>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</si>
  <si>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</si>
  <si>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</si>
  <si>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</si>
  <si>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</si>
  <si>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</si>
  <si>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</si>
  <si>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</si>
  <si>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</si>
  <si>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</si>
  <si>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</si>
  <si>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</si>
  <si>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</si>
  <si>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</si>
  <si>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</si>
  <si>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</si>
  <si>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</si>
  <si>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</si>
  <si>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</si>
  <si>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</si>
  <si>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</si>
  <si>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</si>
  <si>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</si>
  <si>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</si>
  <si>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</si>
  <si>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</si>
  <si>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</si>
  <si>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</si>
  <si>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</si>
  <si>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</si>
  <si>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</si>
  <si>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</si>
  <si>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</si>
  <si>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</si>
  <si>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</si>
  <si>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</si>
  <si>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</si>
  <si>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</si>
  <si>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</si>
  <si>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</si>
  <si>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</si>
  <si>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</si>
  <si>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</si>
  <si>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</si>
  <si>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</si>
  <si>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</si>
  <si>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</si>
  <si>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</si>
  <si>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</si>
  <si>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</si>
  <si>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</si>
  <si>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</si>
  <si>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</si>
  <si>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</si>
  <si>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</si>
  <si>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</si>
  <si>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CHỈ 40/2 MAY NHÃN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</si>
  <si>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</si>
  <si>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</si>
  <si>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</si>
  <si>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</si>
  <si>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</si>
  <si>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</si>
  <si>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</si>
  <si>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</si>
  <si>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</si>
  <si>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</si>
  <si>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</si>
  <si>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</si>
  <si>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</si>
  <si>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</si>
  <si>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</si>
  <si>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</si>
  <si>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</si>
  <si>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</si>
  <si>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</si>
  <si>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</si>
  <si>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</si>
  <si>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</si>
  <si>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</si>
  <si>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</si>
  <si>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</si>
  <si>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</si>
  <si>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</si>
  <si>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</si>
  <si>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</si>
  <si>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</si>
  <si>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</si>
  <si>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</si>
  <si>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</si>
  <si>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</si>
  <si>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</si>
  <si>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</si>
  <si>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</si>
  <si>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</si>
  <si>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</si>
  <si>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</si>
  <si>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</si>
  <si>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</si>
  <si>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</si>
  <si>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</si>
  <si>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</si>
  <si>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</si>
  <si>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</si>
  <si>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</si>
  <si>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</si>
  <si>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</si>
  <si>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</si>
  <si>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</si>
  <si>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</si>
  <si>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</si>
  <si>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</si>
  <si>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</si>
  <si>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</si>
  <si>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</si>
  <si>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</si>
  <si>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</si>
  <si>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</si>
  <si>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</si>
  <si>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</si>
  <si>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</si>
  <si>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</si>
  <si>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</si>
  <si>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</si>
  <si>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</si>
  <si>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</si>
  <si>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</si>
  <si>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</si>
  <si>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</si>
  <si>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</si>
  <si>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</si>
  <si>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</si>
  <si>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</si>
  <si>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</si>
  <si>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</si>
  <si>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</si>
  <si>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</si>
  <si>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</si>
  <si>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</si>
  <si>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4"</t>
  </si>
  <si>
    <t>4.25"</t>
  </si>
  <si>
    <t>CẮT CHÍNH XÁC</t>
  </si>
  <si>
    <r>
      <t xml:space="preserve">ĐỊNH VỊ HÌNH IN THÂN TRƯỚC: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</si>
  <si>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PCS</t>
  </si>
  <si>
    <t>MALIBU BLUE</t>
  </si>
  <si>
    <t xml:space="preserve">ROYAL BLUE </t>
  </si>
  <si>
    <t>BL4386</t>
  </si>
  <si>
    <t xml:space="preserve">MALIBU BLUE </t>
  </si>
  <si>
    <t>IN  TẠI  THÂN TRƯỚC VÀ 2 TAY  
(IN BÁN THÀNH PHẨM)</t>
  </si>
  <si>
    <t>2.75"</t>
  </si>
  <si>
    <r>
      <t xml:space="preserve">ĐỊNH VỊ HÌNH IN 2 TAY : </t>
    </r>
    <r>
      <rPr>
        <sz val="24"/>
        <rFont val="Muli"/>
      </rPr>
      <t xml:space="preserve">TỪ ĐƯỜNG TRA TAY ĐẾN CẠNH HÌNH IN  VÀ HÌNH IN NẰM GIỮA SÓNG TAY </t>
    </r>
  </si>
  <si>
    <t>W: 8" X H: 6.57"</t>
  </si>
  <si>
    <t>W: 2.75" X H: 12.39"</t>
  </si>
  <si>
    <t xml:space="preserve">TAY PHẢI NGƯỜI MẶC </t>
  </si>
  <si>
    <t xml:space="preserve">TAY TRÁI NGƯỜI MẶC </t>
  </si>
  <si>
    <t>1-1A</t>
  </si>
  <si>
    <t>-CHIỀU HÌNH IN VÀ MÀU IN TỪNG TAY NHƯ TECH PACK KÈM THEO TRANG SAU
 -TAY TRÁI NGƯỜI MẶC HÌNH IN MÀU VÀNG
-TAY PHẢI NGƯỜI MẶC HÌNH IN MÀU TRẮNG</t>
  </si>
  <si>
    <t>G10AHD115A</t>
  </si>
  <si>
    <t>SS24 PRODUCTION</t>
  </si>
  <si>
    <t>NCC TAHTONG</t>
  </si>
  <si>
    <t xml:space="preserve">CUNG CẤP RẬP FULL SIZE THÂN TRƯỚC/HAI TAY ĐỂ LÀM RẬP ĐỊNH VỊ </t>
  </si>
  <si>
    <t>MAY THEO ÁO MẪU CHUYỂN CÙNG TÁC NGHIỆP</t>
  </si>
  <si>
    <t>CÁCH GẮN NHÃN THEO TÁC NGHIỆP SX</t>
  </si>
  <si>
    <t>IN  TẠI  THÂN TRƯỚC VÀ 2 TAY (IN BÁN THÀNH PHẨM)</t>
  </si>
  <si>
    <t>MER - THÚY /TUYỀN 205</t>
  </si>
  <si>
    <t>G10  SS24  G2638</t>
  </si>
  <si>
    <t>TRIỂN KHAI SẢN XUẤT  THEO ÁO MẪU G10AHD117, MÀU CREAM CHUYỂN CÙNG TÁC NGHIỆP G10AHD116A NGÀY 2/4/24</t>
  </si>
  <si>
    <t>GWSS24P0802006A00K
LOT 1-1 (ÁNH A), CẤP TRIỆT TIÊU</t>
  </si>
  <si>
    <t>G10-0792</t>
  </si>
  <si>
    <t>DUYỆT HÌNH IN THEO PPS G10AHD115 MÀU ROYAL BLUE ĐÃ CHUYỂN PHÒNG IN NGÀY 1/4/24</t>
  </si>
  <si>
    <t xml:space="preserve">THÔNG TIN ĐỊNH VỊ HÌNH IN </t>
  </si>
  <si>
    <t>DUYỆT GARMENT WASH THEO ÁO MẪU G10AHD114 MÀU BLACK ĐÃ CHUYỂN CHO BÊN WASH NGÀY 26/3/24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</si>
  <si>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</si>
  <si>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</si>
  <si>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</si>
  <si>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</si>
  <si>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</si>
  <si>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</si>
  <si>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</si>
  <si>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</si>
  <si>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</si>
  <si>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</si>
  <si>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</si>
  <si>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</si>
  <si>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</si>
  <si>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</si>
  <si>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</si>
  <si>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</si>
  <si>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</si>
  <si>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</si>
  <si>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</si>
  <si>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</si>
  <si>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</si>
  <si>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</si>
  <si>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</si>
  <si>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</si>
  <si>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</si>
  <si>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</si>
  <si>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</si>
  <si>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</si>
  <si>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</si>
  <si>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</si>
  <si>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</si>
  <si>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</si>
  <si>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1-1</t>
  </si>
  <si>
    <t>GWSS24P0802005A00K
LOT 1-1A (ÁNH A), CẤP TRIỆT TIÊU 857M
LOT 1-2 (ÁNH A), CẤP TRIỆT TIÊU 63M</t>
  </si>
  <si>
    <t>CẮT ĐỒNG BỘ THEO 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</si>
</sst>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</numFmts>
  <fonts count="2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b/>
      <sz val="13"/>
      <name val="Muli"/>
    </font>
    <font>
      <b/>
      <sz val="33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610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4" fillId="49" borderId="73" xfId="0" applyFont="1" applyFill="1" applyBorder="1" applyAlignment="1">
      <alignment horizontal="center" vertical="center"/>
    </xf>
    <xf numFmtId="0" fontId="184" fillId="49" borderId="22" xfId="0" applyFont="1" applyFill="1" applyBorder="1" applyAlignment="1">
      <alignment horizontal="left" vertical="center" indent="1"/>
    </xf>
    <xf numFmtId="0" fontId="184" fillId="49" borderId="22" xfId="0" applyFont="1" applyFill="1" applyBorder="1" applyAlignment="1">
      <alignment horizontal="center" vertical="center"/>
    </xf>
    <xf numFmtId="0" fontId="184" fillId="49" borderId="20" xfId="0" applyFont="1" applyFill="1" applyBorder="1" applyAlignment="1">
      <alignment horizontal="center" vertical="center"/>
    </xf>
    <xf numFmtId="0" fontId="185" fillId="0" borderId="0" xfId="0" applyFont="1"/>
    <xf numFmtId="0" fontId="186" fillId="0" borderId="75" xfId="0" applyFont="1" applyBorder="1" applyAlignment="1">
      <alignment horizontal="center"/>
    </xf>
    <xf numFmtId="0" fontId="186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6" fillId="0" borderId="54" xfId="0" applyNumberFormat="1" applyFont="1" applyBorder="1" applyAlignment="1">
      <alignment horizontal="center" vertical="center"/>
    </xf>
    <xf numFmtId="12" fontId="186" fillId="0" borderId="54" xfId="0" applyNumberFormat="1" applyFont="1" applyBorder="1" applyAlignment="1">
      <alignment horizontal="center"/>
    </xf>
    <xf numFmtId="165" fontId="186" fillId="0" borderId="54" xfId="0" applyNumberFormat="1" applyFont="1" applyBorder="1" applyAlignment="1">
      <alignment horizontal="center"/>
    </xf>
    <xf numFmtId="165" fontId="186" fillId="0" borderId="56" xfId="0" applyNumberFormat="1" applyFont="1" applyBorder="1" applyAlignment="1">
      <alignment horizontal="center" vertical="center"/>
    </xf>
    <xf numFmtId="12" fontId="186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6" fillId="0" borderId="54" xfId="0" applyNumberFormat="1" applyFont="1" applyBorder="1" applyAlignment="1">
      <alignment horizontal="center" vertical="center"/>
    </xf>
    <xf numFmtId="12" fontId="186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7" fillId="0" borderId="54" xfId="0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left" vertical="center"/>
    </xf>
    <xf numFmtId="205" fontId="186" fillId="0" borderId="54" xfId="0" applyNumberFormat="1" applyFont="1" applyBorder="1" applyAlignment="1">
      <alignment horizontal="center" vertical="center"/>
    </xf>
    <xf numFmtId="206" fontId="186" fillId="0" borderId="54" xfId="0" applyNumberFormat="1" applyFont="1" applyBorder="1" applyAlignment="1">
      <alignment horizontal="center" vertical="center"/>
    </xf>
    <xf numFmtId="12" fontId="189" fillId="0" borderId="54" xfId="0" applyNumberFormat="1" applyFont="1" applyBorder="1" applyAlignment="1">
      <alignment horizontal="center" vertical="center"/>
    </xf>
    <xf numFmtId="207" fontId="186" fillId="0" borderId="54" xfId="0" applyNumberFormat="1" applyFont="1" applyBorder="1" applyAlignment="1">
      <alignment horizontal="center" vertical="center"/>
    </xf>
    <xf numFmtId="206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/>
    <xf numFmtId="0" fontId="190" fillId="0" borderId="54" xfId="0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left" vertical="center"/>
    </xf>
    <xf numFmtId="12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 applyAlignment="1">
      <alignment horizontal="left" vertical="center"/>
    </xf>
    <xf numFmtId="0" fontId="187" fillId="0" borderId="0" xfId="0" applyFont="1" applyAlignment="1">
      <alignment horizontal="left" vertical="center"/>
    </xf>
    <xf numFmtId="12" fontId="187" fillId="0" borderId="0" xfId="0" applyNumberFormat="1" applyFont="1" applyAlignment="1">
      <alignment horizontal="left" vertical="center"/>
    </xf>
    <xf numFmtId="12" fontId="190" fillId="0" borderId="13" xfId="0" applyNumberFormat="1" applyFont="1" applyBorder="1" applyAlignment="1">
      <alignment horizontal="left" vertical="center"/>
    </xf>
    <xf numFmtId="12" fontId="186" fillId="0" borderId="13" xfId="0" applyNumberFormat="1" applyFont="1" applyBorder="1" applyAlignment="1">
      <alignment horizontal="center" vertical="center"/>
    </xf>
    <xf numFmtId="12" fontId="189" fillId="0" borderId="13" xfId="0" applyNumberFormat="1" applyFont="1" applyBorder="1" applyAlignment="1">
      <alignment horizontal="center"/>
    </xf>
    <xf numFmtId="205" fontId="189" fillId="0" borderId="13" xfId="0" applyNumberFormat="1" applyFont="1" applyBorder="1" applyAlignment="1">
      <alignment horizontal="center"/>
    </xf>
    <xf numFmtId="12" fontId="189" fillId="0" borderId="13" xfId="0" applyNumberFormat="1" applyFont="1" applyBorder="1" applyAlignment="1">
      <alignment horizontal="center" vertical="center"/>
    </xf>
    <xf numFmtId="165" fontId="189" fillId="0" borderId="13" xfId="0" applyNumberFormat="1" applyFont="1" applyBorder="1" applyAlignment="1">
      <alignment horizontal="center" vertical="center"/>
    </xf>
    <xf numFmtId="205" fontId="186" fillId="0" borderId="13" xfId="0" applyNumberFormat="1" applyFont="1" applyBorder="1" applyAlignment="1">
      <alignment horizontal="center" vertical="center"/>
    </xf>
    <xf numFmtId="0" fontId="189" fillId="0" borderId="31" xfId="0" applyFont="1" applyBorder="1" applyAlignment="1">
      <alignment horizontal="left" vertical="center"/>
    </xf>
    <xf numFmtId="0" fontId="190" fillId="0" borderId="31" xfId="0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left" vertical="center"/>
    </xf>
    <xf numFmtId="12" fontId="189" fillId="0" borderId="31" xfId="0" applyNumberFormat="1" applyFont="1" applyBorder="1" applyAlignment="1">
      <alignment horizontal="center" vertical="center"/>
    </xf>
    <xf numFmtId="12" fontId="191" fillId="0" borderId="31" xfId="0" applyNumberFormat="1" applyFont="1" applyBorder="1" applyAlignment="1">
      <alignment horizontal="center" vertical="center"/>
    </xf>
    <xf numFmtId="0" fontId="191" fillId="0" borderId="31" xfId="0" applyFont="1" applyBorder="1" applyAlignment="1">
      <alignment horizontal="center" vertical="center"/>
    </xf>
    <xf numFmtId="12" fontId="189" fillId="0" borderId="11" xfId="0" applyNumberFormat="1" applyFont="1" applyBorder="1" applyAlignment="1">
      <alignment horizontal="center" vertical="center"/>
    </xf>
    <xf numFmtId="12" fontId="189" fillId="0" borderId="77" xfId="0" applyNumberFormat="1" applyFont="1" applyBorder="1" applyAlignment="1">
      <alignment horizontal="center" vertical="center"/>
    </xf>
    <xf numFmtId="0" fontId="187" fillId="0" borderId="0" xfId="0" applyFont="1" applyAlignment="1">
      <alignment vertical="center"/>
    </xf>
    <xf numFmtId="0" fontId="190" fillId="0" borderId="30" xfId="0" applyFont="1" applyBorder="1" applyAlignment="1">
      <alignment horizontal="left" vertical="center"/>
    </xf>
    <xf numFmtId="0" fontId="189" fillId="0" borderId="54" xfId="0" applyFont="1" applyBorder="1" applyAlignment="1">
      <alignment vertical="center"/>
    </xf>
    <xf numFmtId="12" fontId="191" fillId="0" borderId="54" xfId="0" applyNumberFormat="1" applyFont="1" applyBorder="1" applyAlignment="1">
      <alignment horizontal="center" vertical="center"/>
    </xf>
    <xf numFmtId="0" fontId="191" fillId="0" borderId="54" xfId="0" applyFont="1" applyBorder="1" applyAlignment="1">
      <alignment horizontal="center" vertical="center"/>
    </xf>
    <xf numFmtId="205" fontId="189" fillId="0" borderId="76" xfId="0" applyNumberFormat="1" applyFont="1" applyBorder="1" applyAlignment="1">
      <alignment horizontal="center" vertical="center"/>
    </xf>
    <xf numFmtId="0" fontId="189" fillId="0" borderId="0" xfId="0" applyFont="1" applyAlignment="1">
      <alignment vertical="center"/>
    </xf>
    <xf numFmtId="207" fontId="189" fillId="0" borderId="54" xfId="0" applyNumberFormat="1" applyFont="1" applyBorder="1" applyAlignment="1">
      <alignment horizontal="left" vertical="center"/>
    </xf>
    <xf numFmtId="205" fontId="189" fillId="0" borderId="54" xfId="0" applyNumberFormat="1" applyFont="1" applyBorder="1" applyAlignment="1">
      <alignment horizontal="center" vertical="center"/>
    </xf>
    <xf numFmtId="12" fontId="192" fillId="0" borderId="54" xfId="0" applyNumberFormat="1" applyFont="1" applyBorder="1" applyAlignment="1">
      <alignment horizontal="left" vertical="center"/>
    </xf>
    <xf numFmtId="12" fontId="193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 vertic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vertical="center"/>
    </xf>
    <xf numFmtId="0" fontId="195" fillId="0" borderId="0" xfId="0" applyFont="1" applyAlignment="1">
      <alignment horizontal="left" vertical="center"/>
    </xf>
    <xf numFmtId="0" fontId="194" fillId="0" borderId="0" xfId="0" applyFont="1" applyAlignment="1">
      <alignment horizontal="center" vertical="center"/>
    </xf>
    <xf numFmtId="0" fontId="196" fillId="0" borderId="0" xfId="0" applyFont="1" applyAlignment="1">
      <alignment horizontal="center" vertical="center"/>
    </xf>
    <xf numFmtId="0" fontId="194" fillId="0" borderId="72" xfId="0" applyFont="1" applyBorder="1" applyAlignment="1">
      <alignment horizontal="center" vertical="center"/>
    </xf>
    <xf numFmtId="0" fontId="197" fillId="0" borderId="0" xfId="0" applyFont="1" applyAlignment="1">
      <alignment vertical="center"/>
    </xf>
    <xf numFmtId="0" fontId="184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174" fontId="25" fillId="2" borderId="54" xfId="0" applyNumberFormat="1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/>
    </xf>
    <xf numFmtId="0" fontId="54" fillId="2" borderId="0" xfId="0" applyFont="1" applyFill="1" applyAlignment="1" applyProtection="1">
      <alignment vertical="center"/>
      <protection hidden="1"/>
    </xf>
    <xf numFmtId="0" fontId="6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" vertical="center"/>
    </xf>
    <xf numFmtId="0" fontId="59" fillId="0" borderId="15" xfId="2" quotePrefix="1" applyFont="1" applyBorder="1" applyAlignment="1">
      <alignment horizontal="center" vertical="top" wrapText="1"/>
    </xf>
    <xf numFmtId="0" fontId="200" fillId="13" borderId="54" xfId="0" applyFont="1" applyFill="1" applyBorder="1" applyAlignment="1">
      <alignment horizontal="left" vertical="center" wrapText="1"/>
    </xf>
    <xf numFmtId="2" fontId="26" fillId="2" borderId="16" xfId="0" applyNumberFormat="1" applyFont="1" applyFill="1" applyBorder="1" applyAlignment="1">
      <alignment horizontal="center" vertical="center"/>
    </xf>
    <xf numFmtId="0" fontId="174" fillId="3" borderId="54" xfId="0" applyFont="1" applyFill="1" applyBorder="1"/>
    <xf numFmtId="0" fontId="201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1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1" fontId="198" fillId="3" borderId="54" xfId="0" applyNumberFormat="1" applyFont="1" applyFill="1" applyBorder="1" applyAlignment="1">
      <alignment horizontal="left" vertical="top" wrapText="1"/>
    </xf>
    <xf numFmtId="1" fontId="198" fillId="0" borderId="54" xfId="0" applyNumberFormat="1" applyFont="1" applyBorder="1" applyAlignment="1">
      <alignment horizontal="left" vertical="top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81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59" fillId="4" borderId="54" xfId="0" quotePrefix="1" applyFont="1" applyFill="1" applyBorder="1" applyAlignment="1">
      <alignment horizontal="left" vertical="center" wrapText="1"/>
    </xf>
    <xf numFmtId="0" fontId="59" fillId="4" borderId="54" xfId="0" applyFont="1" applyFill="1" applyBorder="1" applyAlignment="1">
      <alignment horizontal="left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154" fillId="2" borderId="0" xfId="0" applyFont="1" applyFill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24" fillId="4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0" fontId="199" fillId="2" borderId="25" xfId="0" applyFont="1" applyFill="1" applyBorder="1" applyAlignment="1">
      <alignment horizontal="center" vertical="center"/>
    </xf>
    <xf numFmtId="0" fontId="199" fillId="2" borderId="26" xfId="0" applyFont="1" applyFill="1" applyBorder="1" applyAlignment="1">
      <alignment horizontal="center" vertical="center"/>
    </xf>
    <xf numFmtId="0" fontId="199" fillId="2" borderId="27" xfId="0" applyFont="1" applyFill="1" applyBorder="1" applyAlignment="1">
      <alignment horizontal="center" vertical="center"/>
    </xf>
    <xf numFmtId="0" fontId="199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0" fontId="193" fillId="0" borderId="27" xfId="0" applyFont="1" applyBorder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43" fillId="0" borderId="63" xfId="55" applyFont="1" applyBorder="1" applyAlignment="1">
      <alignment horizontal="left" vertical="center" wrapText="1"/>
    </xf>
    <xf numFmtId="0" fontId="43" fillId="0" borderId="64" xfId="55" applyFont="1" applyBorder="1" applyAlignment="1">
      <alignment horizontal="left" vertical="center" wrapText="1"/>
    </xf>
    <xf numFmtId="0" fontId="43" fillId="0" borderId="65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  <xf numFmtId="0" fontId="59" fillId="4" borderId="14" xfId="0" applyFont="1" applyFill="1" applyBorder="1" applyAlignment="1">
      <alignment vertical="center"/>
    </xf>
  </cellXfs>
  <cellStyles count="44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5" Type="http://schemas.openxmlformats.org/officeDocument/2006/relationships/image" Target="../media/image21.jpe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8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787674</xdr:colOff>
      <xdr:row>4</xdr:row>
      <xdr:rowOff>268514</xdr:rowOff>
    </xdr:from>
    <xdr:to>
      <xdr:col>15</xdr:col>
      <xdr:colOff>1000124</xdr:colOff>
      <xdr:row>9</xdr:row>
      <xdr:rowOff>97566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3BD01-7439-4CC3-A4A3-23D3574D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75487" y="2625952"/>
          <a:ext cx="3165200" cy="3138989"/>
        </a:xfrm>
        <a:prstGeom prst="rect">
          <a:avLst/>
        </a:prstGeom>
      </xdr:spPr>
    </xdr:pic>
    <xdr:clientData/>
  </xdr:twoCellAnchor>
  <xdr:twoCellAnchor>
    <xdr:from>
      <xdr:col>10</xdr:col>
      <xdr:colOff>501922</xdr:colOff>
      <xdr:row>66</xdr:row>
      <xdr:rowOff>111096</xdr:rowOff>
    </xdr:from>
    <xdr:to>
      <xdr:col>15</xdr:col>
      <xdr:colOff>-1</xdr:colOff>
      <xdr:row>73</xdr:row>
      <xdr:rowOff>210125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C727E-C921-4E9D-8F2B-F54F98D4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70360" y="44997659"/>
          <a:ext cx="5070202" cy="5028216"/>
        </a:xfrm>
        <a:prstGeom prst="rect">
          <a:avLst/>
        </a:prstGeom>
      </xdr:spPr>
    </xdr:pic>
    <xdr:clientData/>
  </xdr:twoCellAnchor>
  <xdr:twoCellAnchor editAs="oneCell">
    <xdr:from>
      <xdr:col>10</xdr:col>
      <xdr:colOff>547687</xdr:colOff>
      <xdr:row>73</xdr:row>
      <xdr:rowOff>381001</xdr:rowOff>
    </xdr:from>
    <xdr:to>
      <xdr:col>14</xdr:col>
      <xdr:colOff>232818</xdr:colOff>
      <xdr:row>75</xdr:row>
      <xdr:rowOff>313816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3D103C-BAD1-2DB4-2D5D-A6B377D1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50196751"/>
          <a:ext cx="4352381" cy="40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780409</xdr:colOff>
      <xdr:row>76</xdr:row>
      <xdr:rowOff>7290</xdr:rowOff>
    </xdr:from>
    <xdr:to>
      <xdr:col>15</xdr:col>
      <xdr:colOff>1238163</xdr:colOff>
      <xdr:row>77</xdr:row>
      <xdr:rowOff>3032125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A3E8E4-32F1-3538-903C-D4AC83D7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3534" y="52505915"/>
          <a:ext cx="7506254" cy="643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>
    <xdr:from>
      <xdr:col>3</xdr:col>
      <xdr:colOff>9693549</xdr:colOff>
      <xdr:row>0</xdr:row>
      <xdr:rowOff>457241</xdr:rowOff>
    </xdr:from>
    <xdr:to>
      <xdr:col>3</xdr:col>
      <xdr:colOff>12096749</xdr:colOff>
      <xdr:row>3</xdr:row>
      <xdr:rowOff>173541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5E5A6-7DBE-480C-9A72-8D8EA135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84612" y="457241"/>
          <a:ext cx="2403200" cy="2383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119062</xdr:colOff>
      <xdr:row>1</xdr:row>
      <xdr:rowOff>238125</xdr:rowOff>
    </xdr:from>
    <xdr:to>
      <xdr:col>11</xdr:col>
      <xdr:colOff>889001</xdr:colOff>
      <xdr:row>20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E11591-CC20-7DC2-0EB8-8A913888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38188"/>
          <a:ext cx="14843126" cy="8453437"/>
        </a:xfrm>
        <a:prstGeom prst="rect">
          <a:avLst/>
        </a:prstGeom>
      </xdr:spPr>
    </xdr:pic>
    <xdr:clientData/>
  </xdr:twoCellAnchor>
  <xdr:twoCellAnchor editAs="oneCell">
    <xdr:from>
      <xdr:col>2</xdr:col>
      <xdr:colOff>680705</xdr:colOff>
      <xdr:row>22</xdr:row>
      <xdr:rowOff>156973</xdr:rowOff>
    </xdr:from>
    <xdr:to>
      <xdr:col>10</xdr:col>
      <xdr:colOff>452437</xdr:colOff>
      <xdr:row>50</xdr:row>
      <xdr:rowOff>214311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9FC187-698B-4208-B78D-4EC2156B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5768" y="9586723"/>
          <a:ext cx="10630232" cy="60580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7"/>
  <sheetViews>
    <sheetView showGridLines="0" tabSelected="1" view="pageBreakPreview" topLeftCell="A34" zoomScale="40" zoomScaleNormal="25" zoomScaleSheetLayoutView="40" zoomScalePageLayoutView="40" workbookViewId="0">
      <selection activeCell="Y40" sqref="Y40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98" t="s">
        <v>112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507" t="s">
        <v>77</v>
      </c>
      <c r="N1" s="507" t="s">
        <v>77</v>
      </c>
      <c r="O1" s="508" t="s">
        <v>78</v>
      </c>
      <c r="P1" s="508"/>
    </row>
    <row r="2" spans="1:16" s="1" customFormat="1" ht="49.5" customHeight="1">
      <c r="A2" s="500"/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7" t="s">
        <v>79</v>
      </c>
      <c r="N2" s="507" t="s">
        <v>79</v>
      </c>
      <c r="O2" s="509" t="s">
        <v>80</v>
      </c>
      <c r="P2" s="509"/>
    </row>
    <row r="3" spans="1:16" s="1" customFormat="1" ht="49.5" customHeight="1" thickBot="1">
      <c r="A3" s="502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7" t="s">
        <v>81</v>
      </c>
      <c r="N3" s="507" t="s">
        <v>81</v>
      </c>
      <c r="O3" s="508">
        <v>1</v>
      </c>
      <c r="P3" s="508"/>
    </row>
    <row r="4" spans="1:16" s="2" customFormat="1" ht="40.15" customHeight="1">
      <c r="A4" s="92"/>
      <c r="B4" s="174" t="s">
        <v>617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18" t="s">
        <v>619</v>
      </c>
      <c r="H5" s="518"/>
      <c r="I5" s="518"/>
      <c r="J5" s="518"/>
      <c r="K5" s="518"/>
      <c r="L5" s="518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618</v>
      </c>
      <c r="E6" s="179"/>
      <c r="F6" s="174"/>
      <c r="G6" s="518"/>
      <c r="H6" s="518"/>
      <c r="I6" s="518"/>
      <c r="J6" s="518"/>
      <c r="K6" s="518"/>
      <c r="L6" s="518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610</v>
      </c>
      <c r="E7" s="5"/>
      <c r="F7" s="93"/>
      <c r="G7" s="518"/>
      <c r="H7" s="518"/>
      <c r="I7" s="518"/>
      <c r="J7" s="518"/>
      <c r="K7" s="518"/>
      <c r="L7" s="518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80" t="s">
        <v>371</v>
      </c>
      <c r="E8" s="480"/>
      <c r="F8" s="480"/>
      <c r="G8" s="518"/>
      <c r="H8" s="518"/>
      <c r="I8" s="518"/>
      <c r="J8" s="518"/>
      <c r="K8" s="518"/>
      <c r="L8" s="518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611</v>
      </c>
      <c r="E9" s="174"/>
      <c r="F9" s="174"/>
      <c r="G9" s="518"/>
      <c r="H9" s="518"/>
      <c r="I9" s="518"/>
      <c r="J9" s="518"/>
      <c r="K9" s="518"/>
      <c r="L9" s="518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199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176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81"/>
      <c r="E11" s="482"/>
      <c r="F11" s="482"/>
      <c r="G11" s="10"/>
      <c r="H11" s="120"/>
      <c r="I11" s="9"/>
      <c r="J11" s="173" t="s">
        <v>4</v>
      </c>
      <c r="K11" s="9"/>
      <c r="L11" s="506" t="s">
        <v>506</v>
      </c>
      <c r="M11" s="506"/>
      <c r="N11" s="506"/>
      <c r="O11" s="506"/>
      <c r="P11" s="506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88</v>
      </c>
      <c r="M12" s="169"/>
      <c r="N12" s="170"/>
      <c r="O12" s="170"/>
      <c r="P12" s="171"/>
    </row>
    <row r="13" spans="1:16" s="6" customFormat="1" ht="40.5" customHeight="1">
      <c r="B13" s="483"/>
      <c r="C13" s="483"/>
      <c r="D13" s="483"/>
      <c r="E13" s="483"/>
      <c r="F13" s="483"/>
      <c r="G13" s="11"/>
      <c r="H13" s="130"/>
      <c r="I13" s="9"/>
      <c r="J13" s="173" t="s">
        <v>6</v>
      </c>
      <c r="K13" s="9"/>
      <c r="L13" s="169" t="s">
        <v>110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111</v>
      </c>
      <c r="D18" s="19" t="s">
        <v>104</v>
      </c>
      <c r="E18" s="20"/>
      <c r="F18" s="21"/>
      <c r="G18" s="21"/>
      <c r="H18" s="21" t="s">
        <v>175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111</v>
      </c>
      <c r="D23" s="19" t="s">
        <v>105</v>
      </c>
      <c r="E23" s="20"/>
      <c r="F23" s="21"/>
      <c r="G23" s="21"/>
      <c r="H23" s="21" t="s">
        <v>175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495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598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 xml:space="preserve">ROYAL BLUE </v>
      </c>
      <c r="E29" s="307"/>
      <c r="F29" s="308"/>
      <c r="G29" s="355">
        <f>ROUNDUP(G28*5%,0)</f>
        <v>5</v>
      </c>
      <c r="H29" s="355">
        <f t="shared" ref="H29:K29" si="0">ROUNDUP(H28*5%,0)</f>
        <v>10</v>
      </c>
      <c r="I29" s="355">
        <f t="shared" si="0"/>
        <v>10</v>
      </c>
      <c r="J29" s="355">
        <f t="shared" si="0"/>
        <v>5</v>
      </c>
      <c r="K29" s="355">
        <f t="shared" si="0"/>
        <v>2</v>
      </c>
      <c r="L29" s="353"/>
      <c r="M29" s="308"/>
      <c r="N29" s="308"/>
      <c r="O29" s="308"/>
      <c r="P29" s="309">
        <f>SUM(E29:O29)</f>
        <v>32</v>
      </c>
    </row>
    <row r="30" spans="2:16" s="221" customFormat="1" ht="45" customHeight="1">
      <c r="B30" s="310" t="s">
        <v>12</v>
      </c>
      <c r="C30" s="310"/>
      <c r="D30" s="311" t="str">
        <f>+D29</f>
        <v xml:space="preserve">ROYAL BLUE </v>
      </c>
      <c r="E30" s="312"/>
      <c r="F30" s="313"/>
      <c r="G30" s="313">
        <f t="shared" ref="G30:H30" si="1">SUM(G28:G29)</f>
        <v>101</v>
      </c>
      <c r="H30" s="313">
        <f t="shared" si="1"/>
        <v>196</v>
      </c>
      <c r="I30" s="313">
        <f>SUM(I28:I29)</f>
        <v>196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101</v>
      </c>
      <c r="H32" s="220">
        <f t="shared" ref="H32:K32" si="3">H20+H25+H30</f>
        <v>196</v>
      </c>
      <c r="I32" s="220">
        <f t="shared" si="3"/>
        <v>196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7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7" s="1" customFormat="1" ht="30.75" customHeight="1" thickBot="1">
      <c r="B34" s="41" t="s">
        <v>14</v>
      </c>
      <c r="C34" s="42"/>
      <c r="D34" s="42"/>
      <c r="E34" s="42"/>
      <c r="F34" s="43"/>
      <c r="G34" s="44"/>
      <c r="H34" s="132"/>
      <c r="I34" s="43"/>
      <c r="J34" s="43"/>
      <c r="K34" s="43"/>
      <c r="L34" s="43"/>
      <c r="N34" s="132"/>
      <c r="O34" s="132"/>
      <c r="P34" s="45"/>
    </row>
    <row r="35" spans="1:17" s="136" customFormat="1" ht="186" thickBot="1">
      <c r="A35" s="484" t="s">
        <v>15</v>
      </c>
      <c r="B35" s="485"/>
      <c r="C35" s="486"/>
      <c r="D35" s="133" t="s">
        <v>16</v>
      </c>
      <c r="E35" s="134" t="s">
        <v>17</v>
      </c>
      <c r="F35" s="133" t="s">
        <v>18</v>
      </c>
      <c r="G35" s="135" t="s">
        <v>19</v>
      </c>
      <c r="H35" s="135" t="s">
        <v>20</v>
      </c>
      <c r="I35" s="135" t="s">
        <v>36</v>
      </c>
      <c r="J35" s="135" t="s">
        <v>37</v>
      </c>
      <c r="K35" s="135" t="s">
        <v>89</v>
      </c>
      <c r="L35" s="135" t="s">
        <v>38</v>
      </c>
      <c r="M35" s="513" t="s">
        <v>50</v>
      </c>
      <c r="N35" s="514"/>
      <c r="O35" s="514"/>
      <c r="P35" s="515"/>
    </row>
    <row r="36" spans="1:17" s="8" customFormat="1" ht="57.65" customHeight="1">
      <c r="A36" s="233" t="str">
        <f>D28</f>
        <v xml:space="preserve">ROYAL BLUE </v>
      </c>
      <c r="B36" s="87"/>
      <c r="C36" s="87"/>
      <c r="D36" s="87"/>
      <c r="E36" s="609" t="s">
        <v>659</v>
      </c>
      <c r="F36" s="87"/>
      <c r="G36" s="87"/>
      <c r="H36" s="122"/>
      <c r="I36" s="87"/>
      <c r="J36" s="87"/>
      <c r="K36" s="87"/>
      <c r="L36" s="87"/>
      <c r="M36" s="87"/>
      <c r="N36" s="87"/>
      <c r="O36" s="87"/>
      <c r="P36" s="88"/>
    </row>
    <row r="37" spans="1:17" s="6" customFormat="1" ht="190.5" customHeight="1">
      <c r="A37" s="46">
        <v>1</v>
      </c>
      <c r="B37" s="504" t="str">
        <f>L11</f>
        <v>100% OE COTTON FLEECE 350GSM (10oz)</v>
      </c>
      <c r="C37" s="478"/>
      <c r="D37" s="47" t="s">
        <v>49</v>
      </c>
      <c r="E37" s="48" t="s">
        <v>597</v>
      </c>
      <c r="F37" s="117" t="s">
        <v>9</v>
      </c>
      <c r="G37" s="49">
        <f>$P$32</f>
        <v>632</v>
      </c>
      <c r="H37" s="117">
        <v>1.2849999999999999</v>
      </c>
      <c r="I37" s="50">
        <f>G37*H37</f>
        <v>812.12</v>
      </c>
      <c r="J37" s="50">
        <f>I37*10%+I37/30*0.5+11</f>
        <v>105.74733333333333</v>
      </c>
      <c r="K37" s="50">
        <v>2</v>
      </c>
      <c r="L37" s="51">
        <f>+K37+J37+I37</f>
        <v>919.86733333333336</v>
      </c>
      <c r="M37" s="490" t="s">
        <v>658</v>
      </c>
      <c r="N37" s="490"/>
      <c r="O37" s="490"/>
      <c r="P37" s="490"/>
      <c r="Q37" s="6">
        <f>857+63</f>
        <v>920</v>
      </c>
    </row>
    <row r="38" spans="1:17" s="32" customFormat="1" ht="14.25" customHeight="1">
      <c r="B38" s="33"/>
      <c r="C38" s="33"/>
      <c r="D38" s="34"/>
      <c r="E38" s="35"/>
      <c r="F38" s="36"/>
      <c r="G38" s="37"/>
      <c r="H38" s="38"/>
      <c r="I38" s="38"/>
      <c r="J38" s="38"/>
      <c r="K38" s="38"/>
      <c r="L38" s="39"/>
      <c r="M38" s="40"/>
      <c r="N38" s="36"/>
      <c r="O38" s="36"/>
      <c r="P38" s="36"/>
    </row>
    <row r="39" spans="1:17" s="6" customFormat="1" ht="145" customHeight="1">
      <c r="A39" s="46">
        <v>2</v>
      </c>
      <c r="B39" s="505" t="s">
        <v>507</v>
      </c>
      <c r="C39" s="505"/>
      <c r="D39" s="451" t="s">
        <v>508</v>
      </c>
      <c r="E39" s="452" t="str">
        <f>E37</f>
        <v>MALIBU BLUE</v>
      </c>
      <c r="F39" s="214" t="s">
        <v>9</v>
      </c>
      <c r="G39" s="314">
        <f>$P$32</f>
        <v>632</v>
      </c>
      <c r="H39" s="453">
        <v>0.21</v>
      </c>
      <c r="I39" s="315">
        <f>G39*H39</f>
        <v>132.72</v>
      </c>
      <c r="J39" s="315">
        <f>I39*10%+15</f>
        <v>28.271999999999998</v>
      </c>
      <c r="K39" s="315"/>
      <c r="L39" s="225">
        <f>+K39+J39+I39</f>
        <v>160.99199999999999</v>
      </c>
      <c r="M39" s="491" t="s">
        <v>620</v>
      </c>
      <c r="N39" s="491"/>
      <c r="O39" s="491"/>
      <c r="P39" s="491"/>
    </row>
    <row r="40" spans="1:17" s="6" customFormat="1" ht="63">
      <c r="A40" s="78"/>
      <c r="B40" s="494" t="s">
        <v>501</v>
      </c>
      <c r="C40" s="494"/>
      <c r="D40" s="494"/>
      <c r="E40" s="494"/>
      <c r="F40" s="494"/>
      <c r="G40" s="494"/>
      <c r="H40" s="494"/>
      <c r="I40" s="494"/>
      <c r="J40" s="494"/>
      <c r="K40" s="494"/>
      <c r="L40" s="494"/>
      <c r="M40" s="494"/>
      <c r="N40" s="494"/>
      <c r="O40" s="494"/>
      <c r="P40" s="494"/>
    </row>
    <row r="41" spans="1:17" s="6" customFormat="1" ht="66.75" customHeight="1">
      <c r="A41" s="78"/>
      <c r="B41" s="479" t="s">
        <v>502</v>
      </c>
      <c r="C41" s="479"/>
      <c r="D41" s="479"/>
      <c r="E41" s="479"/>
      <c r="F41" s="359" t="s">
        <v>59</v>
      </c>
      <c r="G41" s="359" t="s">
        <v>9</v>
      </c>
      <c r="H41" s="359" t="s">
        <v>56</v>
      </c>
      <c r="I41" s="462" t="s">
        <v>503</v>
      </c>
      <c r="J41" s="492"/>
      <c r="K41" s="492"/>
      <c r="L41" s="492"/>
      <c r="M41" s="492"/>
      <c r="N41" s="492"/>
      <c r="O41" s="492"/>
      <c r="P41" s="492"/>
    </row>
    <row r="42" spans="1:17" s="6" customFormat="1" ht="63">
      <c r="A42" s="78"/>
      <c r="B42" s="479" t="s">
        <v>504</v>
      </c>
      <c r="C42" s="479"/>
      <c r="D42" s="479"/>
      <c r="E42" s="479"/>
      <c r="F42" s="360"/>
      <c r="G42" s="360">
        <v>1</v>
      </c>
      <c r="H42" s="360">
        <v>1</v>
      </c>
      <c r="I42" s="361">
        <f>SUM(G42:H42)</f>
        <v>2</v>
      </c>
      <c r="J42" s="492"/>
      <c r="K42" s="492"/>
      <c r="L42" s="492"/>
      <c r="M42" s="492"/>
      <c r="N42" s="492"/>
      <c r="O42" s="492"/>
      <c r="P42" s="492"/>
    </row>
    <row r="43" spans="1:17" s="6" customFormat="1" ht="63">
      <c r="A43" s="78"/>
      <c r="B43" s="479" t="s">
        <v>505</v>
      </c>
      <c r="C43" s="479"/>
      <c r="D43" s="479"/>
      <c r="E43" s="479"/>
      <c r="F43" s="360">
        <v>2</v>
      </c>
      <c r="G43" s="360">
        <v>2</v>
      </c>
      <c r="H43" s="360">
        <v>2</v>
      </c>
      <c r="I43" s="361">
        <f>SUM(F43:H43)</f>
        <v>6</v>
      </c>
      <c r="J43" s="492"/>
      <c r="K43" s="492"/>
      <c r="L43" s="492"/>
      <c r="M43" s="492"/>
      <c r="N43" s="492"/>
      <c r="O43" s="492"/>
      <c r="P43" s="492"/>
    </row>
    <row r="44" spans="1:17" s="6" customFormat="1" ht="63">
      <c r="A44" s="78"/>
      <c r="B44" s="493" t="s">
        <v>503</v>
      </c>
      <c r="C44" s="493"/>
      <c r="D44" s="493"/>
      <c r="E44" s="493"/>
      <c r="F44" s="362">
        <f>SUM(F43)</f>
        <v>2</v>
      </c>
      <c r="G44" s="362">
        <f>SUM(G42:G43)</f>
        <v>3</v>
      </c>
      <c r="H44" s="362">
        <f>SUM(H42:H43)</f>
        <v>3</v>
      </c>
      <c r="I44" s="361">
        <f>SUM(I42:I43)</f>
        <v>8</v>
      </c>
      <c r="J44" s="492"/>
      <c r="K44" s="492"/>
      <c r="L44" s="492"/>
      <c r="M44" s="492"/>
      <c r="N44" s="492"/>
      <c r="O44" s="492"/>
      <c r="P44" s="492"/>
    </row>
    <row r="45" spans="1:17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7" s="141" customFormat="1" ht="139" customHeight="1">
      <c r="A46" s="510" t="s">
        <v>22</v>
      </c>
      <c r="B46" s="511"/>
      <c r="C46" s="511"/>
      <c r="D46" s="511"/>
      <c r="E46" s="512"/>
      <c r="F46" s="137" t="s">
        <v>45</v>
      </c>
      <c r="G46" s="137" t="s">
        <v>23</v>
      </c>
      <c r="H46" s="516" t="s">
        <v>40</v>
      </c>
      <c r="I46" s="517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7" s="6" customFormat="1" ht="96" customHeight="1">
      <c r="A47" s="131">
        <v>1</v>
      </c>
      <c r="B47" s="476" t="s">
        <v>39</v>
      </c>
      <c r="C47" s="477"/>
      <c r="D47" s="477"/>
      <c r="E47" s="478"/>
      <c r="F47" s="58" t="s">
        <v>600</v>
      </c>
      <c r="G47" s="59" t="s">
        <v>599</v>
      </c>
      <c r="H47" s="475" t="str">
        <f t="shared" ref="H47:H55" si="5">$D$28</f>
        <v xml:space="preserve">ROYAL BLUE </v>
      </c>
      <c r="I47" s="475"/>
      <c r="J47" s="303" t="s">
        <v>29</v>
      </c>
      <c r="K47" s="49">
        <f>$P$32</f>
        <v>632</v>
      </c>
      <c r="L47" s="61">
        <f>260/4500</f>
        <v>5.7777777777777775E-2</v>
      </c>
      <c r="M47" s="62">
        <f>K47*L47</f>
        <v>36.515555555555551</v>
      </c>
      <c r="N47" s="62"/>
      <c r="O47" s="63">
        <f>ROUNDUP(N47+M47,0)</f>
        <v>37</v>
      </c>
      <c r="P47" s="205"/>
    </row>
    <row r="48" spans="1:17" s="6" customFormat="1" ht="66.75" customHeight="1">
      <c r="A48" s="131">
        <v>2</v>
      </c>
      <c r="B48" s="487" t="s">
        <v>509</v>
      </c>
      <c r="C48" s="488"/>
      <c r="D48" s="488"/>
      <c r="E48" s="489"/>
      <c r="F48" s="58" t="s">
        <v>516</v>
      </c>
      <c r="G48" s="59" t="s">
        <v>114</v>
      </c>
      <c r="H48" s="475" t="str">
        <f t="shared" si="5"/>
        <v xml:space="preserve">ROYAL BLUE </v>
      </c>
      <c r="I48" s="475"/>
      <c r="J48" s="303" t="s">
        <v>29</v>
      </c>
      <c r="K48" s="49">
        <f>$P$32</f>
        <v>632</v>
      </c>
      <c r="L48" s="363">
        <f>3/4500</f>
        <v>6.6666666666666664E-4</v>
      </c>
      <c r="M48" s="62">
        <f>K48*L48</f>
        <v>0.42133333333333334</v>
      </c>
      <c r="N48" s="62"/>
      <c r="O48" s="463">
        <f>N48+M48</f>
        <v>0.42133333333333334</v>
      </c>
      <c r="P48" s="205"/>
    </row>
    <row r="49" spans="1:18" s="6" customFormat="1" ht="66" customHeight="1">
      <c r="A49" s="131">
        <v>3</v>
      </c>
      <c r="B49" s="476" t="s">
        <v>510</v>
      </c>
      <c r="C49" s="477"/>
      <c r="D49" s="477"/>
      <c r="E49" s="478"/>
      <c r="F49" s="58" t="s">
        <v>493</v>
      </c>
      <c r="G49" s="222" t="str">
        <f>F49</f>
        <v xml:space="preserve">BLACK /WHITE </v>
      </c>
      <c r="H49" s="475" t="str">
        <f t="shared" si="5"/>
        <v xml:space="preserve">ROYAL BLUE </v>
      </c>
      <c r="I49" s="475"/>
      <c r="J49" s="60" t="s">
        <v>596</v>
      </c>
      <c r="K49" s="49">
        <f>$P$32</f>
        <v>632</v>
      </c>
      <c r="L49" s="65">
        <v>1</v>
      </c>
      <c r="M49" s="62">
        <f t="shared" ref="M49:M55" si="6">K49*L49</f>
        <v>632</v>
      </c>
      <c r="N49" s="62"/>
      <c r="O49" s="63">
        <f t="shared" ref="O49:O55" si="7">ROUNDUP(N49+M49,0)</f>
        <v>632</v>
      </c>
      <c r="P49" s="558" t="s">
        <v>621</v>
      </c>
      <c r="R49" s="357"/>
    </row>
    <row r="50" spans="1:18" s="6" customFormat="1" ht="58">
      <c r="A50" s="131">
        <v>4</v>
      </c>
      <c r="B50" s="365" t="s">
        <v>511</v>
      </c>
      <c r="C50" s="366"/>
      <c r="D50" s="366"/>
      <c r="E50" s="367"/>
      <c r="F50" s="58" t="s">
        <v>493</v>
      </c>
      <c r="G50" s="222" t="str">
        <f t="shared" ref="G50:G55" si="8">F50</f>
        <v xml:space="preserve">BLACK /WHITE </v>
      </c>
      <c r="H50" s="475" t="str">
        <f t="shared" si="5"/>
        <v xml:space="preserve">ROYAL BLUE </v>
      </c>
      <c r="I50" s="475"/>
      <c r="J50" s="60" t="s">
        <v>596</v>
      </c>
      <c r="K50" s="49">
        <f>G32</f>
        <v>101</v>
      </c>
      <c r="L50" s="65">
        <v>1</v>
      </c>
      <c r="M50" s="62">
        <f t="shared" si="6"/>
        <v>101</v>
      </c>
      <c r="N50" s="62"/>
      <c r="O50" s="63">
        <f t="shared" si="7"/>
        <v>101</v>
      </c>
      <c r="P50" s="559"/>
      <c r="R50" s="357"/>
    </row>
    <row r="51" spans="1:18" s="6" customFormat="1" ht="58">
      <c r="A51" s="131">
        <v>5</v>
      </c>
      <c r="B51" s="476" t="s">
        <v>512</v>
      </c>
      <c r="C51" s="477"/>
      <c r="D51" s="477"/>
      <c r="E51" s="478"/>
      <c r="F51" s="58" t="s">
        <v>493</v>
      </c>
      <c r="G51" s="222" t="str">
        <f t="shared" si="8"/>
        <v xml:space="preserve">BLACK /WHITE </v>
      </c>
      <c r="H51" s="475" t="str">
        <f t="shared" si="5"/>
        <v xml:space="preserve">ROYAL BLUE </v>
      </c>
      <c r="I51" s="475"/>
      <c r="J51" s="60" t="s">
        <v>596</v>
      </c>
      <c r="K51" s="49">
        <f>H32</f>
        <v>196</v>
      </c>
      <c r="L51" s="65">
        <v>1</v>
      </c>
      <c r="M51" s="62">
        <f t="shared" si="6"/>
        <v>196</v>
      </c>
      <c r="N51" s="62"/>
      <c r="O51" s="63">
        <f t="shared" si="7"/>
        <v>196</v>
      </c>
      <c r="P51" s="559"/>
    </row>
    <row r="52" spans="1:18" s="6" customFormat="1" ht="58">
      <c r="A52" s="131">
        <v>6</v>
      </c>
      <c r="B52" s="476" t="s">
        <v>513</v>
      </c>
      <c r="C52" s="477"/>
      <c r="D52" s="477"/>
      <c r="E52" s="478"/>
      <c r="F52" s="58" t="s">
        <v>493</v>
      </c>
      <c r="G52" s="222" t="str">
        <f t="shared" si="8"/>
        <v xml:space="preserve">BLACK /WHITE </v>
      </c>
      <c r="H52" s="475" t="str">
        <f t="shared" si="5"/>
        <v xml:space="preserve">ROYAL BLUE </v>
      </c>
      <c r="I52" s="475"/>
      <c r="J52" s="60" t="s">
        <v>596</v>
      </c>
      <c r="K52" s="49">
        <f>I32</f>
        <v>196</v>
      </c>
      <c r="L52" s="65">
        <v>1</v>
      </c>
      <c r="M52" s="62">
        <f t="shared" si="6"/>
        <v>196</v>
      </c>
      <c r="N52" s="62"/>
      <c r="O52" s="63">
        <f t="shared" si="7"/>
        <v>196</v>
      </c>
      <c r="P52" s="559"/>
    </row>
    <row r="53" spans="1:18" s="6" customFormat="1" ht="58">
      <c r="A53" s="131">
        <v>7</v>
      </c>
      <c r="B53" s="476" t="s">
        <v>514</v>
      </c>
      <c r="C53" s="477"/>
      <c r="D53" s="477"/>
      <c r="E53" s="478"/>
      <c r="F53" s="58" t="s">
        <v>493</v>
      </c>
      <c r="G53" s="222" t="str">
        <f t="shared" si="8"/>
        <v xml:space="preserve">BLACK /WHITE </v>
      </c>
      <c r="H53" s="475" t="str">
        <f t="shared" si="5"/>
        <v xml:space="preserve">ROYAL BLUE </v>
      </c>
      <c r="I53" s="475"/>
      <c r="J53" s="60" t="s">
        <v>596</v>
      </c>
      <c r="K53" s="49">
        <f>J30</f>
        <v>101</v>
      </c>
      <c r="L53" s="65">
        <v>1</v>
      </c>
      <c r="M53" s="62">
        <f t="shared" si="6"/>
        <v>101</v>
      </c>
      <c r="N53" s="62"/>
      <c r="O53" s="63">
        <f t="shared" si="7"/>
        <v>101</v>
      </c>
      <c r="P53" s="559"/>
      <c r="R53" s="357"/>
    </row>
    <row r="54" spans="1:18" s="6" customFormat="1" ht="58">
      <c r="A54" s="131">
        <v>8</v>
      </c>
      <c r="B54" s="476" t="s">
        <v>515</v>
      </c>
      <c r="C54" s="477"/>
      <c r="D54" s="477"/>
      <c r="E54" s="478"/>
      <c r="F54" s="58" t="s">
        <v>493</v>
      </c>
      <c r="G54" s="222" t="str">
        <f t="shared" si="8"/>
        <v xml:space="preserve">BLACK /WHITE </v>
      </c>
      <c r="H54" s="475" t="str">
        <f t="shared" si="5"/>
        <v xml:space="preserve">ROYAL BLUE </v>
      </c>
      <c r="I54" s="475"/>
      <c r="J54" s="60" t="s">
        <v>596</v>
      </c>
      <c r="K54" s="49">
        <f>K32</f>
        <v>38</v>
      </c>
      <c r="L54" s="65">
        <v>1</v>
      </c>
      <c r="M54" s="62">
        <f t="shared" si="6"/>
        <v>38</v>
      </c>
      <c r="N54" s="315"/>
      <c r="O54" s="63">
        <f t="shared" si="7"/>
        <v>38</v>
      </c>
      <c r="P54" s="560"/>
    </row>
    <row r="55" spans="1:18" s="6" customFormat="1" ht="88.5" customHeight="1">
      <c r="A55" s="131">
        <v>9</v>
      </c>
      <c r="B55" s="476" t="s">
        <v>494</v>
      </c>
      <c r="C55" s="477"/>
      <c r="D55" s="477"/>
      <c r="E55" s="478"/>
      <c r="F55" s="58" t="s">
        <v>493</v>
      </c>
      <c r="G55" s="222" t="str">
        <f t="shared" si="8"/>
        <v xml:space="preserve">BLACK /WHITE </v>
      </c>
      <c r="H55" s="475" t="str">
        <f t="shared" si="5"/>
        <v xml:space="preserve">ROYAL BLUE </v>
      </c>
      <c r="I55" s="475"/>
      <c r="J55" s="60" t="s">
        <v>596</v>
      </c>
      <c r="K55" s="314">
        <f>P32</f>
        <v>632</v>
      </c>
      <c r="L55" s="65">
        <v>1</v>
      </c>
      <c r="M55" s="62">
        <f t="shared" si="6"/>
        <v>632</v>
      </c>
      <c r="N55" s="315"/>
      <c r="O55" s="63">
        <f t="shared" si="7"/>
        <v>632</v>
      </c>
      <c r="P55" s="354"/>
    </row>
    <row r="56" spans="1:18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8" s="53" customFormat="1" ht="44.5" customHeight="1" thickBot="1">
      <c r="B57" s="41" t="s">
        <v>66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8" s="6" customFormat="1" ht="181.5" customHeight="1">
      <c r="A58" s="562" t="s">
        <v>22</v>
      </c>
      <c r="B58" s="563"/>
      <c r="C58" s="563"/>
      <c r="D58" s="563"/>
      <c r="E58" s="564"/>
      <c r="F58" s="142" t="s">
        <v>45</v>
      </c>
      <c r="G58" s="142" t="s">
        <v>23</v>
      </c>
      <c r="H58" s="565" t="s">
        <v>40</v>
      </c>
      <c r="I58" s="566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8" s="6" customFormat="1" ht="48" customHeight="1">
      <c r="A59" s="214">
        <v>1</v>
      </c>
      <c r="B59" s="476" t="s">
        <v>113</v>
      </c>
      <c r="C59" s="477"/>
      <c r="D59" s="477"/>
      <c r="E59" s="478"/>
      <c r="F59" s="223" t="s">
        <v>114</v>
      </c>
      <c r="G59" s="223" t="str">
        <f>F59</f>
        <v>WHITE</v>
      </c>
      <c r="H59" s="475" t="str">
        <f>$D$28</f>
        <v xml:space="preserve">ROYAL BLUE </v>
      </c>
      <c r="I59" s="475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8" s="6" customFormat="1" ht="48" customHeight="1">
      <c r="A60" s="214">
        <v>2</v>
      </c>
      <c r="B60" s="476" t="s">
        <v>496</v>
      </c>
      <c r="C60" s="477"/>
      <c r="D60" s="477"/>
      <c r="E60" s="478"/>
      <c r="F60" s="223" t="s">
        <v>114</v>
      </c>
      <c r="G60" s="223" t="str">
        <f>F60</f>
        <v>WHITE</v>
      </c>
      <c r="H60" s="475" t="str">
        <f>$D$28</f>
        <v xml:space="preserve">ROYAL BLUE </v>
      </c>
      <c r="I60" s="475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8" s="6" customFormat="1" ht="54" customHeight="1">
      <c r="A61" s="214">
        <v>3</v>
      </c>
      <c r="B61" s="476" t="s">
        <v>115</v>
      </c>
      <c r="C61" s="477"/>
      <c r="D61" s="477"/>
      <c r="E61" s="478"/>
      <c r="F61" s="228" t="s">
        <v>90</v>
      </c>
      <c r="G61" s="223" t="str">
        <f t="shared" ref="G61:G64" si="11">F61</f>
        <v>CLEAR</v>
      </c>
      <c r="H61" s="475" t="str">
        <f t="shared" ref="H61:H64" si="12">$D$28</f>
        <v xml:space="preserve">ROYAL BLUE </v>
      </c>
      <c r="I61" s="475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8" s="6" customFormat="1" ht="54" customHeight="1">
      <c r="A62" s="214">
        <v>4</v>
      </c>
      <c r="B62" s="476" t="s">
        <v>116</v>
      </c>
      <c r="C62" s="477"/>
      <c r="D62" s="477"/>
      <c r="E62" s="478"/>
      <c r="F62" s="228" t="s">
        <v>90</v>
      </c>
      <c r="G62" s="223" t="str">
        <f t="shared" si="11"/>
        <v>CLEAR</v>
      </c>
      <c r="H62" s="475" t="str">
        <f t="shared" si="12"/>
        <v xml:space="preserve">ROYAL BLUE </v>
      </c>
      <c r="I62" s="475"/>
      <c r="J62" s="224" t="s">
        <v>30</v>
      </c>
      <c r="K62" s="49">
        <f t="shared" si="13"/>
        <v>632</v>
      </c>
      <c r="L62" s="230">
        <f>1/15</f>
        <v>6.6666666666666666E-2</v>
      </c>
      <c r="M62" s="225">
        <f t="shared" si="9"/>
        <v>42.133333333333333</v>
      </c>
      <c r="N62" s="225"/>
      <c r="O62" s="226">
        <f t="shared" si="10"/>
        <v>42.133333333333333</v>
      </c>
      <c r="P62" s="64"/>
    </row>
    <row r="63" spans="1:18" s="6" customFormat="1" ht="54" customHeight="1">
      <c r="A63" s="214">
        <v>5</v>
      </c>
      <c r="B63" s="476" t="s">
        <v>117</v>
      </c>
      <c r="C63" s="477"/>
      <c r="D63" s="477"/>
      <c r="E63" s="478"/>
      <c r="F63" s="231" t="s">
        <v>54</v>
      </c>
      <c r="G63" s="232" t="str">
        <f t="shared" si="11"/>
        <v>NATURAL</v>
      </c>
      <c r="H63" s="475" t="str">
        <f t="shared" si="12"/>
        <v xml:space="preserve">ROYAL BLUE </v>
      </c>
      <c r="I63" s="475"/>
      <c r="J63" s="224" t="s">
        <v>30</v>
      </c>
      <c r="K63" s="49">
        <f t="shared" si="13"/>
        <v>632</v>
      </c>
      <c r="L63" s="230">
        <f>1/15</f>
        <v>6.6666666666666666E-2</v>
      </c>
      <c r="M63" s="225">
        <f t="shared" si="9"/>
        <v>42.133333333333333</v>
      </c>
      <c r="N63" s="225"/>
      <c r="O63" s="226">
        <f t="shared" si="10"/>
        <v>42.133333333333333</v>
      </c>
      <c r="P63" s="64"/>
    </row>
    <row r="64" spans="1:18" s="6" customFormat="1" ht="54" customHeight="1">
      <c r="A64" s="214">
        <v>6</v>
      </c>
      <c r="B64" s="476" t="s">
        <v>53</v>
      </c>
      <c r="C64" s="477"/>
      <c r="D64" s="477"/>
      <c r="E64" s="478"/>
      <c r="F64" s="231" t="s">
        <v>54</v>
      </c>
      <c r="G64" s="232" t="str">
        <f t="shared" si="11"/>
        <v>NATURAL</v>
      </c>
      <c r="H64" s="475" t="str">
        <f t="shared" si="12"/>
        <v xml:space="preserve">ROYAL BLUE </v>
      </c>
      <c r="I64" s="475"/>
      <c r="J64" s="224" t="s">
        <v>30</v>
      </c>
      <c r="K64" s="49">
        <f t="shared" si="13"/>
        <v>632</v>
      </c>
      <c r="L64" s="230">
        <f>L63*2</f>
        <v>0.13333333333333333</v>
      </c>
      <c r="M64" s="225">
        <f t="shared" si="9"/>
        <v>84.266666666666666</v>
      </c>
      <c r="N64" s="225"/>
      <c r="O64" s="226">
        <f t="shared" si="10"/>
        <v>84.266666666666666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67</v>
      </c>
      <c r="C66" s="75"/>
      <c r="G66" s="76"/>
      <c r="H66" s="78"/>
      <c r="J66" s="567" t="s">
        <v>31</v>
      </c>
      <c r="K66" s="567"/>
      <c r="L66" s="567"/>
      <c r="M66" s="567"/>
      <c r="N66" s="77"/>
      <c r="O66" s="77"/>
      <c r="P66" s="78"/>
    </row>
    <row r="67" spans="1:16" s="75" customFormat="1" ht="120" customHeight="1">
      <c r="A67" s="75">
        <v>1</v>
      </c>
      <c r="B67" s="161" t="s">
        <v>93</v>
      </c>
      <c r="C67" s="568" t="s">
        <v>601</v>
      </c>
      <c r="D67" s="568"/>
      <c r="E67" s="568"/>
      <c r="F67" s="568"/>
      <c r="G67" s="568"/>
      <c r="H67" s="568"/>
      <c r="I67" s="568"/>
      <c r="J67" s="162" t="s">
        <v>179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520" t="s">
        <v>47</v>
      </c>
      <c r="C68" s="520"/>
      <c r="D68" s="520"/>
      <c r="E68" s="520"/>
      <c r="F68" s="520"/>
      <c r="G68" s="520"/>
      <c r="H68" s="520"/>
      <c r="I68" s="520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556" t="s">
        <v>47</v>
      </c>
      <c r="C69" s="556"/>
      <c r="D69" s="556"/>
      <c r="E69" s="556"/>
      <c r="F69" s="556"/>
      <c r="G69" s="556"/>
      <c r="H69" s="556"/>
      <c r="I69" s="556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557" t="s">
        <v>51</v>
      </c>
      <c r="D70" s="557"/>
      <c r="E70" s="557"/>
      <c r="F70" s="557"/>
      <c r="G70" s="557"/>
      <c r="H70" s="557"/>
      <c r="I70" s="557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 xml:space="preserve">ROYAL BLUE </v>
      </c>
      <c r="C71" s="561" t="s">
        <v>622</v>
      </c>
      <c r="D71" s="561"/>
      <c r="E71" s="561"/>
      <c r="F71" s="561"/>
      <c r="G71" s="561"/>
      <c r="H71" s="561"/>
      <c r="I71" s="561"/>
      <c r="J71" s="76"/>
      <c r="K71" s="76"/>
      <c r="L71" s="76"/>
      <c r="M71" s="76"/>
      <c r="N71" s="76"/>
    </row>
    <row r="72" spans="1:16" s="6" customFormat="1" ht="83.25" customHeight="1">
      <c r="A72" s="75"/>
      <c r="B72" s="519" t="s">
        <v>623</v>
      </c>
      <c r="C72" s="519"/>
      <c r="D72" s="519"/>
      <c r="E72" s="519"/>
      <c r="F72" s="519"/>
      <c r="G72" s="519"/>
      <c r="H72" s="519"/>
      <c r="I72" s="519"/>
      <c r="J72" s="76"/>
      <c r="K72" s="76"/>
    </row>
    <row r="73" spans="1:16" s="6" customFormat="1" ht="34.5" customHeight="1">
      <c r="A73" s="75"/>
      <c r="B73" s="521" t="s">
        <v>55</v>
      </c>
      <c r="C73" s="521"/>
      <c r="D73" s="188" t="s">
        <v>70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539" t="s">
        <v>101</v>
      </c>
      <c r="C74" s="540"/>
      <c r="D74" s="495" t="s">
        <v>604</v>
      </c>
      <c r="E74" s="496"/>
      <c r="F74" s="496"/>
      <c r="G74" s="496"/>
      <c r="H74" s="496"/>
      <c r="I74" s="497"/>
      <c r="J74" s="79"/>
      <c r="L74" s="207"/>
      <c r="M74" s="207"/>
    </row>
    <row r="75" spans="1:16" s="6" customFormat="1" ht="268.5" customHeight="1">
      <c r="A75" s="75"/>
      <c r="B75" s="541" t="s">
        <v>595</v>
      </c>
      <c r="C75" s="542"/>
      <c r="D75" s="364"/>
      <c r="E75" s="364" t="s">
        <v>602</v>
      </c>
      <c r="F75" s="364" t="s">
        <v>517</v>
      </c>
      <c r="G75" s="364" t="s">
        <v>518</v>
      </c>
      <c r="H75" s="364" t="s">
        <v>519</v>
      </c>
      <c r="I75" s="364" t="s">
        <v>520</v>
      </c>
      <c r="J75" s="76"/>
    </row>
    <row r="76" spans="1:16" s="82" customFormat="1" ht="58" customHeight="1">
      <c r="A76" s="81"/>
      <c r="B76" s="539" t="s">
        <v>101</v>
      </c>
      <c r="C76" s="540"/>
      <c r="D76" s="495" t="s">
        <v>605</v>
      </c>
      <c r="E76" s="496"/>
      <c r="F76" s="496"/>
      <c r="G76" s="496"/>
      <c r="H76" s="496"/>
      <c r="I76" s="497"/>
      <c r="J76" s="79"/>
      <c r="L76" s="207"/>
      <c r="M76" s="207"/>
    </row>
    <row r="77" spans="1:16" s="6" customFormat="1" ht="268.5" customHeight="1">
      <c r="A77" s="75"/>
      <c r="B77" s="541" t="s">
        <v>603</v>
      </c>
      <c r="C77" s="542"/>
      <c r="D77" s="364"/>
      <c r="E77" s="364" t="s">
        <v>518</v>
      </c>
      <c r="F77" s="364" t="s">
        <v>519</v>
      </c>
      <c r="G77" s="364" t="s">
        <v>520</v>
      </c>
      <c r="H77" s="364" t="s">
        <v>592</v>
      </c>
      <c r="I77" s="364" t="s">
        <v>593</v>
      </c>
      <c r="J77" s="76"/>
    </row>
    <row r="78" spans="1:16" s="6" customFormat="1" ht="243.5" customHeight="1">
      <c r="A78" s="75"/>
      <c r="B78" s="543" t="s">
        <v>609</v>
      </c>
      <c r="C78" s="544"/>
      <c r="D78" s="544"/>
      <c r="E78" s="544"/>
      <c r="F78" s="544"/>
      <c r="G78" s="544"/>
      <c r="H78" s="544"/>
      <c r="I78" s="544"/>
      <c r="J78" s="76"/>
    </row>
    <row r="79" spans="1:16" s="196" customFormat="1" ht="41.5" customHeight="1">
      <c r="A79" s="193"/>
      <c r="B79" s="194"/>
      <c r="C79" s="194"/>
      <c r="D79" s="192"/>
      <c r="E79" s="192"/>
      <c r="F79" s="192"/>
      <c r="G79" s="192"/>
      <c r="H79" s="192"/>
      <c r="I79" s="192"/>
      <c r="J79" s="195" t="s">
        <v>606</v>
      </c>
      <c r="N79" s="442" t="s">
        <v>607</v>
      </c>
    </row>
    <row r="80" spans="1:16" s="75" customFormat="1" ht="34.9" hidden="1" customHeight="1">
      <c r="B80" s="161" t="s">
        <v>93</v>
      </c>
      <c r="C80" s="162" t="s">
        <v>99</v>
      </c>
      <c r="D80" s="6"/>
      <c r="E80" s="6"/>
      <c r="F80" s="6"/>
      <c r="G80" s="76"/>
      <c r="H80" s="163"/>
      <c r="I80" s="76"/>
      <c r="J80" s="76"/>
      <c r="K80" s="164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520" t="s">
        <v>47</v>
      </c>
      <c r="C81" s="520"/>
      <c r="D81" s="520"/>
      <c r="E81" s="520"/>
      <c r="F81" s="520"/>
      <c r="G81" s="520"/>
      <c r="H81" s="520"/>
      <c r="I81" s="520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556" t="s">
        <v>47</v>
      </c>
      <c r="C82" s="556"/>
      <c r="D82" s="556"/>
      <c r="E82" s="556"/>
      <c r="F82" s="556"/>
      <c r="G82" s="556"/>
      <c r="H82" s="556"/>
      <c r="I82" s="556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9" t="s">
        <v>40</v>
      </c>
      <c r="C83" s="557" t="s">
        <v>51</v>
      </c>
      <c r="D83" s="557"/>
      <c r="E83" s="557"/>
      <c r="F83" s="557"/>
      <c r="G83" s="557"/>
      <c r="H83" s="557"/>
      <c r="I83" s="557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90" t="str">
        <f>$D$18</f>
        <v>PINK</v>
      </c>
      <c r="C84" s="531" t="s">
        <v>98</v>
      </c>
      <c r="D84" s="532"/>
      <c r="E84" s="532"/>
      <c r="F84" s="532"/>
      <c r="G84" s="532"/>
      <c r="H84" s="532"/>
      <c r="I84" s="533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534"/>
      <c r="D85" s="526"/>
      <c r="E85" s="526"/>
      <c r="F85" s="526"/>
      <c r="G85" s="526"/>
      <c r="H85" s="526"/>
      <c r="I85" s="535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90" t="str">
        <f>$D$30</f>
        <v xml:space="preserve">ROYAL BLUE </v>
      </c>
      <c r="C86" s="536"/>
      <c r="D86" s="537"/>
      <c r="E86" s="537"/>
      <c r="F86" s="537"/>
      <c r="G86" s="537"/>
      <c r="H86" s="537"/>
      <c r="I86" s="538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520" t="s">
        <v>52</v>
      </c>
      <c r="C87" s="520"/>
      <c r="D87" s="520"/>
      <c r="E87" s="520"/>
      <c r="F87" s="520"/>
      <c r="G87" s="520"/>
      <c r="H87" s="520"/>
      <c r="I87" s="520"/>
      <c r="J87" s="76"/>
      <c r="K87" s="76"/>
    </row>
    <row r="88" spans="1:16" s="6" customFormat="1" ht="34.5" hidden="1" customHeight="1">
      <c r="A88" s="75"/>
      <c r="B88" s="521" t="s">
        <v>55</v>
      </c>
      <c r="C88" s="521"/>
      <c r="D88" s="188" t="s">
        <v>70</v>
      </c>
      <c r="E88" s="188" t="s">
        <v>59</v>
      </c>
      <c r="F88" s="188" t="s">
        <v>9</v>
      </c>
      <c r="G88" s="188" t="s">
        <v>56</v>
      </c>
      <c r="H88" s="188" t="s">
        <v>57</v>
      </c>
      <c r="I88" s="188" t="s">
        <v>58</v>
      </c>
      <c r="J88" s="162" t="s">
        <v>100</v>
      </c>
    </row>
    <row r="89" spans="1:16" s="6" customFormat="1" ht="154" hidden="1" customHeight="1">
      <c r="A89" s="75"/>
      <c r="B89" s="545" t="s">
        <v>97</v>
      </c>
      <c r="C89" s="545"/>
      <c r="D89" s="191"/>
      <c r="E89" s="191"/>
      <c r="F89" s="191"/>
      <c r="G89" s="206">
        <v>3.25</v>
      </c>
      <c r="H89" s="191"/>
      <c r="I89" s="191"/>
      <c r="J89" s="76"/>
    </row>
    <row r="90" spans="1:16" s="75" customFormat="1" ht="34.5" customHeight="1">
      <c r="A90" s="75">
        <v>2</v>
      </c>
      <c r="B90" s="161" t="s">
        <v>94</v>
      </c>
      <c r="C90" s="552" t="s">
        <v>84</v>
      </c>
      <c r="D90" s="552"/>
      <c r="E90" s="552"/>
      <c r="F90" s="552"/>
      <c r="G90" s="76"/>
      <c r="H90" s="163"/>
      <c r="I90" s="7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520" t="s">
        <v>47</v>
      </c>
      <c r="C91" s="520"/>
      <c r="D91" s="520"/>
      <c r="E91" s="520"/>
      <c r="F91" s="520"/>
      <c r="G91" s="520"/>
      <c r="H91" s="520"/>
      <c r="I91" s="520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5" t="s">
        <v>40</v>
      </c>
      <c r="C92" s="530" t="s">
        <v>72</v>
      </c>
      <c r="D92" s="530"/>
      <c r="E92" s="530"/>
      <c r="F92" s="530"/>
      <c r="G92" s="530"/>
      <c r="H92" s="530"/>
      <c r="I92" s="530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6" t="e">
        <f>#REF!</f>
        <v>#REF!</v>
      </c>
      <c r="C93" s="526" t="s">
        <v>63</v>
      </c>
      <c r="D93" s="526"/>
      <c r="E93" s="526"/>
      <c r="F93" s="526"/>
      <c r="G93" s="526"/>
      <c r="H93" s="526"/>
      <c r="I93" s="526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526" t="s">
        <v>63</v>
      </c>
      <c r="D94" s="526"/>
      <c r="E94" s="526"/>
      <c r="F94" s="526"/>
      <c r="G94" s="526"/>
      <c r="H94" s="526"/>
      <c r="I94" s="526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526" t="s">
        <v>63</v>
      </c>
      <c r="D95" s="526"/>
      <c r="E95" s="526"/>
      <c r="F95" s="526"/>
      <c r="G95" s="526"/>
      <c r="H95" s="526"/>
      <c r="I95" s="526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520" t="s">
        <v>73</v>
      </c>
      <c r="C96" s="520"/>
      <c r="D96" s="520"/>
      <c r="E96" s="520"/>
      <c r="F96" s="520"/>
      <c r="G96" s="520"/>
      <c r="H96" s="520"/>
      <c r="I96" s="520"/>
      <c r="J96" s="76"/>
      <c r="K96" s="76"/>
    </row>
    <row r="97" spans="1:16" s="6" customFormat="1" ht="34.5" hidden="1" customHeight="1">
      <c r="A97" s="75"/>
      <c r="B97" s="525" t="s">
        <v>55</v>
      </c>
      <c r="C97" s="525"/>
      <c r="D97" s="167" t="s">
        <v>70</v>
      </c>
      <c r="E97" s="167" t="s">
        <v>59</v>
      </c>
      <c r="F97" s="167" t="s">
        <v>9</v>
      </c>
      <c r="G97" s="167" t="s">
        <v>56</v>
      </c>
      <c r="H97" s="167" t="s">
        <v>57</v>
      </c>
      <c r="I97" s="167" t="s">
        <v>58</v>
      </c>
      <c r="J97" s="76"/>
    </row>
    <row r="98" spans="1:16" s="6" customFormat="1" ht="114" hidden="1" customHeight="1">
      <c r="A98" s="75"/>
      <c r="B98" s="553" t="s">
        <v>95</v>
      </c>
      <c r="C98" s="553"/>
      <c r="D98" s="555" t="s">
        <v>87</v>
      </c>
      <c r="E98" s="555"/>
      <c r="F98" s="555"/>
      <c r="G98" s="555"/>
      <c r="H98" s="555"/>
      <c r="I98" s="555"/>
      <c r="J98" s="76"/>
    </row>
    <row r="99" spans="1:16" s="6" customFormat="1" ht="45.65" hidden="1" customHeight="1">
      <c r="A99" s="75"/>
      <c r="B99" s="553" t="s">
        <v>74</v>
      </c>
      <c r="C99" s="553"/>
      <c r="D99" s="554" t="s">
        <v>71</v>
      </c>
      <c r="E99" s="554"/>
      <c r="F99" s="554"/>
      <c r="G99" s="554"/>
      <c r="H99" s="554"/>
      <c r="I99" s="554"/>
      <c r="J99" s="554"/>
    </row>
    <row r="100" spans="1:16" s="75" customFormat="1" ht="71.25" customHeight="1">
      <c r="A100" s="75">
        <v>3</v>
      </c>
      <c r="B100" s="161" t="s">
        <v>96</v>
      </c>
      <c r="C100" s="358" t="s">
        <v>499</v>
      </c>
      <c r="D100" s="162"/>
      <c r="E100" s="162"/>
      <c r="F100" s="162"/>
      <c r="G100" s="76"/>
      <c r="H100" s="163"/>
      <c r="I100" s="76"/>
      <c r="K100" s="164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527" t="s">
        <v>75</v>
      </c>
      <c r="D101" s="528"/>
      <c r="E101" s="528"/>
      <c r="F101" s="528"/>
      <c r="G101" s="528"/>
      <c r="H101" s="528"/>
      <c r="I101" s="529"/>
      <c r="J101" s="79"/>
      <c r="K101" s="79"/>
      <c r="L101" s="79"/>
      <c r="M101" s="79"/>
      <c r="N101" s="79"/>
      <c r="O101" s="79"/>
      <c r="P101" s="79"/>
    </row>
    <row r="102" spans="1:16" s="57" customFormat="1" ht="63.75" customHeight="1">
      <c r="A102" s="80"/>
      <c r="B102" s="316" t="s">
        <v>40</v>
      </c>
      <c r="C102" s="549" t="s">
        <v>178</v>
      </c>
      <c r="D102" s="550"/>
      <c r="E102" s="550"/>
      <c r="F102" s="550"/>
      <c r="G102" s="550"/>
      <c r="H102" s="550"/>
      <c r="I102" s="551"/>
      <c r="J102" s="79"/>
      <c r="K102" s="79"/>
      <c r="L102" s="79"/>
      <c r="M102" s="79"/>
      <c r="N102" s="79"/>
    </row>
    <row r="103" spans="1:16" s="57" customFormat="1" ht="118.5" customHeight="1">
      <c r="A103" s="80"/>
      <c r="B103" s="317" t="str">
        <f>D28</f>
        <v xml:space="preserve">ROYAL BLUE </v>
      </c>
      <c r="C103" s="522" t="s">
        <v>624</v>
      </c>
      <c r="D103" s="523"/>
      <c r="E103" s="523"/>
      <c r="F103" s="523"/>
      <c r="G103" s="523"/>
      <c r="H103" s="523"/>
      <c r="I103" s="524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548" t="s">
        <v>32</v>
      </c>
      <c r="C105" s="548"/>
      <c r="D105" s="548"/>
      <c r="E105" s="548"/>
      <c r="G105" s="76"/>
      <c r="H105" s="78"/>
      <c r="M105" s="78"/>
      <c r="N105" s="77"/>
      <c r="O105" s="77"/>
      <c r="P105" s="78"/>
    </row>
    <row r="106" spans="1:16" s="148" customFormat="1" ht="45" customHeight="1">
      <c r="A106" s="146">
        <v>1</v>
      </c>
      <c r="B106" s="147" t="s">
        <v>85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2</v>
      </c>
      <c r="B107" s="147" t="s">
        <v>68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3</v>
      </c>
      <c r="B108" s="147" t="s">
        <v>69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56" customFormat="1" ht="32">
      <c r="A109" s="152"/>
      <c r="B109" s="153" t="s">
        <v>60</v>
      </c>
      <c r="C109" s="154" t="s">
        <v>70</v>
      </c>
      <c r="D109" s="154" t="s">
        <v>59</v>
      </c>
      <c r="E109" s="154" t="s">
        <v>9</v>
      </c>
      <c r="F109" s="154" t="s">
        <v>56</v>
      </c>
      <c r="G109" s="154" t="s">
        <v>57</v>
      </c>
      <c r="H109" s="154" t="s">
        <v>58</v>
      </c>
      <c r="I109" s="155" t="s">
        <v>10</v>
      </c>
      <c r="L109" s="157"/>
      <c r="M109" s="158"/>
      <c r="N109" s="158"/>
      <c r="O109" s="157"/>
    </row>
    <row r="110" spans="1:16" s="156" customFormat="1" ht="32">
      <c r="A110" s="152"/>
      <c r="B110" s="153" t="s">
        <v>61</v>
      </c>
      <c r="C110" s="159">
        <f t="shared" ref="C110:H110" si="14">F32</f>
        <v>0</v>
      </c>
      <c r="D110" s="159">
        <f>G32</f>
        <v>101</v>
      </c>
      <c r="E110" s="159">
        <f t="shared" si="14"/>
        <v>196</v>
      </c>
      <c r="F110" s="159">
        <f t="shared" si="14"/>
        <v>196</v>
      </c>
      <c r="G110" s="159">
        <f t="shared" si="14"/>
        <v>101</v>
      </c>
      <c r="H110" s="159">
        <f t="shared" si="14"/>
        <v>38</v>
      </c>
      <c r="I110" s="160">
        <f>SUM(C110:H110)</f>
        <v>632</v>
      </c>
      <c r="L110" s="157"/>
      <c r="M110" s="158"/>
      <c r="N110" s="158"/>
      <c r="O110" s="157"/>
    </row>
    <row r="111" spans="1:16" ht="117.75" customHeight="1">
      <c r="A111" s="546" t="s">
        <v>86</v>
      </c>
      <c r="B111" s="547"/>
      <c r="C111" s="547"/>
      <c r="D111" s="547"/>
      <c r="E111" s="547"/>
      <c r="F111" s="547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</row>
    <row r="112" spans="1:16" ht="46">
      <c r="A112" s="112"/>
      <c r="B112" s="186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6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7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0">
    <mergeCell ref="P49:P54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B55:E55"/>
    <mergeCell ref="J66:M66"/>
    <mergeCell ref="B61:E61"/>
    <mergeCell ref="C67:I67"/>
    <mergeCell ref="H61:I61"/>
    <mergeCell ref="A111:P111"/>
    <mergeCell ref="B105:E105"/>
    <mergeCell ref="C94:I94"/>
    <mergeCell ref="B73:C73"/>
    <mergeCell ref="C102:I102"/>
    <mergeCell ref="C90:F90"/>
    <mergeCell ref="B98:C98"/>
    <mergeCell ref="B99:C99"/>
    <mergeCell ref="D99:J99"/>
    <mergeCell ref="B91:I91"/>
    <mergeCell ref="D98:I98"/>
    <mergeCell ref="C95:I95"/>
    <mergeCell ref="B81:I81"/>
    <mergeCell ref="B82:I82"/>
    <mergeCell ref="C83:I83"/>
    <mergeCell ref="B76:C76"/>
    <mergeCell ref="B72:I72"/>
    <mergeCell ref="B87:I87"/>
    <mergeCell ref="B88:C88"/>
    <mergeCell ref="C103:I103"/>
    <mergeCell ref="B97:C97"/>
    <mergeCell ref="C93:I93"/>
    <mergeCell ref="C101:I101"/>
    <mergeCell ref="B96:I96"/>
    <mergeCell ref="C92:I92"/>
    <mergeCell ref="C84:I86"/>
    <mergeCell ref="B74:C74"/>
    <mergeCell ref="D74:I74"/>
    <mergeCell ref="B75:C75"/>
    <mergeCell ref="B77:C77"/>
    <mergeCell ref="B78:I78"/>
    <mergeCell ref="B89:C89"/>
    <mergeCell ref="D76:I76"/>
    <mergeCell ref="A1:L3"/>
    <mergeCell ref="H47:I47"/>
    <mergeCell ref="B37:C37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5:P35"/>
    <mergeCell ref="H46:I46"/>
    <mergeCell ref="G5:L9"/>
    <mergeCell ref="M37:P37"/>
    <mergeCell ref="M39:P39"/>
    <mergeCell ref="J43:P43"/>
    <mergeCell ref="B44:E44"/>
    <mergeCell ref="J44:P44"/>
    <mergeCell ref="B40:P40"/>
    <mergeCell ref="B41:E41"/>
    <mergeCell ref="J41:P41"/>
    <mergeCell ref="J42:P42"/>
    <mergeCell ref="D8:F8"/>
    <mergeCell ref="D11:F11"/>
    <mergeCell ref="B13:F13"/>
    <mergeCell ref="A35:C35"/>
    <mergeCell ref="B54:E54"/>
    <mergeCell ref="B42:E42"/>
    <mergeCell ref="B48:E48"/>
    <mergeCell ref="H54:I54"/>
    <mergeCell ref="B62:E62"/>
    <mergeCell ref="H48:I48"/>
    <mergeCell ref="H55:I55"/>
    <mergeCell ref="B43:E43"/>
    <mergeCell ref="B49:E49"/>
    <mergeCell ref="B47:E47"/>
    <mergeCell ref="H49:I49"/>
    <mergeCell ref="B53:E53"/>
    <mergeCell ref="H50:I50"/>
    <mergeCell ref="B51:E51"/>
    <mergeCell ref="H51:I51"/>
    <mergeCell ref="B52:E52"/>
    <mergeCell ref="H52:I52"/>
    <mergeCell ref="H53:I53"/>
    <mergeCell ref="H64:I64"/>
    <mergeCell ref="H62:I62"/>
    <mergeCell ref="H59:I59"/>
    <mergeCell ref="B60:E60"/>
    <mergeCell ref="H60:I60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4" max="15" man="1"/>
    <brk id="65" max="15" man="1"/>
    <brk id="104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3"/>
  <sheetViews>
    <sheetView view="pageBreakPreview" topLeftCell="A29" zoomScale="40" zoomScaleNormal="55" zoomScaleSheetLayoutView="40" workbookViewId="0">
      <selection activeCell="D12" sqref="D12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G10AHD115A</v>
      </c>
      <c r="C3" s="98"/>
      <c r="D3" s="98" t="str">
        <f>B3</f>
        <v>G10AHD115A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FLOWER BOY HOODIE by GOLF WANG</v>
      </c>
      <c r="C4" s="98"/>
      <c r="D4" s="98" t="str">
        <f>B4</f>
        <v>FLOWER BOY HOODIE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 xml:space="preserve">ROYAL BLUE 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CD'!E37</f>
        <v>MALIBU BLUE</v>
      </c>
    </row>
    <row r="7" spans="1:4" s="104" customFormat="1" ht="76.5" customHeight="1">
      <c r="A7" s="105" t="s">
        <v>35</v>
      </c>
      <c r="B7" s="573" t="str">
        <f>'1. CD'!L12</f>
        <v>100% COTTON</v>
      </c>
      <c r="C7" s="574"/>
      <c r="D7" s="574"/>
    </row>
    <row r="8" spans="1:4" s="104" customFormat="1" ht="345.75" customHeight="1">
      <c r="A8" s="127" t="str">
        <f>'1. CD'!D37</f>
        <v>VẢI CHÍNH</v>
      </c>
      <c r="B8" s="301"/>
      <c r="C8" s="301"/>
      <c r="D8" s="461" t="s">
        <v>608</v>
      </c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CD'!B39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MALIBU BLUE</v>
      </c>
    </row>
    <row r="11" spans="1:4" s="104" customFormat="1" ht="249" customHeight="1">
      <c r="A11" s="127" t="str">
        <f>'1. CD'!D39</f>
        <v xml:space="preserve">LAI TAY, LAI ÁO </v>
      </c>
      <c r="B11" s="301" t="s">
        <v>173</v>
      </c>
      <c r="C11" s="301" t="s">
        <v>174</v>
      </c>
      <c r="D11" s="461" t="s">
        <v>657</v>
      </c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 xml:space="preserve">MALIBU BLUE 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>BL4386</v>
      </c>
      <c r="C13" s="116" t="e">
        <f>'1. CD'!#REF!</f>
        <v>#REF!</v>
      </c>
      <c r="D13" s="450" t="str">
        <f>'1. CD'!G47</f>
        <v>BL4386</v>
      </c>
    </row>
    <row r="14" spans="1:4" s="104" customFormat="1" ht="37">
      <c r="A14" s="103" t="str">
        <f>'1. CD'!B48</f>
        <v>CHỈ 40/2 MAY NHÃN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CD'!F48</f>
        <v xml:space="preserve">WHITE </v>
      </c>
    </row>
    <row r="15" spans="1:4" s="104" customFormat="1" ht="141.75" customHeight="1">
      <c r="A15" s="106" t="s">
        <v>521</v>
      </c>
      <c r="B15" s="116" t="str">
        <f>'1. CD'!G49</f>
        <v xml:space="preserve">BLACK /WHITE </v>
      </c>
      <c r="C15" s="116" t="e">
        <f>'1. CD'!#REF!</f>
        <v>#REF!</v>
      </c>
      <c r="D15" s="116" t="str">
        <f>'1. CD'!G48</f>
        <v>WHITE</v>
      </c>
    </row>
    <row r="16" spans="1:4" s="104" customFormat="1" ht="120" customHeight="1">
      <c r="A16" s="213" t="str">
        <f>'1. CD'!B49</f>
        <v>NHÃN CHÍNH -SIZE TAB (DAMASK - WOVEN) 2" X 1"</v>
      </c>
      <c r="B16" s="570" t="str">
        <f>'1. CD'!F49</f>
        <v xml:space="preserve">BLACK /WHITE </v>
      </c>
      <c r="C16" s="571"/>
      <c r="D16" s="577"/>
    </row>
    <row r="17" spans="1:13" s="104" customFormat="1" ht="408.75" customHeight="1">
      <c r="A17" s="209" t="s">
        <v>522</v>
      </c>
      <c r="B17" s="327"/>
      <c r="C17" s="327"/>
      <c r="D17" s="327"/>
    </row>
    <row r="18" spans="1:13" s="104" customFormat="1" ht="175.5" customHeight="1">
      <c r="A18" s="318" t="s">
        <v>524</v>
      </c>
      <c r="B18" s="575" t="str">
        <f>'1. CD'!F50</f>
        <v xml:space="preserve">BLACK /WHITE </v>
      </c>
      <c r="C18" s="576"/>
      <c r="D18" s="577"/>
    </row>
    <row r="19" spans="1:13" s="104" customFormat="1" ht="334" customHeight="1">
      <c r="A19" s="209" t="s">
        <v>523</v>
      </c>
      <c r="B19" s="110"/>
      <c r="C19" s="110"/>
      <c r="D19" s="356"/>
      <c r="M19"/>
    </row>
    <row r="20" spans="1:13" s="104" customFormat="1" ht="175.5" customHeight="1">
      <c r="A20" s="318" t="str">
        <f>'1. CD'!B55</f>
        <v xml:space="preserve">NHÃN THÀNH PHẦN 100% COTTON-THEO TỪNG SIZE </v>
      </c>
      <c r="B20" s="575" t="str">
        <f>'1. CD'!F55 &amp;"(GẮN NHÃN TRƯỚC WASH)"</f>
        <v>BLACK /WHITE (GẮN NHÃN TRƯỚC WASH)</v>
      </c>
      <c r="C20" s="576"/>
      <c r="D20" s="577"/>
    </row>
    <row r="21" spans="1:13" s="104" customFormat="1" ht="334" customHeight="1">
      <c r="A21" s="106" t="s">
        <v>525</v>
      </c>
      <c r="B21" s="110"/>
      <c r="C21" s="110"/>
      <c r="D21" s="356"/>
    </row>
    <row r="22" spans="1:13" s="104" customFormat="1" ht="116.15" customHeight="1">
      <c r="A22" s="208" t="s">
        <v>113</v>
      </c>
      <c r="B22" s="578" t="str">
        <f>'1. CD'!G59&amp; "(CHI TIẾT STICKER ĐÍNH KÈM NHƯ TÁC NGHIỆP) "</f>
        <v xml:space="preserve">WHITE(CHI TIẾT STICKER ĐÍNH KÈM NHƯ TÁC NGHIỆP) </v>
      </c>
      <c r="C22" s="578"/>
      <c r="D22" s="578"/>
    </row>
    <row r="23" spans="1:13" s="104" customFormat="1" ht="403" customHeight="1">
      <c r="A23" s="209" t="s">
        <v>106</v>
      </c>
      <c r="B23" s="579" t="s">
        <v>107</v>
      </c>
      <c r="C23" s="569"/>
      <c r="D23" s="569"/>
      <c r="E23" s="569"/>
      <c r="F23" s="569"/>
    </row>
    <row r="24" spans="1:13" s="104" customFormat="1" ht="98.15" customHeight="1">
      <c r="A24" s="208" t="s">
        <v>115</v>
      </c>
      <c r="B24" s="570" t="s">
        <v>90</v>
      </c>
      <c r="C24" s="571"/>
      <c r="D24" s="210"/>
    </row>
    <row r="25" spans="1:13" s="104" customFormat="1" ht="408" customHeight="1">
      <c r="A25" s="211" t="s">
        <v>108</v>
      </c>
      <c r="B25" s="212"/>
      <c r="C25" s="212"/>
      <c r="D25" s="212"/>
    </row>
    <row r="26" spans="1:13" s="104" customFormat="1" ht="116.15" customHeight="1">
      <c r="A26" s="208" t="s">
        <v>116</v>
      </c>
      <c r="B26" s="570" t="s">
        <v>90</v>
      </c>
      <c r="C26" s="571"/>
      <c r="D26" s="571"/>
    </row>
    <row r="27" spans="1:13" s="104" customFormat="1" ht="92.25" customHeight="1">
      <c r="A27" s="302" t="s">
        <v>91</v>
      </c>
      <c r="B27" s="212"/>
      <c r="C27" s="212"/>
      <c r="D27" s="212"/>
    </row>
    <row r="28" spans="1:13" s="104" customFormat="1" ht="122.5" customHeight="1">
      <c r="A28" s="213" t="s">
        <v>64</v>
      </c>
      <c r="B28" s="570" t="s">
        <v>497</v>
      </c>
      <c r="C28" s="572"/>
      <c r="D28" s="572"/>
    </row>
    <row r="29" spans="1:13" s="104" customFormat="1" ht="392.25" customHeight="1">
      <c r="A29" s="211" t="s">
        <v>109</v>
      </c>
      <c r="B29" s="212"/>
      <c r="C29" s="212"/>
      <c r="D29" s="212"/>
    </row>
    <row r="37" spans="1:16" ht="37">
      <c r="M37" s="104"/>
      <c r="N37" s="104"/>
      <c r="O37" s="104"/>
      <c r="P37" s="104"/>
    </row>
    <row r="39" spans="1:16" ht="29">
      <c r="A39" s="448"/>
      <c r="B39" s="443"/>
      <c r="C39" s="443"/>
      <c r="D39" s="443"/>
      <c r="E39" s="443"/>
      <c r="F39" s="443"/>
      <c r="G39" s="443"/>
      <c r="H39" s="443"/>
      <c r="I39" s="443"/>
      <c r="J39" s="443"/>
      <c r="K39" s="443"/>
    </row>
    <row r="40" spans="1:16" ht="29">
      <c r="A40" s="448"/>
      <c r="B40" s="443"/>
      <c r="C40" s="443"/>
      <c r="D40" s="443"/>
      <c r="E40" s="443"/>
      <c r="F40" s="443"/>
      <c r="G40" s="443"/>
      <c r="H40" s="443"/>
      <c r="I40" s="443"/>
      <c r="J40" s="443"/>
      <c r="K40" s="443"/>
    </row>
    <row r="41" spans="1:16" ht="29">
      <c r="A41" s="448"/>
      <c r="B41" s="443"/>
      <c r="C41" s="443"/>
      <c r="D41" s="443"/>
      <c r="E41" s="443"/>
      <c r="F41" s="443"/>
      <c r="G41" s="443"/>
      <c r="H41" s="443"/>
      <c r="I41" s="443"/>
      <c r="J41" s="443"/>
      <c r="K41" s="443"/>
    </row>
    <row r="42" spans="1:16" ht="29">
      <c r="A42" s="448"/>
      <c r="B42" s="443"/>
      <c r="C42" s="443"/>
      <c r="D42" s="443"/>
      <c r="E42" s="443"/>
      <c r="F42" s="443"/>
      <c r="G42" s="443"/>
      <c r="H42" s="443"/>
      <c r="I42" s="443"/>
      <c r="J42" s="443"/>
      <c r="K42" s="443"/>
    </row>
    <row r="43" spans="1:16" ht="29">
      <c r="A43" s="449"/>
      <c r="B43" s="443"/>
      <c r="C43" s="443"/>
      <c r="D43" s="443"/>
      <c r="E43" s="443"/>
      <c r="F43" s="443"/>
      <c r="G43" s="443"/>
      <c r="H43" s="443"/>
      <c r="I43" s="443"/>
      <c r="J43" s="443"/>
      <c r="K43" s="443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CE2CB-AB90-4075-9D2B-6B05C6887F13}">
  <sheetPr filterMode="1">
    <pageSetUpPr fitToPage="1"/>
  </sheetPr>
  <dimension ref="A1:N113"/>
  <sheetViews>
    <sheetView view="pageBreakPreview" zoomScale="60" zoomScaleNormal="55" workbookViewId="0">
      <pane xSplit="3" ySplit="1" topLeftCell="D2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32" customWidth="1"/>
    <col min="2" max="2" width="23.81640625" style="340" customWidth="1"/>
    <col min="3" max="3" width="35.7265625" style="332" hidden="1" customWidth="1"/>
    <col min="4" max="4" width="31.26953125" style="332" customWidth="1"/>
    <col min="5" max="5" width="15.81640625" style="332" customWidth="1"/>
    <col min="6" max="6" width="16.1796875" style="340" customWidth="1"/>
    <col min="7" max="7" width="15" style="340" bestFit="1" customWidth="1"/>
    <col min="8" max="8" width="14" style="340" hidden="1" customWidth="1"/>
    <col min="9" max="9" width="18.26953125" style="340" hidden="1" customWidth="1"/>
    <col min="10" max="10" width="26.54296875" style="340" customWidth="1" outlineLevel="1"/>
    <col min="11" max="11" width="15.1796875" style="351" customWidth="1" outlineLevel="1"/>
    <col min="12" max="12" width="32.54296875" style="340" customWidth="1"/>
    <col min="13" max="13" width="25" style="352" customWidth="1"/>
    <col min="14" max="14" width="57.453125" style="340" bestFit="1" customWidth="1"/>
    <col min="15" max="16384" width="8.81640625" style="340"/>
  </cols>
  <sheetData>
    <row r="1" spans="1:14" s="332" customFormat="1" ht="47">
      <c r="A1" s="328" t="s">
        <v>186</v>
      </c>
      <c r="B1" s="329" t="s">
        <v>187</v>
      </c>
      <c r="C1" s="329" t="s">
        <v>188</v>
      </c>
      <c r="D1" s="329" t="s">
        <v>182</v>
      </c>
      <c r="E1" s="329" t="s">
        <v>189</v>
      </c>
      <c r="F1" s="329" t="s">
        <v>190</v>
      </c>
      <c r="G1" s="329" t="s">
        <v>60</v>
      </c>
      <c r="H1" s="329" t="s">
        <v>191</v>
      </c>
      <c r="I1" s="329" t="s">
        <v>192</v>
      </c>
      <c r="J1" s="329" t="s">
        <v>193</v>
      </c>
      <c r="K1" s="330" t="s">
        <v>194</v>
      </c>
      <c r="L1" s="329" t="s">
        <v>195</v>
      </c>
      <c r="M1" s="331" t="s">
        <v>196</v>
      </c>
    </row>
    <row r="2" spans="1:14" ht="47" hidden="1">
      <c r="A2" s="333" t="s">
        <v>197</v>
      </c>
      <c r="B2" s="464" t="s">
        <v>625</v>
      </c>
      <c r="C2" s="335" t="s">
        <v>198</v>
      </c>
      <c r="D2" s="465" t="s">
        <v>626</v>
      </c>
      <c r="E2" s="335" t="s">
        <v>199</v>
      </c>
      <c r="F2" s="336" t="s">
        <v>200</v>
      </c>
      <c r="G2" s="336" t="s">
        <v>201</v>
      </c>
      <c r="H2" s="334">
        <v>96</v>
      </c>
      <c r="I2" s="334">
        <f>ROUNDUP(H2*1.08,0)</f>
        <v>104</v>
      </c>
      <c r="J2" s="334" t="s">
        <v>202</v>
      </c>
      <c r="K2" s="337" t="s">
        <v>203</v>
      </c>
      <c r="L2" s="334" t="s">
        <v>204</v>
      </c>
      <c r="M2" s="338" t="s">
        <v>205</v>
      </c>
      <c r="N2" s="339"/>
    </row>
    <row r="3" spans="1:14" ht="47" hidden="1">
      <c r="A3" s="333" t="s">
        <v>197</v>
      </c>
      <c r="B3" s="464" t="s">
        <v>625</v>
      </c>
      <c r="C3" s="335" t="s">
        <v>198</v>
      </c>
      <c r="D3" s="465" t="s">
        <v>626</v>
      </c>
      <c r="E3" s="335" t="s">
        <v>199</v>
      </c>
      <c r="F3" s="336" t="s">
        <v>200</v>
      </c>
      <c r="G3" s="336" t="s">
        <v>206</v>
      </c>
      <c r="H3" s="334">
        <v>186</v>
      </c>
      <c r="I3" s="334">
        <f>ROUNDUP(H3*1.1,0)</f>
        <v>205</v>
      </c>
      <c r="J3" s="334" t="s">
        <v>202</v>
      </c>
      <c r="K3" s="337" t="s">
        <v>203</v>
      </c>
      <c r="L3" s="334" t="s">
        <v>207</v>
      </c>
      <c r="M3" s="338" t="s">
        <v>208</v>
      </c>
      <c r="N3" s="339"/>
    </row>
    <row r="4" spans="1:14" s="344" customFormat="1" ht="47" hidden="1">
      <c r="A4" s="333" t="s">
        <v>197</v>
      </c>
      <c r="B4" s="464" t="s">
        <v>625</v>
      </c>
      <c r="C4" s="342" t="s">
        <v>198</v>
      </c>
      <c r="D4" s="465" t="s">
        <v>626</v>
      </c>
      <c r="E4" s="342" t="s">
        <v>199</v>
      </c>
      <c r="F4" s="336" t="s">
        <v>200</v>
      </c>
      <c r="G4" s="336" t="s">
        <v>209</v>
      </c>
      <c r="H4" s="341">
        <v>186</v>
      </c>
      <c r="I4" s="334">
        <f>ROUNDUP(H4*1.1,0)</f>
        <v>205</v>
      </c>
      <c r="J4" s="341" t="s">
        <v>202</v>
      </c>
      <c r="K4" s="337" t="s">
        <v>203</v>
      </c>
      <c r="L4" s="341" t="s">
        <v>210</v>
      </c>
      <c r="M4" s="338" t="s">
        <v>211</v>
      </c>
      <c r="N4" s="343"/>
    </row>
    <row r="5" spans="1:14" ht="47" hidden="1">
      <c r="A5" s="333" t="s">
        <v>197</v>
      </c>
      <c r="B5" s="464" t="s">
        <v>625</v>
      </c>
      <c r="C5" s="335" t="s">
        <v>198</v>
      </c>
      <c r="D5" s="465" t="s">
        <v>626</v>
      </c>
      <c r="E5" s="335" t="s">
        <v>199</v>
      </c>
      <c r="F5" s="336" t="s">
        <v>200</v>
      </c>
      <c r="G5" s="336" t="s">
        <v>212</v>
      </c>
      <c r="H5" s="334">
        <v>96</v>
      </c>
      <c r="I5" s="334">
        <f t="shared" ref="I5:I67" si="0">ROUNDUP(H5*1.08,0)</f>
        <v>104</v>
      </c>
      <c r="J5" s="334" t="s">
        <v>202</v>
      </c>
      <c r="K5" s="337" t="s">
        <v>203</v>
      </c>
      <c r="L5" s="334" t="s">
        <v>213</v>
      </c>
      <c r="M5" s="338" t="s">
        <v>214</v>
      </c>
      <c r="N5" s="339"/>
    </row>
    <row r="6" spans="1:14" ht="47" hidden="1">
      <c r="A6" s="333" t="s">
        <v>197</v>
      </c>
      <c r="B6" s="464" t="s">
        <v>625</v>
      </c>
      <c r="C6" s="335" t="s">
        <v>198</v>
      </c>
      <c r="D6" s="465" t="s">
        <v>626</v>
      </c>
      <c r="E6" s="335" t="s">
        <v>199</v>
      </c>
      <c r="F6" s="336" t="s">
        <v>200</v>
      </c>
      <c r="G6" s="336" t="s">
        <v>215</v>
      </c>
      <c r="H6" s="334">
        <v>36</v>
      </c>
      <c r="I6" s="334">
        <f t="shared" si="0"/>
        <v>39</v>
      </c>
      <c r="J6" s="334" t="s">
        <v>202</v>
      </c>
      <c r="K6" s="337" t="s">
        <v>203</v>
      </c>
      <c r="L6" s="334" t="s">
        <v>216</v>
      </c>
      <c r="M6" s="338" t="s">
        <v>217</v>
      </c>
      <c r="N6" s="339"/>
    </row>
    <row r="7" spans="1:14" ht="47" hidden="1">
      <c r="A7" s="333" t="s">
        <v>197</v>
      </c>
      <c r="B7" s="464" t="s">
        <v>627</v>
      </c>
      <c r="C7" s="335" t="s">
        <v>218</v>
      </c>
      <c r="D7" s="465" t="s">
        <v>628</v>
      </c>
      <c r="E7" s="335" t="s">
        <v>128</v>
      </c>
      <c r="F7" s="336" t="s">
        <v>200</v>
      </c>
      <c r="G7" s="336" t="s">
        <v>201</v>
      </c>
      <c r="H7" s="334">
        <v>96</v>
      </c>
      <c r="I7" s="334">
        <f t="shared" si="0"/>
        <v>104</v>
      </c>
      <c r="J7" s="334" t="s">
        <v>219</v>
      </c>
      <c r="K7" s="337" t="s">
        <v>203</v>
      </c>
      <c r="L7" s="334" t="s">
        <v>220</v>
      </c>
      <c r="M7" s="338" t="s">
        <v>221</v>
      </c>
      <c r="N7" s="339"/>
    </row>
    <row r="8" spans="1:14" ht="47" hidden="1">
      <c r="A8" s="333" t="s">
        <v>197</v>
      </c>
      <c r="B8" s="464" t="s">
        <v>627</v>
      </c>
      <c r="C8" s="335" t="s">
        <v>218</v>
      </c>
      <c r="D8" s="465" t="s">
        <v>628</v>
      </c>
      <c r="E8" s="335" t="s">
        <v>128</v>
      </c>
      <c r="F8" s="336" t="s">
        <v>200</v>
      </c>
      <c r="G8" s="336" t="s">
        <v>206</v>
      </c>
      <c r="H8" s="334">
        <v>186</v>
      </c>
      <c r="I8" s="334">
        <f>ROUNDUP(H8*1.1,0)</f>
        <v>205</v>
      </c>
      <c r="J8" s="334" t="s">
        <v>219</v>
      </c>
      <c r="K8" s="337" t="s">
        <v>203</v>
      </c>
      <c r="L8" s="334" t="s">
        <v>222</v>
      </c>
      <c r="M8" s="338" t="s">
        <v>223</v>
      </c>
      <c r="N8" s="339"/>
    </row>
    <row r="9" spans="1:14" ht="47" hidden="1">
      <c r="A9" s="333" t="s">
        <v>197</v>
      </c>
      <c r="B9" s="464" t="s">
        <v>627</v>
      </c>
      <c r="C9" s="335" t="s">
        <v>218</v>
      </c>
      <c r="D9" s="465" t="s">
        <v>628</v>
      </c>
      <c r="E9" s="335" t="s">
        <v>128</v>
      </c>
      <c r="F9" s="336" t="s">
        <v>200</v>
      </c>
      <c r="G9" s="336" t="s">
        <v>209</v>
      </c>
      <c r="H9" s="334">
        <v>186</v>
      </c>
      <c r="I9" s="334">
        <f>ROUNDUP(H9*1.1,0)</f>
        <v>205</v>
      </c>
      <c r="J9" s="334" t="s">
        <v>219</v>
      </c>
      <c r="K9" s="337" t="s">
        <v>203</v>
      </c>
      <c r="L9" s="334" t="s">
        <v>224</v>
      </c>
      <c r="M9" s="338" t="s">
        <v>225</v>
      </c>
      <c r="N9" s="339"/>
    </row>
    <row r="10" spans="1:14" ht="47" hidden="1">
      <c r="A10" s="333" t="s">
        <v>197</v>
      </c>
      <c r="B10" s="464" t="s">
        <v>627</v>
      </c>
      <c r="C10" s="335" t="s">
        <v>218</v>
      </c>
      <c r="D10" s="465" t="s">
        <v>628</v>
      </c>
      <c r="E10" s="335" t="s">
        <v>128</v>
      </c>
      <c r="F10" s="336" t="s">
        <v>200</v>
      </c>
      <c r="G10" s="336" t="s">
        <v>212</v>
      </c>
      <c r="H10" s="334">
        <v>96</v>
      </c>
      <c r="I10" s="334">
        <f t="shared" si="0"/>
        <v>104</v>
      </c>
      <c r="J10" s="334" t="s">
        <v>219</v>
      </c>
      <c r="K10" s="337" t="s">
        <v>203</v>
      </c>
      <c r="L10" s="334" t="s">
        <v>226</v>
      </c>
      <c r="M10" s="338" t="s">
        <v>227</v>
      </c>
      <c r="N10" s="339"/>
    </row>
    <row r="11" spans="1:14" ht="47" hidden="1">
      <c r="A11" s="333" t="s">
        <v>197</v>
      </c>
      <c r="B11" s="464" t="s">
        <v>627</v>
      </c>
      <c r="C11" s="335" t="s">
        <v>218</v>
      </c>
      <c r="D11" s="465" t="s">
        <v>628</v>
      </c>
      <c r="E11" s="335" t="s">
        <v>128</v>
      </c>
      <c r="F11" s="336" t="s">
        <v>200</v>
      </c>
      <c r="G11" s="336" t="s">
        <v>215</v>
      </c>
      <c r="H11" s="334">
        <v>36</v>
      </c>
      <c r="I11" s="334">
        <f t="shared" si="0"/>
        <v>39</v>
      </c>
      <c r="J11" s="334" t="s">
        <v>219</v>
      </c>
      <c r="K11" s="337" t="s">
        <v>203</v>
      </c>
      <c r="L11" s="334" t="s">
        <v>228</v>
      </c>
      <c r="M11" s="338" t="s">
        <v>229</v>
      </c>
      <c r="N11" s="339"/>
    </row>
    <row r="12" spans="1:14" ht="47" hidden="1">
      <c r="A12" s="333" t="s">
        <v>197</v>
      </c>
      <c r="B12" s="464" t="s">
        <v>629</v>
      </c>
      <c r="C12" s="335" t="s">
        <v>230</v>
      </c>
      <c r="D12" s="465" t="s">
        <v>630</v>
      </c>
      <c r="E12" s="335" t="s">
        <v>231</v>
      </c>
      <c r="F12" s="336" t="s">
        <v>114</v>
      </c>
      <c r="G12" s="336" t="s">
        <v>201</v>
      </c>
      <c r="H12" s="334">
        <v>96</v>
      </c>
      <c r="I12" s="334">
        <f t="shared" si="0"/>
        <v>104</v>
      </c>
      <c r="J12" s="334" t="s">
        <v>232</v>
      </c>
      <c r="K12" s="337" t="s">
        <v>203</v>
      </c>
      <c r="L12" s="334" t="s">
        <v>233</v>
      </c>
      <c r="M12" s="338" t="s">
        <v>234</v>
      </c>
      <c r="N12" s="339"/>
    </row>
    <row r="13" spans="1:14" ht="47" hidden="1">
      <c r="A13" s="333" t="s">
        <v>197</v>
      </c>
      <c r="B13" s="464" t="s">
        <v>629</v>
      </c>
      <c r="C13" s="335" t="s">
        <v>230</v>
      </c>
      <c r="D13" s="465" t="s">
        <v>630</v>
      </c>
      <c r="E13" s="335" t="s">
        <v>231</v>
      </c>
      <c r="F13" s="336" t="s">
        <v>114</v>
      </c>
      <c r="G13" s="336" t="s">
        <v>206</v>
      </c>
      <c r="H13" s="334">
        <v>186</v>
      </c>
      <c r="I13" s="334">
        <f>ROUNDUP(H13*1.1,0)</f>
        <v>205</v>
      </c>
      <c r="J13" s="334" t="s">
        <v>232</v>
      </c>
      <c r="K13" s="337" t="s">
        <v>203</v>
      </c>
      <c r="L13" s="334" t="s">
        <v>235</v>
      </c>
      <c r="M13" s="338" t="s">
        <v>236</v>
      </c>
      <c r="N13" s="339"/>
    </row>
    <row r="14" spans="1:14" ht="47" hidden="1">
      <c r="A14" s="333" t="s">
        <v>197</v>
      </c>
      <c r="B14" s="464" t="s">
        <v>629</v>
      </c>
      <c r="C14" s="335" t="s">
        <v>230</v>
      </c>
      <c r="D14" s="465" t="s">
        <v>630</v>
      </c>
      <c r="E14" s="335" t="s">
        <v>231</v>
      </c>
      <c r="F14" s="336" t="s">
        <v>114</v>
      </c>
      <c r="G14" s="336" t="s">
        <v>209</v>
      </c>
      <c r="H14" s="334">
        <v>186</v>
      </c>
      <c r="I14" s="334">
        <f>ROUNDUP(H14*1.1,0)</f>
        <v>205</v>
      </c>
      <c r="J14" s="334" t="s">
        <v>232</v>
      </c>
      <c r="K14" s="337" t="s">
        <v>203</v>
      </c>
      <c r="L14" s="334" t="s">
        <v>237</v>
      </c>
      <c r="M14" s="338" t="s">
        <v>238</v>
      </c>
      <c r="N14" s="339"/>
    </row>
    <row r="15" spans="1:14" ht="47" hidden="1">
      <c r="A15" s="333" t="s">
        <v>197</v>
      </c>
      <c r="B15" s="464" t="s">
        <v>629</v>
      </c>
      <c r="C15" s="335" t="s">
        <v>230</v>
      </c>
      <c r="D15" s="465" t="s">
        <v>630</v>
      </c>
      <c r="E15" s="335" t="s">
        <v>231</v>
      </c>
      <c r="F15" s="336" t="s">
        <v>114</v>
      </c>
      <c r="G15" s="336" t="s">
        <v>212</v>
      </c>
      <c r="H15" s="334">
        <v>96</v>
      </c>
      <c r="I15" s="334">
        <f t="shared" si="0"/>
        <v>104</v>
      </c>
      <c r="J15" s="334" t="s">
        <v>232</v>
      </c>
      <c r="K15" s="337" t="s">
        <v>203</v>
      </c>
      <c r="L15" s="334" t="s">
        <v>239</v>
      </c>
      <c r="M15" s="338" t="s">
        <v>240</v>
      </c>
      <c r="N15" s="339"/>
    </row>
    <row r="16" spans="1:14" ht="47" hidden="1">
      <c r="A16" s="333" t="s">
        <v>197</v>
      </c>
      <c r="B16" s="464" t="s">
        <v>629</v>
      </c>
      <c r="C16" s="335" t="s">
        <v>230</v>
      </c>
      <c r="D16" s="465" t="s">
        <v>630</v>
      </c>
      <c r="E16" s="335" t="s">
        <v>231</v>
      </c>
      <c r="F16" s="336" t="s">
        <v>114</v>
      </c>
      <c r="G16" s="336" t="s">
        <v>215</v>
      </c>
      <c r="H16" s="334">
        <v>36</v>
      </c>
      <c r="I16" s="334">
        <f t="shared" si="0"/>
        <v>39</v>
      </c>
      <c r="J16" s="334" t="s">
        <v>232</v>
      </c>
      <c r="K16" s="337" t="s">
        <v>203</v>
      </c>
      <c r="L16" s="334" t="s">
        <v>241</v>
      </c>
      <c r="M16" s="338" t="s">
        <v>242</v>
      </c>
      <c r="N16" s="339"/>
    </row>
    <row r="17" spans="1:14" ht="47" hidden="1">
      <c r="A17" s="333" t="s">
        <v>197</v>
      </c>
      <c r="B17" s="464" t="s">
        <v>631</v>
      </c>
      <c r="C17" s="335" t="s">
        <v>243</v>
      </c>
      <c r="D17" s="465" t="s">
        <v>632</v>
      </c>
      <c r="E17" s="335" t="s">
        <v>231</v>
      </c>
      <c r="F17" s="336" t="s">
        <v>244</v>
      </c>
      <c r="G17" s="336" t="s">
        <v>201</v>
      </c>
      <c r="H17" s="334">
        <v>96</v>
      </c>
      <c r="I17" s="334">
        <f t="shared" si="0"/>
        <v>104</v>
      </c>
      <c r="J17" s="334" t="s">
        <v>245</v>
      </c>
      <c r="K17" s="337" t="s">
        <v>203</v>
      </c>
      <c r="L17" s="334" t="s">
        <v>246</v>
      </c>
      <c r="M17" s="338" t="s">
        <v>247</v>
      </c>
      <c r="N17" s="339"/>
    </row>
    <row r="18" spans="1:14" ht="47" hidden="1">
      <c r="A18" s="333" t="s">
        <v>197</v>
      </c>
      <c r="B18" s="464" t="s">
        <v>631</v>
      </c>
      <c r="C18" s="335" t="s">
        <v>243</v>
      </c>
      <c r="D18" s="465" t="s">
        <v>632</v>
      </c>
      <c r="E18" s="335" t="s">
        <v>231</v>
      </c>
      <c r="F18" s="336" t="s">
        <v>244</v>
      </c>
      <c r="G18" s="336" t="s">
        <v>206</v>
      </c>
      <c r="H18" s="334">
        <v>186</v>
      </c>
      <c r="I18" s="334">
        <f>ROUNDUP(H18*1.1,0)</f>
        <v>205</v>
      </c>
      <c r="J18" s="334" t="s">
        <v>245</v>
      </c>
      <c r="K18" s="337" t="s">
        <v>203</v>
      </c>
      <c r="L18" s="334" t="s">
        <v>248</v>
      </c>
      <c r="M18" s="338" t="s">
        <v>249</v>
      </c>
      <c r="N18" s="339"/>
    </row>
    <row r="19" spans="1:14" ht="47" hidden="1">
      <c r="A19" s="333" t="s">
        <v>197</v>
      </c>
      <c r="B19" s="464" t="s">
        <v>631</v>
      </c>
      <c r="C19" s="335" t="s">
        <v>243</v>
      </c>
      <c r="D19" s="465" t="s">
        <v>632</v>
      </c>
      <c r="E19" s="335" t="s">
        <v>231</v>
      </c>
      <c r="F19" s="336" t="s">
        <v>244</v>
      </c>
      <c r="G19" s="336" t="s">
        <v>209</v>
      </c>
      <c r="H19" s="334">
        <v>186</v>
      </c>
      <c r="I19" s="334">
        <f>ROUNDUP(H19*1.1,0)</f>
        <v>205</v>
      </c>
      <c r="J19" s="334" t="s">
        <v>245</v>
      </c>
      <c r="K19" s="337" t="s">
        <v>203</v>
      </c>
      <c r="L19" s="334" t="s">
        <v>250</v>
      </c>
      <c r="M19" s="338" t="s">
        <v>251</v>
      </c>
      <c r="N19" s="339"/>
    </row>
    <row r="20" spans="1:14" ht="47" hidden="1">
      <c r="A20" s="333" t="s">
        <v>197</v>
      </c>
      <c r="B20" s="464" t="s">
        <v>631</v>
      </c>
      <c r="C20" s="335" t="s">
        <v>243</v>
      </c>
      <c r="D20" s="465" t="s">
        <v>632</v>
      </c>
      <c r="E20" s="335" t="s">
        <v>231</v>
      </c>
      <c r="F20" s="336" t="s">
        <v>244</v>
      </c>
      <c r="G20" s="336" t="s">
        <v>212</v>
      </c>
      <c r="H20" s="334">
        <v>96</v>
      </c>
      <c r="I20" s="334">
        <f t="shared" si="0"/>
        <v>104</v>
      </c>
      <c r="J20" s="334" t="s">
        <v>245</v>
      </c>
      <c r="K20" s="337" t="s">
        <v>203</v>
      </c>
      <c r="L20" s="334" t="s">
        <v>252</v>
      </c>
      <c r="M20" s="338" t="s">
        <v>253</v>
      </c>
      <c r="N20" s="339"/>
    </row>
    <row r="21" spans="1:14" ht="47" hidden="1">
      <c r="A21" s="333" t="s">
        <v>197</v>
      </c>
      <c r="B21" s="464" t="s">
        <v>631</v>
      </c>
      <c r="C21" s="335" t="s">
        <v>243</v>
      </c>
      <c r="D21" s="465" t="s">
        <v>632</v>
      </c>
      <c r="E21" s="335" t="s">
        <v>231</v>
      </c>
      <c r="F21" s="336" t="s">
        <v>244</v>
      </c>
      <c r="G21" s="336" t="s">
        <v>215</v>
      </c>
      <c r="H21" s="334">
        <v>36</v>
      </c>
      <c r="I21" s="334">
        <f t="shared" si="0"/>
        <v>39</v>
      </c>
      <c r="J21" s="334" t="s">
        <v>245</v>
      </c>
      <c r="K21" s="337" t="s">
        <v>203</v>
      </c>
      <c r="L21" s="334" t="s">
        <v>254</v>
      </c>
      <c r="M21" s="338" t="s">
        <v>255</v>
      </c>
      <c r="N21" s="339"/>
    </row>
    <row r="22" spans="1:14" ht="47" hidden="1">
      <c r="A22" s="333" t="s">
        <v>197</v>
      </c>
      <c r="B22" s="464" t="s">
        <v>631</v>
      </c>
      <c r="C22" s="335" t="s">
        <v>243</v>
      </c>
      <c r="D22" s="465" t="s">
        <v>632</v>
      </c>
      <c r="E22" s="335" t="s">
        <v>231</v>
      </c>
      <c r="F22" s="336" t="s">
        <v>114</v>
      </c>
      <c r="G22" s="336" t="s">
        <v>201</v>
      </c>
      <c r="H22" s="334">
        <v>96</v>
      </c>
      <c r="I22" s="334">
        <f t="shared" si="0"/>
        <v>104</v>
      </c>
      <c r="J22" s="334" t="s">
        <v>256</v>
      </c>
      <c r="K22" s="337" t="s">
        <v>203</v>
      </c>
      <c r="L22" s="334" t="s">
        <v>257</v>
      </c>
      <c r="M22" s="338" t="s">
        <v>258</v>
      </c>
      <c r="N22" s="339"/>
    </row>
    <row r="23" spans="1:14" ht="47" hidden="1">
      <c r="A23" s="333" t="s">
        <v>197</v>
      </c>
      <c r="B23" s="464" t="s">
        <v>631</v>
      </c>
      <c r="C23" s="335" t="s">
        <v>243</v>
      </c>
      <c r="D23" s="465" t="s">
        <v>632</v>
      </c>
      <c r="E23" s="335" t="s">
        <v>231</v>
      </c>
      <c r="F23" s="336" t="s">
        <v>114</v>
      </c>
      <c r="G23" s="336" t="s">
        <v>206</v>
      </c>
      <c r="H23" s="334">
        <v>186</v>
      </c>
      <c r="I23" s="334">
        <f>ROUNDUP(H23*1.1,0)</f>
        <v>205</v>
      </c>
      <c r="J23" s="334" t="s">
        <v>256</v>
      </c>
      <c r="K23" s="337" t="s">
        <v>203</v>
      </c>
      <c r="L23" s="334" t="s">
        <v>259</v>
      </c>
      <c r="M23" s="338" t="s">
        <v>260</v>
      </c>
      <c r="N23" s="339"/>
    </row>
    <row r="24" spans="1:14" ht="47" hidden="1">
      <c r="A24" s="333" t="s">
        <v>197</v>
      </c>
      <c r="B24" s="464" t="s">
        <v>631</v>
      </c>
      <c r="C24" s="335" t="s">
        <v>243</v>
      </c>
      <c r="D24" s="465" t="s">
        <v>632</v>
      </c>
      <c r="E24" s="335" t="s">
        <v>231</v>
      </c>
      <c r="F24" s="336" t="s">
        <v>114</v>
      </c>
      <c r="G24" s="336" t="s">
        <v>209</v>
      </c>
      <c r="H24" s="334">
        <v>186</v>
      </c>
      <c r="I24" s="334">
        <f>ROUNDUP(H24*1.1,0)</f>
        <v>205</v>
      </c>
      <c r="J24" s="334" t="s">
        <v>256</v>
      </c>
      <c r="K24" s="337" t="s">
        <v>203</v>
      </c>
      <c r="L24" s="334" t="s">
        <v>261</v>
      </c>
      <c r="M24" s="338" t="s">
        <v>262</v>
      </c>
      <c r="N24" s="339"/>
    </row>
    <row r="25" spans="1:14" ht="47" hidden="1">
      <c r="A25" s="333" t="s">
        <v>197</v>
      </c>
      <c r="B25" s="464" t="s">
        <v>631</v>
      </c>
      <c r="C25" s="335" t="s">
        <v>243</v>
      </c>
      <c r="D25" s="465" t="s">
        <v>632</v>
      </c>
      <c r="E25" s="335" t="s">
        <v>231</v>
      </c>
      <c r="F25" s="336" t="s">
        <v>114</v>
      </c>
      <c r="G25" s="336" t="s">
        <v>212</v>
      </c>
      <c r="H25" s="334">
        <v>96</v>
      </c>
      <c r="I25" s="334">
        <f t="shared" si="0"/>
        <v>104</v>
      </c>
      <c r="J25" s="334" t="s">
        <v>256</v>
      </c>
      <c r="K25" s="337" t="s">
        <v>203</v>
      </c>
      <c r="L25" s="334" t="s">
        <v>263</v>
      </c>
      <c r="M25" s="338" t="s">
        <v>264</v>
      </c>
      <c r="N25" s="339"/>
    </row>
    <row r="26" spans="1:14" ht="47" hidden="1">
      <c r="A26" s="333" t="s">
        <v>197</v>
      </c>
      <c r="B26" s="464" t="s">
        <v>631</v>
      </c>
      <c r="C26" s="335" t="s">
        <v>243</v>
      </c>
      <c r="D26" s="465" t="s">
        <v>632</v>
      </c>
      <c r="E26" s="335" t="s">
        <v>231</v>
      </c>
      <c r="F26" s="336" t="s">
        <v>114</v>
      </c>
      <c r="G26" s="336" t="s">
        <v>215</v>
      </c>
      <c r="H26" s="334">
        <v>36</v>
      </c>
      <c r="I26" s="334">
        <f t="shared" si="0"/>
        <v>39</v>
      </c>
      <c r="J26" s="334" t="s">
        <v>256</v>
      </c>
      <c r="K26" s="337" t="s">
        <v>203</v>
      </c>
      <c r="L26" s="334" t="s">
        <v>265</v>
      </c>
      <c r="M26" s="338" t="s">
        <v>266</v>
      </c>
      <c r="N26" s="339"/>
    </row>
    <row r="27" spans="1:14" ht="47" hidden="1">
      <c r="A27" s="345" t="s">
        <v>267</v>
      </c>
      <c r="B27" s="464" t="s">
        <v>633</v>
      </c>
      <c r="C27" s="335" t="s">
        <v>268</v>
      </c>
      <c r="D27" s="342" t="s">
        <v>269</v>
      </c>
      <c r="E27" s="335" t="s">
        <v>130</v>
      </c>
      <c r="F27" s="336" t="s">
        <v>270</v>
      </c>
      <c r="G27" s="336" t="s">
        <v>201</v>
      </c>
      <c r="H27" s="334">
        <v>96</v>
      </c>
      <c r="I27" s="334">
        <f t="shared" si="0"/>
        <v>104</v>
      </c>
      <c r="J27" s="334" t="s">
        <v>271</v>
      </c>
      <c r="K27" s="337" t="s">
        <v>203</v>
      </c>
      <c r="L27" s="334" t="s">
        <v>272</v>
      </c>
      <c r="M27" s="338" t="s">
        <v>273</v>
      </c>
      <c r="N27" s="339"/>
    </row>
    <row r="28" spans="1:14" ht="47" hidden="1">
      <c r="A28" s="345" t="s">
        <v>267</v>
      </c>
      <c r="B28" s="464" t="s">
        <v>633</v>
      </c>
      <c r="C28" s="335" t="s">
        <v>268</v>
      </c>
      <c r="D28" s="342" t="s">
        <v>269</v>
      </c>
      <c r="E28" s="335" t="s">
        <v>130</v>
      </c>
      <c r="F28" s="336" t="s">
        <v>270</v>
      </c>
      <c r="G28" s="336" t="s">
        <v>206</v>
      </c>
      <c r="H28" s="334">
        <v>186</v>
      </c>
      <c r="I28" s="334">
        <f t="shared" ref="I28:I29" si="1">ROUNDUP(H28*1.1,0)</f>
        <v>205</v>
      </c>
      <c r="J28" s="334" t="s">
        <v>271</v>
      </c>
      <c r="K28" s="337" t="s">
        <v>203</v>
      </c>
      <c r="L28" s="334" t="s">
        <v>274</v>
      </c>
      <c r="M28" s="338" t="s">
        <v>275</v>
      </c>
      <c r="N28" s="339"/>
    </row>
    <row r="29" spans="1:14" ht="47" hidden="1">
      <c r="A29" s="345" t="s">
        <v>267</v>
      </c>
      <c r="B29" s="464" t="s">
        <v>633</v>
      </c>
      <c r="C29" s="335" t="s">
        <v>268</v>
      </c>
      <c r="D29" s="342" t="s">
        <v>269</v>
      </c>
      <c r="E29" s="335" t="s">
        <v>130</v>
      </c>
      <c r="F29" s="336" t="s">
        <v>270</v>
      </c>
      <c r="G29" s="336" t="s">
        <v>209</v>
      </c>
      <c r="H29" s="334">
        <v>186</v>
      </c>
      <c r="I29" s="334">
        <f t="shared" si="1"/>
        <v>205</v>
      </c>
      <c r="J29" s="334" t="s">
        <v>271</v>
      </c>
      <c r="K29" s="337" t="s">
        <v>203</v>
      </c>
      <c r="L29" s="334" t="s">
        <v>276</v>
      </c>
      <c r="M29" s="338" t="s">
        <v>277</v>
      </c>
      <c r="N29" s="339"/>
    </row>
    <row r="30" spans="1:14" ht="47" hidden="1">
      <c r="A30" s="345" t="s">
        <v>267</v>
      </c>
      <c r="B30" s="464" t="s">
        <v>633</v>
      </c>
      <c r="C30" s="335" t="s">
        <v>268</v>
      </c>
      <c r="D30" s="342" t="s">
        <v>269</v>
      </c>
      <c r="E30" s="335" t="s">
        <v>130</v>
      </c>
      <c r="F30" s="336" t="s">
        <v>270</v>
      </c>
      <c r="G30" s="336" t="s">
        <v>212</v>
      </c>
      <c r="H30" s="334">
        <v>96</v>
      </c>
      <c r="I30" s="334">
        <f t="shared" si="0"/>
        <v>104</v>
      </c>
      <c r="J30" s="334" t="s">
        <v>271</v>
      </c>
      <c r="K30" s="337" t="s">
        <v>203</v>
      </c>
      <c r="L30" s="334" t="s">
        <v>278</v>
      </c>
      <c r="M30" s="338" t="s">
        <v>279</v>
      </c>
      <c r="N30" s="339"/>
    </row>
    <row r="31" spans="1:14" ht="47" hidden="1">
      <c r="A31" s="345" t="s">
        <v>267</v>
      </c>
      <c r="B31" s="464" t="s">
        <v>633</v>
      </c>
      <c r="C31" s="335" t="s">
        <v>268</v>
      </c>
      <c r="D31" s="342" t="s">
        <v>269</v>
      </c>
      <c r="E31" s="335" t="s">
        <v>130</v>
      </c>
      <c r="F31" s="336" t="s">
        <v>270</v>
      </c>
      <c r="G31" s="336" t="s">
        <v>215</v>
      </c>
      <c r="H31" s="334">
        <v>36</v>
      </c>
      <c r="I31" s="334">
        <f t="shared" si="0"/>
        <v>39</v>
      </c>
      <c r="J31" s="334" t="s">
        <v>271</v>
      </c>
      <c r="K31" s="337" t="s">
        <v>203</v>
      </c>
      <c r="L31" s="334" t="s">
        <v>280</v>
      </c>
      <c r="M31" s="338" t="s">
        <v>281</v>
      </c>
      <c r="N31" s="339"/>
    </row>
    <row r="32" spans="1:14" ht="47" hidden="1">
      <c r="A32" s="345" t="s">
        <v>267</v>
      </c>
      <c r="B32" s="464" t="s">
        <v>634</v>
      </c>
      <c r="C32" s="335" t="s">
        <v>282</v>
      </c>
      <c r="D32" s="465" t="s">
        <v>635</v>
      </c>
      <c r="E32" s="335" t="s">
        <v>199</v>
      </c>
      <c r="F32" s="336" t="s">
        <v>244</v>
      </c>
      <c r="G32" s="336" t="s">
        <v>201</v>
      </c>
      <c r="H32" s="334">
        <v>96</v>
      </c>
      <c r="I32" s="334">
        <f t="shared" si="0"/>
        <v>104</v>
      </c>
      <c r="J32" s="334" t="s">
        <v>283</v>
      </c>
      <c r="K32" s="337" t="s">
        <v>203</v>
      </c>
      <c r="L32" s="334" t="s">
        <v>284</v>
      </c>
      <c r="M32" s="338" t="s">
        <v>285</v>
      </c>
      <c r="N32" s="339"/>
    </row>
    <row r="33" spans="1:14" ht="47" hidden="1">
      <c r="A33" s="345" t="s">
        <v>267</v>
      </c>
      <c r="B33" s="464" t="s">
        <v>634</v>
      </c>
      <c r="C33" s="335" t="s">
        <v>282</v>
      </c>
      <c r="D33" s="465" t="s">
        <v>635</v>
      </c>
      <c r="E33" s="335" t="s">
        <v>199</v>
      </c>
      <c r="F33" s="336" t="s">
        <v>244</v>
      </c>
      <c r="G33" s="336" t="s">
        <v>206</v>
      </c>
      <c r="H33" s="334">
        <v>186</v>
      </c>
      <c r="I33" s="334">
        <f>ROUNDUP(H33*1.1,0)</f>
        <v>205</v>
      </c>
      <c r="J33" s="334" t="s">
        <v>283</v>
      </c>
      <c r="K33" s="337" t="s">
        <v>203</v>
      </c>
      <c r="L33" s="334" t="s">
        <v>286</v>
      </c>
      <c r="M33" s="338" t="s">
        <v>287</v>
      </c>
      <c r="N33" s="339"/>
    </row>
    <row r="34" spans="1:14" ht="47" hidden="1">
      <c r="A34" s="345" t="s">
        <v>267</v>
      </c>
      <c r="B34" s="464" t="s">
        <v>634</v>
      </c>
      <c r="C34" s="335" t="s">
        <v>282</v>
      </c>
      <c r="D34" s="465" t="s">
        <v>635</v>
      </c>
      <c r="E34" s="335" t="s">
        <v>199</v>
      </c>
      <c r="F34" s="336" t="s">
        <v>244</v>
      </c>
      <c r="G34" s="336" t="s">
        <v>209</v>
      </c>
      <c r="H34" s="334">
        <v>186</v>
      </c>
      <c r="I34" s="334">
        <f>ROUNDUP(H34*1.1,0)</f>
        <v>205</v>
      </c>
      <c r="J34" s="334" t="s">
        <v>283</v>
      </c>
      <c r="K34" s="337" t="s">
        <v>203</v>
      </c>
      <c r="L34" s="334" t="s">
        <v>288</v>
      </c>
      <c r="M34" s="338" t="s">
        <v>289</v>
      </c>
      <c r="N34" s="339"/>
    </row>
    <row r="35" spans="1:14" ht="47" hidden="1">
      <c r="A35" s="345" t="s">
        <v>267</v>
      </c>
      <c r="B35" s="464" t="s">
        <v>634</v>
      </c>
      <c r="C35" s="335" t="s">
        <v>282</v>
      </c>
      <c r="D35" s="465" t="s">
        <v>635</v>
      </c>
      <c r="E35" s="335" t="s">
        <v>199</v>
      </c>
      <c r="F35" s="336" t="s">
        <v>244</v>
      </c>
      <c r="G35" s="336" t="s">
        <v>212</v>
      </c>
      <c r="H35" s="334">
        <v>96</v>
      </c>
      <c r="I35" s="334">
        <f t="shared" si="0"/>
        <v>104</v>
      </c>
      <c r="J35" s="334" t="s">
        <v>283</v>
      </c>
      <c r="K35" s="337" t="s">
        <v>203</v>
      </c>
      <c r="L35" s="334" t="s">
        <v>290</v>
      </c>
      <c r="M35" s="338" t="s">
        <v>291</v>
      </c>
      <c r="N35" s="339"/>
    </row>
    <row r="36" spans="1:14" ht="47" hidden="1">
      <c r="A36" s="345" t="s">
        <v>267</v>
      </c>
      <c r="B36" s="464" t="s">
        <v>634</v>
      </c>
      <c r="C36" s="335" t="s">
        <v>282</v>
      </c>
      <c r="D36" s="465" t="s">
        <v>635</v>
      </c>
      <c r="E36" s="335" t="s">
        <v>199</v>
      </c>
      <c r="F36" s="336" t="s">
        <v>244</v>
      </c>
      <c r="G36" s="336" t="s">
        <v>215</v>
      </c>
      <c r="H36" s="334">
        <v>36</v>
      </c>
      <c r="I36" s="334">
        <f t="shared" si="0"/>
        <v>39</v>
      </c>
      <c r="J36" s="334" t="s">
        <v>283</v>
      </c>
      <c r="K36" s="337" t="s">
        <v>203</v>
      </c>
      <c r="L36" s="334" t="s">
        <v>292</v>
      </c>
      <c r="M36" s="338" t="s">
        <v>293</v>
      </c>
      <c r="N36" s="339"/>
    </row>
    <row r="37" spans="1:14" ht="47" hidden="1">
      <c r="A37" s="345" t="s">
        <v>267</v>
      </c>
      <c r="B37" s="464" t="s">
        <v>636</v>
      </c>
      <c r="C37" s="335" t="s">
        <v>294</v>
      </c>
      <c r="D37" s="465" t="s">
        <v>295</v>
      </c>
      <c r="E37" s="335" t="s">
        <v>231</v>
      </c>
      <c r="F37" s="336" t="s">
        <v>119</v>
      </c>
      <c r="G37" s="336" t="s">
        <v>201</v>
      </c>
      <c r="H37" s="334">
        <v>96</v>
      </c>
      <c r="I37" s="334">
        <f t="shared" si="0"/>
        <v>104</v>
      </c>
      <c r="J37" s="334" t="s">
        <v>296</v>
      </c>
      <c r="K37" s="337" t="s">
        <v>203</v>
      </c>
      <c r="L37" s="334" t="s">
        <v>297</v>
      </c>
      <c r="M37" s="338" t="s">
        <v>298</v>
      </c>
      <c r="N37" s="339"/>
    </row>
    <row r="38" spans="1:14" ht="47" hidden="1">
      <c r="A38" s="345" t="s">
        <v>267</v>
      </c>
      <c r="B38" s="464" t="s">
        <v>636</v>
      </c>
      <c r="C38" s="335" t="s">
        <v>294</v>
      </c>
      <c r="D38" s="465" t="s">
        <v>295</v>
      </c>
      <c r="E38" s="335" t="s">
        <v>231</v>
      </c>
      <c r="F38" s="336" t="s">
        <v>119</v>
      </c>
      <c r="G38" s="336" t="s">
        <v>206</v>
      </c>
      <c r="H38" s="334">
        <v>186</v>
      </c>
      <c r="I38" s="334">
        <f t="shared" ref="I38:I39" si="2">ROUNDUP(H38*1.1,0)</f>
        <v>205</v>
      </c>
      <c r="J38" s="334" t="s">
        <v>296</v>
      </c>
      <c r="K38" s="337" t="s">
        <v>203</v>
      </c>
      <c r="L38" s="334" t="s">
        <v>299</v>
      </c>
      <c r="M38" s="338" t="s">
        <v>300</v>
      </c>
      <c r="N38" s="339"/>
    </row>
    <row r="39" spans="1:14" ht="47" hidden="1">
      <c r="A39" s="345" t="s">
        <v>267</v>
      </c>
      <c r="B39" s="464" t="s">
        <v>636</v>
      </c>
      <c r="C39" s="335" t="s">
        <v>294</v>
      </c>
      <c r="D39" s="465" t="s">
        <v>295</v>
      </c>
      <c r="E39" s="335" t="s">
        <v>231</v>
      </c>
      <c r="F39" s="336" t="s">
        <v>119</v>
      </c>
      <c r="G39" s="336" t="s">
        <v>209</v>
      </c>
      <c r="H39" s="334">
        <v>186</v>
      </c>
      <c r="I39" s="334">
        <f t="shared" si="2"/>
        <v>205</v>
      </c>
      <c r="J39" s="334" t="s">
        <v>296</v>
      </c>
      <c r="K39" s="337" t="s">
        <v>203</v>
      </c>
      <c r="L39" s="334" t="s">
        <v>301</v>
      </c>
      <c r="M39" s="338" t="s">
        <v>302</v>
      </c>
      <c r="N39" s="339"/>
    </row>
    <row r="40" spans="1:14" ht="47" hidden="1">
      <c r="A40" s="345" t="s">
        <v>267</v>
      </c>
      <c r="B40" s="464" t="s">
        <v>636</v>
      </c>
      <c r="C40" s="335" t="s">
        <v>294</v>
      </c>
      <c r="D40" s="465" t="s">
        <v>295</v>
      </c>
      <c r="E40" s="335" t="s">
        <v>231</v>
      </c>
      <c r="F40" s="336" t="s">
        <v>119</v>
      </c>
      <c r="G40" s="336" t="s">
        <v>212</v>
      </c>
      <c r="H40" s="334">
        <v>96</v>
      </c>
      <c r="I40" s="334">
        <f t="shared" si="0"/>
        <v>104</v>
      </c>
      <c r="J40" s="334" t="s">
        <v>296</v>
      </c>
      <c r="K40" s="337" t="s">
        <v>203</v>
      </c>
      <c r="L40" s="334" t="s">
        <v>303</v>
      </c>
      <c r="M40" s="338" t="s">
        <v>304</v>
      </c>
      <c r="N40" s="339"/>
    </row>
    <row r="41" spans="1:14" ht="47" hidden="1">
      <c r="A41" s="345" t="s">
        <v>267</v>
      </c>
      <c r="B41" s="464" t="s">
        <v>636</v>
      </c>
      <c r="C41" s="335" t="s">
        <v>294</v>
      </c>
      <c r="D41" s="465" t="s">
        <v>295</v>
      </c>
      <c r="E41" s="335" t="s">
        <v>231</v>
      </c>
      <c r="F41" s="336" t="s">
        <v>119</v>
      </c>
      <c r="G41" s="336" t="s">
        <v>215</v>
      </c>
      <c r="H41" s="334">
        <v>36</v>
      </c>
      <c r="I41" s="334">
        <f t="shared" si="0"/>
        <v>39</v>
      </c>
      <c r="J41" s="334" t="s">
        <v>296</v>
      </c>
      <c r="K41" s="337" t="s">
        <v>203</v>
      </c>
      <c r="L41" s="334" t="s">
        <v>305</v>
      </c>
      <c r="M41" s="338" t="s">
        <v>306</v>
      </c>
      <c r="N41" s="339"/>
    </row>
    <row r="42" spans="1:14" ht="47" hidden="1">
      <c r="A42" s="345" t="s">
        <v>267</v>
      </c>
      <c r="B42" s="464" t="s">
        <v>637</v>
      </c>
      <c r="C42" s="335" t="s">
        <v>307</v>
      </c>
      <c r="D42" s="465" t="s">
        <v>638</v>
      </c>
      <c r="E42" s="335" t="s">
        <v>231</v>
      </c>
      <c r="F42" s="336" t="s">
        <v>244</v>
      </c>
      <c r="G42" s="336" t="s">
        <v>201</v>
      </c>
      <c r="H42" s="334">
        <v>96</v>
      </c>
      <c r="I42" s="334">
        <f t="shared" si="0"/>
        <v>104</v>
      </c>
      <c r="J42" s="334" t="s">
        <v>308</v>
      </c>
      <c r="K42" s="337" t="s">
        <v>203</v>
      </c>
      <c r="L42" s="334" t="s">
        <v>309</v>
      </c>
      <c r="M42" s="338" t="s">
        <v>310</v>
      </c>
      <c r="N42" s="339"/>
    </row>
    <row r="43" spans="1:14" ht="47" hidden="1">
      <c r="A43" s="345" t="s">
        <v>267</v>
      </c>
      <c r="B43" s="464" t="s">
        <v>637</v>
      </c>
      <c r="C43" s="335" t="s">
        <v>307</v>
      </c>
      <c r="D43" s="465" t="s">
        <v>638</v>
      </c>
      <c r="E43" s="335" t="s">
        <v>231</v>
      </c>
      <c r="F43" s="336" t="s">
        <v>244</v>
      </c>
      <c r="G43" s="336" t="s">
        <v>206</v>
      </c>
      <c r="H43" s="334">
        <v>186</v>
      </c>
      <c r="I43" s="334">
        <f t="shared" ref="I43:I44" si="3">ROUNDUP(H43*1.1,0)</f>
        <v>205</v>
      </c>
      <c r="J43" s="334" t="s">
        <v>308</v>
      </c>
      <c r="K43" s="337" t="s">
        <v>203</v>
      </c>
      <c r="L43" s="334" t="s">
        <v>311</v>
      </c>
      <c r="M43" s="338" t="s">
        <v>312</v>
      </c>
      <c r="N43" s="339"/>
    </row>
    <row r="44" spans="1:14" ht="47" hidden="1">
      <c r="A44" s="345" t="s">
        <v>267</v>
      </c>
      <c r="B44" s="464" t="s">
        <v>637</v>
      </c>
      <c r="C44" s="335" t="s">
        <v>307</v>
      </c>
      <c r="D44" s="465" t="s">
        <v>638</v>
      </c>
      <c r="E44" s="335" t="s">
        <v>231</v>
      </c>
      <c r="F44" s="336" t="s">
        <v>244</v>
      </c>
      <c r="G44" s="336" t="s">
        <v>209</v>
      </c>
      <c r="H44" s="334">
        <v>186</v>
      </c>
      <c r="I44" s="334">
        <f t="shared" si="3"/>
        <v>205</v>
      </c>
      <c r="J44" s="334" t="s">
        <v>308</v>
      </c>
      <c r="K44" s="337" t="s">
        <v>203</v>
      </c>
      <c r="L44" s="334" t="s">
        <v>313</v>
      </c>
      <c r="M44" s="338" t="s">
        <v>314</v>
      </c>
      <c r="N44" s="339"/>
    </row>
    <row r="45" spans="1:14" ht="47" hidden="1">
      <c r="A45" s="345" t="s">
        <v>267</v>
      </c>
      <c r="B45" s="464" t="s">
        <v>637</v>
      </c>
      <c r="C45" s="335" t="s">
        <v>307</v>
      </c>
      <c r="D45" s="465" t="s">
        <v>638</v>
      </c>
      <c r="E45" s="335" t="s">
        <v>231</v>
      </c>
      <c r="F45" s="336" t="s">
        <v>244</v>
      </c>
      <c r="G45" s="336" t="s">
        <v>212</v>
      </c>
      <c r="H45" s="334">
        <v>96</v>
      </c>
      <c r="I45" s="334">
        <f t="shared" si="0"/>
        <v>104</v>
      </c>
      <c r="J45" s="334" t="s">
        <v>308</v>
      </c>
      <c r="K45" s="337" t="s">
        <v>203</v>
      </c>
      <c r="L45" s="334" t="s">
        <v>315</v>
      </c>
      <c r="M45" s="338" t="s">
        <v>316</v>
      </c>
      <c r="N45" s="339"/>
    </row>
    <row r="46" spans="1:14" ht="47" hidden="1">
      <c r="A46" s="345" t="s">
        <v>267</v>
      </c>
      <c r="B46" s="464" t="s">
        <v>637</v>
      </c>
      <c r="C46" s="335" t="s">
        <v>307</v>
      </c>
      <c r="D46" s="465" t="s">
        <v>638</v>
      </c>
      <c r="E46" s="335" t="s">
        <v>231</v>
      </c>
      <c r="F46" s="336" t="s">
        <v>244</v>
      </c>
      <c r="G46" s="336" t="s">
        <v>215</v>
      </c>
      <c r="H46" s="334">
        <v>36</v>
      </c>
      <c r="I46" s="334">
        <f t="shared" si="0"/>
        <v>39</v>
      </c>
      <c r="J46" s="334" t="s">
        <v>308</v>
      </c>
      <c r="K46" s="337" t="s">
        <v>203</v>
      </c>
      <c r="L46" s="334" t="s">
        <v>317</v>
      </c>
      <c r="M46" s="338" t="s">
        <v>318</v>
      </c>
      <c r="N46" s="339"/>
    </row>
    <row r="47" spans="1:14" ht="47" hidden="1">
      <c r="A47" s="345" t="s">
        <v>267</v>
      </c>
      <c r="B47" s="464" t="s">
        <v>639</v>
      </c>
      <c r="C47" s="335" t="s">
        <v>319</v>
      </c>
      <c r="D47" s="465" t="s">
        <v>640</v>
      </c>
      <c r="E47" s="335" t="s">
        <v>231</v>
      </c>
      <c r="F47" s="336" t="s">
        <v>114</v>
      </c>
      <c r="G47" s="336" t="s">
        <v>201</v>
      </c>
      <c r="H47" s="334">
        <v>96</v>
      </c>
      <c r="I47" s="334">
        <f t="shared" si="0"/>
        <v>104</v>
      </c>
      <c r="J47" s="334" t="s">
        <v>320</v>
      </c>
      <c r="K47" s="337" t="s">
        <v>203</v>
      </c>
      <c r="L47" s="334" t="s">
        <v>321</v>
      </c>
      <c r="M47" s="338" t="s">
        <v>322</v>
      </c>
      <c r="N47" s="339"/>
    </row>
    <row r="48" spans="1:14" ht="47" hidden="1">
      <c r="A48" s="345" t="s">
        <v>267</v>
      </c>
      <c r="B48" s="464" t="s">
        <v>639</v>
      </c>
      <c r="C48" s="335" t="s">
        <v>319</v>
      </c>
      <c r="D48" s="465" t="s">
        <v>640</v>
      </c>
      <c r="E48" s="335" t="s">
        <v>231</v>
      </c>
      <c r="F48" s="336" t="s">
        <v>114</v>
      </c>
      <c r="G48" s="336" t="s">
        <v>206</v>
      </c>
      <c r="H48" s="334">
        <v>186</v>
      </c>
      <c r="I48" s="334">
        <f t="shared" ref="I48:I49" si="4">ROUNDUP(H48*1.1,0)</f>
        <v>205</v>
      </c>
      <c r="J48" s="334" t="s">
        <v>320</v>
      </c>
      <c r="K48" s="337" t="s">
        <v>203</v>
      </c>
      <c r="L48" s="334" t="s">
        <v>323</v>
      </c>
      <c r="M48" s="338" t="s">
        <v>324</v>
      </c>
      <c r="N48" s="339"/>
    </row>
    <row r="49" spans="1:14" ht="47" hidden="1">
      <c r="A49" s="345" t="s">
        <v>267</v>
      </c>
      <c r="B49" s="464" t="s">
        <v>639</v>
      </c>
      <c r="C49" s="335" t="s">
        <v>319</v>
      </c>
      <c r="D49" s="465" t="s">
        <v>640</v>
      </c>
      <c r="E49" s="335" t="s">
        <v>231</v>
      </c>
      <c r="F49" s="336" t="s">
        <v>114</v>
      </c>
      <c r="G49" s="336" t="s">
        <v>209</v>
      </c>
      <c r="H49" s="334">
        <v>186</v>
      </c>
      <c r="I49" s="334">
        <f t="shared" si="4"/>
        <v>205</v>
      </c>
      <c r="J49" s="334" t="s">
        <v>320</v>
      </c>
      <c r="K49" s="337" t="s">
        <v>203</v>
      </c>
      <c r="L49" s="334" t="s">
        <v>325</v>
      </c>
      <c r="M49" s="338" t="s">
        <v>326</v>
      </c>
      <c r="N49" s="339"/>
    </row>
    <row r="50" spans="1:14" ht="47" hidden="1">
      <c r="A50" s="345" t="s">
        <v>267</v>
      </c>
      <c r="B50" s="464" t="s">
        <v>639</v>
      </c>
      <c r="C50" s="335" t="s">
        <v>319</v>
      </c>
      <c r="D50" s="465" t="s">
        <v>640</v>
      </c>
      <c r="E50" s="335" t="s">
        <v>231</v>
      </c>
      <c r="F50" s="336" t="s">
        <v>114</v>
      </c>
      <c r="G50" s="336" t="s">
        <v>212</v>
      </c>
      <c r="H50" s="334">
        <v>96</v>
      </c>
      <c r="I50" s="334">
        <f t="shared" si="0"/>
        <v>104</v>
      </c>
      <c r="J50" s="334" t="s">
        <v>320</v>
      </c>
      <c r="K50" s="337" t="s">
        <v>203</v>
      </c>
      <c r="L50" s="334" t="s">
        <v>327</v>
      </c>
      <c r="M50" s="338" t="s">
        <v>328</v>
      </c>
      <c r="N50" s="339"/>
    </row>
    <row r="51" spans="1:14" ht="47" hidden="1">
      <c r="A51" s="345" t="s">
        <v>267</v>
      </c>
      <c r="B51" s="464" t="s">
        <v>639</v>
      </c>
      <c r="C51" s="335" t="s">
        <v>319</v>
      </c>
      <c r="D51" s="465" t="s">
        <v>640</v>
      </c>
      <c r="E51" s="335" t="s">
        <v>231</v>
      </c>
      <c r="F51" s="336" t="s">
        <v>114</v>
      </c>
      <c r="G51" s="336" t="s">
        <v>215</v>
      </c>
      <c r="H51" s="334">
        <v>36</v>
      </c>
      <c r="I51" s="334">
        <f t="shared" si="0"/>
        <v>39</v>
      </c>
      <c r="J51" s="334" t="s">
        <v>320</v>
      </c>
      <c r="K51" s="337" t="s">
        <v>203</v>
      </c>
      <c r="L51" s="334" t="s">
        <v>329</v>
      </c>
      <c r="M51" s="338" t="s">
        <v>330</v>
      </c>
      <c r="N51" s="339"/>
    </row>
    <row r="52" spans="1:14" ht="47" hidden="1">
      <c r="A52" s="346" t="s">
        <v>331</v>
      </c>
      <c r="B52" s="464" t="s">
        <v>641</v>
      </c>
      <c r="C52" s="335" t="s">
        <v>332</v>
      </c>
      <c r="D52" s="342" t="s">
        <v>333</v>
      </c>
      <c r="E52" s="335" t="s">
        <v>199</v>
      </c>
      <c r="F52" s="336" t="s">
        <v>244</v>
      </c>
      <c r="G52" s="336" t="s">
        <v>201</v>
      </c>
      <c r="H52" s="334">
        <v>96</v>
      </c>
      <c r="I52" s="334">
        <f t="shared" si="0"/>
        <v>104</v>
      </c>
      <c r="J52" s="334" t="s">
        <v>334</v>
      </c>
      <c r="K52" s="337" t="s">
        <v>203</v>
      </c>
      <c r="L52" s="334" t="s">
        <v>335</v>
      </c>
      <c r="M52" s="338" t="s">
        <v>336</v>
      </c>
      <c r="N52" s="339"/>
    </row>
    <row r="53" spans="1:14" ht="47" hidden="1">
      <c r="A53" s="346" t="s">
        <v>331</v>
      </c>
      <c r="B53" s="464" t="s">
        <v>641</v>
      </c>
      <c r="C53" s="335" t="s">
        <v>332</v>
      </c>
      <c r="D53" s="342" t="s">
        <v>333</v>
      </c>
      <c r="E53" s="335" t="s">
        <v>199</v>
      </c>
      <c r="F53" s="336" t="s">
        <v>244</v>
      </c>
      <c r="G53" s="336" t="s">
        <v>206</v>
      </c>
      <c r="H53" s="334">
        <v>186</v>
      </c>
      <c r="I53" s="334">
        <f t="shared" ref="I53:I54" si="5">ROUNDUP(H53*1.1,0)</f>
        <v>205</v>
      </c>
      <c r="J53" s="334" t="s">
        <v>334</v>
      </c>
      <c r="K53" s="337" t="s">
        <v>203</v>
      </c>
      <c r="L53" s="334" t="s">
        <v>337</v>
      </c>
      <c r="M53" s="338" t="s">
        <v>338</v>
      </c>
      <c r="N53" s="339"/>
    </row>
    <row r="54" spans="1:14" ht="47" hidden="1">
      <c r="A54" s="346" t="s">
        <v>331</v>
      </c>
      <c r="B54" s="464" t="s">
        <v>641</v>
      </c>
      <c r="C54" s="335" t="s">
        <v>332</v>
      </c>
      <c r="D54" s="342" t="s">
        <v>333</v>
      </c>
      <c r="E54" s="335" t="s">
        <v>199</v>
      </c>
      <c r="F54" s="336" t="s">
        <v>244</v>
      </c>
      <c r="G54" s="336" t="s">
        <v>209</v>
      </c>
      <c r="H54" s="334">
        <v>186</v>
      </c>
      <c r="I54" s="334">
        <f t="shared" si="5"/>
        <v>205</v>
      </c>
      <c r="J54" s="334" t="s">
        <v>334</v>
      </c>
      <c r="K54" s="337" t="s">
        <v>203</v>
      </c>
      <c r="L54" s="334" t="s">
        <v>339</v>
      </c>
      <c r="M54" s="338" t="s">
        <v>340</v>
      </c>
      <c r="N54" s="339"/>
    </row>
    <row r="55" spans="1:14" ht="47" hidden="1">
      <c r="A55" s="346" t="s">
        <v>331</v>
      </c>
      <c r="B55" s="464" t="s">
        <v>641</v>
      </c>
      <c r="C55" s="335" t="s">
        <v>332</v>
      </c>
      <c r="D55" s="342" t="s">
        <v>333</v>
      </c>
      <c r="E55" s="335" t="s">
        <v>199</v>
      </c>
      <c r="F55" s="336" t="s">
        <v>244</v>
      </c>
      <c r="G55" s="336" t="s">
        <v>212</v>
      </c>
      <c r="H55" s="334">
        <v>96</v>
      </c>
      <c r="I55" s="334">
        <f t="shared" si="0"/>
        <v>104</v>
      </c>
      <c r="J55" s="334" t="s">
        <v>334</v>
      </c>
      <c r="K55" s="337" t="s">
        <v>203</v>
      </c>
      <c r="L55" s="334" t="s">
        <v>341</v>
      </c>
      <c r="M55" s="338" t="s">
        <v>342</v>
      </c>
      <c r="N55" s="339"/>
    </row>
    <row r="56" spans="1:14" ht="47" hidden="1">
      <c r="A56" s="346" t="s">
        <v>331</v>
      </c>
      <c r="B56" s="464" t="s">
        <v>641</v>
      </c>
      <c r="C56" s="335" t="s">
        <v>332</v>
      </c>
      <c r="D56" s="342" t="s">
        <v>333</v>
      </c>
      <c r="E56" s="335" t="s">
        <v>199</v>
      </c>
      <c r="F56" s="336" t="s">
        <v>244</v>
      </c>
      <c r="G56" s="336" t="s">
        <v>215</v>
      </c>
      <c r="H56" s="334">
        <v>36</v>
      </c>
      <c r="I56" s="334">
        <f t="shared" si="0"/>
        <v>39</v>
      </c>
      <c r="J56" s="334" t="s">
        <v>334</v>
      </c>
      <c r="K56" s="337" t="s">
        <v>203</v>
      </c>
      <c r="L56" s="334" t="s">
        <v>343</v>
      </c>
      <c r="M56" s="338" t="s">
        <v>344</v>
      </c>
      <c r="N56" s="339"/>
    </row>
    <row r="57" spans="1:14" ht="47" hidden="1">
      <c r="A57" s="346" t="s">
        <v>331</v>
      </c>
      <c r="B57" s="464" t="s">
        <v>642</v>
      </c>
      <c r="C57" s="335" t="s">
        <v>345</v>
      </c>
      <c r="D57" s="342" t="s">
        <v>346</v>
      </c>
      <c r="E57" s="335" t="s">
        <v>231</v>
      </c>
      <c r="F57" s="336" t="s">
        <v>104</v>
      </c>
      <c r="G57" s="336" t="s">
        <v>201</v>
      </c>
      <c r="H57" s="334">
        <v>96</v>
      </c>
      <c r="I57" s="334">
        <f t="shared" si="0"/>
        <v>104</v>
      </c>
      <c r="J57" s="334" t="s">
        <v>347</v>
      </c>
      <c r="K57" s="337" t="s">
        <v>203</v>
      </c>
      <c r="L57" s="334" t="s">
        <v>348</v>
      </c>
      <c r="M57" s="338" t="s">
        <v>349</v>
      </c>
      <c r="N57" s="339"/>
    </row>
    <row r="58" spans="1:14" ht="47" hidden="1">
      <c r="A58" s="346" t="s">
        <v>331</v>
      </c>
      <c r="B58" s="464" t="s">
        <v>642</v>
      </c>
      <c r="C58" s="335" t="s">
        <v>345</v>
      </c>
      <c r="D58" s="342" t="s">
        <v>346</v>
      </c>
      <c r="E58" s="335" t="s">
        <v>231</v>
      </c>
      <c r="F58" s="336" t="s">
        <v>104</v>
      </c>
      <c r="G58" s="336" t="s">
        <v>206</v>
      </c>
      <c r="H58" s="334">
        <v>186</v>
      </c>
      <c r="I58" s="334">
        <f t="shared" ref="I58:I59" si="6">ROUNDUP(H58*1.1,0)</f>
        <v>205</v>
      </c>
      <c r="J58" s="334" t="s">
        <v>347</v>
      </c>
      <c r="K58" s="337" t="s">
        <v>203</v>
      </c>
      <c r="L58" s="334" t="s">
        <v>350</v>
      </c>
      <c r="M58" s="338" t="s">
        <v>351</v>
      </c>
      <c r="N58" s="339"/>
    </row>
    <row r="59" spans="1:14" ht="47" hidden="1">
      <c r="A59" s="346" t="s">
        <v>331</v>
      </c>
      <c r="B59" s="464" t="s">
        <v>642</v>
      </c>
      <c r="C59" s="335" t="s">
        <v>345</v>
      </c>
      <c r="D59" s="342" t="s">
        <v>346</v>
      </c>
      <c r="E59" s="335" t="s">
        <v>231</v>
      </c>
      <c r="F59" s="336" t="s">
        <v>104</v>
      </c>
      <c r="G59" s="336" t="s">
        <v>209</v>
      </c>
      <c r="H59" s="334">
        <v>186</v>
      </c>
      <c r="I59" s="334">
        <f t="shared" si="6"/>
        <v>205</v>
      </c>
      <c r="J59" s="334" t="s">
        <v>347</v>
      </c>
      <c r="K59" s="337" t="s">
        <v>203</v>
      </c>
      <c r="L59" s="334" t="s">
        <v>352</v>
      </c>
      <c r="M59" s="338" t="s">
        <v>353</v>
      </c>
      <c r="N59" s="339"/>
    </row>
    <row r="60" spans="1:14" ht="47" hidden="1">
      <c r="A60" s="346" t="s">
        <v>331</v>
      </c>
      <c r="B60" s="464" t="s">
        <v>642</v>
      </c>
      <c r="C60" s="335" t="s">
        <v>345</v>
      </c>
      <c r="D60" s="342" t="s">
        <v>346</v>
      </c>
      <c r="E60" s="335" t="s">
        <v>231</v>
      </c>
      <c r="F60" s="336" t="s">
        <v>104</v>
      </c>
      <c r="G60" s="336" t="s">
        <v>212</v>
      </c>
      <c r="H60" s="334">
        <v>96</v>
      </c>
      <c r="I60" s="334">
        <f t="shared" si="0"/>
        <v>104</v>
      </c>
      <c r="J60" s="334" t="s">
        <v>347</v>
      </c>
      <c r="K60" s="337" t="s">
        <v>203</v>
      </c>
      <c r="L60" s="334" t="s">
        <v>354</v>
      </c>
      <c r="M60" s="338" t="s">
        <v>355</v>
      </c>
      <c r="N60" s="339"/>
    </row>
    <row r="61" spans="1:14" ht="47" hidden="1">
      <c r="A61" s="346" t="s">
        <v>331</v>
      </c>
      <c r="B61" s="464" t="s">
        <v>642</v>
      </c>
      <c r="C61" s="335" t="s">
        <v>345</v>
      </c>
      <c r="D61" s="342" t="s">
        <v>346</v>
      </c>
      <c r="E61" s="335" t="s">
        <v>231</v>
      </c>
      <c r="F61" s="336" t="s">
        <v>104</v>
      </c>
      <c r="G61" s="336" t="s">
        <v>215</v>
      </c>
      <c r="H61" s="334">
        <v>36</v>
      </c>
      <c r="I61" s="334">
        <f t="shared" si="0"/>
        <v>39</v>
      </c>
      <c r="J61" s="334" t="s">
        <v>347</v>
      </c>
      <c r="K61" s="337" t="s">
        <v>203</v>
      </c>
      <c r="L61" s="334" t="s">
        <v>356</v>
      </c>
      <c r="M61" s="338" t="s">
        <v>357</v>
      </c>
      <c r="N61" s="339"/>
    </row>
    <row r="62" spans="1:14" ht="47" hidden="1">
      <c r="A62" s="346" t="s">
        <v>331</v>
      </c>
      <c r="B62" s="464" t="s">
        <v>642</v>
      </c>
      <c r="C62" s="335" t="s">
        <v>345</v>
      </c>
      <c r="D62" s="342" t="s">
        <v>346</v>
      </c>
      <c r="E62" s="335" t="s">
        <v>231</v>
      </c>
      <c r="F62" s="336" t="s">
        <v>358</v>
      </c>
      <c r="G62" s="336" t="s">
        <v>201</v>
      </c>
      <c r="H62" s="334">
        <v>96</v>
      </c>
      <c r="I62" s="334">
        <f t="shared" si="0"/>
        <v>104</v>
      </c>
      <c r="J62" s="334" t="s">
        <v>359</v>
      </c>
      <c r="K62" s="337" t="s">
        <v>203</v>
      </c>
      <c r="L62" s="334" t="s">
        <v>360</v>
      </c>
      <c r="M62" s="338" t="s">
        <v>361</v>
      </c>
      <c r="N62" s="339"/>
    </row>
    <row r="63" spans="1:14" ht="47" hidden="1">
      <c r="A63" s="346" t="s">
        <v>331</v>
      </c>
      <c r="B63" s="464" t="s">
        <v>642</v>
      </c>
      <c r="C63" s="335" t="s">
        <v>345</v>
      </c>
      <c r="D63" s="342" t="s">
        <v>346</v>
      </c>
      <c r="E63" s="335" t="s">
        <v>231</v>
      </c>
      <c r="F63" s="336" t="s">
        <v>358</v>
      </c>
      <c r="G63" s="336" t="s">
        <v>206</v>
      </c>
      <c r="H63" s="334">
        <v>186</v>
      </c>
      <c r="I63" s="334">
        <f t="shared" ref="I63:I64" si="7">ROUNDUP(H63*1.1,0)</f>
        <v>205</v>
      </c>
      <c r="J63" s="334" t="s">
        <v>359</v>
      </c>
      <c r="K63" s="337" t="s">
        <v>203</v>
      </c>
      <c r="L63" s="334" t="s">
        <v>362</v>
      </c>
      <c r="M63" s="338" t="s">
        <v>363</v>
      </c>
      <c r="N63" s="339"/>
    </row>
    <row r="64" spans="1:14" ht="47" hidden="1">
      <c r="A64" s="346" t="s">
        <v>331</v>
      </c>
      <c r="B64" s="464" t="s">
        <v>642</v>
      </c>
      <c r="C64" s="335" t="s">
        <v>345</v>
      </c>
      <c r="D64" s="342" t="s">
        <v>346</v>
      </c>
      <c r="E64" s="335" t="s">
        <v>231</v>
      </c>
      <c r="F64" s="336" t="s">
        <v>358</v>
      </c>
      <c r="G64" s="336" t="s">
        <v>209</v>
      </c>
      <c r="H64" s="334">
        <v>186</v>
      </c>
      <c r="I64" s="334">
        <f t="shared" si="7"/>
        <v>205</v>
      </c>
      <c r="J64" s="334" t="s">
        <v>359</v>
      </c>
      <c r="K64" s="337" t="s">
        <v>203</v>
      </c>
      <c r="L64" s="334" t="s">
        <v>364</v>
      </c>
      <c r="M64" s="338" t="s">
        <v>365</v>
      </c>
      <c r="N64" s="339"/>
    </row>
    <row r="65" spans="1:14" ht="47" hidden="1">
      <c r="A65" s="346" t="s">
        <v>331</v>
      </c>
      <c r="B65" s="464" t="s">
        <v>642</v>
      </c>
      <c r="C65" s="335" t="s">
        <v>345</v>
      </c>
      <c r="D65" s="342" t="s">
        <v>346</v>
      </c>
      <c r="E65" s="335" t="s">
        <v>231</v>
      </c>
      <c r="F65" s="336" t="s">
        <v>358</v>
      </c>
      <c r="G65" s="336" t="s">
        <v>212</v>
      </c>
      <c r="H65" s="334">
        <v>96</v>
      </c>
      <c r="I65" s="334">
        <f t="shared" si="0"/>
        <v>104</v>
      </c>
      <c r="J65" s="334" t="s">
        <v>359</v>
      </c>
      <c r="K65" s="337" t="s">
        <v>203</v>
      </c>
      <c r="L65" s="334" t="s">
        <v>366</v>
      </c>
      <c r="M65" s="338" t="s">
        <v>367</v>
      </c>
      <c r="N65" s="339"/>
    </row>
    <row r="66" spans="1:14" ht="47" hidden="1">
      <c r="A66" s="346" t="s">
        <v>331</v>
      </c>
      <c r="B66" s="464" t="s">
        <v>642</v>
      </c>
      <c r="C66" s="335" t="s">
        <v>345</v>
      </c>
      <c r="D66" s="342" t="s">
        <v>346</v>
      </c>
      <c r="E66" s="335" t="s">
        <v>231</v>
      </c>
      <c r="F66" s="336" t="s">
        <v>358</v>
      </c>
      <c r="G66" s="336" t="s">
        <v>215</v>
      </c>
      <c r="H66" s="334">
        <v>36</v>
      </c>
      <c r="I66" s="334">
        <f t="shared" si="0"/>
        <v>39</v>
      </c>
      <c r="J66" s="334" t="s">
        <v>359</v>
      </c>
      <c r="K66" s="337" t="s">
        <v>203</v>
      </c>
      <c r="L66" s="334" t="s">
        <v>368</v>
      </c>
      <c r="M66" s="338" t="s">
        <v>369</v>
      </c>
      <c r="N66" s="339"/>
    </row>
    <row r="67" spans="1:14" ht="47">
      <c r="A67" s="347" t="s">
        <v>370</v>
      </c>
      <c r="B67" s="464" t="s">
        <v>610</v>
      </c>
      <c r="C67" s="335" t="s">
        <v>371</v>
      </c>
      <c r="D67" s="342" t="s">
        <v>372</v>
      </c>
      <c r="E67" s="335" t="s">
        <v>199</v>
      </c>
      <c r="F67" s="336" t="s">
        <v>373</v>
      </c>
      <c r="G67" s="336" t="s">
        <v>201</v>
      </c>
      <c r="H67" s="334">
        <v>96</v>
      </c>
      <c r="I67" s="334">
        <f t="shared" si="0"/>
        <v>104</v>
      </c>
      <c r="J67" s="334" t="s">
        <v>374</v>
      </c>
      <c r="K67" s="337" t="s">
        <v>203</v>
      </c>
      <c r="L67" s="334" t="s">
        <v>375</v>
      </c>
      <c r="M67" s="338" t="s">
        <v>376</v>
      </c>
      <c r="N67" s="339"/>
    </row>
    <row r="68" spans="1:14" ht="47">
      <c r="A68" s="347" t="s">
        <v>370</v>
      </c>
      <c r="B68" s="464" t="s">
        <v>610</v>
      </c>
      <c r="C68" s="335" t="s">
        <v>371</v>
      </c>
      <c r="D68" s="342" t="s">
        <v>372</v>
      </c>
      <c r="E68" s="335" t="s">
        <v>199</v>
      </c>
      <c r="F68" s="336" t="s">
        <v>373</v>
      </c>
      <c r="G68" s="336" t="s">
        <v>206</v>
      </c>
      <c r="H68" s="334">
        <v>186</v>
      </c>
      <c r="I68" s="334">
        <f t="shared" ref="I68:I69" si="8">ROUNDUP(H68*1.1,0)</f>
        <v>205</v>
      </c>
      <c r="J68" s="334" t="s">
        <v>374</v>
      </c>
      <c r="K68" s="337" t="s">
        <v>203</v>
      </c>
      <c r="L68" s="334" t="s">
        <v>377</v>
      </c>
      <c r="M68" s="338" t="s">
        <v>378</v>
      </c>
      <c r="N68" s="339"/>
    </row>
    <row r="69" spans="1:14" ht="47">
      <c r="A69" s="347" t="s">
        <v>370</v>
      </c>
      <c r="B69" s="464" t="s">
        <v>610</v>
      </c>
      <c r="C69" s="335" t="s">
        <v>371</v>
      </c>
      <c r="D69" s="342" t="s">
        <v>372</v>
      </c>
      <c r="E69" s="335" t="s">
        <v>199</v>
      </c>
      <c r="F69" s="336" t="s">
        <v>373</v>
      </c>
      <c r="G69" s="336" t="s">
        <v>209</v>
      </c>
      <c r="H69" s="334">
        <v>186</v>
      </c>
      <c r="I69" s="334">
        <f t="shared" si="8"/>
        <v>205</v>
      </c>
      <c r="J69" s="334" t="s">
        <v>374</v>
      </c>
      <c r="K69" s="337" t="s">
        <v>203</v>
      </c>
      <c r="L69" s="334" t="s">
        <v>379</v>
      </c>
      <c r="M69" s="338" t="s">
        <v>380</v>
      </c>
      <c r="N69" s="339"/>
    </row>
    <row r="70" spans="1:14" ht="47">
      <c r="A70" s="347" t="s">
        <v>370</v>
      </c>
      <c r="B70" s="464" t="s">
        <v>610</v>
      </c>
      <c r="C70" s="335" t="s">
        <v>371</v>
      </c>
      <c r="D70" s="342" t="s">
        <v>372</v>
      </c>
      <c r="E70" s="335" t="s">
        <v>199</v>
      </c>
      <c r="F70" s="336" t="s">
        <v>373</v>
      </c>
      <c r="G70" s="336" t="s">
        <v>212</v>
      </c>
      <c r="H70" s="334">
        <v>96</v>
      </c>
      <c r="I70" s="334">
        <f t="shared" ref="I70:I112" si="9">ROUNDUP(H70*1.08,0)</f>
        <v>104</v>
      </c>
      <c r="J70" s="334" t="s">
        <v>374</v>
      </c>
      <c r="K70" s="337" t="s">
        <v>203</v>
      </c>
      <c r="L70" s="334" t="s">
        <v>381</v>
      </c>
      <c r="M70" s="338" t="s">
        <v>382</v>
      </c>
      <c r="N70" s="339"/>
    </row>
    <row r="71" spans="1:14" ht="47">
      <c r="A71" s="347" t="s">
        <v>370</v>
      </c>
      <c r="B71" s="464" t="s">
        <v>610</v>
      </c>
      <c r="C71" s="335" t="s">
        <v>371</v>
      </c>
      <c r="D71" s="342" t="s">
        <v>372</v>
      </c>
      <c r="E71" s="335" t="s">
        <v>199</v>
      </c>
      <c r="F71" s="336" t="s">
        <v>373</v>
      </c>
      <c r="G71" s="336" t="s">
        <v>215</v>
      </c>
      <c r="H71" s="334">
        <v>36</v>
      </c>
      <c r="I71" s="334">
        <f t="shared" si="9"/>
        <v>39</v>
      </c>
      <c r="J71" s="334" t="s">
        <v>374</v>
      </c>
      <c r="K71" s="337" t="s">
        <v>203</v>
      </c>
      <c r="L71" s="334" t="s">
        <v>383</v>
      </c>
      <c r="M71" s="338" t="s">
        <v>384</v>
      </c>
      <c r="N71" s="339"/>
    </row>
    <row r="72" spans="1:14" ht="47" hidden="1">
      <c r="A72" s="347" t="s">
        <v>370</v>
      </c>
      <c r="B72" s="464" t="s">
        <v>643</v>
      </c>
      <c r="C72" s="335" t="s">
        <v>385</v>
      </c>
      <c r="D72" s="465" t="s">
        <v>644</v>
      </c>
      <c r="E72" s="335" t="s">
        <v>231</v>
      </c>
      <c r="F72" s="336" t="s">
        <v>119</v>
      </c>
      <c r="G72" s="336" t="s">
        <v>201</v>
      </c>
      <c r="H72" s="334">
        <v>96</v>
      </c>
      <c r="I72" s="334">
        <f t="shared" si="9"/>
        <v>104</v>
      </c>
      <c r="J72" s="334" t="s">
        <v>386</v>
      </c>
      <c r="K72" s="337" t="s">
        <v>203</v>
      </c>
      <c r="L72" s="334" t="s">
        <v>387</v>
      </c>
      <c r="M72" s="338" t="s">
        <v>388</v>
      </c>
      <c r="N72" s="339"/>
    </row>
    <row r="73" spans="1:14" ht="47" hidden="1">
      <c r="A73" s="347" t="s">
        <v>370</v>
      </c>
      <c r="B73" s="464" t="s">
        <v>643</v>
      </c>
      <c r="C73" s="335" t="s">
        <v>385</v>
      </c>
      <c r="D73" s="465" t="s">
        <v>644</v>
      </c>
      <c r="E73" s="335" t="s">
        <v>231</v>
      </c>
      <c r="F73" s="336" t="s">
        <v>119</v>
      </c>
      <c r="G73" s="336" t="s">
        <v>206</v>
      </c>
      <c r="H73" s="334">
        <v>186</v>
      </c>
      <c r="I73" s="334">
        <f t="shared" ref="I73:I74" si="10">ROUNDUP(H73*1.1,0)</f>
        <v>205</v>
      </c>
      <c r="J73" s="334" t="s">
        <v>386</v>
      </c>
      <c r="K73" s="337" t="s">
        <v>203</v>
      </c>
      <c r="L73" s="334" t="s">
        <v>389</v>
      </c>
      <c r="M73" s="338" t="s">
        <v>390</v>
      </c>
      <c r="N73" s="339"/>
    </row>
    <row r="74" spans="1:14" ht="47" hidden="1">
      <c r="A74" s="347" t="s">
        <v>370</v>
      </c>
      <c r="B74" s="464" t="s">
        <v>643</v>
      </c>
      <c r="C74" s="335" t="s">
        <v>385</v>
      </c>
      <c r="D74" s="465" t="s">
        <v>644</v>
      </c>
      <c r="E74" s="335" t="s">
        <v>231</v>
      </c>
      <c r="F74" s="336" t="s">
        <v>119</v>
      </c>
      <c r="G74" s="336" t="s">
        <v>209</v>
      </c>
      <c r="H74" s="334">
        <v>186</v>
      </c>
      <c r="I74" s="334">
        <f t="shared" si="10"/>
        <v>205</v>
      </c>
      <c r="J74" s="334" t="s">
        <v>386</v>
      </c>
      <c r="K74" s="337" t="s">
        <v>203</v>
      </c>
      <c r="L74" s="334" t="s">
        <v>391</v>
      </c>
      <c r="M74" s="338" t="s">
        <v>392</v>
      </c>
      <c r="N74" s="339"/>
    </row>
    <row r="75" spans="1:14" ht="47" hidden="1">
      <c r="A75" s="347" t="s">
        <v>370</v>
      </c>
      <c r="B75" s="464" t="s">
        <v>643</v>
      </c>
      <c r="C75" s="335" t="s">
        <v>385</v>
      </c>
      <c r="D75" s="465" t="s">
        <v>644</v>
      </c>
      <c r="E75" s="335" t="s">
        <v>231</v>
      </c>
      <c r="F75" s="336" t="s">
        <v>119</v>
      </c>
      <c r="G75" s="336" t="s">
        <v>212</v>
      </c>
      <c r="H75" s="334">
        <v>96</v>
      </c>
      <c r="I75" s="334">
        <f t="shared" si="9"/>
        <v>104</v>
      </c>
      <c r="J75" s="334" t="s">
        <v>386</v>
      </c>
      <c r="K75" s="337" t="s">
        <v>203</v>
      </c>
      <c r="L75" s="334" t="s">
        <v>393</v>
      </c>
      <c r="M75" s="338" t="s">
        <v>394</v>
      </c>
      <c r="N75" s="339"/>
    </row>
    <row r="76" spans="1:14" ht="47" hidden="1">
      <c r="A76" s="347" t="s">
        <v>370</v>
      </c>
      <c r="B76" s="464" t="s">
        <v>643</v>
      </c>
      <c r="C76" s="335" t="s">
        <v>385</v>
      </c>
      <c r="D76" s="465" t="s">
        <v>644</v>
      </c>
      <c r="E76" s="335" t="s">
        <v>231</v>
      </c>
      <c r="F76" s="336" t="s">
        <v>119</v>
      </c>
      <c r="G76" s="336" t="s">
        <v>215</v>
      </c>
      <c r="H76" s="334">
        <v>36</v>
      </c>
      <c r="I76" s="334">
        <f t="shared" si="9"/>
        <v>39</v>
      </c>
      <c r="J76" s="334" t="s">
        <v>386</v>
      </c>
      <c r="K76" s="337" t="s">
        <v>203</v>
      </c>
      <c r="L76" s="334" t="s">
        <v>395</v>
      </c>
      <c r="M76" s="338" t="s">
        <v>396</v>
      </c>
      <c r="N76" s="339"/>
    </row>
    <row r="77" spans="1:14" ht="47" hidden="1">
      <c r="A77" s="347" t="s">
        <v>370</v>
      </c>
      <c r="B77" s="464" t="s">
        <v>645</v>
      </c>
      <c r="C77" s="335" t="s">
        <v>397</v>
      </c>
      <c r="D77" s="465" t="s">
        <v>646</v>
      </c>
      <c r="E77" s="335" t="s">
        <v>231</v>
      </c>
      <c r="F77" s="336" t="s">
        <v>358</v>
      </c>
      <c r="G77" s="336" t="s">
        <v>201</v>
      </c>
      <c r="H77" s="334">
        <v>96</v>
      </c>
      <c r="I77" s="334">
        <f t="shared" si="9"/>
        <v>104</v>
      </c>
      <c r="J77" s="334" t="s">
        <v>398</v>
      </c>
      <c r="K77" s="337" t="s">
        <v>203</v>
      </c>
      <c r="L77" s="334" t="s">
        <v>399</v>
      </c>
      <c r="M77" s="338" t="s">
        <v>400</v>
      </c>
      <c r="N77" s="339"/>
    </row>
    <row r="78" spans="1:14" ht="47" hidden="1">
      <c r="A78" s="347" t="s">
        <v>370</v>
      </c>
      <c r="B78" s="464" t="s">
        <v>645</v>
      </c>
      <c r="C78" s="335" t="s">
        <v>397</v>
      </c>
      <c r="D78" s="465" t="s">
        <v>646</v>
      </c>
      <c r="E78" s="335" t="s">
        <v>231</v>
      </c>
      <c r="F78" s="336" t="s">
        <v>358</v>
      </c>
      <c r="G78" s="336" t="s">
        <v>206</v>
      </c>
      <c r="H78" s="334">
        <v>186</v>
      </c>
      <c r="I78" s="334">
        <f t="shared" ref="I78:I79" si="11">ROUNDUP(H78*1.1,0)</f>
        <v>205</v>
      </c>
      <c r="J78" s="334" t="s">
        <v>398</v>
      </c>
      <c r="K78" s="337" t="s">
        <v>203</v>
      </c>
      <c r="L78" s="334" t="s">
        <v>401</v>
      </c>
      <c r="M78" s="338" t="s">
        <v>402</v>
      </c>
      <c r="N78" s="339"/>
    </row>
    <row r="79" spans="1:14" ht="47" hidden="1">
      <c r="A79" s="347" t="s">
        <v>370</v>
      </c>
      <c r="B79" s="464" t="s">
        <v>645</v>
      </c>
      <c r="C79" s="335" t="s">
        <v>397</v>
      </c>
      <c r="D79" s="465" t="s">
        <v>646</v>
      </c>
      <c r="E79" s="335" t="s">
        <v>231</v>
      </c>
      <c r="F79" s="336" t="s">
        <v>358</v>
      </c>
      <c r="G79" s="336" t="s">
        <v>209</v>
      </c>
      <c r="H79" s="334">
        <v>186</v>
      </c>
      <c r="I79" s="334">
        <f t="shared" si="11"/>
        <v>205</v>
      </c>
      <c r="J79" s="334" t="s">
        <v>398</v>
      </c>
      <c r="K79" s="337" t="s">
        <v>203</v>
      </c>
      <c r="L79" s="334" t="s">
        <v>403</v>
      </c>
      <c r="M79" s="338" t="s">
        <v>404</v>
      </c>
      <c r="N79" s="339"/>
    </row>
    <row r="80" spans="1:14" ht="47" hidden="1">
      <c r="A80" s="347" t="s">
        <v>370</v>
      </c>
      <c r="B80" s="464" t="s">
        <v>645</v>
      </c>
      <c r="C80" s="335" t="s">
        <v>397</v>
      </c>
      <c r="D80" s="465" t="s">
        <v>646</v>
      </c>
      <c r="E80" s="335" t="s">
        <v>231</v>
      </c>
      <c r="F80" s="336" t="s">
        <v>358</v>
      </c>
      <c r="G80" s="336" t="s">
        <v>212</v>
      </c>
      <c r="H80" s="334">
        <v>96</v>
      </c>
      <c r="I80" s="334">
        <f t="shared" si="9"/>
        <v>104</v>
      </c>
      <c r="J80" s="334" t="s">
        <v>398</v>
      </c>
      <c r="K80" s="337" t="s">
        <v>203</v>
      </c>
      <c r="L80" s="334" t="s">
        <v>405</v>
      </c>
      <c r="M80" s="338" t="s">
        <v>406</v>
      </c>
      <c r="N80" s="339"/>
    </row>
    <row r="81" spans="1:14" ht="47" hidden="1">
      <c r="A81" s="347" t="s">
        <v>370</v>
      </c>
      <c r="B81" s="464" t="s">
        <v>645</v>
      </c>
      <c r="C81" s="335" t="s">
        <v>397</v>
      </c>
      <c r="D81" s="465" t="s">
        <v>646</v>
      </c>
      <c r="E81" s="335" t="s">
        <v>231</v>
      </c>
      <c r="F81" s="336" t="s">
        <v>358</v>
      </c>
      <c r="G81" s="336" t="s">
        <v>215</v>
      </c>
      <c r="H81" s="334">
        <v>36</v>
      </c>
      <c r="I81" s="334">
        <f t="shared" si="9"/>
        <v>39</v>
      </c>
      <c r="J81" s="334" t="s">
        <v>398</v>
      </c>
      <c r="K81" s="337" t="s">
        <v>203</v>
      </c>
      <c r="L81" s="334" t="s">
        <v>407</v>
      </c>
      <c r="M81" s="338" t="s">
        <v>408</v>
      </c>
      <c r="N81" s="339"/>
    </row>
    <row r="82" spans="1:14" ht="47" hidden="1">
      <c r="A82" s="347" t="s">
        <v>370</v>
      </c>
      <c r="B82" s="464" t="s">
        <v>647</v>
      </c>
      <c r="C82" s="335" t="s">
        <v>409</v>
      </c>
      <c r="D82" s="465" t="s">
        <v>648</v>
      </c>
      <c r="E82" s="335" t="s">
        <v>410</v>
      </c>
      <c r="F82" s="336" t="s">
        <v>411</v>
      </c>
      <c r="G82" s="336" t="s">
        <v>412</v>
      </c>
      <c r="H82" s="334">
        <v>1600</v>
      </c>
      <c r="I82" s="334">
        <f t="shared" si="9"/>
        <v>1728</v>
      </c>
      <c r="J82" s="334" t="s">
        <v>413</v>
      </c>
      <c r="K82" s="337" t="s">
        <v>203</v>
      </c>
      <c r="L82" s="334" t="s">
        <v>414</v>
      </c>
      <c r="M82" s="338" t="s">
        <v>415</v>
      </c>
      <c r="N82" s="339"/>
    </row>
    <row r="83" spans="1:14" ht="47" hidden="1">
      <c r="A83" s="348" t="s">
        <v>416</v>
      </c>
      <c r="B83" s="464" t="s">
        <v>649</v>
      </c>
      <c r="C83" s="335" t="s">
        <v>417</v>
      </c>
      <c r="D83" s="342" t="s">
        <v>418</v>
      </c>
      <c r="E83" s="335" t="s">
        <v>199</v>
      </c>
      <c r="F83" s="336" t="s">
        <v>419</v>
      </c>
      <c r="G83" s="336" t="s">
        <v>201</v>
      </c>
      <c r="H83" s="334">
        <v>96</v>
      </c>
      <c r="I83" s="334">
        <f t="shared" si="9"/>
        <v>104</v>
      </c>
      <c r="J83" s="334" t="s">
        <v>420</v>
      </c>
      <c r="K83" s="337" t="s">
        <v>203</v>
      </c>
      <c r="L83" s="334" t="s">
        <v>421</v>
      </c>
      <c r="M83" s="338" t="s">
        <v>422</v>
      </c>
      <c r="N83" s="339"/>
    </row>
    <row r="84" spans="1:14" ht="47" hidden="1">
      <c r="A84" s="348" t="s">
        <v>416</v>
      </c>
      <c r="B84" s="464" t="s">
        <v>649</v>
      </c>
      <c r="C84" s="335" t="s">
        <v>417</v>
      </c>
      <c r="D84" s="342" t="s">
        <v>418</v>
      </c>
      <c r="E84" s="335" t="s">
        <v>199</v>
      </c>
      <c r="F84" s="336" t="s">
        <v>419</v>
      </c>
      <c r="G84" s="336" t="s">
        <v>206</v>
      </c>
      <c r="H84" s="334">
        <v>186</v>
      </c>
      <c r="I84" s="334">
        <f t="shared" ref="I84:I85" si="12">ROUNDUP(H84*1.1,0)</f>
        <v>205</v>
      </c>
      <c r="J84" s="334" t="s">
        <v>420</v>
      </c>
      <c r="K84" s="337" t="s">
        <v>203</v>
      </c>
      <c r="L84" s="334" t="s">
        <v>423</v>
      </c>
      <c r="M84" s="338" t="s">
        <v>424</v>
      </c>
      <c r="N84" s="339"/>
    </row>
    <row r="85" spans="1:14" ht="47" hidden="1">
      <c r="A85" s="348" t="s">
        <v>416</v>
      </c>
      <c r="B85" s="464" t="s">
        <v>649</v>
      </c>
      <c r="C85" s="335" t="s">
        <v>417</v>
      </c>
      <c r="D85" s="342" t="s">
        <v>418</v>
      </c>
      <c r="E85" s="335" t="s">
        <v>199</v>
      </c>
      <c r="F85" s="336" t="s">
        <v>419</v>
      </c>
      <c r="G85" s="336" t="s">
        <v>209</v>
      </c>
      <c r="H85" s="334">
        <v>186</v>
      </c>
      <c r="I85" s="334">
        <f t="shared" si="12"/>
        <v>205</v>
      </c>
      <c r="J85" s="334" t="s">
        <v>420</v>
      </c>
      <c r="K85" s="337" t="s">
        <v>203</v>
      </c>
      <c r="L85" s="334" t="s">
        <v>425</v>
      </c>
      <c r="M85" s="338" t="s">
        <v>426</v>
      </c>
      <c r="N85" s="339"/>
    </row>
    <row r="86" spans="1:14" ht="47" hidden="1">
      <c r="A86" s="348" t="s">
        <v>416</v>
      </c>
      <c r="B86" s="464" t="s">
        <v>649</v>
      </c>
      <c r="C86" s="335" t="s">
        <v>417</v>
      </c>
      <c r="D86" s="342" t="s">
        <v>418</v>
      </c>
      <c r="E86" s="335" t="s">
        <v>199</v>
      </c>
      <c r="F86" s="336" t="s">
        <v>419</v>
      </c>
      <c r="G86" s="336" t="s">
        <v>212</v>
      </c>
      <c r="H86" s="334">
        <v>96</v>
      </c>
      <c r="I86" s="334">
        <f t="shared" si="9"/>
        <v>104</v>
      </c>
      <c r="J86" s="334" t="s">
        <v>420</v>
      </c>
      <c r="K86" s="337" t="s">
        <v>203</v>
      </c>
      <c r="L86" s="334" t="s">
        <v>427</v>
      </c>
      <c r="M86" s="338" t="s">
        <v>428</v>
      </c>
      <c r="N86" s="339"/>
    </row>
    <row r="87" spans="1:14" ht="47" hidden="1">
      <c r="A87" s="348" t="s">
        <v>416</v>
      </c>
      <c r="B87" s="464" t="s">
        <v>649</v>
      </c>
      <c r="C87" s="335" t="s">
        <v>417</v>
      </c>
      <c r="D87" s="342" t="s">
        <v>418</v>
      </c>
      <c r="E87" s="335" t="s">
        <v>199</v>
      </c>
      <c r="F87" s="336" t="s">
        <v>419</v>
      </c>
      <c r="G87" s="336" t="s">
        <v>215</v>
      </c>
      <c r="H87" s="334">
        <v>36</v>
      </c>
      <c r="I87" s="334">
        <f t="shared" si="9"/>
        <v>39</v>
      </c>
      <c r="J87" s="334" t="s">
        <v>420</v>
      </c>
      <c r="K87" s="337" t="s">
        <v>203</v>
      </c>
      <c r="L87" s="334" t="s">
        <v>429</v>
      </c>
      <c r="M87" s="338" t="s">
        <v>430</v>
      </c>
      <c r="N87" s="339"/>
    </row>
    <row r="88" spans="1:14" s="474" customFormat="1" ht="68.150000000000006" hidden="1" customHeight="1">
      <c r="A88" s="348" t="s">
        <v>416</v>
      </c>
      <c r="B88" s="466" t="s">
        <v>650</v>
      </c>
      <c r="C88" s="335" t="s">
        <v>431</v>
      </c>
      <c r="D88" s="467" t="s">
        <v>651</v>
      </c>
      <c r="E88" s="468" t="s">
        <v>231</v>
      </c>
      <c r="F88" s="469" t="s">
        <v>104</v>
      </c>
      <c r="G88" s="469" t="s">
        <v>201</v>
      </c>
      <c r="H88" s="334">
        <v>96</v>
      </c>
      <c r="I88" s="334">
        <f t="shared" si="9"/>
        <v>104</v>
      </c>
      <c r="J88" s="470" t="s">
        <v>432</v>
      </c>
      <c r="K88" s="471" t="s">
        <v>203</v>
      </c>
      <c r="L88" s="470" t="s">
        <v>433</v>
      </c>
      <c r="M88" s="472" t="s">
        <v>434</v>
      </c>
      <c r="N88" s="473"/>
    </row>
    <row r="89" spans="1:14" s="474" customFormat="1" ht="68.150000000000006" hidden="1" customHeight="1">
      <c r="A89" s="348" t="s">
        <v>416</v>
      </c>
      <c r="B89" s="466" t="s">
        <v>650</v>
      </c>
      <c r="C89" s="335" t="s">
        <v>431</v>
      </c>
      <c r="D89" s="467" t="s">
        <v>651</v>
      </c>
      <c r="E89" s="468" t="s">
        <v>231</v>
      </c>
      <c r="F89" s="469" t="s">
        <v>104</v>
      </c>
      <c r="G89" s="469" t="s">
        <v>206</v>
      </c>
      <c r="H89" s="334">
        <v>186</v>
      </c>
      <c r="I89" s="334">
        <f t="shared" ref="I89:I90" si="13">ROUNDUP(H89*1.1,0)</f>
        <v>205</v>
      </c>
      <c r="J89" s="470" t="s">
        <v>432</v>
      </c>
      <c r="K89" s="471" t="s">
        <v>203</v>
      </c>
      <c r="L89" s="470" t="s">
        <v>435</v>
      </c>
      <c r="M89" s="472" t="s">
        <v>436</v>
      </c>
      <c r="N89" s="473"/>
    </row>
    <row r="90" spans="1:14" s="474" customFormat="1" ht="68.150000000000006" hidden="1" customHeight="1">
      <c r="A90" s="348" t="s">
        <v>416</v>
      </c>
      <c r="B90" s="466" t="s">
        <v>650</v>
      </c>
      <c r="C90" s="335" t="s">
        <v>431</v>
      </c>
      <c r="D90" s="467" t="s">
        <v>651</v>
      </c>
      <c r="E90" s="468" t="s">
        <v>231</v>
      </c>
      <c r="F90" s="469" t="s">
        <v>104</v>
      </c>
      <c r="G90" s="469" t="s">
        <v>209</v>
      </c>
      <c r="H90" s="334">
        <v>186</v>
      </c>
      <c r="I90" s="334">
        <f t="shared" si="13"/>
        <v>205</v>
      </c>
      <c r="J90" s="470" t="s">
        <v>432</v>
      </c>
      <c r="K90" s="471" t="s">
        <v>203</v>
      </c>
      <c r="L90" s="470" t="s">
        <v>437</v>
      </c>
      <c r="M90" s="472" t="s">
        <v>438</v>
      </c>
      <c r="N90" s="473"/>
    </row>
    <row r="91" spans="1:14" s="474" customFormat="1" ht="68.150000000000006" hidden="1" customHeight="1">
      <c r="A91" s="348" t="s">
        <v>416</v>
      </c>
      <c r="B91" s="466" t="s">
        <v>650</v>
      </c>
      <c r="C91" s="335" t="s">
        <v>431</v>
      </c>
      <c r="D91" s="467" t="s">
        <v>651</v>
      </c>
      <c r="E91" s="468" t="s">
        <v>231</v>
      </c>
      <c r="F91" s="469" t="s">
        <v>104</v>
      </c>
      <c r="G91" s="469" t="s">
        <v>212</v>
      </c>
      <c r="H91" s="334">
        <v>96</v>
      </c>
      <c r="I91" s="334">
        <f t="shared" si="9"/>
        <v>104</v>
      </c>
      <c r="J91" s="470" t="s">
        <v>432</v>
      </c>
      <c r="K91" s="471" t="s">
        <v>203</v>
      </c>
      <c r="L91" s="470" t="s">
        <v>439</v>
      </c>
      <c r="M91" s="472" t="s">
        <v>440</v>
      </c>
      <c r="N91" s="473"/>
    </row>
    <row r="92" spans="1:14" s="474" customFormat="1" ht="68.150000000000006" hidden="1" customHeight="1">
      <c r="A92" s="348" t="s">
        <v>416</v>
      </c>
      <c r="B92" s="466" t="s">
        <v>650</v>
      </c>
      <c r="C92" s="335" t="s">
        <v>431</v>
      </c>
      <c r="D92" s="467" t="s">
        <v>651</v>
      </c>
      <c r="E92" s="468" t="s">
        <v>231</v>
      </c>
      <c r="F92" s="469" t="s">
        <v>104</v>
      </c>
      <c r="G92" s="469" t="s">
        <v>215</v>
      </c>
      <c r="H92" s="334">
        <v>36</v>
      </c>
      <c r="I92" s="334">
        <f t="shared" si="9"/>
        <v>39</v>
      </c>
      <c r="J92" s="470" t="s">
        <v>432</v>
      </c>
      <c r="K92" s="471" t="s">
        <v>203</v>
      </c>
      <c r="L92" s="470" t="s">
        <v>441</v>
      </c>
      <c r="M92" s="472" t="s">
        <v>442</v>
      </c>
      <c r="N92" s="473"/>
    </row>
    <row r="93" spans="1:14" ht="47" hidden="1">
      <c r="A93" s="348" t="s">
        <v>416</v>
      </c>
      <c r="B93" s="464" t="s">
        <v>652</v>
      </c>
      <c r="C93" s="335" t="s">
        <v>443</v>
      </c>
      <c r="D93" s="342" t="s">
        <v>444</v>
      </c>
      <c r="E93" s="335" t="s">
        <v>231</v>
      </c>
      <c r="F93" s="336" t="s">
        <v>244</v>
      </c>
      <c r="G93" s="336" t="s">
        <v>201</v>
      </c>
      <c r="H93" s="334">
        <v>96</v>
      </c>
      <c r="I93" s="334">
        <f t="shared" si="9"/>
        <v>104</v>
      </c>
      <c r="J93" s="334" t="s">
        <v>445</v>
      </c>
      <c r="K93" s="337" t="s">
        <v>203</v>
      </c>
      <c r="L93" s="334" t="s">
        <v>446</v>
      </c>
      <c r="M93" s="338" t="s">
        <v>447</v>
      </c>
      <c r="N93" s="339"/>
    </row>
    <row r="94" spans="1:14" ht="47" hidden="1">
      <c r="A94" s="348" t="s">
        <v>416</v>
      </c>
      <c r="B94" s="464" t="s">
        <v>652</v>
      </c>
      <c r="C94" s="335" t="s">
        <v>443</v>
      </c>
      <c r="D94" s="342" t="s">
        <v>444</v>
      </c>
      <c r="E94" s="335" t="s">
        <v>231</v>
      </c>
      <c r="F94" s="336" t="s">
        <v>244</v>
      </c>
      <c r="G94" s="336" t="s">
        <v>206</v>
      </c>
      <c r="H94" s="334">
        <v>186</v>
      </c>
      <c r="I94" s="334">
        <f t="shared" ref="I94:I95" si="14">ROUNDUP(H94*1.1,0)</f>
        <v>205</v>
      </c>
      <c r="J94" s="334" t="s">
        <v>445</v>
      </c>
      <c r="K94" s="337" t="s">
        <v>203</v>
      </c>
      <c r="L94" s="334" t="s">
        <v>448</v>
      </c>
      <c r="M94" s="338" t="s">
        <v>449</v>
      </c>
      <c r="N94" s="339"/>
    </row>
    <row r="95" spans="1:14" ht="47" hidden="1">
      <c r="A95" s="348" t="s">
        <v>416</v>
      </c>
      <c r="B95" s="464" t="s">
        <v>652</v>
      </c>
      <c r="C95" s="335" t="s">
        <v>443</v>
      </c>
      <c r="D95" s="342" t="s">
        <v>444</v>
      </c>
      <c r="E95" s="335" t="s">
        <v>231</v>
      </c>
      <c r="F95" s="336" t="s">
        <v>244</v>
      </c>
      <c r="G95" s="336" t="s">
        <v>209</v>
      </c>
      <c r="H95" s="334">
        <v>186</v>
      </c>
      <c r="I95" s="334">
        <f t="shared" si="14"/>
        <v>205</v>
      </c>
      <c r="J95" s="334" t="s">
        <v>445</v>
      </c>
      <c r="K95" s="337" t="s">
        <v>203</v>
      </c>
      <c r="L95" s="334" t="s">
        <v>450</v>
      </c>
      <c r="M95" s="338" t="s">
        <v>451</v>
      </c>
      <c r="N95" s="339"/>
    </row>
    <row r="96" spans="1:14" ht="47" hidden="1">
      <c r="A96" s="348" t="s">
        <v>416</v>
      </c>
      <c r="B96" s="464" t="s">
        <v>652</v>
      </c>
      <c r="C96" s="335" t="s">
        <v>443</v>
      </c>
      <c r="D96" s="342" t="s">
        <v>444</v>
      </c>
      <c r="E96" s="335" t="s">
        <v>231</v>
      </c>
      <c r="F96" s="336" t="s">
        <v>244</v>
      </c>
      <c r="G96" s="336" t="s">
        <v>212</v>
      </c>
      <c r="H96" s="334">
        <v>96</v>
      </c>
      <c r="I96" s="334">
        <f t="shared" si="9"/>
        <v>104</v>
      </c>
      <c r="J96" s="334" t="s">
        <v>445</v>
      </c>
      <c r="K96" s="337" t="s">
        <v>203</v>
      </c>
      <c r="L96" s="334" t="s">
        <v>452</v>
      </c>
      <c r="M96" s="338" t="s">
        <v>453</v>
      </c>
      <c r="N96" s="339"/>
    </row>
    <row r="97" spans="1:14" ht="47" hidden="1">
      <c r="A97" s="348" t="s">
        <v>416</v>
      </c>
      <c r="B97" s="464" t="s">
        <v>652</v>
      </c>
      <c r="C97" s="335" t="s">
        <v>443</v>
      </c>
      <c r="D97" s="342" t="s">
        <v>444</v>
      </c>
      <c r="E97" s="335" t="s">
        <v>231</v>
      </c>
      <c r="F97" s="336" t="s">
        <v>244</v>
      </c>
      <c r="G97" s="336" t="s">
        <v>215</v>
      </c>
      <c r="H97" s="334">
        <v>36</v>
      </c>
      <c r="I97" s="334">
        <f t="shared" si="9"/>
        <v>39</v>
      </c>
      <c r="J97" s="334" t="s">
        <v>445</v>
      </c>
      <c r="K97" s="337" t="s">
        <v>203</v>
      </c>
      <c r="L97" s="334" t="s">
        <v>454</v>
      </c>
      <c r="M97" s="338" t="s">
        <v>455</v>
      </c>
      <c r="N97" s="339"/>
    </row>
    <row r="98" spans="1:14" ht="68.150000000000006" hidden="1" customHeight="1">
      <c r="A98" s="349" t="s">
        <v>456</v>
      </c>
      <c r="B98" s="464" t="s">
        <v>653</v>
      </c>
      <c r="C98" s="335" t="s">
        <v>457</v>
      </c>
      <c r="D98" s="465" t="s">
        <v>654</v>
      </c>
      <c r="E98" s="335" t="s">
        <v>199</v>
      </c>
      <c r="F98" s="336" t="s">
        <v>458</v>
      </c>
      <c r="G98" s="336" t="s">
        <v>201</v>
      </c>
      <c r="H98" s="334">
        <v>96</v>
      </c>
      <c r="I98" s="334">
        <f t="shared" si="9"/>
        <v>104</v>
      </c>
      <c r="J98" s="334" t="s">
        <v>459</v>
      </c>
      <c r="K98" s="337" t="s">
        <v>203</v>
      </c>
      <c r="L98" s="334" t="s">
        <v>460</v>
      </c>
      <c r="M98" s="338" t="s">
        <v>461</v>
      </c>
      <c r="N98" s="339"/>
    </row>
    <row r="99" spans="1:14" ht="68.150000000000006" hidden="1" customHeight="1">
      <c r="A99" s="349" t="s">
        <v>456</v>
      </c>
      <c r="B99" s="464" t="s">
        <v>653</v>
      </c>
      <c r="C99" s="335" t="s">
        <v>457</v>
      </c>
      <c r="D99" s="465" t="s">
        <v>654</v>
      </c>
      <c r="E99" s="335" t="s">
        <v>199</v>
      </c>
      <c r="F99" s="336" t="s">
        <v>458</v>
      </c>
      <c r="G99" s="336" t="s">
        <v>206</v>
      </c>
      <c r="H99" s="334">
        <v>186</v>
      </c>
      <c r="I99" s="334">
        <f t="shared" ref="I99:I100" si="15">ROUNDUP(H99*1.1,0)</f>
        <v>205</v>
      </c>
      <c r="J99" s="334" t="s">
        <v>459</v>
      </c>
      <c r="K99" s="337" t="s">
        <v>203</v>
      </c>
      <c r="L99" s="334" t="s">
        <v>462</v>
      </c>
      <c r="M99" s="338" t="s">
        <v>463</v>
      </c>
      <c r="N99" s="339"/>
    </row>
    <row r="100" spans="1:14" ht="68.150000000000006" hidden="1" customHeight="1">
      <c r="A100" s="349" t="s">
        <v>456</v>
      </c>
      <c r="B100" s="464" t="s">
        <v>653</v>
      </c>
      <c r="C100" s="335" t="s">
        <v>457</v>
      </c>
      <c r="D100" s="465" t="s">
        <v>654</v>
      </c>
      <c r="E100" s="335" t="s">
        <v>199</v>
      </c>
      <c r="F100" s="336" t="s">
        <v>458</v>
      </c>
      <c r="G100" s="336" t="s">
        <v>209</v>
      </c>
      <c r="H100" s="334">
        <v>186</v>
      </c>
      <c r="I100" s="334">
        <f t="shared" si="15"/>
        <v>205</v>
      </c>
      <c r="J100" s="334" t="s">
        <v>459</v>
      </c>
      <c r="K100" s="337" t="s">
        <v>203</v>
      </c>
      <c r="L100" s="334" t="s">
        <v>464</v>
      </c>
      <c r="M100" s="338" t="s">
        <v>465</v>
      </c>
      <c r="N100" s="339"/>
    </row>
    <row r="101" spans="1:14" ht="68.150000000000006" hidden="1" customHeight="1">
      <c r="A101" s="349" t="s">
        <v>456</v>
      </c>
      <c r="B101" s="464" t="s">
        <v>653</v>
      </c>
      <c r="C101" s="335" t="s">
        <v>457</v>
      </c>
      <c r="D101" s="465" t="s">
        <v>654</v>
      </c>
      <c r="E101" s="335" t="s">
        <v>199</v>
      </c>
      <c r="F101" s="336" t="s">
        <v>458</v>
      </c>
      <c r="G101" s="336" t="s">
        <v>212</v>
      </c>
      <c r="H101" s="334">
        <v>96</v>
      </c>
      <c r="I101" s="334">
        <f t="shared" si="9"/>
        <v>104</v>
      </c>
      <c r="J101" s="334" t="s">
        <v>459</v>
      </c>
      <c r="K101" s="337" t="s">
        <v>203</v>
      </c>
      <c r="L101" s="334" t="s">
        <v>466</v>
      </c>
      <c r="M101" s="338" t="s">
        <v>467</v>
      </c>
      <c r="N101" s="339"/>
    </row>
    <row r="102" spans="1:14" ht="68.150000000000006" hidden="1" customHeight="1">
      <c r="A102" s="349" t="s">
        <v>456</v>
      </c>
      <c r="B102" s="464" t="s">
        <v>653</v>
      </c>
      <c r="C102" s="335" t="s">
        <v>457</v>
      </c>
      <c r="D102" s="465" t="s">
        <v>654</v>
      </c>
      <c r="E102" s="335" t="s">
        <v>199</v>
      </c>
      <c r="F102" s="336" t="s">
        <v>458</v>
      </c>
      <c r="G102" s="336" t="s">
        <v>215</v>
      </c>
      <c r="H102" s="334">
        <v>36</v>
      </c>
      <c r="I102" s="334">
        <f t="shared" si="9"/>
        <v>39</v>
      </c>
      <c r="J102" s="334" t="s">
        <v>459</v>
      </c>
      <c r="K102" s="337" t="s">
        <v>203</v>
      </c>
      <c r="L102" s="334" t="s">
        <v>468</v>
      </c>
      <c r="M102" s="338" t="s">
        <v>469</v>
      </c>
      <c r="N102" s="339"/>
    </row>
    <row r="103" spans="1:14" ht="69" hidden="1">
      <c r="A103" s="349" t="s">
        <v>456</v>
      </c>
      <c r="B103" s="464" t="s">
        <v>653</v>
      </c>
      <c r="C103" s="335" t="s">
        <v>457</v>
      </c>
      <c r="D103" s="465" t="s">
        <v>654</v>
      </c>
      <c r="E103" s="335" t="s">
        <v>199</v>
      </c>
      <c r="F103" s="336" t="s">
        <v>470</v>
      </c>
      <c r="G103" s="336" t="s">
        <v>201</v>
      </c>
      <c r="H103" s="334">
        <v>96</v>
      </c>
      <c r="I103" s="334">
        <f t="shared" si="9"/>
        <v>104</v>
      </c>
      <c r="J103" s="334" t="s">
        <v>471</v>
      </c>
      <c r="K103" s="337" t="s">
        <v>203</v>
      </c>
      <c r="L103" s="334" t="s">
        <v>472</v>
      </c>
      <c r="M103" s="338" t="s">
        <v>473</v>
      </c>
      <c r="N103" s="339"/>
    </row>
    <row r="104" spans="1:14" ht="69" hidden="1">
      <c r="A104" s="349" t="s">
        <v>456</v>
      </c>
      <c r="B104" s="464" t="s">
        <v>653</v>
      </c>
      <c r="C104" s="335" t="s">
        <v>457</v>
      </c>
      <c r="D104" s="465" t="s">
        <v>654</v>
      </c>
      <c r="E104" s="335" t="s">
        <v>199</v>
      </c>
      <c r="F104" s="336" t="s">
        <v>470</v>
      </c>
      <c r="G104" s="336" t="s">
        <v>206</v>
      </c>
      <c r="H104" s="334">
        <v>186</v>
      </c>
      <c r="I104" s="334">
        <f t="shared" ref="I104:I105" si="16">ROUNDUP(H104*1.1,0)</f>
        <v>205</v>
      </c>
      <c r="J104" s="334" t="s">
        <v>471</v>
      </c>
      <c r="K104" s="337" t="s">
        <v>203</v>
      </c>
      <c r="L104" s="334" t="s">
        <v>474</v>
      </c>
      <c r="M104" s="338" t="s">
        <v>475</v>
      </c>
      <c r="N104" s="339"/>
    </row>
    <row r="105" spans="1:14" ht="69" hidden="1">
      <c r="A105" s="349" t="s">
        <v>456</v>
      </c>
      <c r="B105" s="464" t="s">
        <v>653</v>
      </c>
      <c r="C105" s="335" t="s">
        <v>457</v>
      </c>
      <c r="D105" s="465" t="s">
        <v>654</v>
      </c>
      <c r="E105" s="335" t="s">
        <v>199</v>
      </c>
      <c r="F105" s="336" t="s">
        <v>470</v>
      </c>
      <c r="G105" s="336" t="s">
        <v>209</v>
      </c>
      <c r="H105" s="334">
        <v>186</v>
      </c>
      <c r="I105" s="334">
        <f t="shared" si="16"/>
        <v>205</v>
      </c>
      <c r="J105" s="334" t="s">
        <v>471</v>
      </c>
      <c r="K105" s="337" t="s">
        <v>203</v>
      </c>
      <c r="L105" s="334" t="s">
        <v>476</v>
      </c>
      <c r="M105" s="338" t="s">
        <v>477</v>
      </c>
      <c r="N105" s="339"/>
    </row>
    <row r="106" spans="1:14" ht="69" hidden="1">
      <c r="A106" s="349" t="s">
        <v>456</v>
      </c>
      <c r="B106" s="464" t="s">
        <v>653</v>
      </c>
      <c r="C106" s="335" t="s">
        <v>457</v>
      </c>
      <c r="D106" s="465" t="s">
        <v>654</v>
      </c>
      <c r="E106" s="335" t="s">
        <v>199</v>
      </c>
      <c r="F106" s="336" t="s">
        <v>470</v>
      </c>
      <c r="G106" s="336" t="s">
        <v>212</v>
      </c>
      <c r="H106" s="334">
        <v>96</v>
      </c>
      <c r="I106" s="334">
        <f t="shared" si="9"/>
        <v>104</v>
      </c>
      <c r="J106" s="334" t="s">
        <v>471</v>
      </c>
      <c r="K106" s="337" t="s">
        <v>203</v>
      </c>
      <c r="L106" s="334" t="s">
        <v>478</v>
      </c>
      <c r="M106" s="338" t="s">
        <v>479</v>
      </c>
      <c r="N106" s="339"/>
    </row>
    <row r="107" spans="1:14" ht="69" hidden="1">
      <c r="A107" s="349" t="s">
        <v>456</v>
      </c>
      <c r="B107" s="464" t="s">
        <v>653</v>
      </c>
      <c r="C107" s="335" t="s">
        <v>457</v>
      </c>
      <c r="D107" s="465" t="s">
        <v>654</v>
      </c>
      <c r="E107" s="335" t="s">
        <v>199</v>
      </c>
      <c r="F107" s="336" t="s">
        <v>470</v>
      </c>
      <c r="G107" s="336" t="s">
        <v>215</v>
      </c>
      <c r="H107" s="334">
        <v>36</v>
      </c>
      <c r="I107" s="334">
        <f t="shared" si="9"/>
        <v>39</v>
      </c>
      <c r="J107" s="334" t="s">
        <v>471</v>
      </c>
      <c r="K107" s="337" t="s">
        <v>203</v>
      </c>
      <c r="L107" s="334" t="s">
        <v>480</v>
      </c>
      <c r="M107" s="338" t="s">
        <v>481</v>
      </c>
      <c r="N107" s="339"/>
    </row>
    <row r="108" spans="1:14" ht="69" hidden="1">
      <c r="A108" s="349" t="s">
        <v>456</v>
      </c>
      <c r="B108" s="464" t="s">
        <v>655</v>
      </c>
      <c r="C108" s="335" t="s">
        <v>177</v>
      </c>
      <c r="D108" s="465" t="s">
        <v>656</v>
      </c>
      <c r="E108" s="335" t="s">
        <v>231</v>
      </c>
      <c r="F108" s="336" t="s">
        <v>119</v>
      </c>
      <c r="G108" s="336" t="s">
        <v>201</v>
      </c>
      <c r="H108" s="334">
        <v>96</v>
      </c>
      <c r="I108" s="334">
        <f t="shared" si="9"/>
        <v>104</v>
      </c>
      <c r="J108" s="334" t="s">
        <v>482</v>
      </c>
      <c r="K108" s="337" t="s">
        <v>203</v>
      </c>
      <c r="L108" s="334" t="s">
        <v>483</v>
      </c>
      <c r="M108" s="338" t="s">
        <v>484</v>
      </c>
      <c r="N108" s="339"/>
    </row>
    <row r="109" spans="1:14" ht="69" hidden="1">
      <c r="A109" s="349" t="s">
        <v>456</v>
      </c>
      <c r="B109" s="464" t="s">
        <v>655</v>
      </c>
      <c r="C109" s="335" t="s">
        <v>177</v>
      </c>
      <c r="D109" s="465" t="s">
        <v>656</v>
      </c>
      <c r="E109" s="335" t="s">
        <v>231</v>
      </c>
      <c r="F109" s="336" t="s">
        <v>119</v>
      </c>
      <c r="G109" s="336" t="s">
        <v>206</v>
      </c>
      <c r="H109" s="334">
        <v>186</v>
      </c>
      <c r="I109" s="334">
        <f t="shared" ref="I109:I110" si="17">ROUNDUP(H109*1.1,0)</f>
        <v>205</v>
      </c>
      <c r="J109" s="334" t="s">
        <v>482</v>
      </c>
      <c r="K109" s="337" t="s">
        <v>203</v>
      </c>
      <c r="L109" s="334" t="s">
        <v>485</v>
      </c>
      <c r="M109" s="338" t="s">
        <v>486</v>
      </c>
      <c r="N109" s="339"/>
    </row>
    <row r="110" spans="1:14" ht="69" hidden="1">
      <c r="A110" s="349" t="s">
        <v>456</v>
      </c>
      <c r="B110" s="464" t="s">
        <v>655</v>
      </c>
      <c r="C110" s="335" t="s">
        <v>177</v>
      </c>
      <c r="D110" s="465" t="s">
        <v>656</v>
      </c>
      <c r="E110" s="335" t="s">
        <v>231</v>
      </c>
      <c r="F110" s="336" t="s">
        <v>119</v>
      </c>
      <c r="G110" s="336" t="s">
        <v>209</v>
      </c>
      <c r="H110" s="334">
        <v>186</v>
      </c>
      <c r="I110" s="334">
        <f t="shared" si="17"/>
        <v>205</v>
      </c>
      <c r="J110" s="334" t="s">
        <v>482</v>
      </c>
      <c r="K110" s="337" t="s">
        <v>203</v>
      </c>
      <c r="L110" s="334" t="s">
        <v>487</v>
      </c>
      <c r="M110" s="338" t="s">
        <v>488</v>
      </c>
      <c r="N110" s="339"/>
    </row>
    <row r="111" spans="1:14" ht="69" hidden="1">
      <c r="A111" s="349" t="s">
        <v>456</v>
      </c>
      <c r="B111" s="464" t="s">
        <v>655</v>
      </c>
      <c r="C111" s="335" t="s">
        <v>177</v>
      </c>
      <c r="D111" s="465" t="s">
        <v>656</v>
      </c>
      <c r="E111" s="335" t="s">
        <v>231</v>
      </c>
      <c r="F111" s="336" t="s">
        <v>119</v>
      </c>
      <c r="G111" s="336" t="s">
        <v>212</v>
      </c>
      <c r="H111" s="334">
        <v>96</v>
      </c>
      <c r="I111" s="334">
        <f t="shared" si="9"/>
        <v>104</v>
      </c>
      <c r="J111" s="334" t="s">
        <v>482</v>
      </c>
      <c r="K111" s="337" t="s">
        <v>203</v>
      </c>
      <c r="L111" s="334" t="s">
        <v>489</v>
      </c>
      <c r="M111" s="338" t="s">
        <v>490</v>
      </c>
      <c r="N111" s="339"/>
    </row>
    <row r="112" spans="1:14" ht="69" hidden="1">
      <c r="A112" s="349" t="s">
        <v>456</v>
      </c>
      <c r="B112" s="464" t="s">
        <v>655</v>
      </c>
      <c r="C112" s="335" t="s">
        <v>177</v>
      </c>
      <c r="D112" s="465" t="s">
        <v>656</v>
      </c>
      <c r="E112" s="335" t="s">
        <v>231</v>
      </c>
      <c r="F112" s="336" t="s">
        <v>119</v>
      </c>
      <c r="G112" s="336" t="s">
        <v>215</v>
      </c>
      <c r="H112" s="334">
        <v>36</v>
      </c>
      <c r="I112" s="334">
        <f t="shared" si="9"/>
        <v>39</v>
      </c>
      <c r="J112" s="334" t="s">
        <v>482</v>
      </c>
      <c r="K112" s="337" t="s">
        <v>203</v>
      </c>
      <c r="L112" s="334" t="s">
        <v>491</v>
      </c>
      <c r="M112" s="338" t="s">
        <v>492</v>
      </c>
      <c r="N112" s="339"/>
    </row>
    <row r="113" spans="8:9" ht="61.5" hidden="1" customHeight="1">
      <c r="H113" s="350">
        <f>SUM(H2:H112)</f>
        <v>14800</v>
      </c>
      <c r="I113" s="350">
        <f>SUM(I2:I112)</f>
        <v>16182</v>
      </c>
    </row>
  </sheetData>
  <autoFilter ref="A1:N113" xr:uid="{7307F0FC-21F2-4ACC-A0DE-2CA8288F4701}">
    <filterColumn colId="1">
      <filters>
        <filter val="G10AHD115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2883B-EB79-4EDF-A39B-35775BC8809D}">
  <sheetPr>
    <pageSetUpPr fitToPage="1"/>
  </sheetPr>
  <dimension ref="A1:P15"/>
  <sheetViews>
    <sheetView showGridLines="0" view="pageBreakPreview" zoomScale="40" zoomScaleNormal="25" zoomScaleSheetLayoutView="40" zoomScalePageLayoutView="40" workbookViewId="0">
      <selection activeCell="F12" sqref="F12"/>
    </sheetView>
  </sheetViews>
  <sheetFormatPr defaultColWidth="9.26953125" defaultRowHeight="15"/>
  <cols>
    <col min="1" max="1" width="7.54296875" style="85" customWidth="1"/>
    <col min="2" max="2" width="28.54296875" style="85" customWidth="1"/>
    <col min="3" max="3" width="23.7265625" style="85" bestFit="1" customWidth="1"/>
    <col min="4" max="4" width="20.453125" style="85" customWidth="1"/>
    <col min="5" max="5" width="19.453125" style="85" customWidth="1"/>
    <col min="6" max="6" width="17.45312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2" style="85" customWidth="1"/>
    <col min="14" max="15" width="13.453125" style="85" customWidth="1"/>
    <col min="16" max="16" width="17.453125" style="85" customWidth="1"/>
    <col min="17" max="17" width="14.7265625" style="85" bestFit="1" customWidth="1"/>
    <col min="18" max="16384" width="9.26953125" style="85"/>
  </cols>
  <sheetData>
    <row r="1" spans="1:16" s="1" customFormat="1" ht="40.15" customHeight="1">
      <c r="A1" s="582"/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6"/>
      <c r="N1" s="586"/>
      <c r="O1" s="587"/>
      <c r="P1" s="587"/>
    </row>
    <row r="2" spans="1:16" s="1" customFormat="1" ht="40.15" customHeight="1">
      <c r="A2" s="584"/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6"/>
      <c r="N2" s="586"/>
      <c r="O2" s="588"/>
      <c r="P2" s="588"/>
    </row>
    <row r="3" spans="1:16" s="1" customFormat="1" ht="40.15" customHeight="1">
      <c r="A3" s="584"/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6"/>
      <c r="N3" s="586"/>
      <c r="O3" s="587"/>
      <c r="P3" s="587"/>
    </row>
    <row r="4" spans="1:16" s="2" customFormat="1" ht="40.15" customHeight="1">
      <c r="A4" s="92"/>
      <c r="B4" s="174"/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22.5" customHeight="1">
      <c r="A5" s="92"/>
      <c r="B5" s="176"/>
      <c r="C5" s="176"/>
      <c r="D5" s="174"/>
      <c r="E5" s="175"/>
      <c r="F5" s="177"/>
      <c r="G5" s="95"/>
      <c r="H5" s="454"/>
      <c r="I5" s="95"/>
      <c r="J5" s="95"/>
      <c r="K5" s="95"/>
      <c r="L5" s="93"/>
      <c r="M5" s="92"/>
      <c r="N5" s="92"/>
      <c r="O5" s="92"/>
      <c r="P5" s="92"/>
    </row>
    <row r="6" spans="1:16" s="4" customFormat="1" ht="42.65" customHeight="1">
      <c r="A6" s="92"/>
      <c r="B6" s="174"/>
      <c r="C6" s="174"/>
      <c r="D6" s="5"/>
      <c r="E6" s="179"/>
      <c r="F6" s="174"/>
      <c r="G6" s="580"/>
      <c r="H6" s="580"/>
      <c r="I6" s="580"/>
      <c r="J6" s="580"/>
      <c r="K6" s="580"/>
      <c r="L6" s="580"/>
      <c r="M6" s="95"/>
      <c r="N6" s="95"/>
      <c r="O6" s="95"/>
      <c r="P6" s="95"/>
    </row>
    <row r="7" spans="1:16" s="4" customFormat="1" ht="42.65" customHeight="1">
      <c r="A7" s="92"/>
      <c r="B7" s="174"/>
      <c r="C7" s="174"/>
      <c r="D7" s="178"/>
      <c r="E7" s="178"/>
      <c r="F7" s="174"/>
      <c r="G7" s="580"/>
      <c r="H7" s="580"/>
      <c r="I7" s="580"/>
      <c r="J7" s="580"/>
      <c r="K7" s="580"/>
      <c r="L7" s="580"/>
      <c r="M7" s="95"/>
      <c r="N7" s="95"/>
      <c r="O7" s="95"/>
      <c r="P7" s="95"/>
    </row>
    <row r="8" spans="1:16" s="4" customFormat="1" ht="78.650000000000006" customHeight="1">
      <c r="A8" s="92"/>
      <c r="B8" s="174"/>
      <c r="C8" s="174"/>
      <c r="D8" s="581"/>
      <c r="E8" s="581"/>
      <c r="F8" s="581"/>
      <c r="G8" s="580"/>
      <c r="H8" s="580"/>
      <c r="I8" s="580"/>
      <c r="J8" s="580"/>
      <c r="K8" s="580"/>
      <c r="L8" s="580"/>
      <c r="M8" s="95"/>
      <c r="N8" s="95"/>
      <c r="O8" s="95"/>
      <c r="P8" s="95"/>
    </row>
    <row r="9" spans="1:16" s="6" customFormat="1" ht="38.15" customHeight="1">
      <c r="A9" s="96"/>
      <c r="B9" s="178"/>
      <c r="C9" s="178"/>
      <c r="D9" s="8"/>
      <c r="E9" s="174"/>
      <c r="F9" s="174"/>
      <c r="G9" s="455"/>
      <c r="H9" s="456"/>
      <c r="I9" s="8"/>
      <c r="J9" s="8"/>
      <c r="K9" s="8"/>
      <c r="L9" s="8"/>
      <c r="M9" s="8"/>
      <c r="N9" s="8"/>
      <c r="O9" s="8"/>
      <c r="P9" s="8"/>
    </row>
    <row r="10" spans="1:16" s="6" customFormat="1" ht="39" customHeight="1">
      <c r="B10" s="457"/>
      <c r="C10" s="457"/>
      <c r="D10" s="458"/>
      <c r="E10" s="458"/>
      <c r="F10" s="458"/>
      <c r="G10" s="459"/>
      <c r="H10" s="460"/>
      <c r="I10" s="162"/>
      <c r="J10" s="3"/>
      <c r="K10" s="162"/>
      <c r="L10" s="152"/>
      <c r="M10" s="152"/>
      <c r="N10" s="152"/>
      <c r="O10" s="152"/>
      <c r="P10" s="152"/>
    </row>
    <row r="11" spans="1:16" ht="46">
      <c r="A11" s="112"/>
      <c r="B11" s="186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</row>
    <row r="12" spans="1:16" ht="46">
      <c r="A12" s="112"/>
      <c r="B12" s="186"/>
      <c r="C12" s="113"/>
      <c r="D12" s="113"/>
      <c r="E12" s="113"/>
      <c r="F12" s="113"/>
      <c r="G12" s="114"/>
      <c r="H12" s="124"/>
      <c r="I12" s="113"/>
      <c r="J12" s="113"/>
      <c r="K12" s="113"/>
      <c r="L12" s="113"/>
      <c r="M12" s="113"/>
      <c r="N12" s="113"/>
      <c r="O12" s="113"/>
      <c r="P12" s="113"/>
    </row>
    <row r="13" spans="1:16" ht="46">
      <c r="A13" s="112"/>
      <c r="B13" s="187"/>
      <c r="C13" s="113"/>
      <c r="D13" s="113"/>
      <c r="E13" s="113"/>
      <c r="F13" s="113"/>
      <c r="G13" s="114"/>
      <c r="H13" s="124"/>
      <c r="I13" s="113"/>
      <c r="J13" s="113"/>
      <c r="K13" s="113"/>
      <c r="L13" s="113"/>
      <c r="M13" s="113"/>
      <c r="N13" s="113"/>
      <c r="O13" s="113"/>
      <c r="P13" s="113"/>
    </row>
    <row r="14" spans="1:16">
      <c r="A14" s="112"/>
      <c r="B14" s="112"/>
      <c r="C14" s="112"/>
      <c r="D14" s="112"/>
      <c r="E14" s="112"/>
      <c r="F14" s="112"/>
      <c r="G14" s="115"/>
      <c r="H14" s="125"/>
      <c r="I14" s="112"/>
      <c r="J14" s="112"/>
      <c r="K14" s="112"/>
      <c r="L14" s="112"/>
      <c r="M14" s="112"/>
      <c r="N14" s="112"/>
      <c r="O14" s="112"/>
      <c r="P14" s="112"/>
    </row>
    <row r="15" spans="1:16" ht="46">
      <c r="A15" s="112"/>
      <c r="B15" s="186"/>
      <c r="C15" s="113"/>
      <c r="D15" s="113"/>
      <c r="E15" s="113"/>
      <c r="F15" s="113"/>
      <c r="G15" s="114"/>
      <c r="H15" s="124"/>
      <c r="I15" s="113"/>
      <c r="J15" s="113"/>
      <c r="K15" s="113"/>
      <c r="L15" s="113"/>
      <c r="M15" s="113"/>
      <c r="N15" s="113"/>
      <c r="O15" s="113"/>
      <c r="P15" s="113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1" fitToHeight="0" orientation="portrait" r:id="rId1"/>
  <headerFooter>
    <oddHeader>&amp;L&amp;G&amp;R&amp;"Muli,Bold"&amp;36VỊ TRÍ HÌNH IN</oddHeader>
    <oddFooter>&amp;L&amp;G&amp;R&amp;G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E107" sqref="E107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20" customFormat="1" ht="21.65" customHeight="1">
      <c r="A1" s="319"/>
      <c r="B1" s="368" t="s">
        <v>180</v>
      </c>
      <c r="C1" s="368" t="s">
        <v>181</v>
      </c>
      <c r="D1" s="319"/>
      <c r="I1" s="321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</row>
    <row r="2" spans="1:24" s="320" customFormat="1" ht="21.65" customHeight="1">
      <c r="A2" s="322"/>
      <c r="B2" s="369" t="s">
        <v>182</v>
      </c>
      <c r="C2" s="370" t="s">
        <v>526</v>
      </c>
      <c r="D2" s="322"/>
      <c r="J2" s="324"/>
      <c r="K2" s="324"/>
      <c r="L2" s="324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</row>
    <row r="3" spans="1:24" s="320" customFormat="1" ht="21.65" customHeight="1">
      <c r="A3" s="322"/>
      <c r="B3" s="369" t="s">
        <v>183</v>
      </c>
      <c r="C3" s="370" t="s">
        <v>527</v>
      </c>
      <c r="D3" s="322"/>
      <c r="I3" s="324"/>
      <c r="J3" s="325"/>
      <c r="K3" s="325"/>
      <c r="L3" s="325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</row>
    <row r="4" spans="1:24" s="320" customFormat="1" ht="21.65" customHeight="1">
      <c r="A4" s="322"/>
      <c r="B4" s="322"/>
      <c r="C4" s="322"/>
      <c r="D4" s="322"/>
      <c r="I4" s="324"/>
      <c r="J4" s="325"/>
      <c r="K4" s="325"/>
      <c r="L4" s="325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</row>
    <row r="5" spans="1:24" s="320" customFormat="1" ht="21.65" customHeight="1">
      <c r="A5" s="322"/>
      <c r="B5" s="322"/>
      <c r="C5" s="322"/>
      <c r="D5" s="322"/>
      <c r="I5" s="324"/>
      <c r="J5" s="325"/>
      <c r="K5" s="325"/>
      <c r="L5" s="325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</row>
    <row r="6" spans="1:24" s="320" customFormat="1" ht="30.75" customHeight="1" thickBot="1">
      <c r="A6" s="322"/>
      <c r="B6" s="322"/>
      <c r="C6" s="322"/>
      <c r="D6" s="322"/>
      <c r="I6" s="324"/>
      <c r="K6" s="326"/>
      <c r="L6" s="326" t="s">
        <v>184</v>
      </c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</row>
    <row r="7" spans="1:24" s="375" customFormat="1" ht="50">
      <c r="A7" s="371" t="s">
        <v>148</v>
      </c>
      <c r="B7" s="372" t="s">
        <v>528</v>
      </c>
      <c r="C7" s="372"/>
      <c r="D7" s="372" t="s">
        <v>185</v>
      </c>
      <c r="E7" s="373" t="s">
        <v>70</v>
      </c>
      <c r="F7" s="373" t="s">
        <v>59</v>
      </c>
      <c r="G7" s="373" t="s">
        <v>9</v>
      </c>
      <c r="H7" s="373" t="s">
        <v>56</v>
      </c>
      <c r="I7" s="373" t="s">
        <v>56</v>
      </c>
      <c r="J7" s="373" t="s">
        <v>57</v>
      </c>
      <c r="K7" s="373" t="s">
        <v>58</v>
      </c>
      <c r="L7" s="373" t="s">
        <v>529</v>
      </c>
      <c r="M7" s="374" t="s">
        <v>530</v>
      </c>
      <c r="N7" s="441" t="s">
        <v>531</v>
      </c>
    </row>
    <row r="8" spans="1:24" s="340" customFormat="1" ht="26.5" customHeight="1">
      <c r="A8" s="376">
        <v>1</v>
      </c>
      <c r="B8" s="377" t="s">
        <v>532</v>
      </c>
      <c r="C8" s="378" t="s">
        <v>533</v>
      </c>
      <c r="D8" s="379">
        <f t="shared" ref="D8:D21" si="0">E8-M8</f>
        <v>24.5</v>
      </c>
      <c r="E8" s="379">
        <f t="shared" ref="E8:E37" si="1">F8-M8</f>
        <v>25.5</v>
      </c>
      <c r="F8" s="379">
        <f>G8-M8</f>
        <v>26.5</v>
      </c>
      <c r="G8" s="379">
        <f>H8-M8</f>
        <v>27.5</v>
      </c>
      <c r="H8" s="380">
        <v>28.5</v>
      </c>
      <c r="I8" s="381">
        <v>74</v>
      </c>
      <c r="J8" s="379">
        <f>H8+M8</f>
        <v>29.5</v>
      </c>
      <c r="K8" s="379">
        <f t="shared" ref="K8:K32" si="2">J8+M8</f>
        <v>30.5</v>
      </c>
      <c r="L8" s="379">
        <f t="shared" ref="L8:L32" si="3">K8+M8</f>
        <v>31.5</v>
      </c>
      <c r="M8" s="382">
        <v>1</v>
      </c>
      <c r="N8" s="383">
        <v>0.75</v>
      </c>
    </row>
    <row r="9" spans="1:24" s="340" customFormat="1" ht="26.5" customHeight="1">
      <c r="A9" s="376">
        <v>2</v>
      </c>
      <c r="B9" s="377" t="s">
        <v>534</v>
      </c>
      <c r="C9" s="378" t="s">
        <v>535</v>
      </c>
      <c r="D9" s="379">
        <f t="shared" si="0"/>
        <v>20.125</v>
      </c>
      <c r="E9" s="379">
        <f t="shared" si="1"/>
        <v>21.125</v>
      </c>
      <c r="F9" s="379">
        <f>G9-M9</f>
        <v>22.125</v>
      </c>
      <c r="G9" s="379">
        <f>H9-M9</f>
        <v>23.125</v>
      </c>
      <c r="H9" s="380">
        <v>24.125</v>
      </c>
      <c r="I9" s="381">
        <v>61.3</v>
      </c>
      <c r="J9" s="379">
        <f>H9+M9</f>
        <v>25.125</v>
      </c>
      <c r="K9" s="379">
        <f t="shared" si="2"/>
        <v>26.125</v>
      </c>
      <c r="L9" s="379">
        <f t="shared" si="3"/>
        <v>27.125</v>
      </c>
      <c r="M9" s="382">
        <v>1</v>
      </c>
      <c r="N9" s="383">
        <v>0.5</v>
      </c>
    </row>
    <row r="10" spans="1:24" s="340" customFormat="1" ht="26.5" customHeight="1">
      <c r="A10" s="376">
        <v>3</v>
      </c>
      <c r="B10" s="377" t="s">
        <v>536</v>
      </c>
      <c r="C10" s="378" t="s">
        <v>537</v>
      </c>
      <c r="D10" s="379">
        <f t="shared" si="0"/>
        <v>19.375</v>
      </c>
      <c r="E10" s="379">
        <f t="shared" si="1"/>
        <v>20.375</v>
      </c>
      <c r="F10" s="379">
        <f>G10-M10</f>
        <v>21.375</v>
      </c>
      <c r="G10" s="379">
        <f>H10-M10</f>
        <v>22.375</v>
      </c>
      <c r="H10" s="380">
        <v>23.375</v>
      </c>
      <c r="I10" s="381">
        <v>59.3</v>
      </c>
      <c r="J10" s="379">
        <f>H10+M10</f>
        <v>24.375</v>
      </c>
      <c r="K10" s="379">
        <f t="shared" si="2"/>
        <v>25.375</v>
      </c>
      <c r="L10" s="379">
        <f t="shared" si="3"/>
        <v>26.375</v>
      </c>
      <c r="M10" s="382">
        <v>1</v>
      </c>
      <c r="N10" s="383">
        <v>0.5</v>
      </c>
      <c r="O10" s="384"/>
      <c r="P10" s="385"/>
      <c r="Q10" s="385"/>
    </row>
    <row r="11" spans="1:24" s="340" customFormat="1" ht="26.5" customHeight="1">
      <c r="A11" s="376">
        <v>4</v>
      </c>
      <c r="B11" s="377" t="s">
        <v>538</v>
      </c>
      <c r="C11" s="378" t="s">
        <v>539</v>
      </c>
      <c r="D11" s="379">
        <f t="shared" si="0"/>
        <v>15.25</v>
      </c>
      <c r="E11" s="379">
        <f t="shared" si="1"/>
        <v>16.25</v>
      </c>
      <c r="F11" s="379">
        <f>G11-M11</f>
        <v>17.25</v>
      </c>
      <c r="G11" s="379">
        <f>H11-M11</f>
        <v>18.25</v>
      </c>
      <c r="H11" s="380">
        <v>19.25</v>
      </c>
      <c r="I11" s="381">
        <v>48.8</v>
      </c>
      <c r="J11" s="379">
        <f>H11+M11</f>
        <v>20.25</v>
      </c>
      <c r="K11" s="379">
        <f t="shared" si="2"/>
        <v>21.25</v>
      </c>
      <c r="L11" s="379">
        <f t="shared" si="3"/>
        <v>22.25</v>
      </c>
      <c r="M11" s="382">
        <v>1</v>
      </c>
      <c r="N11" s="383">
        <v>0.5</v>
      </c>
      <c r="O11" s="384"/>
      <c r="P11" s="385"/>
      <c r="Q11" s="385"/>
    </row>
    <row r="12" spans="1:24" s="340" customFormat="1" ht="54.75" customHeight="1">
      <c r="A12" s="376">
        <v>5</v>
      </c>
      <c r="B12" s="377" t="s">
        <v>540</v>
      </c>
      <c r="C12" s="386" t="s">
        <v>541</v>
      </c>
      <c r="D12" s="387">
        <f t="shared" si="0"/>
        <v>24.5</v>
      </c>
      <c r="E12" s="379">
        <f t="shared" si="1"/>
        <v>24.875</v>
      </c>
      <c r="F12" s="379">
        <f>G12-M12</f>
        <v>25.25</v>
      </c>
      <c r="G12" s="379">
        <v>25.625</v>
      </c>
      <c r="H12" s="379">
        <f>I12/2.54</f>
        <v>25.984251968503937</v>
      </c>
      <c r="I12" s="388">
        <v>66</v>
      </c>
      <c r="J12" s="379">
        <v>26.375</v>
      </c>
      <c r="K12" s="379">
        <f t="shared" si="2"/>
        <v>26.75</v>
      </c>
      <c r="L12" s="379">
        <f t="shared" si="3"/>
        <v>27.125</v>
      </c>
      <c r="M12" s="389">
        <v>0.375</v>
      </c>
      <c r="N12" s="383">
        <v>0.5</v>
      </c>
      <c r="O12" s="384"/>
      <c r="P12" s="385"/>
      <c r="Q12" s="385"/>
    </row>
    <row r="13" spans="1:24" s="340" customFormat="1" ht="26.5" customHeight="1">
      <c r="A13" s="376">
        <v>6</v>
      </c>
      <c r="B13" s="377" t="s">
        <v>542</v>
      </c>
      <c r="C13" s="378" t="s">
        <v>543</v>
      </c>
      <c r="D13" s="390">
        <f t="shared" si="0"/>
        <v>19</v>
      </c>
      <c r="E13" s="379">
        <f t="shared" si="1"/>
        <v>19.25</v>
      </c>
      <c r="F13" s="379">
        <v>19.5</v>
      </c>
      <c r="G13" s="379">
        <v>19.875</v>
      </c>
      <c r="H13" s="379">
        <v>20.25</v>
      </c>
      <c r="I13" s="388">
        <v>51.5</v>
      </c>
      <c r="J13" s="379">
        <f>H13+M13</f>
        <v>20.5</v>
      </c>
      <c r="K13" s="379">
        <f t="shared" si="2"/>
        <v>20.75</v>
      </c>
      <c r="L13" s="379">
        <f t="shared" si="3"/>
        <v>21</v>
      </c>
      <c r="M13" s="389">
        <v>0.25</v>
      </c>
      <c r="N13" s="383">
        <v>0.5</v>
      </c>
      <c r="O13" s="384"/>
      <c r="P13" s="385"/>
      <c r="Q13" s="385"/>
    </row>
    <row r="14" spans="1:24" s="340" customFormat="1" ht="26.5" customHeight="1">
      <c r="A14" s="376">
        <v>7</v>
      </c>
      <c r="B14" s="377" t="s">
        <v>544</v>
      </c>
      <c r="C14" s="391" t="s">
        <v>545</v>
      </c>
      <c r="D14" s="392">
        <f t="shared" si="0"/>
        <v>16.375</v>
      </c>
      <c r="E14" s="379">
        <f t="shared" si="1"/>
        <v>17.375</v>
      </c>
      <c r="F14" s="379">
        <f t="shared" ref="F14:F37" si="4">G14-M14</f>
        <v>18.375</v>
      </c>
      <c r="G14" s="379">
        <f>H14-M14</f>
        <v>19.375</v>
      </c>
      <c r="H14" s="379">
        <v>20.375</v>
      </c>
      <c r="I14" s="388">
        <v>51.9</v>
      </c>
      <c r="J14" s="379">
        <f>H14+M14</f>
        <v>21.375</v>
      </c>
      <c r="K14" s="379">
        <f t="shared" si="2"/>
        <v>22.375</v>
      </c>
      <c r="L14" s="379">
        <f t="shared" si="3"/>
        <v>23.375</v>
      </c>
      <c r="M14" s="382">
        <v>1</v>
      </c>
      <c r="N14" s="383">
        <v>0.375</v>
      </c>
      <c r="O14" s="384"/>
      <c r="P14" s="385"/>
      <c r="Q14" s="385"/>
    </row>
    <row r="15" spans="1:24" s="340" customFormat="1" ht="26.5" customHeight="1">
      <c r="A15" s="376">
        <v>8</v>
      </c>
      <c r="B15" s="377" t="s">
        <v>546</v>
      </c>
      <c r="C15" s="378" t="s">
        <v>547</v>
      </c>
      <c r="D15" s="392">
        <f t="shared" si="0"/>
        <v>15.055118110236219</v>
      </c>
      <c r="E15" s="379">
        <f t="shared" si="1"/>
        <v>16.055118110236219</v>
      </c>
      <c r="F15" s="379">
        <f t="shared" si="4"/>
        <v>17.055118110236219</v>
      </c>
      <c r="G15" s="379">
        <f>H15-M15</f>
        <v>18.055118110236219</v>
      </c>
      <c r="H15" s="379">
        <f>I15/2.54</f>
        <v>19.055118110236219</v>
      </c>
      <c r="I15" s="388">
        <v>48.4</v>
      </c>
      <c r="J15" s="379">
        <f>H15+M15</f>
        <v>20.055118110236219</v>
      </c>
      <c r="K15" s="379">
        <f t="shared" si="2"/>
        <v>21.055118110236219</v>
      </c>
      <c r="L15" s="379">
        <f t="shared" si="3"/>
        <v>22.055118110236219</v>
      </c>
      <c r="M15" s="382">
        <v>1</v>
      </c>
      <c r="N15" s="383">
        <v>0.25</v>
      </c>
      <c r="O15" s="384"/>
      <c r="P15" s="385"/>
      <c r="Q15" s="385"/>
    </row>
    <row r="16" spans="1:24" s="340" customFormat="1" ht="26.5" customHeight="1">
      <c r="A16" s="376">
        <v>9</v>
      </c>
      <c r="B16" s="377" t="s">
        <v>548</v>
      </c>
      <c r="C16" s="378" t="s">
        <v>549</v>
      </c>
      <c r="D16" s="392">
        <f t="shared" si="0"/>
        <v>15.055118110236219</v>
      </c>
      <c r="E16" s="379">
        <f t="shared" si="1"/>
        <v>16.055118110236219</v>
      </c>
      <c r="F16" s="379">
        <f t="shared" si="4"/>
        <v>17.055118110236219</v>
      </c>
      <c r="G16" s="379">
        <f>H16-M16</f>
        <v>18.055118110236219</v>
      </c>
      <c r="H16" s="379">
        <f>I16/2.54</f>
        <v>19.055118110236219</v>
      </c>
      <c r="I16" s="388">
        <v>48.4</v>
      </c>
      <c r="J16" s="379">
        <f>H16+M16</f>
        <v>20.055118110236219</v>
      </c>
      <c r="K16" s="379">
        <f t="shared" si="2"/>
        <v>21.055118110236219</v>
      </c>
      <c r="L16" s="379">
        <f t="shared" si="3"/>
        <v>22.055118110236219</v>
      </c>
      <c r="M16" s="382">
        <v>1</v>
      </c>
      <c r="N16" s="383">
        <v>0.25</v>
      </c>
      <c r="O16" s="384"/>
      <c r="P16" s="385"/>
      <c r="Q16" s="385"/>
    </row>
    <row r="17" spans="1:17" s="340" customFormat="1" ht="26.5" customHeight="1">
      <c r="A17" s="376">
        <v>10</v>
      </c>
      <c r="B17" s="377" t="s">
        <v>550</v>
      </c>
      <c r="C17" s="378" t="s">
        <v>551</v>
      </c>
      <c r="D17" s="390">
        <f t="shared" si="0"/>
        <v>7.125</v>
      </c>
      <c r="E17" s="379">
        <f t="shared" si="1"/>
        <v>7.5</v>
      </c>
      <c r="F17" s="379">
        <f t="shared" si="4"/>
        <v>7.875</v>
      </c>
      <c r="G17" s="379">
        <f>H17-M17</f>
        <v>8.25</v>
      </c>
      <c r="H17" s="379">
        <v>8.625</v>
      </c>
      <c r="I17" s="388">
        <v>22</v>
      </c>
      <c r="J17" s="379">
        <f>H17+M17</f>
        <v>9</v>
      </c>
      <c r="K17" s="379">
        <f t="shared" si="2"/>
        <v>9.375</v>
      </c>
      <c r="L17" s="379">
        <f t="shared" si="3"/>
        <v>9.75</v>
      </c>
      <c r="M17" s="389">
        <v>0.375</v>
      </c>
      <c r="N17" s="383">
        <v>0.375</v>
      </c>
      <c r="O17" s="384"/>
      <c r="P17" s="385"/>
      <c r="Q17" s="385"/>
    </row>
    <row r="18" spans="1:17" s="340" customFormat="1" ht="26.5" customHeight="1">
      <c r="A18" s="376">
        <v>11</v>
      </c>
      <c r="B18" s="377" t="s">
        <v>552</v>
      </c>
      <c r="C18" s="391" t="s">
        <v>553</v>
      </c>
      <c r="D18" s="390">
        <f t="shared" si="0"/>
        <v>9.5</v>
      </c>
      <c r="E18" s="379">
        <f t="shared" si="1"/>
        <v>9.875</v>
      </c>
      <c r="F18" s="379">
        <f t="shared" si="4"/>
        <v>10.25</v>
      </c>
      <c r="G18" s="379">
        <v>10.625</v>
      </c>
      <c r="H18" s="379">
        <f>I18/2.54</f>
        <v>11.023622047244094</v>
      </c>
      <c r="I18" s="388">
        <v>28</v>
      </c>
      <c r="J18" s="379">
        <v>11.375</v>
      </c>
      <c r="K18" s="379">
        <f t="shared" si="2"/>
        <v>11.75</v>
      </c>
      <c r="L18" s="379">
        <f t="shared" si="3"/>
        <v>12.125</v>
      </c>
      <c r="M18" s="389">
        <v>0.375</v>
      </c>
      <c r="N18" s="383">
        <v>0.375</v>
      </c>
    </row>
    <row r="19" spans="1:17" s="340" customFormat="1" ht="26.5" customHeight="1">
      <c r="A19" s="376">
        <v>12</v>
      </c>
      <c r="B19" s="377" t="s">
        <v>554</v>
      </c>
      <c r="C19" s="378" t="s">
        <v>555</v>
      </c>
      <c r="D19" s="390">
        <f t="shared" si="0"/>
        <v>5.4685039370078741</v>
      </c>
      <c r="E19" s="393">
        <f t="shared" si="1"/>
        <v>5.8435039370078741</v>
      </c>
      <c r="F19" s="394">
        <f t="shared" si="4"/>
        <v>6.2185039370078741</v>
      </c>
      <c r="G19" s="393">
        <f t="shared" ref="G19:G35" si="5">H19-M19</f>
        <v>6.5935039370078741</v>
      </c>
      <c r="H19" s="379">
        <f>I19/2.54</f>
        <v>6.9685039370078741</v>
      </c>
      <c r="I19" s="388">
        <v>17.7</v>
      </c>
      <c r="J19" s="393">
        <f t="shared" ref="J19:J37" si="6">H19+M19</f>
        <v>7.3435039370078741</v>
      </c>
      <c r="K19" s="394">
        <f t="shared" si="2"/>
        <v>7.7185039370078741</v>
      </c>
      <c r="L19" s="393">
        <f t="shared" si="3"/>
        <v>8.0935039370078741</v>
      </c>
      <c r="M19" s="389">
        <v>0.375</v>
      </c>
      <c r="N19" s="383">
        <v>0.25</v>
      </c>
      <c r="O19" s="384"/>
      <c r="P19" s="385"/>
      <c r="Q19" s="385"/>
    </row>
    <row r="20" spans="1:17" s="340" customFormat="1" ht="26.5" customHeight="1">
      <c r="A20" s="376">
        <v>13</v>
      </c>
      <c r="B20" s="377" t="s">
        <v>556</v>
      </c>
      <c r="C20" s="378" t="s">
        <v>557</v>
      </c>
      <c r="D20" s="390">
        <f t="shared" si="0"/>
        <v>4.625</v>
      </c>
      <c r="E20" s="379">
        <f t="shared" si="1"/>
        <v>4.875</v>
      </c>
      <c r="F20" s="379">
        <f t="shared" si="4"/>
        <v>5.125</v>
      </c>
      <c r="G20" s="379">
        <f t="shared" si="5"/>
        <v>5.375</v>
      </c>
      <c r="H20" s="379">
        <v>5.625</v>
      </c>
      <c r="I20" s="388">
        <v>14.5</v>
      </c>
      <c r="J20" s="379">
        <f t="shared" si="6"/>
        <v>5.875</v>
      </c>
      <c r="K20" s="379">
        <f t="shared" si="2"/>
        <v>6.125</v>
      </c>
      <c r="L20" s="395">
        <f t="shared" si="3"/>
        <v>6.375</v>
      </c>
      <c r="M20" s="389">
        <v>0.25</v>
      </c>
      <c r="N20" s="383">
        <v>0.25</v>
      </c>
      <c r="O20" s="384"/>
      <c r="P20" s="385"/>
      <c r="Q20" s="385"/>
    </row>
    <row r="21" spans="1:17" s="340" customFormat="1" ht="26.5" customHeight="1">
      <c r="A21" s="376">
        <v>14</v>
      </c>
      <c r="B21" s="377" t="s">
        <v>558</v>
      </c>
      <c r="C21" s="378" t="s">
        <v>559</v>
      </c>
      <c r="D21" s="390">
        <f t="shared" si="0"/>
        <v>3.0551181102362204</v>
      </c>
      <c r="E21" s="394">
        <f t="shared" si="1"/>
        <v>3.3051181102362204</v>
      </c>
      <c r="F21" s="396">
        <f t="shared" si="4"/>
        <v>3.5551181102362204</v>
      </c>
      <c r="G21" s="394">
        <f t="shared" si="5"/>
        <v>3.8051181102362204</v>
      </c>
      <c r="H21" s="379">
        <f>I21/2.54</f>
        <v>4.0551181102362204</v>
      </c>
      <c r="I21" s="388">
        <v>10.3</v>
      </c>
      <c r="J21" s="394">
        <f t="shared" si="6"/>
        <v>4.3051181102362204</v>
      </c>
      <c r="K21" s="396">
        <f t="shared" si="2"/>
        <v>4.5551181102362204</v>
      </c>
      <c r="L21" s="397">
        <f t="shared" si="3"/>
        <v>4.8051181102362204</v>
      </c>
      <c r="M21" s="389">
        <v>0.25</v>
      </c>
      <c r="N21" s="383">
        <v>0.25</v>
      </c>
      <c r="O21" s="384"/>
      <c r="P21" s="385"/>
      <c r="Q21" s="385"/>
    </row>
    <row r="22" spans="1:17" s="340" customFormat="1" ht="26.5" customHeight="1">
      <c r="A22" s="376">
        <v>15</v>
      </c>
      <c r="B22" s="398" t="s">
        <v>560</v>
      </c>
      <c r="C22" s="399" t="s">
        <v>561</v>
      </c>
      <c r="D22" s="400">
        <f>E22</f>
        <v>2.7559055118110236</v>
      </c>
      <c r="E22" s="379">
        <f t="shared" si="1"/>
        <v>2.7559055118110236</v>
      </c>
      <c r="F22" s="401">
        <f t="shared" si="4"/>
        <v>2.7559055118110236</v>
      </c>
      <c r="G22" s="401">
        <f t="shared" si="5"/>
        <v>2.7559055118110236</v>
      </c>
      <c r="H22" s="401">
        <f>I22/2.54</f>
        <v>2.7559055118110236</v>
      </c>
      <c r="I22" s="402">
        <v>7</v>
      </c>
      <c r="J22" s="401">
        <f t="shared" si="6"/>
        <v>2.7559055118110236</v>
      </c>
      <c r="K22" s="401">
        <f t="shared" si="2"/>
        <v>2.7559055118110236</v>
      </c>
      <c r="L22" s="379">
        <f t="shared" si="3"/>
        <v>2.7559055118110236</v>
      </c>
      <c r="M22" s="403">
        <v>0</v>
      </c>
      <c r="N22" s="383">
        <v>0.25</v>
      </c>
      <c r="O22" s="384"/>
      <c r="P22" s="385"/>
      <c r="Q22" s="385"/>
    </row>
    <row r="23" spans="1:17" s="340" customFormat="1" ht="26.5" customHeight="1">
      <c r="A23" s="376">
        <v>16</v>
      </c>
      <c r="B23" s="398" t="s">
        <v>562</v>
      </c>
      <c r="C23" s="399" t="s">
        <v>563</v>
      </c>
      <c r="D23" s="400">
        <f>E23</f>
        <v>2.7559055118110236</v>
      </c>
      <c r="E23" s="379">
        <f t="shared" si="1"/>
        <v>2.7559055118110236</v>
      </c>
      <c r="F23" s="401">
        <f t="shared" si="4"/>
        <v>2.7559055118110236</v>
      </c>
      <c r="G23" s="401">
        <f t="shared" si="5"/>
        <v>2.7559055118110236</v>
      </c>
      <c r="H23" s="401">
        <f>I23/2.54</f>
        <v>2.7559055118110236</v>
      </c>
      <c r="I23" s="402">
        <v>7</v>
      </c>
      <c r="J23" s="401">
        <f t="shared" si="6"/>
        <v>2.7559055118110236</v>
      </c>
      <c r="K23" s="401">
        <f t="shared" si="2"/>
        <v>2.7559055118110236</v>
      </c>
      <c r="L23" s="379">
        <f t="shared" si="3"/>
        <v>2.7559055118110236</v>
      </c>
      <c r="M23" s="403">
        <v>0</v>
      </c>
      <c r="N23" s="383">
        <v>0.25</v>
      </c>
      <c r="O23" s="384"/>
      <c r="P23" s="385"/>
      <c r="Q23" s="385"/>
    </row>
    <row r="24" spans="1:17" s="340" customFormat="1" ht="26.5" customHeight="1">
      <c r="A24" s="376">
        <v>17</v>
      </c>
      <c r="B24" s="404" t="s">
        <v>564</v>
      </c>
      <c r="C24" s="405" t="s">
        <v>565</v>
      </c>
      <c r="D24" s="406">
        <f>E24-M24</f>
        <v>8.5</v>
      </c>
      <c r="E24" s="379">
        <f t="shared" si="1"/>
        <v>8.75</v>
      </c>
      <c r="F24" s="401">
        <f t="shared" si="4"/>
        <v>9</v>
      </c>
      <c r="G24" s="401">
        <f t="shared" si="5"/>
        <v>9.25</v>
      </c>
      <c r="H24" s="395">
        <v>9.5</v>
      </c>
      <c r="I24" s="403">
        <v>22.5</v>
      </c>
      <c r="J24" s="401">
        <f t="shared" si="6"/>
        <v>9.75</v>
      </c>
      <c r="K24" s="401">
        <f t="shared" si="2"/>
        <v>10</v>
      </c>
      <c r="L24" s="379">
        <f t="shared" si="3"/>
        <v>10.25</v>
      </c>
      <c r="M24" s="395">
        <v>0.25</v>
      </c>
      <c r="N24" s="383">
        <v>0.25</v>
      </c>
      <c r="O24" s="384"/>
      <c r="P24" s="385"/>
      <c r="Q24" s="385"/>
    </row>
    <row r="25" spans="1:17" s="340" customFormat="1" ht="26.5" customHeight="1">
      <c r="A25" s="376">
        <v>18</v>
      </c>
      <c r="B25" s="404" t="s">
        <v>566</v>
      </c>
      <c r="C25" s="399" t="s">
        <v>567</v>
      </c>
      <c r="D25" s="400">
        <f>E25</f>
        <v>0.75</v>
      </c>
      <c r="E25" s="379">
        <f t="shared" si="1"/>
        <v>0.75</v>
      </c>
      <c r="F25" s="401">
        <f t="shared" si="4"/>
        <v>0.75</v>
      </c>
      <c r="G25" s="401">
        <f t="shared" si="5"/>
        <v>0.75</v>
      </c>
      <c r="H25" s="395">
        <v>0.75</v>
      </c>
      <c r="I25" s="403">
        <v>2</v>
      </c>
      <c r="J25" s="401">
        <f t="shared" si="6"/>
        <v>0.75</v>
      </c>
      <c r="K25" s="401">
        <f t="shared" si="2"/>
        <v>0.75</v>
      </c>
      <c r="L25" s="379">
        <f t="shared" si="3"/>
        <v>0.75</v>
      </c>
      <c r="M25" s="403">
        <v>0</v>
      </c>
      <c r="N25" s="383">
        <v>0.25</v>
      </c>
      <c r="O25" s="384"/>
      <c r="P25" s="385"/>
      <c r="Q25" s="385"/>
    </row>
    <row r="26" spans="1:17" s="340" customFormat="1" ht="26.5" customHeight="1">
      <c r="A26" s="376">
        <v>19</v>
      </c>
      <c r="B26" s="404" t="s">
        <v>568</v>
      </c>
      <c r="C26" s="399" t="s">
        <v>569</v>
      </c>
      <c r="D26" s="407">
        <f>E26-M26</f>
        <v>3.5</v>
      </c>
      <c r="E26" s="408">
        <f t="shared" si="1"/>
        <v>3.625</v>
      </c>
      <c r="F26" s="409">
        <f t="shared" si="4"/>
        <v>3.75</v>
      </c>
      <c r="G26" s="410">
        <f t="shared" si="5"/>
        <v>3.875</v>
      </c>
      <c r="H26" s="411">
        <v>4</v>
      </c>
      <c r="I26" s="412">
        <v>9.5</v>
      </c>
      <c r="J26" s="410">
        <f t="shared" si="6"/>
        <v>4.125</v>
      </c>
      <c r="K26" s="409">
        <f t="shared" si="2"/>
        <v>4.25</v>
      </c>
      <c r="L26" s="413">
        <f t="shared" si="3"/>
        <v>4.375</v>
      </c>
      <c r="M26" s="411">
        <v>0.125</v>
      </c>
      <c r="N26" s="383">
        <v>0.25</v>
      </c>
      <c r="O26" s="384"/>
      <c r="P26" s="385"/>
      <c r="Q26" s="385"/>
    </row>
    <row r="27" spans="1:17" s="340" customFormat="1" ht="26.5" customHeight="1">
      <c r="A27" s="376">
        <v>20</v>
      </c>
      <c r="B27" s="404" t="s">
        <v>570</v>
      </c>
      <c r="C27" s="399" t="s">
        <v>571</v>
      </c>
      <c r="D27" s="400">
        <f>E27</f>
        <v>0.375</v>
      </c>
      <c r="E27" s="379">
        <f t="shared" si="1"/>
        <v>0.375</v>
      </c>
      <c r="F27" s="401">
        <f t="shared" si="4"/>
        <v>0.375</v>
      </c>
      <c r="G27" s="401">
        <f t="shared" si="5"/>
        <v>0.375</v>
      </c>
      <c r="H27" s="411">
        <v>0.375</v>
      </c>
      <c r="I27" s="412">
        <v>1</v>
      </c>
      <c r="J27" s="409">
        <f t="shared" si="6"/>
        <v>0.375</v>
      </c>
      <c r="K27" s="409">
        <f t="shared" si="2"/>
        <v>0.375</v>
      </c>
      <c r="L27" s="408">
        <f t="shared" si="3"/>
        <v>0.375</v>
      </c>
      <c r="M27" s="412">
        <v>0</v>
      </c>
      <c r="N27" s="383">
        <v>0.25</v>
      </c>
    </row>
    <row r="28" spans="1:17" s="340" customFormat="1" ht="26.5" customHeight="1">
      <c r="A28" s="376">
        <v>21</v>
      </c>
      <c r="B28" s="414" t="s">
        <v>572</v>
      </c>
      <c r="C28" s="415" t="s">
        <v>573</v>
      </c>
      <c r="D28" s="416">
        <f t="shared" ref="D28:D36" si="7">E28-M28</f>
        <v>14.5</v>
      </c>
      <c r="E28" s="417">
        <f t="shared" si="1"/>
        <v>14.75</v>
      </c>
      <c r="F28" s="417">
        <f t="shared" si="4"/>
        <v>15</v>
      </c>
      <c r="G28" s="417">
        <f t="shared" si="5"/>
        <v>15.25</v>
      </c>
      <c r="H28" s="418">
        <v>15.5</v>
      </c>
      <c r="I28" s="419">
        <v>39</v>
      </c>
      <c r="J28" s="417">
        <f t="shared" si="6"/>
        <v>15.75</v>
      </c>
      <c r="K28" s="417">
        <f t="shared" si="2"/>
        <v>16</v>
      </c>
      <c r="L28" s="420">
        <f t="shared" si="3"/>
        <v>16.25</v>
      </c>
      <c r="M28" s="420">
        <v>0.25</v>
      </c>
      <c r="N28" s="421">
        <v>0.375</v>
      </c>
    </row>
    <row r="29" spans="1:17" s="340" customFormat="1" ht="26.5" customHeight="1">
      <c r="A29" s="376">
        <v>22</v>
      </c>
      <c r="B29" s="414" t="s">
        <v>574</v>
      </c>
      <c r="C29" s="415" t="s">
        <v>575</v>
      </c>
      <c r="D29" s="416">
        <f t="shared" si="7"/>
        <v>12.75</v>
      </c>
      <c r="E29" s="417">
        <f t="shared" si="1"/>
        <v>13</v>
      </c>
      <c r="F29" s="417">
        <f t="shared" si="4"/>
        <v>13.25</v>
      </c>
      <c r="G29" s="417">
        <f t="shared" si="5"/>
        <v>13.5</v>
      </c>
      <c r="H29" s="418">
        <v>13.75</v>
      </c>
      <c r="I29" s="419">
        <v>35</v>
      </c>
      <c r="J29" s="417">
        <f t="shared" si="6"/>
        <v>14</v>
      </c>
      <c r="K29" s="417">
        <f t="shared" si="2"/>
        <v>14.25</v>
      </c>
      <c r="L29" s="420">
        <f t="shared" si="3"/>
        <v>14.5</v>
      </c>
      <c r="M29" s="395">
        <v>0.25</v>
      </c>
      <c r="N29" s="421">
        <v>0.375</v>
      </c>
      <c r="O29" s="422"/>
    </row>
    <row r="30" spans="1:17" s="340" customFormat="1" ht="26.5" customHeight="1">
      <c r="A30" s="376">
        <v>23</v>
      </c>
      <c r="B30" s="414" t="s">
        <v>576</v>
      </c>
      <c r="C30" s="423" t="s">
        <v>577</v>
      </c>
      <c r="D30" s="416">
        <f t="shared" si="7"/>
        <v>9.6299212598425203</v>
      </c>
      <c r="E30" s="417">
        <f t="shared" si="1"/>
        <v>9.8799212598425203</v>
      </c>
      <c r="F30" s="417">
        <f t="shared" si="4"/>
        <v>10.12992125984252</v>
      </c>
      <c r="G30" s="417">
        <f t="shared" si="5"/>
        <v>10.37992125984252</v>
      </c>
      <c r="H30" s="418">
        <f>I30/2.54</f>
        <v>10.62992125984252</v>
      </c>
      <c r="I30" s="419">
        <v>27</v>
      </c>
      <c r="J30" s="417">
        <f t="shared" si="6"/>
        <v>10.87992125984252</v>
      </c>
      <c r="K30" s="417">
        <f t="shared" si="2"/>
        <v>11.12992125984252</v>
      </c>
      <c r="L30" s="420">
        <f t="shared" si="3"/>
        <v>11.37992125984252</v>
      </c>
      <c r="M30" s="395">
        <v>0.25</v>
      </c>
      <c r="N30" s="421">
        <v>0.25</v>
      </c>
      <c r="O30" s="422"/>
    </row>
    <row r="31" spans="1:17" s="428" customFormat="1" ht="26.5" customHeight="1">
      <c r="A31" s="376">
        <v>24</v>
      </c>
      <c r="B31" s="424" t="s">
        <v>578</v>
      </c>
      <c r="C31" s="399" t="s">
        <v>579</v>
      </c>
      <c r="D31" s="400">
        <f t="shared" si="7"/>
        <v>18.875</v>
      </c>
      <c r="E31" s="395">
        <f t="shared" si="1"/>
        <v>19.375</v>
      </c>
      <c r="F31" s="395">
        <f t="shared" si="4"/>
        <v>19.875</v>
      </c>
      <c r="G31" s="395">
        <f t="shared" si="5"/>
        <v>20.375</v>
      </c>
      <c r="H31" s="425">
        <v>20.875</v>
      </c>
      <c r="I31" s="426">
        <v>53</v>
      </c>
      <c r="J31" s="395">
        <f t="shared" si="6"/>
        <v>21.375</v>
      </c>
      <c r="K31" s="395">
        <f t="shared" si="2"/>
        <v>21.875</v>
      </c>
      <c r="L31" s="395">
        <f t="shared" si="3"/>
        <v>22.375</v>
      </c>
      <c r="M31" s="395">
        <v>0.5</v>
      </c>
      <c r="N31" s="427">
        <v>0.375</v>
      </c>
    </row>
    <row r="32" spans="1:17" s="340" customFormat="1" ht="26.5" customHeight="1">
      <c r="A32" s="376">
        <v>25</v>
      </c>
      <c r="B32" s="424" t="s">
        <v>580</v>
      </c>
      <c r="C32" s="404" t="s">
        <v>581</v>
      </c>
      <c r="D32" s="429">
        <f t="shared" si="7"/>
        <v>9.5236220472440944</v>
      </c>
      <c r="E32" s="430">
        <f t="shared" si="1"/>
        <v>9.8986220472440944</v>
      </c>
      <c r="F32" s="397">
        <f t="shared" si="4"/>
        <v>10.273622047244094</v>
      </c>
      <c r="G32" s="430">
        <f t="shared" si="5"/>
        <v>10.648622047244094</v>
      </c>
      <c r="H32" s="425">
        <f>I32/2.54</f>
        <v>11.023622047244094</v>
      </c>
      <c r="I32" s="426">
        <v>28</v>
      </c>
      <c r="J32" s="430">
        <f t="shared" si="6"/>
        <v>11.398622047244094</v>
      </c>
      <c r="K32" s="397">
        <f t="shared" si="2"/>
        <v>11.773622047244094</v>
      </c>
      <c r="L32" s="430">
        <f t="shared" si="3"/>
        <v>12.148622047244094</v>
      </c>
      <c r="M32" s="395">
        <v>0.375</v>
      </c>
      <c r="N32" s="427">
        <v>0.375</v>
      </c>
      <c r="O32" s="422"/>
    </row>
    <row r="33" spans="1:16" s="340" customFormat="1" ht="26.5" customHeight="1">
      <c r="A33" s="376">
        <v>26</v>
      </c>
      <c r="B33" s="424" t="s">
        <v>582</v>
      </c>
      <c r="C33" s="399" t="s">
        <v>583</v>
      </c>
      <c r="D33" s="400">
        <f t="shared" si="7"/>
        <v>8.5</v>
      </c>
      <c r="E33" s="395">
        <f t="shared" si="1"/>
        <v>8.875</v>
      </c>
      <c r="F33" s="395">
        <f t="shared" si="4"/>
        <v>9.25</v>
      </c>
      <c r="G33" s="395">
        <f t="shared" si="5"/>
        <v>9.625</v>
      </c>
      <c r="H33" s="425">
        <v>10</v>
      </c>
      <c r="I33" s="426">
        <v>21</v>
      </c>
      <c r="J33" s="395">
        <f t="shared" si="6"/>
        <v>10.375</v>
      </c>
      <c r="K33" s="395">
        <f>J33+M33</f>
        <v>10.75</v>
      </c>
      <c r="L33" s="395">
        <f>K33+M33</f>
        <v>11.125</v>
      </c>
      <c r="M33" s="395">
        <v>0.375</v>
      </c>
      <c r="N33" s="427">
        <v>0.375</v>
      </c>
      <c r="O33" s="422"/>
    </row>
    <row r="34" spans="1:16" s="340" customFormat="1" ht="26.5" customHeight="1">
      <c r="A34" s="376">
        <v>27</v>
      </c>
      <c r="B34" s="424" t="s">
        <v>584</v>
      </c>
      <c r="C34" s="399" t="s">
        <v>585</v>
      </c>
      <c r="D34" s="400">
        <f t="shared" si="7"/>
        <v>14.25</v>
      </c>
      <c r="E34" s="395">
        <f t="shared" si="1"/>
        <v>14.625</v>
      </c>
      <c r="F34" s="395">
        <f t="shared" si="4"/>
        <v>15</v>
      </c>
      <c r="G34" s="395">
        <f t="shared" si="5"/>
        <v>15.375</v>
      </c>
      <c r="H34" s="425">
        <v>15.75</v>
      </c>
      <c r="I34" s="426">
        <v>35.5</v>
      </c>
      <c r="J34" s="395">
        <f t="shared" si="6"/>
        <v>16.125</v>
      </c>
      <c r="K34" s="395">
        <f>J34+M34</f>
        <v>16.5</v>
      </c>
      <c r="L34" s="395">
        <f>K34+M34</f>
        <v>16.875</v>
      </c>
      <c r="M34" s="395">
        <v>0.375</v>
      </c>
      <c r="N34" s="427">
        <v>0.375</v>
      </c>
      <c r="O34" s="422"/>
    </row>
    <row r="35" spans="1:16" s="340" customFormat="1" ht="26.5" customHeight="1">
      <c r="A35" s="376">
        <v>28</v>
      </c>
      <c r="B35" s="424" t="s">
        <v>586</v>
      </c>
      <c r="C35" s="399" t="s">
        <v>587</v>
      </c>
      <c r="D35" s="400">
        <f t="shared" si="7"/>
        <v>5.25</v>
      </c>
      <c r="E35" s="395">
        <f t="shared" si="1"/>
        <v>5.5</v>
      </c>
      <c r="F35" s="395">
        <f t="shared" si="4"/>
        <v>5.75</v>
      </c>
      <c r="G35" s="395">
        <f t="shared" si="5"/>
        <v>6</v>
      </c>
      <c r="H35" s="425">
        <v>6.25</v>
      </c>
      <c r="I35" s="426">
        <v>32</v>
      </c>
      <c r="J35" s="395">
        <f t="shared" si="6"/>
        <v>6.5</v>
      </c>
      <c r="K35" s="395">
        <f>J35+M35</f>
        <v>6.75</v>
      </c>
      <c r="L35" s="395">
        <f>K35+M35</f>
        <v>7</v>
      </c>
      <c r="M35" s="395">
        <v>0.25</v>
      </c>
      <c r="N35" s="427">
        <v>0.375</v>
      </c>
      <c r="O35" s="422"/>
    </row>
    <row r="36" spans="1:16" s="340" customFormat="1" ht="26.5" customHeight="1">
      <c r="A36" s="376">
        <v>29</v>
      </c>
      <c r="B36" s="424" t="s">
        <v>588</v>
      </c>
      <c r="C36" s="399" t="s">
        <v>589</v>
      </c>
      <c r="D36" s="431">
        <f t="shared" si="7"/>
        <v>8</v>
      </c>
      <c r="E36" s="432">
        <f t="shared" si="1"/>
        <v>8.25</v>
      </c>
      <c r="F36" s="432">
        <f t="shared" si="4"/>
        <v>8.5</v>
      </c>
      <c r="G36" s="433">
        <v>8.75</v>
      </c>
      <c r="H36" s="425">
        <v>9</v>
      </c>
      <c r="I36" s="426">
        <v>21.5</v>
      </c>
      <c r="J36" s="395">
        <f t="shared" si="6"/>
        <v>9.25</v>
      </c>
      <c r="K36" s="395">
        <f>J36+M36</f>
        <v>9.5</v>
      </c>
      <c r="L36" s="395">
        <f>K36+M36</f>
        <v>9.75</v>
      </c>
      <c r="M36" s="395">
        <v>0.25</v>
      </c>
      <c r="N36" s="427">
        <v>0.375</v>
      </c>
      <c r="O36" s="589"/>
      <c r="P36" s="590"/>
    </row>
    <row r="37" spans="1:16" s="340" customFormat="1" ht="26.5" customHeight="1">
      <c r="A37" s="376">
        <v>30</v>
      </c>
      <c r="B37" s="424" t="s">
        <v>590</v>
      </c>
      <c r="C37" s="399" t="s">
        <v>591</v>
      </c>
      <c r="D37" s="400">
        <f>E37</f>
        <v>3.5</v>
      </c>
      <c r="E37" s="395">
        <f t="shared" si="1"/>
        <v>3.5</v>
      </c>
      <c r="F37" s="395">
        <f t="shared" si="4"/>
        <v>3.5</v>
      </c>
      <c r="G37" s="395">
        <f>H37-M37</f>
        <v>3.5</v>
      </c>
      <c r="H37" s="425">
        <v>3.5</v>
      </c>
      <c r="I37" s="426">
        <v>8.5</v>
      </c>
      <c r="J37" s="395">
        <f t="shared" si="6"/>
        <v>3.5</v>
      </c>
      <c r="K37" s="395">
        <f>J37+M37</f>
        <v>3.5</v>
      </c>
      <c r="L37" s="395">
        <f>K37+M37</f>
        <v>3.5</v>
      </c>
      <c r="M37" s="444"/>
      <c r="N37" s="444"/>
      <c r="O37" s="444"/>
      <c r="P37" s="444"/>
    </row>
    <row r="38" spans="1:16" ht="14.15" customHeight="1">
      <c r="A38" s="434"/>
      <c r="B38" s="435"/>
      <c r="C38" s="436"/>
      <c r="D38" s="436"/>
      <c r="E38" s="437"/>
      <c r="F38" s="437"/>
      <c r="G38" s="437"/>
      <c r="H38" s="438"/>
      <c r="I38" s="438"/>
      <c r="J38" s="437"/>
      <c r="K38" s="437"/>
      <c r="L38" s="437"/>
      <c r="M38" s="437"/>
      <c r="N38" s="439"/>
      <c r="O38" s="440"/>
    </row>
    <row r="39" spans="1:16" s="292" customFormat="1" ht="153.75" customHeight="1">
      <c r="A39" s="445"/>
      <c r="B39" s="446"/>
      <c r="C39" s="446"/>
      <c r="D39" s="446"/>
      <c r="E39" s="446"/>
      <c r="F39" s="446"/>
      <c r="G39" s="447"/>
      <c r="H39" s="447"/>
      <c r="I39" s="165"/>
      <c r="J39" s="165"/>
      <c r="K39" s="442"/>
    </row>
    <row r="40" spans="1:16" s="292" customFormat="1" ht="40" customHeight="1">
      <c r="A40" s="445"/>
      <c r="B40" s="446"/>
      <c r="C40" s="446"/>
      <c r="D40" s="446"/>
      <c r="E40" s="446"/>
      <c r="F40" s="446"/>
      <c r="G40" s="447"/>
      <c r="H40" s="447"/>
      <c r="I40" s="165"/>
      <c r="J40" s="165"/>
      <c r="K40" s="442"/>
    </row>
    <row r="41" spans="1:16" s="292" customFormat="1" ht="141.75" customHeight="1">
      <c r="A41" s="445"/>
      <c r="B41" s="446"/>
      <c r="C41" s="446"/>
      <c r="D41" s="446"/>
      <c r="E41" s="446"/>
      <c r="F41" s="446"/>
      <c r="G41" s="447">
        <f>G39</f>
        <v>0</v>
      </c>
      <c r="H41" s="447"/>
      <c r="I41" s="165"/>
      <c r="J41" s="165"/>
      <c r="K41" s="442"/>
      <c r="M41" s="298" t="s">
        <v>169</v>
      </c>
    </row>
    <row r="42" spans="1:16" s="292" customFormat="1" ht="40" customHeight="1">
      <c r="A42" s="445"/>
      <c r="B42" s="446"/>
      <c r="C42" s="446"/>
      <c r="D42" s="446"/>
      <c r="E42" s="446"/>
      <c r="F42" s="446"/>
      <c r="G42" s="446"/>
      <c r="H42" s="446"/>
      <c r="I42" s="442"/>
      <c r="J42" s="442"/>
      <c r="K42" s="442"/>
    </row>
    <row r="43" spans="1:16" s="292" customFormat="1" ht="40" customHeight="1">
      <c r="A43" s="445"/>
      <c r="B43" s="446"/>
      <c r="C43" s="446"/>
      <c r="D43" s="446"/>
      <c r="E43" s="446"/>
      <c r="F43" s="446"/>
      <c r="G43" s="446"/>
      <c r="H43" s="446"/>
      <c r="I43" s="442"/>
      <c r="J43" s="442"/>
      <c r="K43" s="442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topLeftCell="A6" zoomScale="60" zoomScaleNormal="55" zoomScalePageLayoutView="30" workbookViewId="0">
      <selection activeCell="F12" sqref="F12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120</v>
      </c>
      <c r="C2" s="239"/>
    </row>
    <row r="3" spans="1:18">
      <c r="A3" s="234"/>
    </row>
    <row r="4" spans="1:18" s="243" customFormat="1" ht="71.25" customHeight="1">
      <c r="A4" s="241" t="s">
        <v>121</v>
      </c>
      <c r="B4" s="242" t="s">
        <v>122</v>
      </c>
      <c r="D4" s="242" t="s">
        <v>123</v>
      </c>
      <c r="F4" s="242" t="s">
        <v>124</v>
      </c>
      <c r="H4" s="242" t="s">
        <v>125</v>
      </c>
      <c r="J4" s="242" t="s">
        <v>126</v>
      </c>
      <c r="L4" s="244" t="s">
        <v>127</v>
      </c>
    </row>
    <row r="5" spans="1:18" ht="16">
      <c r="A5" s="245" t="s">
        <v>128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129</v>
      </c>
      <c r="B8" s="242" t="s">
        <v>122</v>
      </c>
      <c r="D8" s="242" t="s">
        <v>123</v>
      </c>
      <c r="F8" s="242" t="s">
        <v>124</v>
      </c>
      <c r="H8" s="242" t="s">
        <v>125</v>
      </c>
      <c r="J8" s="242" t="s">
        <v>126</v>
      </c>
      <c r="L8" s="244" t="s">
        <v>127</v>
      </c>
    </row>
    <row r="9" spans="1:18" ht="197.25" customHeight="1">
      <c r="A9" s="234"/>
      <c r="B9" s="248"/>
    </row>
    <row r="11" spans="1:18" s="243" customFormat="1" ht="71.25" customHeight="1">
      <c r="A11" s="241" t="s">
        <v>130</v>
      </c>
      <c r="B11" s="242" t="s">
        <v>122</v>
      </c>
      <c r="D11" s="242" t="s">
        <v>123</v>
      </c>
      <c r="F11" s="242" t="s">
        <v>124</v>
      </c>
      <c r="H11" s="242" t="s">
        <v>131</v>
      </c>
      <c r="J11" s="242" t="s">
        <v>125</v>
      </c>
      <c r="L11" s="242" t="s">
        <v>126</v>
      </c>
      <c r="N11" s="244" t="s">
        <v>127</v>
      </c>
    </row>
    <row r="12" spans="1:18" ht="197.25" customHeight="1">
      <c r="A12" s="234"/>
      <c r="B12" s="248"/>
    </row>
    <row r="14" spans="1:18" s="243" customFormat="1" ht="71.25" customHeight="1">
      <c r="A14" s="241" t="s">
        <v>132</v>
      </c>
      <c r="B14" s="242" t="s">
        <v>122</v>
      </c>
      <c r="D14" s="242" t="s">
        <v>123</v>
      </c>
      <c r="F14" s="242" t="s">
        <v>133</v>
      </c>
      <c r="H14" s="242" t="s">
        <v>134</v>
      </c>
      <c r="J14" s="242" t="s">
        <v>135</v>
      </c>
      <c r="L14" s="244" t="s">
        <v>136</v>
      </c>
      <c r="N14" s="244" t="s">
        <v>137</v>
      </c>
      <c r="P14" s="242" t="s">
        <v>138</v>
      </c>
      <c r="R14" s="244" t="s">
        <v>127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139</v>
      </c>
      <c r="B18" s="242" t="s">
        <v>122</v>
      </c>
      <c r="C18" s="243"/>
      <c r="D18" s="242" t="s">
        <v>123</v>
      </c>
      <c r="E18" s="243"/>
      <c r="F18" s="242" t="s">
        <v>133</v>
      </c>
      <c r="G18" s="243"/>
      <c r="H18" s="242" t="s">
        <v>134</v>
      </c>
      <c r="I18" s="243"/>
      <c r="J18" s="244" t="s">
        <v>140</v>
      </c>
      <c r="K18" s="243"/>
      <c r="L18" s="242" t="s">
        <v>138</v>
      </c>
      <c r="M18" s="243"/>
      <c r="N18" s="244" t="s">
        <v>127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C19" sqref="C19:F19"/>
    </sheetView>
  </sheetViews>
  <sheetFormatPr defaultColWidth="9.81640625" defaultRowHeight="16"/>
  <cols>
    <col min="1" max="1" width="5.453125" style="292" bestFit="1" customWidth="1"/>
    <col min="2" max="2" width="17.7265625" style="292" customWidth="1"/>
    <col min="3" max="3" width="10.54296875" style="292" customWidth="1"/>
    <col min="4" max="4" width="20" style="292" customWidth="1"/>
    <col min="5" max="5" width="2.26953125" style="292" customWidth="1"/>
    <col min="6" max="6" width="15.81640625" style="292" customWidth="1"/>
    <col min="7" max="7" width="19.2695312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7265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7265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7265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7265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7265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7265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7265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7265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7265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7265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7265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7265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7265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7265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7265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7265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7265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7265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7265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7265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7265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7265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7265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7265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7265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7265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7265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7265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7265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7265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7265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7265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7265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7265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7265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7265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7265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7265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7265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7265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7265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7265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7265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7265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7265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7265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7265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7265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7265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7265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7265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7265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7265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7265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7265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7265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7265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7265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7265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7265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7265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7265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7265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5" customFormat="1" ht="18" customHeight="1">
      <c r="B1"/>
      <c r="C1"/>
      <c r="D1"/>
      <c r="E1"/>
      <c r="F1" s="256" t="s">
        <v>77</v>
      </c>
      <c r="G1" s="257" t="s">
        <v>141</v>
      </c>
      <c r="H1"/>
    </row>
    <row r="2" spans="1:8" s="255" customFormat="1" ht="14.5" customHeight="1">
      <c r="B2"/>
      <c r="C2"/>
      <c r="D2"/>
      <c r="E2"/>
      <c r="F2" s="256" t="s">
        <v>79</v>
      </c>
      <c r="G2" s="258" t="s">
        <v>142</v>
      </c>
      <c r="H2"/>
    </row>
    <row r="3" spans="1:8" s="255" customFormat="1" ht="14.5" customHeight="1" thickBot="1">
      <c r="B3"/>
      <c r="C3"/>
      <c r="D3"/>
      <c r="E3"/>
      <c r="F3" s="256" t="s">
        <v>81</v>
      </c>
      <c r="G3" s="259" t="s">
        <v>143</v>
      </c>
      <c r="H3"/>
    </row>
    <row r="4" spans="1:8" s="255" customFormat="1" ht="17.25" customHeight="1" thickBot="1">
      <c r="A4" s="260"/>
      <c r="B4" s="594" t="s">
        <v>144</v>
      </c>
      <c r="C4" s="594"/>
      <c r="D4" s="262">
        <v>45384</v>
      </c>
      <c r="E4"/>
      <c r="F4"/>
      <c r="G4"/>
      <c r="H4"/>
    </row>
    <row r="5" spans="1:8" s="255" customFormat="1" ht="4" customHeight="1" thickBot="1">
      <c r="A5" s="260"/>
      <c r="B5" s="595"/>
      <c r="C5" s="595"/>
      <c r="D5" s="263"/>
      <c r="E5"/>
      <c r="F5" s="260"/>
      <c r="G5" s="260"/>
      <c r="H5"/>
    </row>
    <row r="6" spans="1:8" s="255" customFormat="1" ht="17.25" customHeight="1" thickBot="1">
      <c r="A6" s="260"/>
      <c r="B6" s="594" t="s">
        <v>145</v>
      </c>
      <c r="C6" s="594"/>
      <c r="D6" s="264" t="s">
        <v>82</v>
      </c>
      <c r="E6"/>
      <c r="F6" s="261" t="s">
        <v>146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96"/>
      <c r="C7" s="596"/>
      <c r="D7" s="263"/>
      <c r="E7"/>
      <c r="F7" s="266"/>
      <c r="G7" s="266"/>
      <c r="H7"/>
    </row>
    <row r="8" spans="1:8" s="255" customFormat="1" ht="17.25" customHeight="1" thickBot="1">
      <c r="A8" s="260"/>
      <c r="B8" s="594" t="s">
        <v>147</v>
      </c>
      <c r="C8" s="594"/>
      <c r="D8" s="264" t="str">
        <f>'1. CD'!$D$7</f>
        <v>G10AHD115A</v>
      </c>
      <c r="E8" s="267"/>
      <c r="F8" s="261" t="s">
        <v>118</v>
      </c>
      <c r="G8" s="264" t="str">
        <f>'1. CD'!D10</f>
        <v>HOODIE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148</v>
      </c>
      <c r="B10" s="271" t="s">
        <v>149</v>
      </c>
      <c r="C10" s="592" t="s">
        <v>150</v>
      </c>
      <c r="D10" s="593"/>
      <c r="E10" s="593"/>
      <c r="F10" s="593"/>
      <c r="G10" s="272" t="s">
        <v>151</v>
      </c>
      <c r="H10" s="273" t="s">
        <v>152</v>
      </c>
    </row>
    <row r="11" spans="1:8" s="255" customFormat="1" ht="76.5" customHeight="1">
      <c r="A11" s="275">
        <v>1</v>
      </c>
      <c r="B11" s="276" t="s">
        <v>153</v>
      </c>
      <c r="C11" s="277" t="s">
        <v>612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154</v>
      </c>
      <c r="C12" s="281" t="s">
        <v>155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156</v>
      </c>
      <c r="C13" s="597" t="s">
        <v>613</v>
      </c>
      <c r="D13" s="598"/>
      <c r="E13" s="598"/>
      <c r="F13" s="599"/>
      <c r="G13" s="284"/>
      <c r="H13" s="284"/>
    </row>
    <row r="14" spans="1:8" s="255" customFormat="1" ht="76.5" customHeight="1">
      <c r="A14" s="279">
        <v>4</v>
      </c>
      <c r="B14" s="280" t="s">
        <v>157</v>
      </c>
      <c r="C14" s="285" t="s">
        <v>594</v>
      </c>
      <c r="D14" s="286"/>
      <c r="E14" s="286"/>
      <c r="F14" s="287"/>
      <c r="G14" s="284"/>
      <c r="H14" s="284"/>
    </row>
    <row r="15" spans="1:8" s="255" customFormat="1" ht="76.5" customHeight="1">
      <c r="A15" s="279">
        <v>5</v>
      </c>
      <c r="B15" s="280" t="s">
        <v>158</v>
      </c>
      <c r="C15" s="597" t="s">
        <v>614</v>
      </c>
      <c r="D15" s="598"/>
      <c r="E15" s="598"/>
      <c r="F15" s="599"/>
      <c r="G15" s="284"/>
      <c r="H15" s="284"/>
    </row>
    <row r="16" spans="1:8" s="255" customFormat="1" ht="76.5" customHeight="1">
      <c r="A16" s="279">
        <v>6</v>
      </c>
      <c r="B16" s="280" t="s">
        <v>159</v>
      </c>
      <c r="C16" s="597" t="s">
        <v>615</v>
      </c>
      <c r="D16" s="598"/>
      <c r="E16" s="598"/>
      <c r="F16" s="599"/>
      <c r="G16" s="284"/>
      <c r="H16" s="284"/>
    </row>
    <row r="17" spans="1:8" s="255" customFormat="1" ht="87" customHeight="1">
      <c r="A17" s="279">
        <v>7</v>
      </c>
      <c r="B17" s="280" t="s">
        <v>160</v>
      </c>
      <c r="C17" s="603" t="s">
        <v>616</v>
      </c>
      <c r="D17" s="604"/>
      <c r="E17" s="604"/>
      <c r="F17" s="605"/>
      <c r="G17" s="284"/>
      <c r="H17" s="284"/>
    </row>
    <row r="18" spans="1:8" s="255" customFormat="1" ht="51.5" customHeight="1">
      <c r="A18" s="279">
        <v>8</v>
      </c>
      <c r="B18" s="280" t="s">
        <v>161</v>
      </c>
      <c r="C18" s="597" t="s">
        <v>162</v>
      </c>
      <c r="D18" s="598"/>
      <c r="E18" s="598"/>
      <c r="F18" s="599"/>
      <c r="G18" s="284"/>
      <c r="H18" s="284"/>
    </row>
    <row r="19" spans="1:8" s="255" customFormat="1" ht="56.5" customHeight="1">
      <c r="A19" s="279">
        <v>9</v>
      </c>
      <c r="B19" s="280" t="s">
        <v>163</v>
      </c>
      <c r="C19" s="606" t="s">
        <v>500</v>
      </c>
      <c r="D19" s="607"/>
      <c r="E19" s="607"/>
      <c r="F19" s="608"/>
      <c r="G19" s="284"/>
      <c r="H19" s="284"/>
    </row>
    <row r="20" spans="1:8" s="255" customFormat="1" ht="76.5" customHeight="1" thickBot="1">
      <c r="A20" s="288">
        <v>10</v>
      </c>
      <c r="B20" s="289" t="s">
        <v>164</v>
      </c>
      <c r="C20" s="600" t="s">
        <v>498</v>
      </c>
      <c r="D20" s="601"/>
      <c r="E20" s="601"/>
      <c r="F20" s="602"/>
      <c r="G20" s="290"/>
      <c r="H20" s="290"/>
    </row>
    <row r="21" spans="1:8" ht="12" customHeight="1">
      <c r="A21" s="274"/>
      <c r="B21" s="274"/>
      <c r="C21" s="291"/>
      <c r="D21" s="291"/>
      <c r="E21" s="291"/>
      <c r="F21" s="291"/>
      <c r="G21" s="274"/>
      <c r="H21" s="274"/>
    </row>
    <row r="22" spans="1:8" ht="34.5" customHeight="1">
      <c r="A22" s="274"/>
      <c r="B22" s="591" t="s">
        <v>165</v>
      </c>
      <c r="C22" s="591"/>
      <c r="D22" s="591"/>
      <c r="E22" s="291"/>
      <c r="F22" s="291"/>
      <c r="G22" s="591" t="s">
        <v>166</v>
      </c>
      <c r="H22" s="591"/>
    </row>
    <row r="23" spans="1:8" ht="40" customHeight="1">
      <c r="A23" s="274"/>
      <c r="B23" s="293"/>
      <c r="C23" s="293"/>
      <c r="D23" s="293"/>
      <c r="E23" s="293"/>
      <c r="F23" s="255"/>
      <c r="G23" s="293"/>
      <c r="H23" s="293"/>
    </row>
    <row r="24" spans="1:8" ht="40" customHeight="1">
      <c r="A24" s="260"/>
      <c r="B24" s="294"/>
      <c r="C24" s="294"/>
      <c r="D24" s="294"/>
      <c r="E24" s="294"/>
      <c r="F24" s="294"/>
      <c r="G24" s="294"/>
      <c r="H24" s="294"/>
    </row>
    <row r="25" spans="1:8" ht="40" customHeight="1">
      <c r="A25" s="260"/>
      <c r="B25" s="294"/>
      <c r="C25" s="294"/>
      <c r="D25" s="294"/>
      <c r="E25" s="294"/>
      <c r="F25" s="294"/>
      <c r="G25" s="294"/>
      <c r="H25" s="294"/>
    </row>
    <row r="26" spans="1:8" ht="40" customHeight="1">
      <c r="A26" s="260"/>
      <c r="B26" s="294"/>
      <c r="C26" s="294"/>
      <c r="D26" s="294"/>
      <c r="E26" s="294"/>
      <c r="F26" s="294"/>
      <c r="G26" s="294"/>
      <c r="H26" s="294"/>
    </row>
    <row r="27" spans="1:8" ht="40" customHeight="1">
      <c r="A27" s="260"/>
      <c r="B27" s="294"/>
      <c r="C27" s="294"/>
      <c r="D27" s="294"/>
      <c r="E27" s="294"/>
      <c r="F27" s="294"/>
      <c r="G27" s="294"/>
      <c r="H27" s="294"/>
    </row>
    <row r="28" spans="1:8" ht="40" customHeight="1">
      <c r="A28" s="260"/>
      <c r="B28" s="294"/>
      <c r="C28" s="294"/>
      <c r="D28" s="294"/>
      <c r="E28" s="294"/>
      <c r="F28" s="294"/>
      <c r="G28" s="294"/>
      <c r="H28" s="294"/>
    </row>
    <row r="29" spans="1:8" ht="40" customHeight="1">
      <c r="A29" s="260"/>
      <c r="B29" s="294"/>
      <c r="C29" s="294"/>
      <c r="D29" s="294"/>
      <c r="E29" s="294"/>
      <c r="F29" s="294"/>
      <c r="G29" s="294"/>
      <c r="H29" s="294"/>
    </row>
    <row r="30" spans="1:8" ht="40" customHeight="1">
      <c r="A30" s="260"/>
      <c r="B30" s="294"/>
      <c r="C30" s="294"/>
      <c r="D30" s="294"/>
      <c r="E30" s="294"/>
      <c r="F30" s="294"/>
      <c r="G30" s="294"/>
      <c r="H30" s="294"/>
    </row>
    <row r="31" spans="1:8" ht="40" customHeight="1">
      <c r="A31" s="260"/>
      <c r="B31" s="294"/>
      <c r="C31" s="294"/>
      <c r="D31" s="294"/>
      <c r="E31" s="294"/>
      <c r="F31" s="294"/>
      <c r="G31" s="294"/>
      <c r="H31" s="294"/>
    </row>
    <row r="32" spans="1:8" ht="40" customHeight="1">
      <c r="A32" s="260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60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60"/>
      <c r="B34" s="294" t="s">
        <v>167</v>
      </c>
      <c r="C34" s="294"/>
      <c r="D34" s="294"/>
      <c r="E34" s="294"/>
      <c r="F34" s="294"/>
      <c r="G34" s="294"/>
      <c r="H34" s="294"/>
    </row>
    <row r="35" spans="1:13" ht="40" customHeight="1">
      <c r="A35" s="260"/>
      <c r="B35" s="294"/>
      <c r="C35" s="294"/>
      <c r="D35" s="294"/>
      <c r="E35" s="294"/>
      <c r="F35" s="294"/>
      <c r="G35" s="294"/>
      <c r="H35" s="294"/>
      <c r="M35" s="292" t="s">
        <v>167</v>
      </c>
    </row>
    <row r="36" spans="1:13" ht="40" customHeight="1">
      <c r="A36" s="260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60"/>
      <c r="B37" s="294"/>
      <c r="C37" s="294"/>
      <c r="D37" s="294"/>
      <c r="E37" s="294"/>
      <c r="F37" s="294"/>
      <c r="G37" s="294"/>
      <c r="H37" s="294"/>
    </row>
    <row r="38" spans="1:13" ht="59.25" customHeight="1">
      <c r="A38" s="260"/>
      <c r="B38" s="295" t="s">
        <v>168</v>
      </c>
      <c r="C38" s="294"/>
      <c r="D38" s="294"/>
      <c r="E38" s="294"/>
      <c r="F38" s="294"/>
      <c r="G38" s="294"/>
      <c r="H38" s="294"/>
    </row>
    <row r="39" spans="1:13" ht="153.75" customHeight="1">
      <c r="A39" s="260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60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60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169</v>
      </c>
    </row>
    <row r="42" spans="1:13" ht="40" customHeight="1">
      <c r="A42" s="260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60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60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60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60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60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60"/>
      <c r="B48" s="294"/>
      <c r="C48" s="294"/>
      <c r="D48" s="294"/>
      <c r="E48" s="294"/>
      <c r="F48" s="294"/>
      <c r="G48" s="294"/>
      <c r="H48" s="294"/>
    </row>
    <row r="49" spans="1:8" ht="40" customHeight="1">
      <c r="A49" s="260"/>
      <c r="B49" s="299" t="s">
        <v>170</v>
      </c>
      <c r="C49" s="294"/>
      <c r="D49" s="294"/>
      <c r="E49" s="294"/>
      <c r="F49" s="294"/>
      <c r="G49" s="294"/>
      <c r="H49" s="294"/>
    </row>
    <row r="50" spans="1:8" ht="40" customHeight="1">
      <c r="A50" s="260"/>
      <c r="B50" s="294"/>
      <c r="C50" s="294"/>
      <c r="D50" s="294"/>
      <c r="E50" s="294"/>
      <c r="F50" s="294"/>
      <c r="G50" s="294"/>
      <c r="H50" s="294"/>
    </row>
    <row r="51" spans="1:8" ht="40" customHeight="1">
      <c r="A51" s="260"/>
      <c r="B51" s="294"/>
      <c r="C51" s="294"/>
      <c r="D51" s="294"/>
      <c r="E51" s="294"/>
      <c r="F51" s="294"/>
      <c r="G51" s="294"/>
      <c r="H51" s="294"/>
    </row>
    <row r="52" spans="1:8" ht="40" customHeight="1">
      <c r="A52" s="260"/>
      <c r="B52" s="294"/>
      <c r="C52" s="294"/>
      <c r="D52" s="294"/>
      <c r="E52" s="294"/>
      <c r="F52" s="294"/>
      <c r="G52" s="294"/>
      <c r="H52" s="294"/>
    </row>
    <row r="53" spans="1:8" ht="40" customHeight="1">
      <c r="A53" s="260"/>
      <c r="B53" s="294"/>
      <c r="C53" s="294"/>
      <c r="D53" s="294"/>
      <c r="E53" s="294"/>
      <c r="F53" s="294"/>
      <c r="G53" s="294"/>
      <c r="H53" s="294" t="s">
        <v>171</v>
      </c>
    </row>
    <row r="54" spans="1:8" ht="40" customHeight="1">
      <c r="A54" s="260"/>
      <c r="B54" s="294"/>
      <c r="C54" s="294"/>
      <c r="D54" s="294"/>
      <c r="E54" s="294"/>
      <c r="F54" s="294"/>
      <c r="G54" s="294"/>
      <c r="H54" s="294"/>
    </row>
    <row r="55" spans="1:8" ht="40" customHeight="1">
      <c r="A55" s="260"/>
      <c r="B55" s="294"/>
      <c r="C55" s="294"/>
      <c r="D55" s="294"/>
      <c r="E55" s="294"/>
      <c r="F55" s="294"/>
      <c r="G55" s="294"/>
      <c r="H55" s="294"/>
    </row>
    <row r="56" spans="1:8" ht="40" customHeight="1">
      <c r="A56" s="260"/>
      <c r="B56" s="294"/>
      <c r="C56" s="294"/>
      <c r="D56" s="294"/>
      <c r="E56" s="294"/>
      <c r="F56" s="294"/>
      <c r="G56" s="294"/>
      <c r="H56" s="294"/>
    </row>
    <row r="57" spans="1:8" ht="40" customHeight="1">
      <c r="A57" s="260"/>
      <c r="B57" s="294"/>
      <c r="C57" s="294"/>
      <c r="D57" s="294"/>
      <c r="E57" s="294"/>
      <c r="F57" s="294"/>
      <c r="G57" s="294"/>
      <c r="H57" s="294"/>
    </row>
    <row r="58" spans="1:8" ht="40" customHeight="1">
      <c r="A58" s="260"/>
      <c r="B58" s="294"/>
      <c r="C58" s="294"/>
      <c r="D58" s="294"/>
      <c r="E58" s="294"/>
      <c r="F58" s="294"/>
      <c r="G58" s="294"/>
      <c r="H58" s="294"/>
    </row>
    <row r="59" spans="1:8" ht="40" customHeight="1">
      <c r="A59" s="260"/>
      <c r="B59" s="294"/>
      <c r="C59" s="294"/>
      <c r="D59" s="294"/>
      <c r="E59" s="294"/>
      <c r="F59" s="294"/>
      <c r="G59" s="294"/>
      <c r="H59" s="294"/>
    </row>
    <row r="60" spans="1:8" ht="40" customHeight="1">
      <c r="A60" s="260"/>
      <c r="B60" s="294"/>
      <c r="C60" s="294"/>
      <c r="D60" s="294"/>
      <c r="E60" s="294"/>
      <c r="F60" s="294"/>
      <c r="G60" s="294"/>
      <c r="H60" s="294"/>
    </row>
    <row r="61" spans="1:8" ht="40" customHeight="1">
      <c r="A61" s="260"/>
      <c r="B61" s="294"/>
      <c r="C61" s="294"/>
      <c r="D61" s="294"/>
      <c r="E61" s="294"/>
      <c r="F61" s="294"/>
      <c r="G61" s="294"/>
      <c r="H61" s="294"/>
    </row>
    <row r="62" spans="1:8" ht="40" customHeight="1">
      <c r="A62" s="260"/>
      <c r="B62" s="294"/>
      <c r="C62" s="294"/>
      <c r="D62" s="294"/>
      <c r="E62" s="294"/>
      <c r="F62" s="294"/>
      <c r="G62" s="294"/>
      <c r="H62" s="294"/>
    </row>
    <row r="63" spans="1:8" ht="40" customHeight="1">
      <c r="A63" s="260"/>
      <c r="B63" s="294"/>
      <c r="C63" s="294"/>
      <c r="D63" s="294"/>
      <c r="E63" s="294"/>
      <c r="F63" s="294"/>
      <c r="G63" s="294"/>
      <c r="H63" s="294"/>
    </row>
    <row r="64" spans="1:8" ht="40" customHeight="1">
      <c r="A64" s="260"/>
      <c r="B64" s="294"/>
      <c r="C64" s="294"/>
      <c r="D64" s="294"/>
      <c r="E64" s="294"/>
      <c r="F64" s="294"/>
      <c r="G64" s="294"/>
      <c r="H64" s="294"/>
    </row>
    <row r="65" spans="1:8" ht="40" customHeight="1">
      <c r="A65" s="260"/>
      <c r="B65" s="294"/>
      <c r="C65" s="294"/>
      <c r="D65" s="294"/>
      <c r="E65" s="294"/>
      <c r="F65" s="294"/>
      <c r="G65" s="294"/>
      <c r="H65" s="294"/>
    </row>
    <row r="66" spans="1:8" ht="40" customHeight="1">
      <c r="A66" s="260"/>
      <c r="B66" s="294"/>
      <c r="C66" s="294"/>
      <c r="D66" s="294"/>
      <c r="E66" s="294"/>
      <c r="F66" s="294"/>
      <c r="G66" s="294"/>
      <c r="H66" s="294"/>
    </row>
    <row r="67" spans="1:8" ht="40" customHeight="1">
      <c r="A67" s="260"/>
      <c r="B67" s="294"/>
      <c r="C67" s="294"/>
      <c r="D67" s="294"/>
      <c r="E67" s="294"/>
      <c r="F67" s="294"/>
      <c r="G67" s="294"/>
      <c r="H67" s="294"/>
    </row>
    <row r="68" spans="1:8" ht="40" customHeight="1">
      <c r="A68" s="260"/>
      <c r="B68" s="294"/>
      <c r="C68" s="294"/>
      <c r="D68" s="294"/>
      <c r="E68" s="294"/>
      <c r="F68" s="294"/>
      <c r="G68" s="294"/>
      <c r="H68" s="294"/>
    </row>
    <row r="69" spans="1:8" ht="40" customHeight="1">
      <c r="A69" s="260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172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30FE71-C488-41B7-9F69-87E8D6E41D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5B16E1-93ED-4197-882F-28263E980AF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2. TRIM CARD</vt:lpstr>
      <vt:lpstr>DETAIL STICKER</vt:lpstr>
      <vt:lpstr>VỊ TRÍ HÌNH IN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'VỊ TRÍ HÌNH IN'!Print_Area</vt:lpstr>
      <vt:lpstr>'1. CD'!Print_Titles</vt:lpstr>
      <vt:lpstr>'2. TRIM CARD'!Print_Titles</vt:lpstr>
      <vt:lpstr>'VỊ TRÍ HÌNH IN'!Print_Titles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2024-04-16T04:38:03Z</cp:lastPrinted>
  <dcterms:created xsi:type="dcterms:W3CDTF">2016-05-06T01:47:29Z</dcterms:created>
  <dcterms:modified xsi:type="dcterms:W3CDTF">2024-05-08T02:27:06Z</dcterms:modified>
</cp:coreProperties>
</file>