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LE FLEUR/3-FW24/1-SAMPLE/2-STYLE-FILE/CUTTING DOCKET/"/>
    </mc:Choice>
  </mc:AlternateContent>
  <xr:revisionPtr revIDLastSave="201" documentId="8_{6359E9BB-EB3A-4097-827D-C95DCC76D556}" xr6:coauthVersionLast="47" xr6:coauthVersionMax="47" xr10:uidLastSave="{3984A4CA-2B59-4A6E-956B-1BC6888B45A8}"/>
  <bookViews>
    <workbookView xWindow="-120" yWindow="-120" windowWidth="20730" windowHeight="1104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UA FULLL SIZE 310724" sheetId="24" r:id="rId4"/>
    <sheet name="Sheet1" sheetId="23" r:id="rId5"/>
    <sheet name="2. TRIM CARD (GREY)" sheetId="17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</externalReferences>
  <definedNames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DOCKET'!$A$30:$R$50</definedName>
    <definedName name="_xlnm._FilterDatabase" localSheetId="1" hidden="1">GREY!$A$64:$Q$131</definedName>
    <definedName name="INTERNAL_INVOICE">[1]UN!#REF!</definedName>
    <definedName name="KKKKK">[1]UN!#REF!</definedName>
    <definedName name="_xlnm.Print_Area" localSheetId="2">'2. TRIM CARD'!$A$1:$B$18</definedName>
    <definedName name="_xlnm.Print_Area" localSheetId="5">'2. TRIM CARD (GREY)'!$A$1:$E$39</definedName>
    <definedName name="_xlnm.Print_Area" localSheetId="1">GREY!$A$1:$P$169</definedName>
    <definedName name="_xlnm.Print_Area" localSheetId="3">'UA FULLL SIZE 310724'!$A$1:$N$20</definedName>
    <definedName name="_xlnm.Print_Titles" localSheetId="0">'1. CUTTING DOCKET'!$1:$15</definedName>
    <definedName name="_xlnm.Print_Titles" localSheetId="2">'2. TRIM CARD'!$1:$7</definedName>
    <definedName name="_xlnm.Print_Titles" localSheetId="5">'2. TRIM CARD (GREY)'!$1:$5</definedName>
    <definedName name="_xlnm.Print_Titles" localSheetId="1">GREY!$1:$15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4" l="1"/>
  <c r="N20" i="24" s="1"/>
  <c r="J20" i="24"/>
  <c r="G20" i="24"/>
  <c r="F20" i="24" s="1"/>
  <c r="M19" i="24"/>
  <c r="N19" i="24" s="1"/>
  <c r="J19" i="24"/>
  <c r="G19" i="24"/>
  <c r="F19" i="24" s="1"/>
  <c r="J18" i="24"/>
  <c r="M18" i="24" s="1"/>
  <c r="N18" i="24" s="1"/>
  <c r="G18" i="24"/>
  <c r="F18" i="24"/>
  <c r="M17" i="24"/>
  <c r="N17" i="24" s="1"/>
  <c r="J17" i="24"/>
  <c r="G17" i="24"/>
  <c r="F17" i="24"/>
  <c r="N16" i="24"/>
  <c r="M16" i="24"/>
  <c r="J16" i="24"/>
  <c r="G16" i="24"/>
  <c r="F16" i="24" s="1"/>
  <c r="J15" i="24"/>
  <c r="M15" i="24" s="1"/>
  <c r="N15" i="24" s="1"/>
  <c r="G15" i="24"/>
  <c r="F15" i="24" s="1"/>
  <c r="J14" i="24"/>
  <c r="M14" i="24" s="1"/>
  <c r="N14" i="24" s="1"/>
  <c r="G14" i="24"/>
  <c r="F14" i="24"/>
  <c r="M13" i="24"/>
  <c r="N13" i="24" s="1"/>
  <c r="J13" i="24"/>
  <c r="G13" i="24"/>
  <c r="F13" i="24"/>
  <c r="N12" i="24"/>
  <c r="M12" i="24"/>
  <c r="J12" i="24"/>
  <c r="G12" i="24"/>
  <c r="F12" i="24" s="1"/>
  <c r="J11" i="24"/>
  <c r="M11" i="24" s="1"/>
  <c r="N11" i="24" s="1"/>
  <c r="G11" i="24"/>
  <c r="F11" i="24" s="1"/>
  <c r="J10" i="24"/>
  <c r="M10" i="24" s="1"/>
  <c r="N10" i="24" s="1"/>
  <c r="G10" i="24"/>
  <c r="F10" i="24"/>
  <c r="M9" i="24"/>
  <c r="N9" i="24" s="1"/>
  <c r="J9" i="24"/>
  <c r="G9" i="24"/>
  <c r="F9" i="24"/>
  <c r="N8" i="24"/>
  <c r="M8" i="24"/>
  <c r="J8" i="24"/>
  <c r="G8" i="24"/>
  <c r="F8" i="24" s="1"/>
  <c r="A11" i="5" l="1"/>
  <c r="B14" i="5"/>
  <c r="A13" i="5"/>
  <c r="A10" i="5"/>
  <c r="F20" i="1"/>
  <c r="G20" i="1"/>
  <c r="H20" i="1"/>
  <c r="I20" i="1"/>
  <c r="H88" i="1"/>
  <c r="H32" i="1"/>
  <c r="A23" i="5" l="1"/>
  <c r="B12" i="5"/>
  <c r="L48" i="1"/>
  <c r="L47" i="1"/>
  <c r="L44" i="1"/>
  <c r="L43" i="1"/>
  <c r="L45" i="1" s="1"/>
  <c r="L31" i="1" l="1"/>
  <c r="E27" i="1" l="1"/>
  <c r="F22" i="1" l="1"/>
  <c r="C88" i="1" s="1"/>
  <c r="B29" i="5" l="1"/>
  <c r="A29" i="5"/>
  <c r="B21" i="5"/>
  <c r="B23" i="5" l="1"/>
  <c r="A21" i="5"/>
  <c r="B19" i="5"/>
  <c r="A19" i="5"/>
  <c r="I49" i="1" l="1"/>
  <c r="I47" i="1"/>
  <c r="I45" i="1"/>
  <c r="I43" i="1"/>
  <c r="I41" i="1"/>
  <c r="I39" i="1"/>
  <c r="L46" i="1"/>
  <c r="G22" i="1" l="1"/>
  <c r="H22" i="1"/>
  <c r="I22" i="1"/>
  <c r="J20" i="1"/>
  <c r="J22" i="1" s="1"/>
  <c r="K20" i="1"/>
  <c r="K22" i="1" s="1"/>
  <c r="G88" i="1" l="1"/>
  <c r="F88" i="1"/>
  <c r="E88" i="1"/>
  <c r="D88" i="1"/>
  <c r="I88" i="1" s="1"/>
  <c r="B17" i="5"/>
  <c r="A17" i="5"/>
  <c r="A9" i="5"/>
  <c r="I33" i="1" l="1"/>
  <c r="C81" i="1" l="1"/>
  <c r="C80" i="1"/>
  <c r="C78" i="1"/>
  <c r="C59" i="1"/>
  <c r="C58" i="1"/>
  <c r="C56" i="1"/>
  <c r="C68" i="1"/>
  <c r="I37" i="1"/>
  <c r="I34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9" i="17"/>
  <c r="A8" i="17"/>
  <c r="B7" i="17"/>
  <c r="E5" i="17"/>
  <c r="D5" i="17"/>
  <c r="C5" i="17"/>
  <c r="B4" i="17"/>
  <c r="A4" i="17"/>
  <c r="B3" i="17"/>
  <c r="A3" i="17"/>
  <c r="B2" i="17"/>
  <c r="A2" i="17"/>
  <c r="H50" i="1" l="1"/>
  <c r="H42" i="1"/>
  <c r="H44" i="1"/>
  <c r="H48" i="1"/>
  <c r="H40" i="1"/>
  <c r="H46" i="1"/>
  <c r="B79" i="1"/>
  <c r="B57" i="1"/>
  <c r="B69" i="1"/>
  <c r="H38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K46" i="1" l="1"/>
  <c r="K42" i="1"/>
  <c r="K44" i="1"/>
  <c r="K50" i="1"/>
  <c r="K48" i="1"/>
  <c r="K40" i="1"/>
  <c r="K38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27" i="1"/>
  <c r="A11" i="17" l="1"/>
  <c r="D6" i="17"/>
  <c r="E6" i="17"/>
  <c r="C15" i="17"/>
  <c r="D9" i="17" l="1"/>
  <c r="E9" i="17"/>
  <c r="L32" i="1"/>
  <c r="D11" i="17" l="1"/>
  <c r="E11" i="17"/>
  <c r="B7" i="5" l="1"/>
  <c r="B6" i="17" l="1"/>
  <c r="B6" i="5"/>
  <c r="E28" i="1"/>
  <c r="B9" i="17" l="1"/>
  <c r="B9" i="5"/>
  <c r="B81" i="1"/>
  <c r="B80" i="1"/>
  <c r="B59" i="1" l="1"/>
  <c r="B58" i="1"/>
  <c r="B11" i="17"/>
  <c r="E15" i="17" l="1"/>
  <c r="D15" i="17"/>
  <c r="M40" i="1"/>
  <c r="O40" i="1" s="1"/>
  <c r="M44" i="1"/>
  <c r="O44" i="1" s="1"/>
  <c r="C6" i="17" l="1"/>
  <c r="C9" i="17" l="1"/>
  <c r="C11" i="17" l="1"/>
  <c r="B27" i="5" l="1"/>
  <c r="A27" i="5"/>
  <c r="B25" i="5"/>
  <c r="B15" i="5" l="1"/>
  <c r="I31" i="1" l="1"/>
  <c r="A15" i="5"/>
  <c r="D19" i="1"/>
  <c r="D20" i="1" s="1"/>
  <c r="A8" i="5"/>
  <c r="Q18" i="1"/>
  <c r="B2" i="5"/>
  <c r="B3" i="5"/>
  <c r="A4" i="5"/>
  <c r="A3" i="5"/>
  <c r="A2" i="5"/>
  <c r="B4" i="5"/>
  <c r="Q19" i="1"/>
  <c r="H41" i="1" l="1"/>
  <c r="H49" i="1"/>
  <c r="H47" i="1"/>
  <c r="H39" i="1"/>
  <c r="H43" i="1"/>
  <c r="H45" i="1"/>
  <c r="H33" i="1"/>
  <c r="B78" i="1"/>
  <c r="B68" i="1"/>
  <c r="B56" i="1"/>
  <c r="H34" i="1"/>
  <c r="H37" i="1"/>
  <c r="H31" i="1"/>
  <c r="F31" i="1" s="1"/>
  <c r="B5" i="17"/>
  <c r="A26" i="1"/>
  <c r="M38" i="1"/>
  <c r="O38" i="1" s="1"/>
  <c r="M42" i="1"/>
  <c r="O42" i="1" s="1"/>
  <c r="M46" i="1"/>
  <c r="O46" i="1" s="1"/>
  <c r="M50" i="1"/>
  <c r="O50" i="1" s="1"/>
  <c r="B5" i="5"/>
  <c r="Q20" i="1"/>
  <c r="K31" i="1" l="1"/>
  <c r="Q22" i="1"/>
  <c r="K32" i="1"/>
  <c r="M32" i="1" s="1"/>
  <c r="K41" i="1"/>
  <c r="M41" i="1" s="1"/>
  <c r="O41" i="1" s="1"/>
  <c r="K39" i="1"/>
  <c r="M39" i="1" s="1"/>
  <c r="O39" i="1" s="1"/>
  <c r="K49" i="1"/>
  <c r="M49" i="1" s="1"/>
  <c r="O49" i="1" s="1"/>
  <c r="K47" i="1"/>
  <c r="M47" i="1" s="1"/>
  <c r="O47" i="1" s="1"/>
  <c r="K45" i="1"/>
  <c r="M45" i="1" s="1"/>
  <c r="O45" i="1" s="1"/>
  <c r="K43" i="1"/>
  <c r="M43" i="1" s="1"/>
  <c r="O43" i="1" s="1"/>
  <c r="M48" i="1"/>
  <c r="O48" i="1" s="1"/>
  <c r="G27" i="1"/>
  <c r="I27" i="1" s="1"/>
  <c r="B15" i="17"/>
  <c r="B11" i="5"/>
  <c r="K37" i="1"/>
  <c r="M37" i="1" s="1"/>
  <c r="O37" i="1" s="1"/>
  <c r="K33" i="1"/>
  <c r="M33" i="1" s="1"/>
  <c r="O33" i="1" s="1"/>
  <c r="M31" i="1"/>
  <c r="K34" i="1"/>
  <c r="M34" i="1" s="1"/>
  <c r="O34" i="1" s="1"/>
  <c r="G28" i="1"/>
  <c r="I28" i="1" s="1"/>
  <c r="J28" i="1" l="1"/>
  <c r="M28" i="1" s="1"/>
  <c r="J27" i="1"/>
  <c r="M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tc={B4353AD8-365E-4675-A4F8-95E8C746BA8A}</author>
  </authors>
  <commentList>
    <comment ref="H7" authorId="0" shapeId="0" xr:uid="{B4353AD8-365E-4675-A4F8-95E8C746BA8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THEO COMMENT 310724 CUA NGUYÊN</t>
      </text>
    </comment>
  </commentList>
</comments>
</file>

<file path=xl/sharedStrings.xml><?xml version="1.0" encoding="utf-8"?>
<sst xmlns="http://schemas.openxmlformats.org/spreadsheetml/2006/main" count="765" uniqueCount="306">
  <si>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</si>
  <si>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</si>
  <si>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</si>
  <si>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</si>
  <si>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</si>
  <si>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</si>
  <si>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</si>
  <si>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</si>
  <si>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</si>
  <si>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</si>
  <si>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</si>
  <si>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</si>
  <si>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</si>
  <si>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</si>
  <si>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</si>
  <si>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</si>
  <si>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</si>
  <si>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</si>
  <si>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</si>
  <si>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</si>
  <si>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</si>
  <si>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</si>
  <si>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</si>
  <si>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</si>
  <si>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</si>
  <si>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</si>
  <si>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</si>
  <si>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</si>
  <si>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</si>
  <si>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</si>
  <si>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</si>
  <si>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</si>
  <si>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</si>
  <si>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</si>
  <si>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</si>
  <si>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</si>
  <si>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</si>
  <si>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</si>
  <si>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</si>
  <si>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</si>
  <si>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</si>
  <si>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</si>
  <si>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</si>
  <si>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</si>
  <si>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</si>
  <si>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</si>
  <si>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</si>
  <si>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</si>
  <si>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</si>
  <si>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</si>
  <si>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</si>
  <si>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</si>
  <si>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</si>
  <si>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</si>
  <si>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</si>
  <si>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</si>
  <si>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</si>
  <si>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</si>
  <si>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</si>
  <si>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</si>
  <si>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</si>
  <si>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</si>
  <si>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</si>
  <si>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</si>
  <si>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</si>
  <si>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</si>
  <si>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</si>
  <si>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</si>
  <si>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</si>
  <si>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</si>
  <si>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</si>
  <si>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</si>
  <si>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</si>
  <si>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</si>
  <si>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</si>
  <si>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</si>
  <si>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</si>
  <si>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</si>
  <si>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</si>
  <si>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</si>
  <si>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</si>
  <si>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</si>
  <si>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</si>
  <si>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</si>
  <si>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</si>
  <si>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</si>
  <si>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</si>
  <si>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</si>
  <si>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</si>
  <si>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</si>
  <si>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</si>
  <si>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</si>
  <si>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</si>
  <si>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</si>
  <si>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</si>
  <si>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</si>
  <si>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</si>
  <si>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</si>
  <si>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</si>
  <si>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</si>
  <si>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</si>
  <si>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</si>
  <si>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</si>
  <si>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</si>
  <si>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</si>
  <si>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</si>
  <si>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</si>
  <si>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</si>
  <si>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</si>
  <si>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</si>
  <si>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</si>
  <si>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</si>
  <si>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</si>
  <si>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</si>
  <si>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</si>
  <si>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</si>
  <si>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</si>
  <si>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</si>
  <si>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</si>
  <si>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</si>
  <si>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</si>
  <si>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</si>
  <si>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</si>
  <si>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</si>
  <si>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</si>
  <si>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</si>
  <si>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</si>
  <si>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</si>
  <si>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</si>
  <si>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</si>
  <si>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</si>
  <si>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</si>
  <si>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</si>
  <si>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</si>
  <si>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</si>
  <si>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</si>
  <si>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</si>
  <si>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</si>
  <si>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</si>
  <si>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</si>
  <si>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</si>
  <si>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</si>
  <si>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</si>
  <si>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</si>
  <si>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</si>
  <si>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</si>
  <si>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</si>
  <si>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</si>
  <si>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</si>
  <si>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</si>
  <si>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</si>
  <si>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</si>
  <si>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</si>
  <si>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</si>
  <si>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</si>
  <si>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</si>
  <si>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</si>
  <si>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</si>
  <si>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</si>
  <si>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</si>
  <si>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</si>
  <si>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</si>
  <si>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</si>
  <si>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</si>
  <si>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</si>
  <si>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</si>
  <si>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</si>
  <si>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</si>
  <si>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</si>
  <si>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</si>
  <si>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</si>
  <si>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</si>
  <si>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</si>
  <si>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</si>
  <si>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</si>
  <si>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</si>
  <si>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</si>
  <si>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</si>
  <si>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</si>
  <si>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</si>
  <si>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</si>
  <si>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</si>
  <si>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</si>
  <si>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</si>
  <si>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</si>
  <si>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</si>
  <si>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</si>
  <si>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</si>
  <si>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</si>
  <si>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</si>
  <si>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</si>
  <si>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</si>
  <si>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</si>
  <si>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</si>
  <si>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</si>
  <si>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</si>
  <si>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</si>
  <si>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</si>
  <si>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</si>
  <si>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</si>
  <si>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</si>
  <si>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</si>
  <si>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</si>
  <si>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</si>
  <si>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</si>
  <si>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</si>
  <si>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</si>
  <si>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</si>
  <si>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</si>
  <si>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</si>
  <si>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</si>
  <si>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</si>
  <si>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</si>
  <si>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</si>
  <si>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</si>
  <si>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</si>
  <si>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</si>
  <si>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</si>
  <si>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</si>
  <si>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</si>
  <si>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</si>
  <si>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</si>
  <si>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 xml:space="preserve">ĐỊNH VỊ HÌNH IN: </t>
  </si>
  <si>
    <t>XS</t>
  </si>
  <si>
    <t>DROP 1</t>
  </si>
  <si>
    <t>GOLF LE FLEUR</t>
  </si>
  <si>
    <t>YELLOW</t>
  </si>
  <si>
    <t>BLUE</t>
  </si>
  <si>
    <t>NCC THUẬN TIẾN</t>
  </si>
  <si>
    <t>IN:</t>
  </si>
  <si>
    <t>THÊU:</t>
  </si>
  <si>
    <t>KÍCH THƯỚC HÌNH THÊU THÂN TRƯỚC:</t>
  </si>
  <si>
    <t>THÔNG TIN ĐỊNH VỊ HÌNH THÊU THÂN TRƯỚC</t>
  </si>
  <si>
    <t>WASH:</t>
  </si>
  <si>
    <t>KHÔNG WASH</t>
  </si>
  <si>
    <t>- CÁCH MAY THEO NHƯ TÀI LIỆU ĐÍNH KÈM</t>
  </si>
  <si>
    <t xml:space="preserve">- CÁCH GẮN NHÃN PHẢI NHƯ TÀI LIỆU YÊU CẦU </t>
  </si>
  <si>
    <t>- SỐ LƯỢNG NHÃN SIZE NHƯ SAU :</t>
  </si>
  <si>
    <t>CUSTOMER: GOLF LE FLEUR</t>
  </si>
  <si>
    <t>*** Measurement by Inch</t>
  </si>
  <si>
    <t>*** Finished Garment Specs after treatment / wash</t>
  </si>
  <si>
    <t>GRADING RULE</t>
  </si>
  <si>
    <t>TRONG SƯỜN TRÁI NGƯỜI MẶC - CÁCH 5" TỪ MÉP LAI LEN</t>
  </si>
  <si>
    <t>STICKER DÀN TRÊN BAO POLYBAG</t>
  </si>
  <si>
    <t>THẺ BÀI + GHIM TREO</t>
  </si>
  <si>
    <t>THÙNG CARTON</t>
  </si>
  <si>
    <t>TẤM LÓT THÙNG</t>
  </si>
  <si>
    <t>BIG POLYBAG</t>
  </si>
  <si>
    <t>GIỮA CỔ SAU - CÁCH 0.5" TỪ ĐƯỜNG TRA CỔ XUỐNG - MAY 4 CẠNH XUNG QUANH</t>
  </si>
  <si>
    <t>DÁN Ở GÓC PHẢI POLYBAG</t>
  </si>
  <si>
    <t>GIM VÀO GÓC TRÁI DƯỚI CỦA NHÃN CHÍNH</t>
  </si>
  <si>
    <t>ĐỰNG ÁO</t>
  </si>
  <si>
    <t>THÙNG CARTON + TẤM LÓT</t>
  </si>
  <si>
    <t>BỎ VÀO KHI GẤP XẾP</t>
  </si>
  <si>
    <t xml:space="preserve">ĐỊNH VỊ HÌNH THÊU THÂN TRƯỚC CANH GIỮA </t>
  </si>
  <si>
    <t>ĐỊNH VỊ TỪNG SIZE THEO HÌNH ĐÍNH KÈM TNSX</t>
  </si>
  <si>
    <t>ATHLETIC T-SHIRT</t>
  </si>
  <si>
    <t>SS TEE</t>
  </si>
  <si>
    <t>HEAVY JERSEY SOLID - 20'S/2 WITH ENZYME CUT, 300-310GSM</t>
  </si>
  <si>
    <t>RIB 1X1 100% COTTON CM16/1 320GSM</t>
  </si>
  <si>
    <t>DUYỆT MÀU SẮC + CHẤT LƯỢNG HÌNH THÊU THEO ÁO MẪU PP MÃ G11-TS01 MÀU CREAM DỰ KIẾN DUYỆT NGÀY 1/3/24</t>
  </si>
  <si>
    <t>14” W x 4.4” H</t>
  </si>
  <si>
    <t>LAYOUT MANG TÍNH THAM KHẢO</t>
  </si>
  <si>
    <t>BAO POLYBAG 15" X 18"</t>
  </si>
  <si>
    <t>KEY POSITION GARMENT</t>
  </si>
  <si>
    <t>TOL (-/+)</t>
  </si>
  <si>
    <t>L (OLD)</t>
  </si>
  <si>
    <t>GRADING</t>
  </si>
  <si>
    <t>Body length HPS</t>
  </si>
  <si>
    <t>DÀI ÁO TỪ ĐỈNH VAI</t>
  </si>
  <si>
    <t>Chest width @ 1" down from underar</t>
  </si>
  <si>
    <t>RỘNG NGỰC DƯỚI NÁCH 1 INCH</t>
  </si>
  <si>
    <t xml:space="preserve">Bottom Opening </t>
  </si>
  <si>
    <t>RỘNG LAI ĐO ÊM</t>
  </si>
  <si>
    <t>Shoulder width (point to point)</t>
  </si>
  <si>
    <t>RỘNG VAI</t>
  </si>
  <si>
    <t>Neck width( seam to seam)</t>
  </si>
  <si>
    <t>Front neck drop (from HPS to seam)</t>
  </si>
  <si>
    <t>HẠ CỔ TRƯỚC TỪ ĐỈNH VAI ĐẾN ĐƯỜNG MAY</t>
  </si>
  <si>
    <t>Back neck drop (from HPS to seam)</t>
  </si>
  <si>
    <t>HẠ CỔ SAU TỪ ĐỈNH VAI ĐẾN ĐƯỜNG MAY</t>
  </si>
  <si>
    <t>Armhole Straight</t>
  </si>
  <si>
    <t>Sleeve Length</t>
  </si>
  <si>
    <t>1/2 Bicep @ 1" from armpit</t>
  </si>
  <si>
    <t>BẮP TAY DƯỚI NÁCH 1 inch</t>
  </si>
  <si>
    <t xml:space="preserve">Sleeve Opening </t>
  </si>
  <si>
    <t>CỬA TAY ĐO ÊM</t>
  </si>
  <si>
    <t>Hem, CUFF height</t>
  </si>
  <si>
    <t>TO BẢN LAI ÁO, LAI TAY</t>
  </si>
  <si>
    <t>Neck rib height</t>
  </si>
  <si>
    <t>TO BẢN CỔ</t>
  </si>
  <si>
    <t xml:space="preserve">G11-STS02 </t>
  </si>
  <si>
    <t>FW24</t>
  </si>
  <si>
    <t>NGUYÊN - 444</t>
  </si>
  <si>
    <t>KHÔNG THÊU</t>
  </si>
  <si>
    <t>G11  FW24   S2663</t>
  </si>
  <si>
    <t>THEO PHIẾU CẤP MER</t>
  </si>
  <si>
    <t>NHÃN THÀNH PHẦN 100%</t>
  </si>
  <si>
    <t>NHÃN CHÍNH + SIZE GLF</t>
  </si>
  <si>
    <t>VIỀN CỔ BỌC</t>
  </si>
  <si>
    <t>theo phiếu cấp của Mer</t>
  </si>
  <si>
    <t>781/5</t>
  </si>
  <si>
    <t>T0302/6</t>
  </si>
  <si>
    <t>TÁC NGHIỆP MẪU SIZESET: THAM KHẢO CÁCH  THEO ÁO MẪU PROTO SIZE XL MÀU  MÃ G11-STS02 CHUYỂN KÈM TÁC NGHIỆP</t>
  </si>
  <si>
    <t>STYLE: G11-STS02</t>
  </si>
  <si>
    <t>MEASUREMENTS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</si>
</sst>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8"/>
      <name val="Muli"/>
    </font>
    <font>
      <sz val="10"/>
      <color rgb="FF000000"/>
      <name val="Arial"/>
      <family val="2"/>
    </font>
    <font>
      <sz val="10"/>
      <name val="Verdana"/>
      <family val="2"/>
    </font>
    <font>
      <sz val="18"/>
      <color indexed="8"/>
      <name val="Muli"/>
    </font>
    <font>
      <b/>
      <u/>
      <sz val="36"/>
      <color theme="1"/>
      <name val="Muli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  <charset val="163"/>
    </font>
    <font>
      <b/>
      <sz val="10"/>
      <color theme="1"/>
      <name val="Verdana"/>
      <family val="2"/>
      <charset val="163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7" fillId="0" borderId="0"/>
    <xf numFmtId="0" fontId="98" fillId="0" borderId="0"/>
    <xf numFmtId="0" fontId="101" fillId="0" borderId="0"/>
  </cellStyleXfs>
  <cellXfs count="519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165" fontId="49" fillId="0" borderId="54" xfId="0" applyNumberFormat="1" applyFont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4" fontId="49" fillId="2" borderId="54" xfId="0" applyNumberFormat="1" applyFont="1" applyFill="1" applyBorder="1" applyAlignment="1">
      <alignment horizontal="center" vertical="center"/>
    </xf>
    <xf numFmtId="4" fontId="49" fillId="0" borderId="54" xfId="0" applyNumberFormat="1" applyFont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1" fontId="49" fillId="2" borderId="54" xfId="0" applyNumberFormat="1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/>
    </xf>
    <xf numFmtId="1" fontId="31" fillId="2" borderId="55" xfId="0" applyNumberFormat="1" applyFont="1" applyFill="1" applyBorder="1" applyAlignment="1">
      <alignment vertical="center" wrapText="1"/>
    </xf>
    <xf numFmtId="0" fontId="31" fillId="2" borderId="52" xfId="0" quotePrefix="1" applyFont="1" applyFill="1" applyBorder="1" applyAlignment="1">
      <alignment vertical="center" wrapText="1"/>
    </xf>
    <xf numFmtId="0" fontId="31" fillId="2" borderId="29" xfId="0" quotePrefix="1" applyFont="1" applyFill="1" applyBorder="1" applyAlignment="1">
      <alignment vertical="center" wrapText="1"/>
    </xf>
    <xf numFmtId="0" fontId="94" fillId="2" borderId="2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2" xfId="0" applyFont="1" applyFill="1" applyBorder="1" applyAlignment="1">
      <alignment horizontal="left" vertical="center"/>
    </xf>
    <xf numFmtId="0" fontId="94" fillId="2" borderId="2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horizontal="right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right" vertical="center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0" borderId="55" xfId="2" applyNumberFormat="1" applyFont="1" applyBorder="1" applyAlignment="1">
      <alignment horizontal="center" vertical="center" wrapText="1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/>
    </xf>
    <xf numFmtId="0" fontId="50" fillId="0" borderId="54" xfId="2" applyFont="1" applyBorder="1" applyAlignment="1">
      <alignment horizontal="center"/>
    </xf>
    <xf numFmtId="0" fontId="53" fillId="0" borderId="54" xfId="2" applyFont="1" applyBorder="1" applyAlignment="1">
      <alignment horizontal="center"/>
    </xf>
    <xf numFmtId="0" fontId="35" fillId="0" borderId="54" xfId="2" quotePrefix="1" applyFont="1" applyBorder="1" applyAlignment="1">
      <alignment horizontal="left" wrapText="1"/>
    </xf>
    <xf numFmtId="1" fontId="99" fillId="0" borderId="51" xfId="1" applyNumberFormat="1" applyFont="1" applyBorder="1" applyAlignment="1">
      <alignment horizontal="center" vertical="center" wrapText="1"/>
    </xf>
    <xf numFmtId="0" fontId="49" fillId="0" borderId="54" xfId="2" quotePrefix="1" applyFont="1" applyBorder="1" applyAlignment="1">
      <alignment horizontal="center" vertical="center" wrapText="1"/>
    </xf>
    <xf numFmtId="1" fontId="69" fillId="0" borderId="54" xfId="0" applyNumberFormat="1" applyFont="1" applyBorder="1" applyAlignment="1">
      <alignment vertical="center" wrapText="1"/>
    </xf>
    <xf numFmtId="1" fontId="69" fillId="0" borderId="54" xfId="0" quotePrefix="1" applyNumberFormat="1" applyFont="1" applyBorder="1" applyAlignment="1">
      <alignment vertical="center" wrapText="1"/>
    </xf>
    <xf numFmtId="0" fontId="102" fillId="0" borderId="0" xfId="130" applyFont="1" applyAlignment="1">
      <alignment vertical="center"/>
    </xf>
    <xf numFmtId="0" fontId="101" fillId="0" borderId="0" xfId="130" applyAlignment="1">
      <alignment vertical="center"/>
    </xf>
    <xf numFmtId="12" fontId="101" fillId="0" borderId="0" xfId="130" applyNumberFormat="1" applyAlignment="1">
      <alignment horizontal="center" vertical="center"/>
    </xf>
    <xf numFmtId="0" fontId="101" fillId="0" borderId="0" xfId="130" applyAlignment="1">
      <alignment horizontal="center" vertical="center"/>
    </xf>
    <xf numFmtId="0" fontId="102" fillId="47" borderId="0" xfId="130" applyFont="1" applyFill="1" applyAlignment="1">
      <alignment vertical="center"/>
    </xf>
    <xf numFmtId="0" fontId="38" fillId="0" borderId="0" xfId="130" applyFont="1"/>
    <xf numFmtId="0" fontId="102" fillId="0" borderId="54" xfId="130" applyFont="1" applyBorder="1" applyAlignment="1">
      <alignment vertical="center"/>
    </xf>
    <xf numFmtId="0" fontId="101" fillId="0" borderId="54" xfId="130" applyBorder="1" applyAlignment="1">
      <alignment vertical="center"/>
    </xf>
    <xf numFmtId="12" fontId="101" fillId="0" borderId="54" xfId="130" applyNumberFormat="1" applyBorder="1" applyAlignment="1">
      <alignment horizontal="center" vertical="center"/>
    </xf>
    <xf numFmtId="0" fontId="101" fillId="0" borderId="54" xfId="130" applyBorder="1" applyAlignment="1">
      <alignment horizontal="center" vertical="center"/>
    </xf>
    <xf numFmtId="12" fontId="101" fillId="49" borderId="54" xfId="130" applyNumberFormat="1" applyFill="1" applyBorder="1" applyAlignment="1">
      <alignment horizontal="center" vertical="center"/>
    </xf>
    <xf numFmtId="0" fontId="103" fillId="0" borderId="54" xfId="130" applyFont="1" applyBorder="1" applyAlignment="1">
      <alignment horizontal="center" vertical="center"/>
    </xf>
    <xf numFmtId="12" fontId="103" fillId="3" borderId="54" xfId="130" applyNumberFormat="1" applyFont="1" applyFill="1" applyBorder="1" applyAlignment="1">
      <alignment horizontal="center" vertical="center"/>
    </xf>
    <xf numFmtId="12" fontId="103" fillId="49" borderId="54" xfId="130" applyNumberFormat="1" applyFont="1" applyFill="1" applyBorder="1" applyAlignment="1">
      <alignment horizontal="center" vertical="center"/>
    </xf>
    <xf numFmtId="0" fontId="103" fillId="48" borderId="54" xfId="130" applyFont="1" applyFill="1" applyBorder="1" applyAlignment="1">
      <alignment horizontal="center" vertical="center"/>
    </xf>
    <xf numFmtId="0" fontId="102" fillId="0" borderId="54" xfId="130" applyFont="1" applyBorder="1" applyAlignment="1">
      <alignment horizontal="center" vertical="center"/>
    </xf>
    <xf numFmtId="0" fontId="15" fillId="0" borderId="54" xfId="130" applyFont="1" applyBorder="1" applyAlignment="1">
      <alignment vertical="center"/>
    </xf>
    <xf numFmtId="12" fontId="103" fillId="0" borderId="54" xfId="130" applyNumberFormat="1" applyFont="1" applyBorder="1" applyAlignment="1">
      <alignment horizontal="center" vertical="center"/>
    </xf>
    <xf numFmtId="0" fontId="104" fillId="3" borderId="54" xfId="130" applyFont="1" applyFill="1" applyBorder="1" applyAlignment="1">
      <alignment horizontal="center" vertical="center"/>
    </xf>
    <xf numFmtId="12" fontId="102" fillId="0" borderId="54" xfId="130" applyNumberFormat="1" applyFont="1" applyBorder="1" applyAlignment="1">
      <alignment horizontal="center" vertical="center"/>
    </xf>
    <xf numFmtId="0" fontId="15" fillId="0" borderId="47" xfId="130" applyFont="1" applyBorder="1" applyAlignment="1">
      <alignment vertical="center"/>
    </xf>
    <xf numFmtId="0" fontId="104" fillId="3" borderId="61" xfId="130" applyFont="1" applyFill="1" applyBorder="1" applyAlignment="1">
      <alignment horizontal="center" vertical="center"/>
    </xf>
    <xf numFmtId="12" fontId="103" fillId="3" borderId="47" xfId="130" applyNumberFormat="1" applyFont="1" applyFill="1" applyBorder="1" applyAlignment="1">
      <alignment horizontal="center" vertical="center"/>
    </xf>
    <xf numFmtId="0" fontId="104" fillId="0" borderId="54" xfId="130" applyFont="1" applyBorder="1" applyAlignment="1">
      <alignment horizontal="center" vertical="center"/>
    </xf>
    <xf numFmtId="0" fontId="102" fillId="0" borderId="71" xfId="130" applyFont="1" applyBorder="1" applyAlignment="1">
      <alignment vertical="center"/>
    </xf>
    <xf numFmtId="0" fontId="15" fillId="0" borderId="71" xfId="130" applyFont="1" applyBorder="1" applyAlignment="1">
      <alignment vertical="center"/>
    </xf>
    <xf numFmtId="12" fontId="103" fillId="3" borderId="72" xfId="130" applyNumberFormat="1" applyFont="1" applyFill="1" applyBorder="1" applyAlignment="1">
      <alignment horizontal="center" vertical="center"/>
    </xf>
    <xf numFmtId="12" fontId="103" fillId="0" borderId="72" xfId="130" applyNumberFormat="1" applyFont="1" applyBorder="1" applyAlignment="1">
      <alignment horizontal="center" vertical="center"/>
    </xf>
    <xf numFmtId="12" fontId="103" fillId="49" borderId="72" xfId="130" applyNumberFormat="1" applyFont="1" applyFill="1" applyBorder="1" applyAlignment="1">
      <alignment horizontal="center" vertical="center"/>
    </xf>
    <xf numFmtId="0" fontId="104" fillId="0" borderId="71" xfId="130" applyFont="1" applyBorder="1" applyAlignment="1">
      <alignment horizontal="center" vertical="center"/>
    </xf>
    <xf numFmtId="12" fontId="102" fillId="0" borderId="72" xfId="130" applyNumberFormat="1" applyFont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32" fillId="2" borderId="53" xfId="0" applyNumberFormat="1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69" fillId="0" borderId="60" xfId="0" applyNumberFormat="1" applyFont="1" applyBorder="1" applyAlignment="1">
      <alignment horizontal="center" vertical="center" wrapText="1"/>
    </xf>
    <xf numFmtId="1" fontId="69" fillId="0" borderId="29" xfId="0" applyNumberFormat="1" applyFont="1" applyBorder="1" applyAlignment="1">
      <alignment horizontal="center" vertical="center" wrapText="1"/>
    </xf>
    <xf numFmtId="1" fontId="69" fillId="0" borderId="30" xfId="0" applyNumberFormat="1" applyFont="1" applyBorder="1" applyAlignment="1">
      <alignment horizontal="center" vertical="center" wrapText="1"/>
    </xf>
    <xf numFmtId="1" fontId="69" fillId="0" borderId="58" xfId="0" applyNumberFormat="1" applyFont="1" applyBorder="1" applyAlignment="1">
      <alignment horizontal="center" vertical="center" wrapText="1"/>
    </xf>
    <xf numFmtId="1" fontId="69" fillId="0" borderId="57" xfId="0" applyNumberFormat="1" applyFont="1" applyBorder="1" applyAlignment="1">
      <alignment horizontal="center" vertical="center" wrapText="1"/>
    </xf>
    <xf numFmtId="1" fontId="69" fillId="0" borderId="59" xfId="0" applyNumberFormat="1" applyFont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left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32" fillId="2" borderId="53" xfId="0" applyNumberFormat="1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/>
    </xf>
    <xf numFmtId="0" fontId="10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3" xfId="0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12" fontId="53" fillId="0" borderId="55" xfId="0" quotePrefix="1" applyNumberFormat="1" applyFont="1" applyBorder="1" applyAlignment="1">
      <alignment horizontal="center" vertical="center" wrapText="1"/>
    </xf>
    <xf numFmtId="12" fontId="53" fillId="0" borderId="52" xfId="0" quotePrefix="1" applyNumberFormat="1" applyFont="1" applyBorder="1" applyAlignment="1">
      <alignment horizontal="center" vertical="center" wrapText="1"/>
    </xf>
    <xf numFmtId="12" fontId="53" fillId="0" borderId="53" xfId="0" quotePrefix="1" applyNumberFormat="1" applyFont="1" applyBorder="1" applyAlignment="1">
      <alignment horizontal="center" vertical="center" wrapText="1"/>
    </xf>
    <xf numFmtId="0" fontId="49" fillId="3" borderId="14" xfId="0" applyFont="1" applyFill="1" applyBorder="1" applyAlignment="1">
      <alignment horizontal="left" vertical="center" wrapText="1"/>
    </xf>
    <xf numFmtId="0" fontId="49" fillId="3" borderId="55" xfId="0" applyFont="1" applyFill="1" applyBorder="1" applyAlignment="1">
      <alignment horizontal="left" vertical="center" wrapText="1"/>
    </xf>
    <xf numFmtId="0" fontId="49" fillId="3" borderId="53" xfId="0" applyFont="1" applyFill="1" applyBorder="1" applyAlignment="1">
      <alignment horizontal="left" vertical="center" wrapText="1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2" fontId="48" fillId="0" borderId="55" xfId="0" quotePrefix="1" applyNumberFormat="1" applyFont="1" applyBorder="1" applyAlignment="1">
      <alignment horizontal="center" vertical="center" wrapText="1"/>
    </xf>
    <xf numFmtId="12" fontId="48" fillId="0" borderId="52" xfId="0" quotePrefix="1" applyNumberFormat="1" applyFont="1" applyBorder="1" applyAlignment="1">
      <alignment horizontal="center" vertical="center" wrapText="1"/>
    </xf>
    <xf numFmtId="12" fontId="48" fillId="0" borderId="53" xfId="0" quotePrefix="1" applyNumberFormat="1" applyFont="1" applyBorder="1" applyAlignment="1">
      <alignment horizontal="center" vertical="center" wrapText="1"/>
    </xf>
    <xf numFmtId="12" fontId="64" fillId="0" borderId="55" xfId="0" quotePrefix="1" applyNumberFormat="1" applyFont="1" applyBorder="1" applyAlignment="1">
      <alignment horizontal="center" vertical="center" wrapText="1"/>
    </xf>
    <xf numFmtId="12" fontId="64" fillId="0" borderId="52" xfId="0" quotePrefix="1" applyNumberFormat="1" applyFont="1" applyBorder="1" applyAlignment="1">
      <alignment horizontal="center" vertical="center" wrapText="1"/>
    </xf>
    <xf numFmtId="12" fontId="64" fillId="0" borderId="53" xfId="0" quotePrefix="1" applyNumberFormat="1" applyFont="1" applyBorder="1" applyAlignment="1">
      <alignment horizontal="center" vertical="center" wrapText="1"/>
    </xf>
    <xf numFmtId="0" fontId="96" fillId="10" borderId="54" xfId="0" applyFont="1" applyFill="1" applyBorder="1" applyAlignment="1">
      <alignment horizontal="center" vertical="center"/>
    </xf>
    <xf numFmtId="0" fontId="35" fillId="2" borderId="60" xfId="0" quotePrefix="1" applyFont="1" applyFill="1" applyBorder="1" applyAlignment="1">
      <alignment horizontal="center" vertical="center" wrapText="1"/>
    </xf>
    <xf numFmtId="0" fontId="35" fillId="2" borderId="29" xfId="0" quotePrefix="1" applyFont="1" applyFill="1" applyBorder="1" applyAlignment="1">
      <alignment horizontal="center" vertical="center" wrapText="1"/>
    </xf>
    <xf numFmtId="0" fontId="35" fillId="2" borderId="30" xfId="0" quotePrefix="1" applyFont="1" applyFill="1" applyBorder="1" applyAlignment="1">
      <alignment horizontal="center" vertical="center" wrapText="1"/>
    </xf>
    <xf numFmtId="0" fontId="35" fillId="2" borderId="58" xfId="0" quotePrefix="1" applyFont="1" applyFill="1" applyBorder="1" applyAlignment="1">
      <alignment horizontal="center" vertical="center" wrapText="1"/>
    </xf>
    <xf numFmtId="0" fontId="35" fillId="2" borderId="57" xfId="0" quotePrefix="1" applyFont="1" applyFill="1" applyBorder="1" applyAlignment="1">
      <alignment horizontal="center" vertical="center" wrapText="1"/>
    </xf>
    <xf numFmtId="0" fontId="35" fillId="2" borderId="59" xfId="0" quotePrefix="1" applyFont="1" applyFill="1" applyBorder="1" applyAlignment="1">
      <alignment horizontal="center" vertical="center" wrapText="1"/>
    </xf>
    <xf numFmtId="0" fontId="27" fillId="5" borderId="61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0" xr:uid="{6FB06AFF-F053-4446-B569-614E736C7D16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 6" xfId="128" xr:uid="{12510BB4-20BA-4E75-8BE3-C024ADBF0D7F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29" xr:uid="{4AC976EE-5D09-424A-8ED5-71C2D177F798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png"/><Relationship Id="rId5" Type="http://schemas.microsoft.com/office/2007/relationships/hdphoto" Target="../media/hdphoto1.wdp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4.emf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image" Target="../media/image23.emf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5.emf"/><Relationship Id="rId5" Type="http://schemas.openxmlformats.org/officeDocument/2006/relationships/image" Target="../media/image17.png"/><Relationship Id="rId10" Type="http://schemas.openxmlformats.org/officeDocument/2006/relationships/image" Target="../media/image22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452437</xdr:colOff>
      <xdr:row>4</xdr:row>
      <xdr:rowOff>500062</xdr:rowOff>
    </xdr:from>
    <xdr:to>
      <xdr:col>16</xdr:col>
      <xdr:colOff>610051</xdr:colOff>
      <xdr:row>7</xdr:row>
      <xdr:rowOff>314608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0667C4-C3C7-F945-0D4D-12CDBF580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2428875"/>
          <a:ext cx="3229426" cy="2029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5888037</xdr:colOff>
      <xdr:row>13</xdr:row>
      <xdr:rowOff>454025</xdr:rowOff>
    </xdr:from>
    <xdr:to>
      <xdr:col>1</xdr:col>
      <xdr:colOff>9015338</xdr:colOff>
      <xdr:row>15</xdr:row>
      <xdr:rowOff>1257300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045DAC-AC9C-8DB8-E0FB-F8C23554C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3337" y="12417425"/>
          <a:ext cx="3127301" cy="2403475"/>
        </a:xfrm>
        <a:prstGeom prst="rect">
          <a:avLst/>
        </a:prstGeom>
      </xdr:spPr>
    </xdr:pic>
    <xdr:clientData/>
  </xdr:twoCellAnchor>
  <xdr:twoCellAnchor editAs="oneCell">
    <xdr:from>
      <xdr:col>1</xdr:col>
      <xdr:colOff>2603505</xdr:colOff>
      <xdr:row>17</xdr:row>
      <xdr:rowOff>463078</xdr:rowOff>
    </xdr:from>
    <xdr:to>
      <xdr:col>1</xdr:col>
      <xdr:colOff>6622247</xdr:colOff>
      <xdr:row>17</xdr:row>
      <xdr:rowOff>3086100</xdr:rowOff>
    </xdr:to>
    <xdr:pic>
      <xdr:nvPicPr>
        <xdr:cNvPr id="2" name="Picture 1" descr="A white sign with black text&#10;&#10;Description automatically generated">
          <a:extLst>
            <a:ext uri="{FF2B5EF4-FFF2-40B4-BE49-F238E27FC236}">
              <a16:creationId xmlns:a16="http://schemas.microsoft.com/office/drawing/2014/main" id="{52C380C4-6EDE-FCE0-56D5-A440AE5D4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7606665" y="16681618"/>
          <a:ext cx="2623022" cy="4018742"/>
        </a:xfrm>
        <a:prstGeom prst="rect">
          <a:avLst/>
        </a:prstGeom>
      </xdr:spPr>
    </xdr:pic>
    <xdr:clientData/>
  </xdr:twoCellAnchor>
  <xdr:twoCellAnchor editAs="oneCell">
    <xdr:from>
      <xdr:col>1</xdr:col>
      <xdr:colOff>6835775</xdr:colOff>
      <xdr:row>19</xdr:row>
      <xdr:rowOff>28575</xdr:rowOff>
    </xdr:from>
    <xdr:to>
      <xdr:col>2</xdr:col>
      <xdr:colOff>2593975</xdr:colOff>
      <xdr:row>19</xdr:row>
      <xdr:rowOff>3275478</xdr:rowOff>
    </xdr:to>
    <xdr:pic>
      <xdr:nvPicPr>
        <xdr:cNvPr id="4" name="Picture 3" descr="A bar code on a white background&#10;&#10;Description automatically generated">
          <a:extLst>
            <a:ext uri="{FF2B5EF4-FFF2-40B4-BE49-F238E27FC236}">
              <a16:creationId xmlns:a16="http://schemas.microsoft.com/office/drawing/2014/main" id="{1AA70778-E47E-F94A-3CEC-14279D568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44275" y="46732825"/>
          <a:ext cx="5759450" cy="3246903"/>
        </a:xfrm>
        <a:prstGeom prst="rect">
          <a:avLst/>
        </a:prstGeom>
      </xdr:spPr>
    </xdr:pic>
    <xdr:clientData/>
  </xdr:twoCellAnchor>
  <xdr:twoCellAnchor editAs="oneCell">
    <xdr:from>
      <xdr:col>0</xdr:col>
      <xdr:colOff>3970337</xdr:colOff>
      <xdr:row>20</xdr:row>
      <xdr:rowOff>1281112</xdr:rowOff>
    </xdr:from>
    <xdr:to>
      <xdr:col>2</xdr:col>
      <xdr:colOff>3491755</xdr:colOff>
      <xdr:row>21</xdr:row>
      <xdr:rowOff>3678237</xdr:rowOff>
    </xdr:to>
    <xdr:pic>
      <xdr:nvPicPr>
        <xdr:cNvPr id="8" name="Picture 7" descr="A blue and white tag with black text&#10;&#10;Description automatically generated">
          <a:extLst>
            <a:ext uri="{FF2B5EF4-FFF2-40B4-BE49-F238E27FC236}">
              <a16:creationId xmlns:a16="http://schemas.microsoft.com/office/drawing/2014/main" id="{204EB594-92DA-700C-3E1D-0AA448A6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607" b="92140" l="1397" r="94645">
                      <a14:foregroundMark x1="2095" y1="52402" x2="12340" y2="51528"/>
                      <a14:foregroundMark x1="12340" y1="51528" x2="25378" y2="51528"/>
                      <a14:foregroundMark x1="25378" y1="51528" x2="43655" y2="50218"/>
                      <a14:foregroundMark x1="56694" y1="13974" x2="94645" y2="92140"/>
                      <a14:foregroundMark x1="1863" y1="51092" x2="59255" y2="51092"/>
                      <a14:foregroundMark x1="2794" y1="51528" x2="2794" y2="51528"/>
                      <a14:foregroundMark x1="2212" y1="51528" x2="26193" y2="50655"/>
                      <a14:foregroundMark x1="26193" y1="50655" x2="42957" y2="51092"/>
                      <a14:foregroundMark x1="44121" y1="50655" x2="1397" y2="52838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0337" y="51882675"/>
          <a:ext cx="13356481" cy="3683000"/>
        </a:xfrm>
        <a:prstGeom prst="rect">
          <a:avLst/>
        </a:prstGeom>
      </xdr:spPr>
    </xdr:pic>
    <xdr:clientData/>
  </xdr:twoCellAnchor>
  <xdr:twoCellAnchor editAs="oneCell">
    <xdr:from>
      <xdr:col>1</xdr:col>
      <xdr:colOff>4689475</xdr:colOff>
      <xdr:row>22</xdr:row>
      <xdr:rowOff>1031875</xdr:rowOff>
    </xdr:from>
    <xdr:to>
      <xdr:col>1</xdr:col>
      <xdr:colOff>6961162</xdr:colOff>
      <xdr:row>23</xdr:row>
      <xdr:rowOff>2974513</xdr:rowOff>
    </xdr:to>
    <xdr:pic>
      <xdr:nvPicPr>
        <xdr:cNvPr id="9" name="Picture 8" descr="A white box with blue text&#10;&#10;Description automatically generated">
          <a:extLst>
            <a:ext uri="{FF2B5EF4-FFF2-40B4-BE49-F238E27FC236}">
              <a16:creationId xmlns:a16="http://schemas.microsoft.com/office/drawing/2014/main" id="{01A86EB3-132E-9115-7665-1A477EA1D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75725" y="56776938"/>
          <a:ext cx="2271687" cy="3323763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6191249</xdr:colOff>
      <xdr:row>0</xdr:row>
      <xdr:rowOff>142876</xdr:rowOff>
    </xdr:from>
    <xdr:to>
      <xdr:col>1</xdr:col>
      <xdr:colOff>9111112</xdr:colOff>
      <xdr:row>4</xdr:row>
      <xdr:rowOff>96292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C6E385-3B20-4BF1-A998-CE1DFB40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99" y="142876"/>
          <a:ext cx="2919863" cy="18346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88899</xdr:rowOff>
    </xdr:from>
    <xdr:to>
      <xdr:col>12</xdr:col>
      <xdr:colOff>493104</xdr:colOff>
      <xdr:row>28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3C1507-C2F0-429C-A28E-F365159F0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899"/>
          <a:ext cx="7732104" cy="49117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ong Dong Thanh" id="{A5B3BAB8-37BD-428A-8BAB-A13D09E81BF6}" userId="S::long.dong@un-available.net::d0973603-d6ff-49d5-bb76-5b2f9de7d53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" dT="2024-07-31T06:08:25.39" personId="{A5B3BAB8-37BD-428A-8BAB-A13D09E81BF6}" id="{B4353AD8-365E-4675-A4F8-95E8C746BA8A}">
    <text>THEO COMMENT 310724 CUA NGUYÊN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10"/>
  <sheetViews>
    <sheetView tabSelected="1" view="pageBreakPreview" topLeftCell="A22" zoomScale="40" zoomScaleNormal="10" zoomScaleSheetLayoutView="40" zoomScalePageLayoutView="25" workbookViewId="0">
      <selection activeCell="B31" sqref="B31:E31"/>
    </sheetView>
  </sheetViews>
  <sheetFormatPr defaultColWidth="9.140625" defaultRowHeight="14.25"/>
  <cols>
    <col min="1" max="1" width="8.42578125" style="52" customWidth="1"/>
    <col min="2" max="2" width="25" style="52" customWidth="1"/>
    <col min="3" max="3" width="19.5703125" style="52" customWidth="1"/>
    <col min="4" max="4" width="25.5703125" style="52" customWidth="1"/>
    <col min="5" max="5" width="21.140625" style="52" customWidth="1"/>
    <col min="6" max="6" width="20.28515625" style="52" customWidth="1"/>
    <col min="7" max="7" width="20" style="53" customWidth="1"/>
    <col min="8" max="8" width="16" style="52" customWidth="1"/>
    <col min="9" max="9" width="18.5703125" style="52" customWidth="1"/>
    <col min="10" max="10" width="16" style="52" customWidth="1"/>
    <col min="11" max="11" width="22.140625" style="52" customWidth="1"/>
    <col min="12" max="12" width="21.5703125" style="52" customWidth="1"/>
    <col min="13" max="13" width="15.7109375" style="52" customWidth="1"/>
    <col min="14" max="15" width="13.42578125" style="52" customWidth="1"/>
    <col min="16" max="16" width="18.85546875" style="52" customWidth="1"/>
    <col min="17" max="17" width="14.85546875" style="52" bestFit="1" customWidth="1"/>
    <col min="18" max="16384" width="9.140625" style="52"/>
  </cols>
  <sheetData>
    <row r="1" spans="1:17" s="4" customFormat="1" ht="39.950000000000003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365" t="s">
        <v>113</v>
      </c>
      <c r="O1" s="365" t="s">
        <v>113</v>
      </c>
      <c r="P1" s="366" t="s">
        <v>114</v>
      </c>
      <c r="Q1" s="366"/>
    </row>
    <row r="2" spans="1:17" s="4" customFormat="1" ht="39.950000000000003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365" t="s">
        <v>115</v>
      </c>
      <c r="O2" s="365" t="s">
        <v>115</v>
      </c>
      <c r="P2" s="367" t="s">
        <v>116</v>
      </c>
      <c r="Q2" s="367"/>
    </row>
    <row r="3" spans="1:17" s="4" customFormat="1" ht="39.950000000000003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365" t="s">
        <v>117</v>
      </c>
      <c r="O3" s="365" t="s">
        <v>117</v>
      </c>
      <c r="P3" s="368" t="s">
        <v>119</v>
      </c>
      <c r="Q3" s="366"/>
    </row>
    <row r="4" spans="1:17" s="5" customFormat="1" ht="33" customHeight="1" thickBot="1">
      <c r="B4" s="6" t="s">
        <v>293</v>
      </c>
      <c r="G4" s="7"/>
    </row>
    <row r="5" spans="1:17" s="5" customFormat="1" ht="57.95" customHeight="1">
      <c r="B5" s="8" t="s">
        <v>0</v>
      </c>
      <c r="C5" s="8"/>
      <c r="D5" s="6"/>
      <c r="F5" s="9"/>
      <c r="G5" s="370" t="s">
        <v>303</v>
      </c>
      <c r="H5" s="371"/>
      <c r="I5" s="371"/>
      <c r="J5" s="371"/>
      <c r="K5" s="371"/>
      <c r="L5" s="371"/>
      <c r="M5" s="372"/>
    </row>
    <row r="6" spans="1:17" s="10" customFormat="1" ht="57.95" customHeight="1">
      <c r="B6" s="11" t="s">
        <v>43</v>
      </c>
      <c r="C6" s="11"/>
      <c r="D6" s="12" t="s">
        <v>295</v>
      </c>
      <c r="E6" s="14"/>
      <c r="F6" s="11"/>
      <c r="G6" s="373"/>
      <c r="H6" s="374"/>
      <c r="I6" s="374"/>
      <c r="J6" s="374"/>
      <c r="K6" s="374"/>
      <c r="L6" s="374"/>
      <c r="M6" s="375"/>
      <c r="N6" s="13"/>
      <c r="O6" s="13"/>
      <c r="P6" s="13"/>
      <c r="Q6" s="13"/>
    </row>
    <row r="7" spans="1:17" s="10" customFormat="1" ht="57.95" customHeight="1">
      <c r="B7" s="11" t="s">
        <v>44</v>
      </c>
      <c r="C7" s="11"/>
      <c r="D7" s="12" t="s">
        <v>291</v>
      </c>
      <c r="E7" s="12"/>
      <c r="F7" s="11"/>
      <c r="G7" s="373"/>
      <c r="H7" s="374"/>
      <c r="I7" s="374"/>
      <c r="J7" s="374"/>
      <c r="K7" s="374"/>
      <c r="L7" s="374"/>
      <c r="M7" s="375"/>
      <c r="N7" s="13"/>
      <c r="O7" s="13"/>
      <c r="P7" s="13"/>
      <c r="Q7" s="13"/>
    </row>
    <row r="8" spans="1:17" s="10" customFormat="1" ht="57.95" customHeight="1" thickBot="1">
      <c r="B8" s="11" t="s">
        <v>45</v>
      </c>
      <c r="C8" s="11"/>
      <c r="D8" s="369" t="s">
        <v>256</v>
      </c>
      <c r="E8" s="369"/>
      <c r="F8" s="369"/>
      <c r="G8" s="376"/>
      <c r="H8" s="377"/>
      <c r="I8" s="377"/>
      <c r="J8" s="377"/>
      <c r="K8" s="377"/>
      <c r="L8" s="377"/>
      <c r="M8" s="378"/>
      <c r="N8" s="13"/>
      <c r="O8" s="13"/>
      <c r="P8" s="13"/>
      <c r="Q8" s="13"/>
    </row>
    <row r="9" spans="1:17" s="15" customFormat="1" ht="27.75">
      <c r="B9" s="16" t="s">
        <v>1</v>
      </c>
      <c r="C9" s="16"/>
      <c r="D9" s="183" t="s">
        <v>292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0" t="s">
        <v>2</v>
      </c>
      <c r="C10" s="20"/>
      <c r="D10" s="182" t="s">
        <v>257</v>
      </c>
      <c r="E10" s="21"/>
      <c r="F10" s="21"/>
      <c r="G10" s="22"/>
      <c r="H10" s="21"/>
      <c r="I10" s="23"/>
      <c r="J10" s="234" t="s">
        <v>46</v>
      </c>
      <c r="K10" s="23"/>
      <c r="L10" s="235"/>
      <c r="M10" s="23" t="s">
        <v>224</v>
      </c>
      <c r="N10" s="24"/>
      <c r="O10" s="24"/>
      <c r="P10" s="24"/>
      <c r="Q10" s="24"/>
    </row>
    <row r="11" spans="1:17" s="15" customFormat="1" ht="68.25" customHeight="1">
      <c r="B11" s="23" t="s">
        <v>3</v>
      </c>
      <c r="C11" s="23"/>
      <c r="D11" s="381">
        <v>45510</v>
      </c>
      <c r="E11" s="382"/>
      <c r="F11" s="382"/>
      <c r="G11" s="25"/>
      <c r="H11" s="26"/>
      <c r="I11" s="23"/>
      <c r="J11" s="234" t="s">
        <v>4</v>
      </c>
      <c r="K11" s="23"/>
      <c r="L11" s="235"/>
      <c r="M11" s="379" t="s">
        <v>258</v>
      </c>
      <c r="N11" s="379"/>
      <c r="O11" s="379"/>
      <c r="P11" s="379"/>
      <c r="Q11" s="379"/>
    </row>
    <row r="12" spans="1:17" s="15" customFormat="1" ht="27.75">
      <c r="B12" s="23" t="s">
        <v>5</v>
      </c>
      <c r="C12" s="23"/>
      <c r="D12" s="27"/>
      <c r="E12" s="23"/>
      <c r="F12" s="23"/>
      <c r="G12" s="28"/>
      <c r="H12" s="29"/>
      <c r="I12" s="23"/>
      <c r="J12" s="234" t="s">
        <v>40</v>
      </c>
      <c r="M12" s="23" t="s">
        <v>152</v>
      </c>
      <c r="N12" s="23"/>
      <c r="O12" s="29"/>
      <c r="P12" s="29"/>
      <c r="Q12" s="24"/>
    </row>
    <row r="13" spans="1:17" s="15" customFormat="1" ht="27.75">
      <c r="B13" s="383"/>
      <c r="C13" s="383"/>
      <c r="D13" s="383"/>
      <c r="E13" s="383"/>
      <c r="F13" s="383"/>
      <c r="G13" s="28"/>
      <c r="H13" s="29"/>
      <c r="I13" s="23"/>
      <c r="J13" s="234" t="s">
        <v>6</v>
      </c>
      <c r="K13" s="23"/>
      <c r="L13" s="235"/>
      <c r="M13" s="23"/>
      <c r="N13" s="29"/>
      <c r="O13" s="24"/>
      <c r="P13" s="24"/>
      <c r="Q13" s="29"/>
    </row>
    <row r="14" spans="1:17" s="15" customFormat="1" ht="27.7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4" t="s">
        <v>8</v>
      </c>
      <c r="K14" s="23"/>
      <c r="L14" s="235"/>
      <c r="M14" s="24" t="s">
        <v>225</v>
      </c>
      <c r="N14" s="24"/>
      <c r="O14" s="24"/>
      <c r="P14" s="24"/>
      <c r="Q14" s="24"/>
    </row>
    <row r="15" spans="1:17" s="15" customFormat="1" ht="32.450000000000003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s="249" customFormat="1" ht="91.5" customHeight="1">
      <c r="B17" s="246"/>
      <c r="C17" s="247" t="s">
        <v>112</v>
      </c>
      <c r="D17" s="247" t="s">
        <v>9</v>
      </c>
      <c r="E17" s="248" t="s">
        <v>57</v>
      </c>
      <c r="F17" s="248" t="s">
        <v>223</v>
      </c>
      <c r="G17" s="248" t="s">
        <v>61</v>
      </c>
      <c r="H17" s="248" t="s">
        <v>10</v>
      </c>
      <c r="I17" s="248" t="s">
        <v>58</v>
      </c>
      <c r="J17" s="248" t="s">
        <v>59</v>
      </c>
      <c r="K17" s="248" t="s">
        <v>60</v>
      </c>
      <c r="L17" s="248"/>
      <c r="M17" s="248"/>
      <c r="N17" s="248"/>
      <c r="O17" s="248"/>
      <c r="P17" s="248"/>
      <c r="Q17" s="273" t="s">
        <v>11</v>
      </c>
    </row>
    <row r="18" spans="1:17" s="249" customFormat="1" ht="45">
      <c r="B18" s="250" t="s">
        <v>12</v>
      </c>
      <c r="C18" s="251"/>
      <c r="D18" s="252" t="s">
        <v>38</v>
      </c>
      <c r="E18" s="253"/>
      <c r="F18" s="254">
        <v>2</v>
      </c>
      <c r="G18" s="254">
        <v>2</v>
      </c>
      <c r="H18" s="254">
        <v>2</v>
      </c>
      <c r="I18" s="254">
        <v>2</v>
      </c>
      <c r="J18" s="254">
        <v>2</v>
      </c>
      <c r="K18" s="254">
        <v>2</v>
      </c>
      <c r="L18" s="254"/>
      <c r="M18" s="254"/>
      <c r="N18" s="254"/>
      <c r="O18" s="254"/>
      <c r="P18" s="254"/>
      <c r="Q18" s="255">
        <f>SUM(E18:P18)</f>
        <v>12</v>
      </c>
    </row>
    <row r="19" spans="1:17" s="249" customFormat="1" ht="45">
      <c r="B19" s="250" t="s">
        <v>64</v>
      </c>
      <c r="C19" s="251"/>
      <c r="D19" s="253" t="str">
        <f>+D18</f>
        <v>WHITE</v>
      </c>
      <c r="E19" s="253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5">
        <f>SUM(E19:P19)</f>
        <v>0</v>
      </c>
    </row>
    <row r="20" spans="1:17" s="262" customFormat="1" ht="45">
      <c r="B20" s="257" t="s">
        <v>13</v>
      </c>
      <c r="C20" s="257"/>
      <c r="D20" s="258" t="str">
        <f>+D19</f>
        <v>WHITE</v>
      </c>
      <c r="E20" s="259"/>
      <c r="F20" s="261">
        <f t="shared" ref="F20:K20" si="0">SUM(F18:F19)</f>
        <v>2</v>
      </c>
      <c r="G20" s="261">
        <f t="shared" si="0"/>
        <v>2</v>
      </c>
      <c r="H20" s="261">
        <f t="shared" si="0"/>
        <v>2</v>
      </c>
      <c r="I20" s="261">
        <f t="shared" si="0"/>
        <v>2</v>
      </c>
      <c r="J20" s="261">
        <f t="shared" si="0"/>
        <v>2</v>
      </c>
      <c r="K20" s="261">
        <f t="shared" si="0"/>
        <v>2</v>
      </c>
      <c r="L20" s="261"/>
      <c r="M20" s="260"/>
      <c r="N20" s="260"/>
      <c r="O20" s="260"/>
      <c r="P20" s="260"/>
      <c r="Q20" s="260">
        <f>SUM(Q18:Q19)</f>
        <v>12</v>
      </c>
    </row>
    <row r="21" spans="1:17" s="249" customFormat="1" ht="45">
      <c r="B21" s="263"/>
      <c r="C21" s="263"/>
      <c r="D21" s="263"/>
      <c r="E21" s="264"/>
      <c r="F21" s="264"/>
      <c r="G21" s="265"/>
      <c r="H21" s="264"/>
      <c r="I21" s="264"/>
      <c r="J21" s="264"/>
      <c r="K21" s="264"/>
      <c r="L21" s="264"/>
      <c r="M21" s="266"/>
      <c r="N21" s="266"/>
      <c r="O21" s="266"/>
      <c r="P21" s="266"/>
      <c r="Q21" s="267"/>
    </row>
    <row r="22" spans="1:17" s="262" customFormat="1" ht="69.95" customHeight="1">
      <c r="B22" s="268" t="s">
        <v>161</v>
      </c>
      <c r="C22" s="269"/>
      <c r="D22" s="268"/>
      <c r="E22" s="270"/>
      <c r="F22" s="271">
        <f>F20</f>
        <v>2</v>
      </c>
      <c r="G22" s="271">
        <f t="shared" ref="G22:K22" si="1">G20</f>
        <v>2</v>
      </c>
      <c r="H22" s="271">
        <f t="shared" si="1"/>
        <v>2</v>
      </c>
      <c r="I22" s="271">
        <f t="shared" si="1"/>
        <v>2</v>
      </c>
      <c r="J22" s="271">
        <f t="shared" si="1"/>
        <v>2</v>
      </c>
      <c r="K22" s="271">
        <f t="shared" si="1"/>
        <v>2</v>
      </c>
      <c r="L22" s="271"/>
      <c r="M22" s="271"/>
      <c r="N22" s="271"/>
      <c r="O22" s="271"/>
      <c r="P22" s="271"/>
      <c r="Q22" s="271">
        <f>Q20</f>
        <v>12</v>
      </c>
    </row>
    <row r="23" spans="1:17" s="135" customFormat="1" ht="20.25" customHeight="1">
      <c r="B23" s="136"/>
      <c r="C23" s="137"/>
      <c r="D23" s="380" t="s">
        <v>228</v>
      </c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</row>
    <row r="24" spans="1:17" s="4" customFormat="1" ht="59.1" customHeight="1">
      <c r="B24" s="105" t="s">
        <v>14</v>
      </c>
      <c r="C24" s="35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</row>
    <row r="25" spans="1:17" s="36" customFormat="1" ht="121.5">
      <c r="A25" s="342" t="s">
        <v>15</v>
      </c>
      <c r="B25" s="342"/>
      <c r="C25" s="342"/>
      <c r="D25" s="239" t="s">
        <v>16</v>
      </c>
      <c r="E25" s="239" t="s">
        <v>17</v>
      </c>
      <c r="F25" s="239" t="s">
        <v>18</v>
      </c>
      <c r="G25" s="238" t="s">
        <v>19</v>
      </c>
      <c r="H25" s="238" t="s">
        <v>20</v>
      </c>
      <c r="I25" s="238" t="s">
        <v>34</v>
      </c>
      <c r="J25" s="238" t="s">
        <v>221</v>
      </c>
      <c r="K25" s="238" t="s">
        <v>219</v>
      </c>
      <c r="L25" s="238" t="s">
        <v>220</v>
      </c>
      <c r="M25" s="238" t="s">
        <v>36</v>
      </c>
      <c r="N25" s="341" t="s">
        <v>51</v>
      </c>
      <c r="O25" s="341"/>
      <c r="P25" s="341"/>
      <c r="Q25" s="341"/>
    </row>
    <row r="26" spans="1:17" s="46" customFormat="1" ht="45.75" customHeight="1">
      <c r="A26" s="393" t="str">
        <f>D20</f>
        <v>WHITE</v>
      </c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</row>
    <row r="27" spans="1:17" s="169" customFormat="1" ht="60" customHeight="1">
      <c r="A27" s="174">
        <v>1</v>
      </c>
      <c r="B27" s="384" t="str">
        <f>$M$11</f>
        <v>HEAVY JERSEY SOLID - 20'S/2 WITH ENZYME CUT, 300-310GSM</v>
      </c>
      <c r="C27" s="384"/>
      <c r="D27" s="240" t="s">
        <v>153</v>
      </c>
      <c r="E27" s="240" t="str">
        <f>D18</f>
        <v>WHITE</v>
      </c>
      <c r="F27" s="174" t="s">
        <v>10</v>
      </c>
      <c r="G27" s="241">
        <f>$Q$20</f>
        <v>12</v>
      </c>
      <c r="H27" s="242">
        <v>0.93</v>
      </c>
      <c r="I27" s="229">
        <f>H27*G27</f>
        <v>11.16</v>
      </c>
      <c r="J27" s="236">
        <f>I27*9%+(I27/50)*0.5</f>
        <v>1.1159999999999999</v>
      </c>
      <c r="K27" s="236">
        <v>0</v>
      </c>
      <c r="L27" s="236"/>
      <c r="M27" s="237">
        <f>ROUNDUP(SUM(I27:L27),0)</f>
        <v>13</v>
      </c>
      <c r="N27" s="329" t="s">
        <v>300</v>
      </c>
      <c r="O27" s="330"/>
      <c r="P27" s="331"/>
      <c r="Q27" s="286" t="s">
        <v>301</v>
      </c>
    </row>
    <row r="28" spans="1:17" s="169" customFormat="1" ht="96" customHeight="1">
      <c r="A28" s="174">
        <v>2</v>
      </c>
      <c r="B28" s="384" t="s">
        <v>259</v>
      </c>
      <c r="C28" s="384"/>
      <c r="D28" s="240" t="s">
        <v>299</v>
      </c>
      <c r="E28" s="240" t="str">
        <f>E27</f>
        <v>WHITE</v>
      </c>
      <c r="F28" s="174" t="s">
        <v>10</v>
      </c>
      <c r="G28" s="241">
        <f>$Q$20</f>
        <v>12</v>
      </c>
      <c r="H28" s="242">
        <v>0.05</v>
      </c>
      <c r="I28" s="229">
        <f t="shared" ref="I28" si="2">H28*G28</f>
        <v>0.60000000000000009</v>
      </c>
      <c r="J28" s="236">
        <f>I28*10%+(I28/50)*0.5</f>
        <v>6.6000000000000017E-2</v>
      </c>
      <c r="K28" s="236">
        <v>0</v>
      </c>
      <c r="L28" s="236"/>
      <c r="M28" s="237">
        <f>ROUNDUP(SUM(I28:L28),0)</f>
        <v>1</v>
      </c>
      <c r="N28" s="332"/>
      <c r="O28" s="333"/>
      <c r="P28" s="334"/>
      <c r="Q28" s="285" t="s">
        <v>302</v>
      </c>
    </row>
    <row r="29" spans="1:17" s="37" customFormat="1" ht="36.950000000000003" customHeight="1" thickBot="1">
      <c r="B29" s="105" t="s">
        <v>21</v>
      </c>
      <c r="C29" s="38"/>
      <c r="D29" s="38"/>
      <c r="E29" s="38"/>
      <c r="G29" s="39"/>
      <c r="Q29" s="40"/>
    </row>
    <row r="30" spans="1:17" s="54" customFormat="1" ht="55.5" customHeight="1">
      <c r="A30" s="320" t="s">
        <v>22</v>
      </c>
      <c r="B30" s="321"/>
      <c r="C30" s="321"/>
      <c r="D30" s="321"/>
      <c r="E30" s="322"/>
      <c r="F30" s="102" t="s">
        <v>47</v>
      </c>
      <c r="G30" s="102" t="s">
        <v>23</v>
      </c>
      <c r="H30" s="385" t="s">
        <v>42</v>
      </c>
      <c r="I30" s="386"/>
      <c r="J30" s="103" t="s">
        <v>18</v>
      </c>
      <c r="K30" s="102" t="s">
        <v>48</v>
      </c>
      <c r="L30" s="102" t="s">
        <v>24</v>
      </c>
      <c r="M30" s="104" t="s">
        <v>25</v>
      </c>
      <c r="N30" s="104" t="s">
        <v>26</v>
      </c>
      <c r="O30" s="104" t="s">
        <v>27</v>
      </c>
      <c r="P30" s="400" t="s">
        <v>28</v>
      </c>
      <c r="Q30" s="401"/>
    </row>
    <row r="31" spans="1:17" s="15" customFormat="1" ht="60" customHeight="1">
      <c r="A31" s="111">
        <v>1</v>
      </c>
      <c r="B31" s="326" t="s">
        <v>41</v>
      </c>
      <c r="C31" s="326"/>
      <c r="D31" s="326"/>
      <c r="E31" s="326"/>
      <c r="F31" s="112" t="str">
        <f>H31</f>
        <v>WHITE</v>
      </c>
      <c r="G31" s="142"/>
      <c r="H31" s="327" t="str">
        <f>$D$20</f>
        <v>WHITE</v>
      </c>
      <c r="I31" s="328" t="str">
        <f t="shared" ref="I31:I34" si="3">$E$27</f>
        <v>WHITE</v>
      </c>
      <c r="J31" s="113" t="s">
        <v>29</v>
      </c>
      <c r="K31" s="113">
        <f>$Q$20</f>
        <v>12</v>
      </c>
      <c r="L31" s="113">
        <f>240/5000</f>
        <v>4.8000000000000001E-2</v>
      </c>
      <c r="M31" s="115">
        <f t="shared" ref="M31:M32" si="4">K31*L31</f>
        <v>0.57600000000000007</v>
      </c>
      <c r="N31" s="115"/>
      <c r="O31" s="41">
        <v>8</v>
      </c>
      <c r="P31" s="339" t="s">
        <v>296</v>
      </c>
      <c r="Q31" s="340"/>
    </row>
    <row r="32" spans="1:17" s="15" customFormat="1" ht="60" customHeight="1">
      <c r="A32" s="111">
        <v>6</v>
      </c>
      <c r="B32" s="326" t="s">
        <v>163</v>
      </c>
      <c r="C32" s="326"/>
      <c r="D32" s="326"/>
      <c r="E32" s="326"/>
      <c r="F32" s="272" t="s">
        <v>226</v>
      </c>
      <c r="G32" s="275"/>
      <c r="H32" s="327" t="str">
        <f>H31</f>
        <v>WHITE</v>
      </c>
      <c r="I32" s="328"/>
      <c r="J32" s="113" t="s">
        <v>29</v>
      </c>
      <c r="K32" s="113">
        <f>$Q$20</f>
        <v>12</v>
      </c>
      <c r="L32" s="113">
        <f>4/4500</f>
        <v>8.8888888888888893E-4</v>
      </c>
      <c r="M32" s="115">
        <f t="shared" si="4"/>
        <v>1.0666666666666668E-2</v>
      </c>
      <c r="N32" s="115"/>
      <c r="O32" s="41">
        <v>8</v>
      </c>
      <c r="P32" s="339" t="s">
        <v>296</v>
      </c>
      <c r="Q32" s="340"/>
    </row>
    <row r="33" spans="1:17" s="15" customFormat="1" ht="60" customHeight="1">
      <c r="A33" s="111">
        <v>7</v>
      </c>
      <c r="B33" s="325" t="s">
        <v>298</v>
      </c>
      <c r="C33" s="326"/>
      <c r="D33" s="326"/>
      <c r="E33" s="326"/>
      <c r="F33" s="272" t="s">
        <v>226</v>
      </c>
      <c r="G33" s="274"/>
      <c r="H33" s="327" t="str">
        <f t="shared" ref="H33" si="5">$D$20</f>
        <v>WHITE</v>
      </c>
      <c r="I33" s="328" t="str">
        <f t="shared" si="3"/>
        <v>WHITE</v>
      </c>
      <c r="J33" s="113" t="s">
        <v>30</v>
      </c>
      <c r="K33" s="113">
        <f>$Q$20</f>
        <v>12</v>
      </c>
      <c r="L33" s="113">
        <v>1</v>
      </c>
      <c r="M33" s="113">
        <f t="shared" ref="M33:M34" si="6">L33*K33</f>
        <v>12</v>
      </c>
      <c r="N33" s="115"/>
      <c r="O33" s="41">
        <f t="shared" ref="O33:O34" si="7">ROUNDUP(N33+M33,0)</f>
        <v>12</v>
      </c>
      <c r="P33" s="339" t="s">
        <v>296</v>
      </c>
      <c r="Q33" s="340"/>
    </row>
    <row r="34" spans="1:17" s="15" customFormat="1" ht="60" customHeight="1">
      <c r="A34" s="111">
        <v>9</v>
      </c>
      <c r="B34" s="325" t="s">
        <v>297</v>
      </c>
      <c r="C34" s="326"/>
      <c r="D34" s="326"/>
      <c r="E34" s="326"/>
      <c r="F34" s="283" t="s">
        <v>129</v>
      </c>
      <c r="G34" s="274"/>
      <c r="H34" s="327" t="str">
        <f>$D$20</f>
        <v>WHITE</v>
      </c>
      <c r="I34" s="328" t="str">
        <f t="shared" si="3"/>
        <v>WHITE</v>
      </c>
      <c r="J34" s="113" t="s">
        <v>30</v>
      </c>
      <c r="K34" s="113">
        <f>$Q$20</f>
        <v>12</v>
      </c>
      <c r="L34" s="113">
        <v>1</v>
      </c>
      <c r="M34" s="113">
        <f t="shared" si="6"/>
        <v>12</v>
      </c>
      <c r="N34" s="115"/>
      <c r="O34" s="41">
        <f t="shared" si="7"/>
        <v>12</v>
      </c>
      <c r="P34" s="339" t="s">
        <v>296</v>
      </c>
      <c r="Q34" s="340"/>
    </row>
    <row r="35" spans="1:17" s="37" customFormat="1" ht="39" hidden="1" customHeight="1">
      <c r="B35" s="110" t="s">
        <v>66</v>
      </c>
      <c r="C35" s="38"/>
      <c r="D35" s="38"/>
      <c r="E35" s="38"/>
      <c r="F35" s="42"/>
      <c r="G35" s="39"/>
      <c r="H35" s="42"/>
      <c r="I35" s="42"/>
      <c r="J35" s="42"/>
      <c r="K35" s="42"/>
      <c r="L35" s="42"/>
      <c r="M35" s="42"/>
      <c r="N35" s="42"/>
      <c r="O35" s="42"/>
      <c r="Q35" s="40"/>
    </row>
    <row r="36" spans="1:17" s="54" customFormat="1" ht="60.75" hidden="1">
      <c r="A36" s="342" t="s">
        <v>22</v>
      </c>
      <c r="B36" s="342"/>
      <c r="C36" s="342"/>
      <c r="D36" s="342"/>
      <c r="E36" s="342"/>
      <c r="F36" s="238" t="s">
        <v>47</v>
      </c>
      <c r="G36" s="238" t="s">
        <v>23</v>
      </c>
      <c r="H36" s="341" t="s">
        <v>42</v>
      </c>
      <c r="I36" s="341"/>
      <c r="J36" s="239" t="s">
        <v>18</v>
      </c>
      <c r="K36" s="238" t="s">
        <v>48</v>
      </c>
      <c r="L36" s="238" t="s">
        <v>24</v>
      </c>
      <c r="M36" s="238" t="s">
        <v>25</v>
      </c>
      <c r="N36" s="238" t="s">
        <v>26</v>
      </c>
      <c r="O36" s="238" t="s">
        <v>27</v>
      </c>
      <c r="P36" s="341" t="s">
        <v>28</v>
      </c>
      <c r="Q36" s="341"/>
    </row>
    <row r="37" spans="1:17" s="15" customFormat="1" ht="59.45" hidden="1" customHeight="1">
      <c r="A37" s="111">
        <v>1</v>
      </c>
      <c r="B37" s="325" t="s">
        <v>243</v>
      </c>
      <c r="C37" s="326"/>
      <c r="D37" s="326"/>
      <c r="E37" s="326"/>
      <c r="F37" s="323" t="s">
        <v>129</v>
      </c>
      <c r="G37" s="274"/>
      <c r="H37" s="327" t="str">
        <f>$D$20</f>
        <v>WHITE</v>
      </c>
      <c r="I37" s="328" t="str">
        <f t="shared" ref="I37:I49" si="8">$E$27</f>
        <v>WHITE</v>
      </c>
      <c r="J37" s="113" t="s">
        <v>30</v>
      </c>
      <c r="K37" s="113">
        <f>$Q$20</f>
        <v>12</v>
      </c>
      <c r="L37" s="113">
        <v>1</v>
      </c>
      <c r="M37" s="113">
        <f t="shared" ref="M37:M50" si="9">K37*L37</f>
        <v>12</v>
      </c>
      <c r="N37" s="115"/>
      <c r="O37" s="41">
        <f t="shared" ref="O37:O50" si="10">ROUNDUP(N37+M37,0)</f>
        <v>12</v>
      </c>
      <c r="P37" s="318"/>
      <c r="Q37" s="319"/>
    </row>
    <row r="38" spans="1:17" s="15" customFormat="1" ht="59.45" hidden="1" customHeight="1">
      <c r="A38" s="111">
        <v>2</v>
      </c>
      <c r="B38" s="325" t="s">
        <v>243</v>
      </c>
      <c r="C38" s="326"/>
      <c r="D38" s="326"/>
      <c r="E38" s="326"/>
      <c r="F38" s="324"/>
      <c r="G38" s="274"/>
      <c r="H38" s="327" t="e">
        <f>#REF!</f>
        <v>#REF!</v>
      </c>
      <c r="I38" s="328"/>
      <c r="J38" s="113" t="s">
        <v>30</v>
      </c>
      <c r="K38" s="113" t="e">
        <f>#REF!</f>
        <v>#REF!</v>
      </c>
      <c r="L38" s="113">
        <v>1</v>
      </c>
      <c r="M38" s="113" t="e">
        <f t="shared" si="9"/>
        <v>#REF!</v>
      </c>
      <c r="N38" s="115"/>
      <c r="O38" s="41" t="e">
        <f t="shared" si="10"/>
        <v>#REF!</v>
      </c>
      <c r="P38" s="318"/>
      <c r="Q38" s="319"/>
    </row>
    <row r="39" spans="1:17" s="15" customFormat="1" ht="59.45" hidden="1" customHeight="1">
      <c r="A39" s="111">
        <v>3</v>
      </c>
      <c r="B39" s="325" t="s">
        <v>244</v>
      </c>
      <c r="C39" s="326"/>
      <c r="D39" s="326"/>
      <c r="E39" s="326"/>
      <c r="F39" s="272" t="s">
        <v>227</v>
      </c>
      <c r="G39" s="274"/>
      <c r="H39" s="327" t="str">
        <f t="shared" ref="H39" si="11">$D$20</f>
        <v>WHITE</v>
      </c>
      <c r="I39" s="328" t="str">
        <f t="shared" si="8"/>
        <v>WHITE</v>
      </c>
      <c r="J39" s="113" t="s">
        <v>30</v>
      </c>
      <c r="K39" s="113">
        <f t="shared" ref="K39" si="12">$Q$20</f>
        <v>12</v>
      </c>
      <c r="L39" s="113">
        <v>1</v>
      </c>
      <c r="M39" s="113">
        <f t="shared" si="9"/>
        <v>12</v>
      </c>
      <c r="N39" s="115"/>
      <c r="O39" s="41">
        <f t="shared" ref="O39:O40" si="13">ROUNDUP(N39+M39,0)</f>
        <v>12</v>
      </c>
      <c r="P39" s="318"/>
      <c r="Q39" s="319"/>
    </row>
    <row r="40" spans="1:17" s="15" customFormat="1" ht="59.45" hidden="1" customHeight="1">
      <c r="A40" s="111">
        <v>4</v>
      </c>
      <c r="B40" s="325" t="s">
        <v>244</v>
      </c>
      <c r="C40" s="326"/>
      <c r="D40" s="326"/>
      <c r="E40" s="326"/>
      <c r="F40" s="272" t="s">
        <v>227</v>
      </c>
      <c r="G40" s="274"/>
      <c r="H40" s="327" t="e">
        <f>#REF!</f>
        <v>#REF!</v>
      </c>
      <c r="I40" s="328"/>
      <c r="J40" s="113" t="s">
        <v>30</v>
      </c>
      <c r="K40" s="113" t="e">
        <f>#REF!</f>
        <v>#REF!</v>
      </c>
      <c r="L40" s="113">
        <v>1</v>
      </c>
      <c r="M40" s="113" t="e">
        <f t="shared" si="9"/>
        <v>#REF!</v>
      </c>
      <c r="N40" s="115"/>
      <c r="O40" s="41" t="e">
        <f t="shared" si="13"/>
        <v>#REF!</v>
      </c>
      <c r="P40" s="318"/>
      <c r="Q40" s="319"/>
    </row>
    <row r="41" spans="1:17" s="15" customFormat="1" ht="59.45" hidden="1" customHeight="1">
      <c r="A41" s="111">
        <v>5</v>
      </c>
      <c r="B41" s="325" t="s">
        <v>263</v>
      </c>
      <c r="C41" s="326"/>
      <c r="D41" s="326"/>
      <c r="E41" s="326"/>
      <c r="F41" s="272" t="s">
        <v>132</v>
      </c>
      <c r="G41" s="274"/>
      <c r="H41" s="327" t="str">
        <f t="shared" ref="H41" si="14">$D$20</f>
        <v>WHITE</v>
      </c>
      <c r="I41" s="328" t="str">
        <f t="shared" si="8"/>
        <v>WHITE</v>
      </c>
      <c r="J41" s="113" t="s">
        <v>30</v>
      </c>
      <c r="K41" s="113">
        <f t="shared" ref="K41" si="15">$Q$20</f>
        <v>12</v>
      </c>
      <c r="L41" s="113">
        <v>1</v>
      </c>
      <c r="M41" s="113">
        <f t="shared" si="9"/>
        <v>12</v>
      </c>
      <c r="N41" s="115"/>
      <c r="O41" s="41">
        <f t="shared" si="10"/>
        <v>12</v>
      </c>
      <c r="P41" s="318"/>
      <c r="Q41" s="319"/>
    </row>
    <row r="42" spans="1:17" s="15" customFormat="1" ht="59.45" hidden="1" customHeight="1">
      <c r="A42" s="111">
        <v>6</v>
      </c>
      <c r="B42" s="325" t="s">
        <v>263</v>
      </c>
      <c r="C42" s="326"/>
      <c r="D42" s="326"/>
      <c r="E42" s="326"/>
      <c r="F42" s="272" t="s">
        <v>132</v>
      </c>
      <c r="G42" s="274"/>
      <c r="H42" s="327" t="e">
        <f>#REF!</f>
        <v>#REF!</v>
      </c>
      <c r="I42" s="328"/>
      <c r="J42" s="113" t="s">
        <v>30</v>
      </c>
      <c r="K42" s="113" t="e">
        <f>#REF!</f>
        <v>#REF!</v>
      </c>
      <c r="L42" s="113">
        <v>1</v>
      </c>
      <c r="M42" s="113" t="e">
        <f t="shared" si="9"/>
        <v>#REF!</v>
      </c>
      <c r="N42" s="115"/>
      <c r="O42" s="41" t="e">
        <f t="shared" si="10"/>
        <v>#REF!</v>
      </c>
      <c r="P42" s="318"/>
      <c r="Q42" s="319"/>
    </row>
    <row r="43" spans="1:17" s="15" customFormat="1" ht="59.45" hidden="1" customHeight="1">
      <c r="A43" s="111">
        <v>7</v>
      </c>
      <c r="B43" s="325" t="s">
        <v>245</v>
      </c>
      <c r="C43" s="326"/>
      <c r="D43" s="326"/>
      <c r="E43" s="326"/>
      <c r="F43" s="272" t="s">
        <v>55</v>
      </c>
      <c r="G43" s="274"/>
      <c r="H43" s="327" t="str">
        <f t="shared" ref="H43" si="16">$D$20</f>
        <v>WHITE</v>
      </c>
      <c r="I43" s="328" t="str">
        <f t="shared" si="8"/>
        <v>WHITE</v>
      </c>
      <c r="J43" s="113" t="s">
        <v>30</v>
      </c>
      <c r="K43" s="113">
        <f t="shared" ref="K43" si="17">$Q$20</f>
        <v>12</v>
      </c>
      <c r="L43" s="114">
        <f>1/30</f>
        <v>3.3333333333333333E-2</v>
      </c>
      <c r="M43" s="113">
        <f t="shared" si="9"/>
        <v>0.4</v>
      </c>
      <c r="N43" s="115"/>
      <c r="O43" s="41">
        <f t="shared" ref="O43:O44" si="18">ROUNDUP(N43+M43,0)</f>
        <v>1</v>
      </c>
      <c r="P43" s="318"/>
      <c r="Q43" s="319"/>
    </row>
    <row r="44" spans="1:17" s="15" customFormat="1" ht="59.45" hidden="1" customHeight="1">
      <c r="A44" s="111">
        <v>8</v>
      </c>
      <c r="B44" s="325" t="s">
        <v>245</v>
      </c>
      <c r="C44" s="326"/>
      <c r="D44" s="326"/>
      <c r="E44" s="326"/>
      <c r="F44" s="272" t="s">
        <v>55</v>
      </c>
      <c r="G44" s="274"/>
      <c r="H44" s="327" t="e">
        <f>#REF!</f>
        <v>#REF!</v>
      </c>
      <c r="I44" s="328"/>
      <c r="J44" s="113" t="s">
        <v>30</v>
      </c>
      <c r="K44" s="113" t="e">
        <f>#REF!</f>
        <v>#REF!</v>
      </c>
      <c r="L44" s="114">
        <f>1/30</f>
        <v>3.3333333333333333E-2</v>
      </c>
      <c r="M44" s="113" t="e">
        <f t="shared" si="9"/>
        <v>#REF!</v>
      </c>
      <c r="N44" s="115"/>
      <c r="O44" s="41" t="e">
        <f t="shared" si="18"/>
        <v>#REF!</v>
      </c>
      <c r="P44" s="318"/>
      <c r="Q44" s="319"/>
    </row>
    <row r="45" spans="1:17" s="15" customFormat="1" ht="59.45" hidden="1" customHeight="1">
      <c r="A45" s="111">
        <v>9</v>
      </c>
      <c r="B45" s="325" t="s">
        <v>246</v>
      </c>
      <c r="C45" s="326"/>
      <c r="D45" s="326"/>
      <c r="E45" s="326"/>
      <c r="F45" s="272" t="s">
        <v>55</v>
      </c>
      <c r="G45" s="274"/>
      <c r="H45" s="327" t="str">
        <f t="shared" ref="H45" si="19">$D$20</f>
        <v>WHITE</v>
      </c>
      <c r="I45" s="328" t="str">
        <f t="shared" si="8"/>
        <v>WHITE</v>
      </c>
      <c r="J45" s="113" t="s">
        <v>30</v>
      </c>
      <c r="K45" s="113">
        <f t="shared" ref="K45" si="20">$Q$20</f>
        <v>12</v>
      </c>
      <c r="L45" s="115">
        <f>L43*2</f>
        <v>6.6666666666666666E-2</v>
      </c>
      <c r="M45" s="113">
        <f t="shared" si="9"/>
        <v>0.8</v>
      </c>
      <c r="N45" s="115"/>
      <c r="O45" s="41">
        <f t="shared" si="10"/>
        <v>1</v>
      </c>
      <c r="P45" s="318"/>
      <c r="Q45" s="319"/>
    </row>
    <row r="46" spans="1:17" s="15" customFormat="1" ht="59.45" hidden="1" customHeight="1">
      <c r="A46" s="111">
        <v>10</v>
      </c>
      <c r="B46" s="325" t="s">
        <v>246</v>
      </c>
      <c r="C46" s="326"/>
      <c r="D46" s="326"/>
      <c r="E46" s="326"/>
      <c r="F46" s="272" t="s">
        <v>55</v>
      </c>
      <c r="G46" s="274"/>
      <c r="H46" s="327" t="e">
        <f>#REF!</f>
        <v>#REF!</v>
      </c>
      <c r="I46" s="328"/>
      <c r="J46" s="113" t="s">
        <v>30</v>
      </c>
      <c r="K46" s="113" t="e">
        <f>#REF!</f>
        <v>#REF!</v>
      </c>
      <c r="L46" s="115">
        <f>L44*2</f>
        <v>6.6666666666666666E-2</v>
      </c>
      <c r="M46" s="113" t="e">
        <f t="shared" si="9"/>
        <v>#REF!</v>
      </c>
      <c r="N46" s="115"/>
      <c r="O46" s="41" t="e">
        <f t="shared" si="10"/>
        <v>#REF!</v>
      </c>
      <c r="P46" s="318"/>
      <c r="Q46" s="319"/>
    </row>
    <row r="47" spans="1:17" s="15" customFormat="1" ht="59.45" hidden="1" customHeight="1">
      <c r="A47" s="111">
        <v>11</v>
      </c>
      <c r="B47" s="325" t="s">
        <v>247</v>
      </c>
      <c r="C47" s="326"/>
      <c r="D47" s="326"/>
      <c r="E47" s="326"/>
      <c r="F47" s="272" t="s">
        <v>132</v>
      </c>
      <c r="G47" s="274"/>
      <c r="H47" s="327" t="str">
        <f t="shared" ref="H47" si="21">$D$20</f>
        <v>WHITE</v>
      </c>
      <c r="I47" s="328" t="str">
        <f t="shared" si="8"/>
        <v>WHITE</v>
      </c>
      <c r="J47" s="113" t="s">
        <v>30</v>
      </c>
      <c r="K47" s="113">
        <f t="shared" ref="K47" si="22">$Q$20</f>
        <v>12</v>
      </c>
      <c r="L47" s="114">
        <f>1/30</f>
        <v>3.3333333333333333E-2</v>
      </c>
      <c r="M47" s="113">
        <f t="shared" si="9"/>
        <v>0.4</v>
      </c>
      <c r="N47" s="115"/>
      <c r="O47" s="41">
        <f t="shared" ref="O47:O48" si="23">ROUNDUP(N47+M47,0)</f>
        <v>1</v>
      </c>
      <c r="P47" s="318"/>
      <c r="Q47" s="319"/>
    </row>
    <row r="48" spans="1:17" s="15" customFormat="1" ht="59.45" hidden="1" customHeight="1">
      <c r="A48" s="111">
        <v>12</v>
      </c>
      <c r="B48" s="325" t="s">
        <v>247</v>
      </c>
      <c r="C48" s="326"/>
      <c r="D48" s="326"/>
      <c r="E48" s="326"/>
      <c r="F48" s="272" t="s">
        <v>132</v>
      </c>
      <c r="G48" s="274"/>
      <c r="H48" s="327" t="e">
        <f>#REF!</f>
        <v>#REF!</v>
      </c>
      <c r="I48" s="328"/>
      <c r="J48" s="113" t="s">
        <v>30</v>
      </c>
      <c r="K48" s="113" t="e">
        <f>#REF!</f>
        <v>#REF!</v>
      </c>
      <c r="L48" s="114">
        <f>1/30</f>
        <v>3.3333333333333333E-2</v>
      </c>
      <c r="M48" s="113" t="e">
        <f t="shared" si="9"/>
        <v>#REF!</v>
      </c>
      <c r="N48" s="115"/>
      <c r="O48" s="41" t="e">
        <f t="shared" si="23"/>
        <v>#REF!</v>
      </c>
      <c r="P48" s="318"/>
      <c r="Q48" s="319"/>
    </row>
    <row r="49" spans="1:17" s="15" customFormat="1" ht="59.45" hidden="1" customHeight="1">
      <c r="A49" s="111">
        <v>13</v>
      </c>
      <c r="B49" s="325" t="s">
        <v>136</v>
      </c>
      <c r="C49" s="326"/>
      <c r="D49" s="326"/>
      <c r="E49" s="326"/>
      <c r="F49" s="272" t="s">
        <v>132</v>
      </c>
      <c r="G49" s="274"/>
      <c r="H49" s="327" t="str">
        <f t="shared" ref="H49" si="24">$D$20</f>
        <v>WHITE</v>
      </c>
      <c r="I49" s="328" t="str">
        <f t="shared" si="8"/>
        <v>WHITE</v>
      </c>
      <c r="J49" s="113" t="s">
        <v>30</v>
      </c>
      <c r="K49" s="113">
        <f t="shared" ref="K49" si="25">$Q$20</f>
        <v>12</v>
      </c>
      <c r="L49" s="113">
        <v>1</v>
      </c>
      <c r="M49" s="113">
        <f t="shared" si="9"/>
        <v>12</v>
      </c>
      <c r="N49" s="115"/>
      <c r="O49" s="41">
        <f t="shared" si="10"/>
        <v>12</v>
      </c>
      <c r="P49" s="318"/>
      <c r="Q49" s="319"/>
    </row>
    <row r="50" spans="1:17" s="15" customFormat="1" ht="59.45" hidden="1" customHeight="1">
      <c r="A50" s="111">
        <v>14</v>
      </c>
      <c r="B50" s="325" t="s">
        <v>136</v>
      </c>
      <c r="C50" s="326"/>
      <c r="D50" s="326"/>
      <c r="E50" s="326"/>
      <c r="F50" s="272" t="s">
        <v>132</v>
      </c>
      <c r="G50" s="274"/>
      <c r="H50" s="327" t="e">
        <f>#REF!</f>
        <v>#REF!</v>
      </c>
      <c r="I50" s="328"/>
      <c r="J50" s="113" t="s">
        <v>30</v>
      </c>
      <c r="K50" s="113" t="e">
        <f>#REF!</f>
        <v>#REF!</v>
      </c>
      <c r="L50" s="113">
        <v>1</v>
      </c>
      <c r="M50" s="113" t="e">
        <f t="shared" si="9"/>
        <v>#REF!</v>
      </c>
      <c r="N50" s="115"/>
      <c r="O50" s="41" t="e">
        <f t="shared" si="10"/>
        <v>#REF!</v>
      </c>
      <c r="P50" s="318"/>
      <c r="Q50" s="319"/>
    </row>
    <row r="51" spans="1:17" s="15" customFormat="1" ht="27" hidden="1">
      <c r="A51" s="118"/>
      <c r="B51" s="118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</row>
    <row r="52" spans="1:17" s="15" customFormat="1" ht="33" customHeight="1">
      <c r="B52" s="105" t="s">
        <v>67</v>
      </c>
      <c r="C52" s="106"/>
      <c r="D52" s="107"/>
      <c r="E52" s="107"/>
      <c r="F52" s="107"/>
      <c r="G52" s="108"/>
      <c r="H52" s="107"/>
      <c r="I52" s="107"/>
      <c r="J52" s="352" t="s">
        <v>31</v>
      </c>
      <c r="K52" s="352"/>
      <c r="L52" s="352"/>
      <c r="M52" s="352"/>
      <c r="N52" s="352"/>
      <c r="O52" s="45"/>
      <c r="P52" s="45"/>
      <c r="Q52" s="46"/>
    </row>
    <row r="53" spans="1:17" s="118" customFormat="1" ht="30">
      <c r="A53" s="118">
        <v>1</v>
      </c>
      <c r="B53" s="120" t="s">
        <v>229</v>
      </c>
      <c r="C53" s="129" t="s">
        <v>194</v>
      </c>
      <c r="D53" s="15"/>
      <c r="E53" s="15"/>
      <c r="F53" s="15"/>
      <c r="G53" s="47"/>
      <c r="H53" s="47"/>
      <c r="I53" s="47"/>
      <c r="J53" s="47"/>
      <c r="K53" s="19"/>
      <c r="L53" s="19"/>
      <c r="M53" s="47"/>
      <c r="N53" s="47"/>
      <c r="O53" s="47"/>
      <c r="P53" s="47"/>
      <c r="Q53" s="47"/>
    </row>
    <row r="54" spans="1:17" s="15" customFormat="1" ht="34.5" hidden="1" customHeight="1">
      <c r="A54" s="118"/>
      <c r="B54" s="348" t="s">
        <v>49</v>
      </c>
      <c r="C54" s="349"/>
      <c r="D54" s="349"/>
      <c r="E54" s="349"/>
      <c r="F54" s="349"/>
      <c r="G54" s="349"/>
      <c r="H54" s="349"/>
      <c r="I54" s="353"/>
      <c r="J54" s="47"/>
      <c r="K54" s="19"/>
      <c r="L54" s="19"/>
      <c r="M54" s="47"/>
      <c r="N54" s="47"/>
      <c r="O54" s="47"/>
      <c r="P54" s="47"/>
      <c r="Q54" s="47"/>
    </row>
    <row r="55" spans="1:17" s="15" customFormat="1" ht="59.25" hidden="1" customHeight="1">
      <c r="A55" s="118"/>
      <c r="B55" s="354" t="s">
        <v>42</v>
      </c>
      <c r="C55" s="355"/>
      <c r="D55" s="356" t="s">
        <v>70</v>
      </c>
      <c r="E55" s="357"/>
      <c r="F55" s="357"/>
      <c r="G55" s="357"/>
      <c r="H55" s="357"/>
      <c r="I55" s="358"/>
      <c r="J55" s="47"/>
      <c r="K55" s="47"/>
      <c r="L55" s="47"/>
      <c r="M55" s="47"/>
      <c r="N55" s="47"/>
      <c r="O55" s="47"/>
      <c r="P55" s="47"/>
      <c r="Q55" s="47"/>
    </row>
    <row r="56" spans="1:17" s="15" customFormat="1" ht="78.599999999999994" hidden="1" customHeight="1">
      <c r="A56" s="118"/>
      <c r="B56" s="335" t="str">
        <f>$D$20</f>
        <v>WHITE</v>
      </c>
      <c r="C56" s="335" t="str">
        <f t="shared" ref="C56:C59" si="26">$E$27</f>
        <v>WHITE</v>
      </c>
      <c r="D56" s="336"/>
      <c r="E56" s="337"/>
      <c r="F56" s="337"/>
      <c r="G56" s="337"/>
      <c r="H56" s="337"/>
      <c r="I56" s="338"/>
      <c r="J56" s="47"/>
      <c r="K56" s="47"/>
      <c r="L56" s="47"/>
      <c r="M56" s="47"/>
      <c r="N56" s="47"/>
      <c r="O56" s="47"/>
    </row>
    <row r="57" spans="1:17" s="15" customFormat="1" ht="78.75" hidden="1" customHeight="1">
      <c r="A57" s="118"/>
      <c r="B57" s="335" t="e">
        <f>#REF!</f>
        <v>#REF!</v>
      </c>
      <c r="C57" s="335"/>
      <c r="D57" s="336"/>
      <c r="E57" s="337"/>
      <c r="F57" s="337"/>
      <c r="G57" s="337"/>
      <c r="H57" s="337"/>
      <c r="I57" s="338"/>
      <c r="J57" s="47"/>
      <c r="K57" s="47"/>
      <c r="L57" s="47"/>
      <c r="M57" s="47"/>
      <c r="N57" s="47"/>
      <c r="O57" s="47"/>
    </row>
    <row r="58" spans="1:17" s="15" customFormat="1" ht="78.75" hidden="1" customHeight="1">
      <c r="A58" s="118"/>
      <c r="B58" s="335" t="e">
        <f>#REF!</f>
        <v>#REF!</v>
      </c>
      <c r="C58" s="335" t="str">
        <f t="shared" si="26"/>
        <v>WHITE</v>
      </c>
      <c r="D58" s="336"/>
      <c r="E58" s="337"/>
      <c r="F58" s="337"/>
      <c r="G58" s="337"/>
      <c r="H58" s="337"/>
      <c r="I58" s="338"/>
      <c r="J58" s="47"/>
      <c r="K58" s="47"/>
      <c r="L58" s="47"/>
      <c r="M58" s="47"/>
      <c r="N58" s="47"/>
      <c r="O58" s="47"/>
    </row>
    <row r="59" spans="1:17" s="15" customFormat="1" ht="78.75" hidden="1" customHeight="1">
      <c r="A59" s="118"/>
      <c r="B59" s="335" t="e">
        <f>#REF!</f>
        <v>#REF!</v>
      </c>
      <c r="C59" s="335" t="str">
        <f t="shared" si="26"/>
        <v>WHITE</v>
      </c>
      <c r="D59" s="336"/>
      <c r="E59" s="337"/>
      <c r="F59" s="337"/>
      <c r="G59" s="337"/>
      <c r="H59" s="337"/>
      <c r="I59" s="338"/>
      <c r="J59" s="47"/>
      <c r="K59" s="47"/>
      <c r="L59" s="47"/>
      <c r="M59" s="47"/>
      <c r="N59" s="47"/>
      <c r="O59" s="47"/>
    </row>
    <row r="60" spans="1:17" s="15" customFormat="1" ht="27" hidden="1"/>
    <row r="61" spans="1:17" s="15" customFormat="1" ht="27.75" hidden="1">
      <c r="A61" s="118"/>
      <c r="B61" s="348"/>
      <c r="C61" s="349"/>
      <c r="D61" s="350"/>
      <c r="E61" s="350"/>
      <c r="F61" s="350"/>
      <c r="G61" s="350"/>
      <c r="H61" s="350"/>
      <c r="I61" s="351"/>
      <c r="J61" s="47"/>
      <c r="K61" s="47"/>
      <c r="L61" s="47"/>
    </row>
    <row r="62" spans="1:17" s="15" customFormat="1" ht="40.5" hidden="1" customHeight="1">
      <c r="A62" s="118"/>
      <c r="B62" s="345"/>
      <c r="C62" s="346"/>
      <c r="D62" s="123" t="s">
        <v>223</v>
      </c>
      <c r="E62" s="123" t="s">
        <v>61</v>
      </c>
      <c r="F62" s="123" t="s">
        <v>10</v>
      </c>
      <c r="G62" s="123" t="s">
        <v>58</v>
      </c>
      <c r="H62" s="123" t="s">
        <v>59</v>
      </c>
      <c r="I62" s="123" t="s">
        <v>60</v>
      </c>
      <c r="J62" s="47"/>
    </row>
    <row r="63" spans="1:17" s="15" customFormat="1" ht="178.5" hidden="1" customHeight="1">
      <c r="A63" s="118"/>
      <c r="B63" s="347" t="s">
        <v>222</v>
      </c>
      <c r="C63" s="347"/>
      <c r="D63" s="387">
        <v>2.2000000000000002</v>
      </c>
      <c r="E63" s="388"/>
      <c r="F63" s="388"/>
      <c r="G63" s="388"/>
      <c r="H63" s="388"/>
      <c r="I63" s="389"/>
      <c r="J63" s="47"/>
    </row>
    <row r="64" spans="1:17" s="15" customFormat="1" ht="12.75" hidden="1" customHeight="1">
      <c r="A64" s="118"/>
      <c r="B64" s="118"/>
      <c r="C64" s="118"/>
      <c r="D64" s="118"/>
      <c r="E64" s="118"/>
      <c r="F64" s="118"/>
      <c r="G64" s="118"/>
      <c r="H64" s="118"/>
      <c r="I64" s="118"/>
      <c r="J64" s="47"/>
      <c r="K64" s="47"/>
      <c r="L64" s="47"/>
      <c r="M64" s="47"/>
      <c r="N64" s="47"/>
      <c r="O64" s="47"/>
      <c r="P64" s="47"/>
      <c r="Q64" s="47"/>
    </row>
    <row r="65" spans="1:17" s="118" customFormat="1" ht="30">
      <c r="A65" s="16">
        <v>2</v>
      </c>
      <c r="B65" s="120" t="s">
        <v>230</v>
      </c>
      <c r="C65" s="129" t="s">
        <v>294</v>
      </c>
      <c r="D65" s="15"/>
      <c r="E65" s="15"/>
      <c r="F65" s="15"/>
      <c r="G65" s="47"/>
      <c r="H65" s="47"/>
      <c r="I65" s="47"/>
      <c r="J65" s="47"/>
      <c r="K65" s="19"/>
      <c r="L65" s="19"/>
      <c r="M65" s="47"/>
      <c r="N65" s="47"/>
      <c r="O65" s="47"/>
      <c r="P65" s="47"/>
      <c r="Q65" s="47"/>
    </row>
    <row r="66" spans="1:17" s="15" customFormat="1" ht="27.75" hidden="1">
      <c r="A66" s="118"/>
      <c r="B66" s="348" t="s">
        <v>49</v>
      </c>
      <c r="C66" s="349"/>
      <c r="D66" s="349"/>
      <c r="E66" s="349"/>
      <c r="F66" s="349"/>
      <c r="G66" s="349"/>
      <c r="H66" s="349"/>
      <c r="I66" s="353"/>
      <c r="J66" s="47"/>
      <c r="K66" s="19"/>
      <c r="L66" s="19"/>
      <c r="M66" s="47"/>
      <c r="N66" s="47"/>
      <c r="O66" s="47"/>
      <c r="P66" s="47"/>
      <c r="Q66" s="47"/>
    </row>
    <row r="67" spans="1:17" s="15" customFormat="1" ht="63" hidden="1" customHeight="1">
      <c r="A67" s="118"/>
      <c r="B67" s="354" t="s">
        <v>42</v>
      </c>
      <c r="C67" s="355"/>
      <c r="D67" s="356" t="s">
        <v>70</v>
      </c>
      <c r="E67" s="357"/>
      <c r="F67" s="357"/>
      <c r="G67" s="357"/>
      <c r="H67" s="357"/>
      <c r="I67" s="358"/>
      <c r="J67" s="47"/>
      <c r="K67" s="47"/>
      <c r="L67" s="47"/>
      <c r="M67" s="47"/>
      <c r="N67" s="47"/>
      <c r="O67" s="47"/>
      <c r="P67" s="47"/>
      <c r="Q67" s="47"/>
    </row>
    <row r="68" spans="1:17" s="15" customFormat="1" ht="74.45" hidden="1" customHeight="1">
      <c r="A68" s="118"/>
      <c r="B68" s="335" t="str">
        <f>$D$20</f>
        <v>WHITE</v>
      </c>
      <c r="C68" s="335" t="str">
        <f t="shared" ref="C68" si="27">$E$27</f>
        <v>WHITE</v>
      </c>
      <c r="D68" s="394" t="s">
        <v>260</v>
      </c>
      <c r="E68" s="395"/>
      <c r="F68" s="395"/>
      <c r="G68" s="395"/>
      <c r="H68" s="395"/>
      <c r="I68" s="396"/>
      <c r="J68" s="47"/>
      <c r="K68" s="47"/>
      <c r="L68" s="47"/>
      <c r="M68" s="47"/>
      <c r="N68" s="47"/>
      <c r="O68" s="47"/>
    </row>
    <row r="69" spans="1:17" s="15" customFormat="1" ht="74.45" hidden="1" customHeight="1">
      <c r="A69" s="118"/>
      <c r="B69" s="335" t="e">
        <f>#REF!</f>
        <v>#REF!</v>
      </c>
      <c r="C69" s="335"/>
      <c r="D69" s="397"/>
      <c r="E69" s="398"/>
      <c r="F69" s="398"/>
      <c r="G69" s="398"/>
      <c r="H69" s="398"/>
      <c r="I69" s="399"/>
      <c r="J69" s="47"/>
      <c r="K69" s="47"/>
      <c r="L69" s="47"/>
      <c r="M69" s="47"/>
      <c r="N69" s="47"/>
      <c r="O69" s="47"/>
    </row>
    <row r="70" spans="1:17" s="15" customFormat="1" ht="24.95" hidden="1" customHeight="1">
      <c r="A70" s="118"/>
      <c r="B70" s="243"/>
      <c r="C70" s="244"/>
      <c r="D70" s="245"/>
      <c r="E70" s="232"/>
      <c r="F70" s="232"/>
      <c r="G70" s="232"/>
      <c r="H70" s="232"/>
      <c r="I70" s="233"/>
      <c r="J70" s="47"/>
      <c r="K70" s="47"/>
      <c r="L70" s="47"/>
      <c r="M70" s="47"/>
      <c r="N70" s="47"/>
      <c r="O70" s="47"/>
    </row>
    <row r="71" spans="1:17" s="15" customFormat="1" ht="27.75" hidden="1">
      <c r="A71" s="118"/>
      <c r="B71" s="348" t="s">
        <v>232</v>
      </c>
      <c r="C71" s="349"/>
      <c r="D71" s="350"/>
      <c r="E71" s="350"/>
      <c r="F71" s="350"/>
      <c r="G71" s="350"/>
      <c r="H71" s="350"/>
      <c r="I71" s="351"/>
      <c r="J71" s="47"/>
      <c r="K71" s="47"/>
      <c r="L71" s="47"/>
    </row>
    <row r="72" spans="1:17" s="15" customFormat="1" ht="56.25" hidden="1" customHeight="1">
      <c r="A72" s="118"/>
      <c r="B72" s="345"/>
      <c r="C72" s="346"/>
      <c r="D72" s="123" t="s">
        <v>223</v>
      </c>
      <c r="E72" s="123" t="s">
        <v>61</v>
      </c>
      <c r="F72" s="123" t="s">
        <v>10</v>
      </c>
      <c r="G72" s="123" t="s">
        <v>58</v>
      </c>
      <c r="H72" s="123" t="s">
        <v>59</v>
      </c>
      <c r="I72" s="123" t="s">
        <v>60</v>
      </c>
      <c r="J72" s="47"/>
    </row>
    <row r="73" spans="1:17" s="15" customFormat="1" ht="78.95" hidden="1" customHeight="1">
      <c r="A73" s="118"/>
      <c r="B73" s="362" t="s">
        <v>231</v>
      </c>
      <c r="C73" s="362"/>
      <c r="D73" s="390" t="s">
        <v>261</v>
      </c>
      <c r="E73" s="391"/>
      <c r="F73" s="391"/>
      <c r="G73" s="391"/>
      <c r="H73" s="391"/>
      <c r="I73" s="392"/>
      <c r="J73" s="47"/>
    </row>
    <row r="74" spans="1:17" s="15" customFormat="1" ht="151.5" hidden="1" customHeight="1">
      <c r="A74" s="118"/>
      <c r="B74" s="363" t="s">
        <v>254</v>
      </c>
      <c r="C74" s="364"/>
      <c r="D74" s="359" t="s">
        <v>255</v>
      </c>
      <c r="E74" s="360"/>
      <c r="F74" s="360"/>
      <c r="G74" s="360"/>
      <c r="H74" s="360"/>
      <c r="I74" s="361"/>
      <c r="J74" s="47"/>
    </row>
    <row r="75" spans="1:17" s="15" customFormat="1" ht="27" hidden="1">
      <c r="A75" s="118"/>
      <c r="B75" s="118"/>
      <c r="C75" s="118"/>
      <c r="D75" s="118"/>
      <c r="E75" s="118"/>
      <c r="F75" s="118"/>
      <c r="G75" s="118"/>
      <c r="H75" s="118"/>
      <c r="I75" s="118"/>
      <c r="J75" s="47"/>
      <c r="K75" s="47"/>
      <c r="L75" s="47"/>
      <c r="M75" s="47"/>
      <c r="N75" s="47"/>
      <c r="O75" s="47"/>
      <c r="P75" s="47"/>
      <c r="Q75" s="47"/>
    </row>
    <row r="76" spans="1:17" s="118" customFormat="1" ht="27.75">
      <c r="A76" s="16">
        <v>3</v>
      </c>
      <c r="B76" s="120" t="s">
        <v>233</v>
      </c>
      <c r="C76" s="18" t="s">
        <v>234</v>
      </c>
      <c r="D76" s="18"/>
      <c r="E76" s="18"/>
      <c r="F76" s="18"/>
      <c r="G76" s="47"/>
      <c r="H76" s="47"/>
      <c r="I76" s="47"/>
      <c r="J76" s="47"/>
      <c r="K76" s="19"/>
      <c r="L76" s="19"/>
      <c r="M76" s="47"/>
      <c r="N76" s="47"/>
      <c r="O76" s="47"/>
      <c r="P76" s="47"/>
      <c r="Q76" s="47"/>
    </row>
    <row r="77" spans="1:17" s="15" customFormat="1" ht="36.6" hidden="1" customHeight="1">
      <c r="A77" s="118"/>
      <c r="B77" s="354" t="s">
        <v>42</v>
      </c>
      <c r="C77" s="355"/>
      <c r="D77" s="356" t="s">
        <v>70</v>
      </c>
      <c r="E77" s="357"/>
      <c r="F77" s="357"/>
      <c r="G77" s="357"/>
      <c r="H77" s="357"/>
      <c r="I77" s="358"/>
      <c r="J77" s="47"/>
      <c r="K77" s="47"/>
      <c r="L77" s="47"/>
      <c r="M77" s="47"/>
      <c r="N77" s="47"/>
      <c r="O77" s="47"/>
      <c r="P77" s="47"/>
      <c r="Q77" s="47"/>
    </row>
    <row r="78" spans="1:17" s="15" customFormat="1" ht="77.099999999999994" hidden="1" customHeight="1">
      <c r="A78" s="118"/>
      <c r="B78" s="335" t="str">
        <f>$D$20</f>
        <v>WHITE</v>
      </c>
      <c r="C78" s="335" t="str">
        <f t="shared" ref="C78:C81" si="28">$E$27</f>
        <v>WHITE</v>
      </c>
      <c r="D78" s="336" t="s">
        <v>218</v>
      </c>
      <c r="E78" s="337"/>
      <c r="F78" s="337"/>
      <c r="G78" s="337"/>
      <c r="H78" s="337"/>
      <c r="I78" s="338"/>
      <c r="J78" s="47"/>
      <c r="K78" s="47"/>
      <c r="L78" s="47"/>
      <c r="M78" s="47"/>
      <c r="N78" s="47"/>
      <c r="O78" s="47"/>
    </row>
    <row r="79" spans="1:17" s="15" customFormat="1" ht="77.099999999999994" hidden="1" customHeight="1">
      <c r="A79" s="118"/>
      <c r="B79" s="335" t="e">
        <f>#REF!</f>
        <v>#REF!</v>
      </c>
      <c r="C79" s="335"/>
      <c r="D79" s="336" t="s">
        <v>201</v>
      </c>
      <c r="E79" s="337"/>
      <c r="F79" s="337"/>
      <c r="G79" s="337"/>
      <c r="H79" s="337"/>
      <c r="I79" s="338"/>
      <c r="J79" s="47"/>
      <c r="K79" s="47"/>
      <c r="L79" s="47"/>
      <c r="M79" s="47"/>
      <c r="N79" s="47"/>
      <c r="O79" s="47"/>
    </row>
    <row r="80" spans="1:17" s="15" customFormat="1" ht="77.099999999999994" hidden="1" customHeight="1">
      <c r="A80" s="118"/>
      <c r="B80" s="335" t="e">
        <f>#REF!</f>
        <v>#REF!</v>
      </c>
      <c r="C80" s="335" t="str">
        <f t="shared" si="28"/>
        <v>WHITE</v>
      </c>
      <c r="D80" s="336" t="s">
        <v>218</v>
      </c>
      <c r="E80" s="337"/>
      <c r="F80" s="337"/>
      <c r="G80" s="337"/>
      <c r="H80" s="337"/>
      <c r="I80" s="338"/>
      <c r="J80" s="47"/>
      <c r="K80" s="47"/>
      <c r="L80" s="47"/>
      <c r="M80" s="47"/>
      <c r="N80" s="47"/>
      <c r="O80" s="47"/>
    </row>
    <row r="81" spans="1:17" s="15" customFormat="1" ht="77.099999999999994" hidden="1" customHeight="1">
      <c r="A81" s="118"/>
      <c r="B81" s="335" t="e">
        <f>#REF!</f>
        <v>#REF!</v>
      </c>
      <c r="C81" s="335" t="str">
        <f t="shared" si="28"/>
        <v>WHITE</v>
      </c>
      <c r="D81" s="336" t="s">
        <v>201</v>
      </c>
      <c r="E81" s="337"/>
      <c r="F81" s="337"/>
      <c r="G81" s="337"/>
      <c r="H81" s="337"/>
      <c r="I81" s="338"/>
      <c r="J81" s="47"/>
      <c r="K81" s="47"/>
      <c r="L81" s="47"/>
      <c r="M81" s="47"/>
      <c r="N81" s="47"/>
      <c r="O81" s="47"/>
    </row>
    <row r="82" spans="1:17" s="15" customFormat="1" ht="27" hidden="1">
      <c r="A82" s="118"/>
      <c r="B82" s="118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s="15" customFormat="1" ht="29.25" customHeight="1">
      <c r="B83" s="352" t="s">
        <v>118</v>
      </c>
      <c r="C83" s="352"/>
      <c r="D83" s="352"/>
      <c r="E83" s="352"/>
      <c r="G83" s="47"/>
      <c r="N83" s="46"/>
      <c r="O83" s="45"/>
      <c r="P83" s="45"/>
      <c r="Q83" s="46"/>
    </row>
    <row r="84" spans="1:17" s="15" customFormat="1" ht="35.25" customHeight="1">
      <c r="A84" s="118">
        <v>1</v>
      </c>
      <c r="B84" s="124" t="s">
        <v>235</v>
      </c>
      <c r="C84" s="118"/>
      <c r="D84" s="118"/>
      <c r="G84" s="47"/>
      <c r="N84" s="46"/>
      <c r="O84" s="45"/>
      <c r="P84" s="45"/>
      <c r="Q84" s="46"/>
    </row>
    <row r="85" spans="1:17" s="15" customFormat="1" ht="35.25" customHeight="1">
      <c r="A85" s="118">
        <v>2</v>
      </c>
      <c r="B85" s="124" t="s">
        <v>236</v>
      </c>
      <c r="C85" s="118"/>
      <c r="D85" s="118"/>
      <c r="G85" s="47"/>
      <c r="N85" s="46"/>
      <c r="O85" s="45"/>
      <c r="P85" s="45"/>
      <c r="Q85" s="46"/>
    </row>
    <row r="86" spans="1:17" s="15" customFormat="1" ht="35.25" customHeight="1">
      <c r="A86" s="118">
        <v>3</v>
      </c>
      <c r="B86" s="124" t="s">
        <v>237</v>
      </c>
      <c r="C86" s="118"/>
      <c r="D86" s="118"/>
      <c r="G86" s="47"/>
      <c r="N86" s="46"/>
      <c r="O86" s="45"/>
      <c r="P86" s="45"/>
      <c r="Q86" s="46"/>
    </row>
    <row r="87" spans="1:17" s="18" customFormat="1" ht="27.75">
      <c r="A87" s="16"/>
      <c r="B87" s="48" t="s">
        <v>62</v>
      </c>
      <c r="C87" s="49" t="s">
        <v>223</v>
      </c>
      <c r="D87" s="49" t="s">
        <v>61</v>
      </c>
      <c r="E87" s="49" t="s">
        <v>10</v>
      </c>
      <c r="F87" s="49" t="s">
        <v>58</v>
      </c>
      <c r="G87" s="49" t="s">
        <v>59</v>
      </c>
      <c r="H87" s="49" t="s">
        <v>60</v>
      </c>
      <c r="I87" s="49" t="s">
        <v>11</v>
      </c>
      <c r="M87" s="50"/>
      <c r="N87" s="51"/>
      <c r="O87" s="51"/>
      <c r="P87" s="50"/>
    </row>
    <row r="88" spans="1:17" s="18" customFormat="1" ht="27.75">
      <c r="A88" s="16"/>
      <c r="B88" s="48" t="s">
        <v>63</v>
      </c>
      <c r="C88" s="41">
        <f>F22</f>
        <v>2</v>
      </c>
      <c r="D88" s="41">
        <f t="shared" ref="D88:G88" si="29">G22</f>
        <v>2</v>
      </c>
      <c r="E88" s="41">
        <f t="shared" si="29"/>
        <v>2</v>
      </c>
      <c r="F88" s="41">
        <f t="shared" si="29"/>
        <v>2</v>
      </c>
      <c r="G88" s="41">
        <f t="shared" si="29"/>
        <v>2</v>
      </c>
      <c r="H88" s="41">
        <f>K22</f>
        <v>2</v>
      </c>
      <c r="I88" s="41">
        <f>SUM(C88:H88)</f>
        <v>12</v>
      </c>
      <c r="M88" s="50"/>
      <c r="N88" s="51"/>
      <c r="O88" s="51"/>
      <c r="P88" s="50"/>
    </row>
    <row r="89" spans="1:17" s="125" customFormat="1" ht="51.75" customHeight="1">
      <c r="A89" s="343"/>
      <c r="B89" s="344"/>
      <c r="C89" s="344"/>
      <c r="D89" s="344"/>
      <c r="E89" s="344"/>
      <c r="F89" s="344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</row>
    <row r="90" spans="1:17" s="125" customFormat="1" ht="27">
      <c r="G90" s="126"/>
    </row>
    <row r="91" spans="1:17" s="125" customFormat="1" ht="27">
      <c r="G91" s="126"/>
    </row>
    <row r="92" spans="1:17" s="125" customFormat="1" ht="27">
      <c r="G92" s="126"/>
    </row>
    <row r="93" spans="1:17" s="125" customFormat="1" ht="27">
      <c r="G93" s="126"/>
    </row>
    <row r="94" spans="1:17" s="125" customFormat="1" ht="27">
      <c r="G94" s="126"/>
    </row>
    <row r="95" spans="1:17" s="125" customFormat="1" ht="27">
      <c r="G95" s="126"/>
    </row>
    <row r="96" spans="1:17" s="125" customFormat="1" ht="27">
      <c r="G96" s="126"/>
    </row>
    <row r="97" spans="7:7" s="125" customFormat="1" ht="27">
      <c r="G97" s="126"/>
    </row>
    <row r="98" spans="7:7" s="125" customFormat="1" ht="27">
      <c r="G98" s="126"/>
    </row>
    <row r="99" spans="7:7" s="125" customFormat="1" ht="27">
      <c r="G99" s="126"/>
    </row>
    <row r="100" spans="7:7" s="125" customFormat="1" ht="27">
      <c r="G100" s="126"/>
    </row>
    <row r="101" spans="7:7" s="125" customFormat="1" ht="27">
      <c r="G101" s="126"/>
    </row>
    <row r="102" spans="7:7" s="125" customFormat="1" ht="27">
      <c r="G102" s="126"/>
    </row>
    <row r="103" spans="7:7" s="125" customFormat="1" ht="27">
      <c r="G103" s="126"/>
    </row>
    <row r="104" spans="7:7" s="125" customFormat="1" ht="27">
      <c r="G104" s="126"/>
    </row>
    <row r="105" spans="7:7" s="125" customFormat="1" ht="27">
      <c r="G105" s="126"/>
    </row>
    <row r="106" spans="7:7" s="125" customFormat="1" ht="27">
      <c r="G106" s="126"/>
    </row>
    <row r="107" spans="7:7" s="125" customFormat="1" ht="27">
      <c r="G107" s="126"/>
    </row>
    <row r="108" spans="7:7" s="125" customFormat="1" ht="27">
      <c r="G108" s="126"/>
    </row>
    <row r="109" spans="7:7" s="125" customFormat="1" ht="27">
      <c r="G109" s="126"/>
    </row>
    <row r="110" spans="7:7" s="125" customFormat="1" ht="27">
      <c r="G110" s="126"/>
    </row>
  </sheetData>
  <autoFilter ref="A30:R5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9">
    <mergeCell ref="D81:I81"/>
    <mergeCell ref="A25:C25"/>
    <mergeCell ref="B27:C27"/>
    <mergeCell ref="B49:E49"/>
    <mergeCell ref="B50:E50"/>
    <mergeCell ref="H50:I50"/>
    <mergeCell ref="H45:I45"/>
    <mergeCell ref="B46:E46"/>
    <mergeCell ref="H46:I46"/>
    <mergeCell ref="H49:I49"/>
    <mergeCell ref="B41:E41"/>
    <mergeCell ref="B42:E42"/>
    <mergeCell ref="H42:I42"/>
    <mergeCell ref="H41:I41"/>
    <mergeCell ref="B32:E32"/>
    <mergeCell ref="H32:I32"/>
    <mergeCell ref="B55:C55"/>
    <mergeCell ref="D73:I73"/>
    <mergeCell ref="A26:Q26"/>
    <mergeCell ref="D68:I69"/>
    <mergeCell ref="B56:C56"/>
    <mergeCell ref="P30:Q30"/>
    <mergeCell ref="P31:Q31"/>
    <mergeCell ref="J52:N52"/>
    <mergeCell ref="D23:Q24"/>
    <mergeCell ref="D11:F11"/>
    <mergeCell ref="B13:F13"/>
    <mergeCell ref="B28:C28"/>
    <mergeCell ref="N25:Q25"/>
    <mergeCell ref="B79:C79"/>
    <mergeCell ref="D79:I79"/>
    <mergeCell ref="H30:I30"/>
    <mergeCell ref="B34:E34"/>
    <mergeCell ref="D78:I78"/>
    <mergeCell ref="H40:I40"/>
    <mergeCell ref="B43:E43"/>
    <mergeCell ref="H43:I43"/>
    <mergeCell ref="B44:E44"/>
    <mergeCell ref="H44:I44"/>
    <mergeCell ref="B47:E47"/>
    <mergeCell ref="H47:I47"/>
    <mergeCell ref="B77:C77"/>
    <mergeCell ref="D77:I77"/>
    <mergeCell ref="B78:C78"/>
    <mergeCell ref="D55:I55"/>
    <mergeCell ref="D63:I63"/>
    <mergeCell ref="H48:I48"/>
    <mergeCell ref="H33:I33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A89:Q89"/>
    <mergeCell ref="B62:C62"/>
    <mergeCell ref="B63:C63"/>
    <mergeCell ref="B61:I61"/>
    <mergeCell ref="B83:E83"/>
    <mergeCell ref="B54:I54"/>
    <mergeCell ref="B66:I66"/>
    <mergeCell ref="B68:C68"/>
    <mergeCell ref="B69:C69"/>
    <mergeCell ref="B67:C67"/>
    <mergeCell ref="D67:I67"/>
    <mergeCell ref="B58:C58"/>
    <mergeCell ref="D58:I58"/>
    <mergeCell ref="B59:C59"/>
    <mergeCell ref="D59:I59"/>
    <mergeCell ref="D74:I74"/>
    <mergeCell ref="B71:I71"/>
    <mergeCell ref="B72:C72"/>
    <mergeCell ref="B80:C80"/>
    <mergeCell ref="D80:I80"/>
    <mergeCell ref="B81:C81"/>
    <mergeCell ref="B73:C73"/>
    <mergeCell ref="B74:C74"/>
    <mergeCell ref="D56:I56"/>
    <mergeCell ref="B57:C57"/>
    <mergeCell ref="D57:I57"/>
    <mergeCell ref="P32:Q32"/>
    <mergeCell ref="P49:Q49"/>
    <mergeCell ref="P50:Q50"/>
    <mergeCell ref="P38:Q38"/>
    <mergeCell ref="P39:Q39"/>
    <mergeCell ref="P40:Q40"/>
    <mergeCell ref="P41:Q41"/>
    <mergeCell ref="P42:Q42"/>
    <mergeCell ref="P43:Q43"/>
    <mergeCell ref="P44:Q44"/>
    <mergeCell ref="P45:Q45"/>
    <mergeCell ref="P46:Q46"/>
    <mergeCell ref="P36:Q36"/>
    <mergeCell ref="P37:Q37"/>
    <mergeCell ref="P33:Q33"/>
    <mergeCell ref="P34:Q34"/>
    <mergeCell ref="P47:Q47"/>
    <mergeCell ref="B33:E33"/>
    <mergeCell ref="H34:I34"/>
    <mergeCell ref="A36:E36"/>
    <mergeCell ref="H36:I36"/>
    <mergeCell ref="B39:E39"/>
    <mergeCell ref="P48:Q48"/>
    <mergeCell ref="A30:E30"/>
    <mergeCell ref="F37:F38"/>
    <mergeCell ref="B48:E48"/>
    <mergeCell ref="B45:E45"/>
    <mergeCell ref="B37:E37"/>
    <mergeCell ref="H37:I37"/>
    <mergeCell ref="B31:E31"/>
    <mergeCell ref="N27:P28"/>
    <mergeCell ref="H31:I31"/>
    <mergeCell ref="H39:I39"/>
    <mergeCell ref="B40:E40"/>
    <mergeCell ref="B38:E38"/>
    <mergeCell ref="H38:I38"/>
  </mergeCells>
  <printOptions horizontalCentered="1"/>
  <pageMargins left="0.25" right="0.25" top="0.75" bottom="0.75" header="0.3" footer="0.3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52" customWidth="1"/>
    <col min="2" max="2" width="25" style="52" customWidth="1"/>
    <col min="3" max="3" width="24.140625" style="52" customWidth="1"/>
    <col min="4" max="4" width="29.5703125" style="52" customWidth="1"/>
    <col min="5" max="5" width="29.28515625" style="52" customWidth="1"/>
    <col min="6" max="6" width="24.5703125" style="52" customWidth="1"/>
    <col min="7" max="7" width="20" style="53" customWidth="1"/>
    <col min="8" max="8" width="16" style="52" customWidth="1"/>
    <col min="9" max="9" width="18.5703125" style="52" customWidth="1"/>
    <col min="10" max="10" width="16" style="52" customWidth="1"/>
    <col min="11" max="11" width="22.140625" style="52" customWidth="1"/>
    <col min="12" max="12" width="18.85546875" style="52" customWidth="1"/>
    <col min="13" max="13" width="14.140625" style="52" customWidth="1"/>
    <col min="14" max="15" width="13.42578125" style="52" customWidth="1"/>
    <col min="16" max="16" width="24.140625" style="52" customWidth="1"/>
    <col min="17" max="17" width="14.85546875" style="52" bestFit="1" customWidth="1"/>
    <col min="18" max="16384" width="9.140625" style="52"/>
  </cols>
  <sheetData>
    <row r="1" spans="1:16" s="4" customFormat="1" ht="39.950000000000003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365" t="s">
        <v>113</v>
      </c>
      <c r="N1" s="365" t="s">
        <v>113</v>
      </c>
      <c r="O1" s="366" t="s">
        <v>114</v>
      </c>
      <c r="P1" s="366"/>
    </row>
    <row r="2" spans="1:16" s="4" customFormat="1" ht="39.950000000000003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365" t="s">
        <v>115</v>
      </c>
      <c r="N2" s="365" t="s">
        <v>115</v>
      </c>
      <c r="O2" s="367" t="s">
        <v>116</v>
      </c>
      <c r="P2" s="367"/>
    </row>
    <row r="3" spans="1:16" s="4" customFormat="1" ht="39.950000000000003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365" t="s">
        <v>117</v>
      </c>
      <c r="N3" s="365" t="s">
        <v>117</v>
      </c>
      <c r="O3" s="368" t="s">
        <v>119</v>
      </c>
      <c r="P3" s="366"/>
    </row>
    <row r="4" spans="1:16" s="5" customFormat="1" ht="33" customHeight="1" thickBot="1">
      <c r="B4" s="6" t="s">
        <v>167</v>
      </c>
      <c r="G4" s="7"/>
    </row>
    <row r="5" spans="1:16" s="5" customFormat="1" ht="57.95" customHeight="1">
      <c r="B5" s="8" t="s">
        <v>0</v>
      </c>
      <c r="C5" s="8"/>
      <c r="D5" s="6"/>
      <c r="F5" s="9"/>
      <c r="G5" s="465" t="s">
        <v>179</v>
      </c>
      <c r="H5" s="466"/>
      <c r="I5" s="466"/>
      <c r="J5" s="466"/>
      <c r="K5" s="466"/>
      <c r="L5" s="467"/>
    </row>
    <row r="6" spans="1:16" s="10" customFormat="1" ht="57.95" customHeight="1">
      <c r="B6" s="11" t="s">
        <v>43</v>
      </c>
      <c r="C6" s="11"/>
      <c r="D6" s="12" t="s">
        <v>180</v>
      </c>
      <c r="E6" s="14"/>
      <c r="F6" s="11"/>
      <c r="G6" s="468"/>
      <c r="H6" s="469"/>
      <c r="I6" s="469"/>
      <c r="J6" s="469"/>
      <c r="K6" s="469"/>
      <c r="L6" s="470"/>
      <c r="M6" s="13"/>
      <c r="N6" s="13"/>
      <c r="O6" s="13"/>
      <c r="P6" s="13"/>
    </row>
    <row r="7" spans="1:16" s="10" customFormat="1" ht="57.95" customHeight="1">
      <c r="B7" s="11" t="s">
        <v>44</v>
      </c>
      <c r="C7" s="11"/>
      <c r="D7" s="12" t="s">
        <v>181</v>
      </c>
      <c r="E7" s="12"/>
      <c r="F7" s="11"/>
      <c r="G7" s="468"/>
      <c r="H7" s="469"/>
      <c r="I7" s="469"/>
      <c r="J7" s="469"/>
      <c r="K7" s="469"/>
      <c r="L7" s="470"/>
      <c r="M7" s="13"/>
      <c r="N7" s="13"/>
      <c r="O7" s="13"/>
      <c r="P7" s="13"/>
    </row>
    <row r="8" spans="1:16" s="10" customFormat="1" ht="57.95" customHeight="1" thickBot="1">
      <c r="B8" s="11" t="s">
        <v>45</v>
      </c>
      <c r="C8" s="11"/>
      <c r="D8" s="369" t="s">
        <v>182</v>
      </c>
      <c r="E8" s="369"/>
      <c r="F8" s="369"/>
      <c r="G8" s="471"/>
      <c r="H8" s="472"/>
      <c r="I8" s="472"/>
      <c r="J8" s="472"/>
      <c r="K8" s="472"/>
      <c r="L8" s="473"/>
      <c r="M8" s="13"/>
      <c r="N8" s="13"/>
      <c r="O8" s="13"/>
      <c r="P8" s="13"/>
    </row>
    <row r="9" spans="1:16" s="15" customFormat="1" ht="27.75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381">
        <v>44964</v>
      </c>
      <c r="E11" s="382"/>
      <c r="F11" s="382"/>
      <c r="G11" s="25"/>
      <c r="H11" s="26"/>
      <c r="I11" s="23"/>
      <c r="J11" s="23" t="s">
        <v>4</v>
      </c>
      <c r="K11" s="23"/>
      <c r="L11" s="379" t="s">
        <v>168</v>
      </c>
      <c r="M11" s="379"/>
      <c r="N11" s="379"/>
      <c r="O11" s="379"/>
      <c r="P11" s="379"/>
    </row>
    <row r="12" spans="1:16" s="15" customFormat="1" ht="27.75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7.75">
      <c r="B13" s="383"/>
      <c r="C13" s="383"/>
      <c r="D13" s="383"/>
      <c r="E13" s="383"/>
      <c r="F13" s="383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7.7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57" t="s">
        <v>187</v>
      </c>
      <c r="E28" s="457"/>
      <c r="F28" s="457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57" t="str">
        <f>+D28</f>
        <v>WASHED BURGUNDY</v>
      </c>
      <c r="E29" s="457"/>
      <c r="F29" s="457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58" t="str">
        <f>+D29</f>
        <v>WASHED BURGUNDY</v>
      </c>
      <c r="E30" s="458"/>
      <c r="F30" s="458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3.7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380" t="s">
        <v>170</v>
      </c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</row>
    <row r="44" spans="1:16" s="4" customFormat="1" ht="59.1" customHeight="1" thickBot="1">
      <c r="B44" s="105" t="s">
        <v>14</v>
      </c>
      <c r="C44" s="35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</row>
    <row r="45" spans="1:16" s="36" customFormat="1" ht="102" thickBot="1">
      <c r="A45" s="460" t="s">
        <v>15</v>
      </c>
      <c r="B45" s="461"/>
      <c r="C45" s="461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62" t="s">
        <v>51</v>
      </c>
      <c r="N45" s="463"/>
      <c r="O45" s="463"/>
      <c r="P45" s="464"/>
    </row>
    <row r="46" spans="1:16" s="46" customFormat="1" ht="45.75" hidden="1" customHeight="1">
      <c r="A46" s="454" t="str">
        <f>D18</f>
        <v>BLACK</v>
      </c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6"/>
    </row>
    <row r="47" spans="1:16" s="169" customFormat="1" ht="120" hidden="1" customHeight="1">
      <c r="A47" s="145">
        <v>1</v>
      </c>
      <c r="B47" s="449" t="str">
        <f>$L$11</f>
        <v>100% DRY COTTON FLEECE 410GSM</v>
      </c>
      <c r="C47" s="449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450"/>
      <c r="N47" s="451"/>
      <c r="O47" s="451"/>
      <c r="P47" s="452"/>
    </row>
    <row r="48" spans="1:16" s="169" customFormat="1" ht="89.25" hidden="1" customHeight="1">
      <c r="A48" s="174">
        <v>2</v>
      </c>
      <c r="B48" s="449" t="s">
        <v>189</v>
      </c>
      <c r="C48" s="449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450"/>
      <c r="N48" s="451"/>
      <c r="O48" s="451"/>
      <c r="P48" s="452"/>
    </row>
    <row r="49" spans="1:16" s="169" customFormat="1" ht="129" hidden="1" customHeight="1">
      <c r="A49" s="145">
        <v>3</v>
      </c>
      <c r="B49" s="453" t="s">
        <v>166</v>
      </c>
      <c r="C49" s="453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450"/>
      <c r="N49" s="451"/>
      <c r="O49" s="451"/>
      <c r="P49" s="452"/>
    </row>
    <row r="50" spans="1:16" s="46" customFormat="1" ht="51.75" customHeight="1">
      <c r="A50" s="446" t="str">
        <f>D23</f>
        <v>GREY HEATHER</v>
      </c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8"/>
    </row>
    <row r="51" spans="1:16" s="169" customFormat="1" ht="186.75" customHeight="1">
      <c r="A51" s="145">
        <v>1</v>
      </c>
      <c r="B51" s="449" t="str">
        <f>$L$11</f>
        <v>100% DRY COTTON FLEECE 410GSM</v>
      </c>
      <c r="C51" s="449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50" t="s">
        <v>217</v>
      </c>
      <c r="N51" s="451"/>
      <c r="O51" s="451"/>
      <c r="P51" s="452"/>
    </row>
    <row r="52" spans="1:16" s="169" customFormat="1" ht="186.75" customHeight="1">
      <c r="A52" s="174">
        <v>2</v>
      </c>
      <c r="B52" s="449" t="s">
        <v>189</v>
      </c>
      <c r="C52" s="449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450" t="s">
        <v>208</v>
      </c>
      <c r="N52" s="451"/>
      <c r="O52" s="451"/>
      <c r="P52" s="452"/>
    </row>
    <row r="53" spans="1:16" s="169" customFormat="1" ht="186.75" customHeight="1">
      <c r="A53" s="145">
        <v>3</v>
      </c>
      <c r="B53" s="453" t="s">
        <v>166</v>
      </c>
      <c r="C53" s="453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450" t="s">
        <v>209</v>
      </c>
      <c r="N53" s="451"/>
      <c r="O53" s="451"/>
      <c r="P53" s="452"/>
    </row>
    <row r="54" spans="1:16" s="46" customFormat="1" ht="51.75" hidden="1" customHeight="1">
      <c r="A54" s="446" t="str">
        <f>D28</f>
        <v>WASHED BURGUNDY</v>
      </c>
      <c r="B54" s="447"/>
      <c r="C54" s="447"/>
      <c r="D54" s="447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8"/>
    </row>
    <row r="55" spans="1:16" s="169" customFormat="1" ht="96.75" hidden="1" customHeight="1">
      <c r="A55" s="145">
        <v>1</v>
      </c>
      <c r="B55" s="449" t="str">
        <f>$L$11</f>
        <v>100% DRY COTTON FLEECE 410GSM</v>
      </c>
      <c r="C55" s="449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450"/>
      <c r="N55" s="451"/>
      <c r="O55" s="451"/>
      <c r="P55" s="452"/>
    </row>
    <row r="56" spans="1:16" s="169" customFormat="1" ht="70.5" hidden="1" customHeight="1">
      <c r="A56" s="174">
        <v>2</v>
      </c>
      <c r="B56" s="449" t="s">
        <v>189</v>
      </c>
      <c r="C56" s="449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450"/>
      <c r="N56" s="451"/>
      <c r="O56" s="451"/>
      <c r="P56" s="452"/>
    </row>
    <row r="57" spans="1:16" s="169" customFormat="1" ht="125.25" hidden="1" customHeight="1">
      <c r="A57" s="145">
        <v>3</v>
      </c>
      <c r="B57" s="453" t="s">
        <v>166</v>
      </c>
      <c r="C57" s="453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450"/>
      <c r="N57" s="451"/>
      <c r="O57" s="451"/>
      <c r="P57" s="452"/>
    </row>
    <row r="58" spans="1:16" s="46" customFormat="1" ht="51.75" hidden="1" customHeight="1">
      <c r="A58" s="446" t="str">
        <f>D33</f>
        <v>LIME</v>
      </c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8"/>
    </row>
    <row r="59" spans="1:16" s="169" customFormat="1" ht="96.75" hidden="1" customHeight="1">
      <c r="A59" s="145">
        <v>1</v>
      </c>
      <c r="B59" s="449" t="str">
        <f>$L$11</f>
        <v>100% DRY COTTON FLEECE 410GSM</v>
      </c>
      <c r="C59" s="449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450"/>
      <c r="N59" s="451"/>
      <c r="O59" s="451"/>
      <c r="P59" s="452"/>
    </row>
    <row r="60" spans="1:16" s="169" customFormat="1" ht="70.5" hidden="1" customHeight="1">
      <c r="A60" s="174">
        <v>2</v>
      </c>
      <c r="B60" s="449" t="s">
        <v>189</v>
      </c>
      <c r="C60" s="449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450"/>
      <c r="N60" s="451"/>
      <c r="O60" s="451"/>
      <c r="P60" s="452"/>
    </row>
    <row r="61" spans="1:16" s="169" customFormat="1" ht="125.25" hidden="1" customHeight="1">
      <c r="A61" s="145">
        <v>3</v>
      </c>
      <c r="B61" s="453" t="s">
        <v>166</v>
      </c>
      <c r="C61" s="453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450"/>
      <c r="N61" s="451"/>
      <c r="O61" s="451"/>
      <c r="P61" s="452"/>
    </row>
    <row r="62" spans="1:16" s="46" customFormat="1" ht="21.75" customHeight="1">
      <c r="A62" s="446"/>
      <c r="B62" s="447"/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8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1">
      <c r="A64" s="320" t="s">
        <v>22</v>
      </c>
      <c r="B64" s="321"/>
      <c r="C64" s="321"/>
      <c r="D64" s="321"/>
      <c r="E64" s="322"/>
      <c r="F64" s="102" t="s">
        <v>47</v>
      </c>
      <c r="G64" s="102" t="s">
        <v>23</v>
      </c>
      <c r="H64" s="385" t="s">
        <v>42</v>
      </c>
      <c r="I64" s="386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26" t="s">
        <v>41</v>
      </c>
      <c r="C65" s="326"/>
      <c r="D65" s="326"/>
      <c r="E65" s="326"/>
      <c r="F65" s="112" t="str">
        <f>H65</f>
        <v>BLACK</v>
      </c>
      <c r="G65" s="142"/>
      <c r="H65" s="327" t="str">
        <f>$D$18</f>
        <v>BLACK</v>
      </c>
      <c r="I65" s="328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326" t="s">
        <v>41</v>
      </c>
      <c r="C66" s="326"/>
      <c r="D66" s="326"/>
      <c r="E66" s="326"/>
      <c r="F66" s="112" t="str">
        <f t="shared" ref="F66:F68" si="18">H66</f>
        <v>GREY HEATHER</v>
      </c>
      <c r="G66" s="142" t="s">
        <v>216</v>
      </c>
      <c r="H66" s="327" t="str">
        <f>$D$23</f>
        <v>GREY HEATHER</v>
      </c>
      <c r="I66" s="328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326" t="s">
        <v>41</v>
      </c>
      <c r="C67" s="326"/>
      <c r="D67" s="326"/>
      <c r="E67" s="326"/>
      <c r="F67" s="112" t="str">
        <f t="shared" si="18"/>
        <v>WASHED BURGUNDY</v>
      </c>
      <c r="G67" s="142"/>
      <c r="H67" s="327" t="str">
        <f>$D$28</f>
        <v>WASHED BURGUNDY</v>
      </c>
      <c r="I67" s="328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326" t="s">
        <v>41</v>
      </c>
      <c r="C68" s="326"/>
      <c r="D68" s="326"/>
      <c r="E68" s="326"/>
      <c r="F68" s="112" t="str">
        <f t="shared" si="18"/>
        <v>LIME</v>
      </c>
      <c r="G68" s="142"/>
      <c r="H68" s="327" t="str">
        <f>$D$33</f>
        <v>LIME</v>
      </c>
      <c r="I68" s="328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326" t="s">
        <v>163</v>
      </c>
      <c r="C69" s="326"/>
      <c r="D69" s="326"/>
      <c r="E69" s="326"/>
      <c r="F69" s="323" t="s">
        <v>39</v>
      </c>
      <c r="G69" s="436" t="s">
        <v>171</v>
      </c>
      <c r="H69" s="443" t="str">
        <f t="shared" ref="H69" si="19">$D$18</f>
        <v>BLACK</v>
      </c>
      <c r="I69" s="444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326" t="s">
        <v>163</v>
      </c>
      <c r="C70" s="326"/>
      <c r="D70" s="326"/>
      <c r="E70" s="326"/>
      <c r="F70" s="441" t="s">
        <v>39</v>
      </c>
      <c r="G70" s="442" t="s">
        <v>171</v>
      </c>
      <c r="H70" s="445" t="str">
        <f t="shared" ref="H70" si="21">$D$23</f>
        <v>GREY HEATHER</v>
      </c>
      <c r="I70" s="445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326" t="s">
        <v>163</v>
      </c>
      <c r="C71" s="326"/>
      <c r="D71" s="326"/>
      <c r="E71" s="326"/>
      <c r="F71" s="435" t="s">
        <v>39</v>
      </c>
      <c r="G71" s="437" t="s">
        <v>171</v>
      </c>
      <c r="H71" s="439" t="str">
        <f t="shared" ref="H71" si="23">$D$28</f>
        <v>WASHED BURGUNDY</v>
      </c>
      <c r="I71" s="440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326" t="s">
        <v>163</v>
      </c>
      <c r="C72" s="326"/>
      <c r="D72" s="326"/>
      <c r="E72" s="326"/>
      <c r="F72" s="324" t="s">
        <v>39</v>
      </c>
      <c r="G72" s="438" t="s">
        <v>171</v>
      </c>
      <c r="H72" s="327" t="str">
        <f t="shared" ref="H72" si="25">$D$33</f>
        <v>LIME</v>
      </c>
      <c r="I72" s="328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325" t="s">
        <v>191</v>
      </c>
      <c r="C73" s="326"/>
      <c r="D73" s="326"/>
      <c r="E73" s="326"/>
      <c r="F73" s="323" t="s">
        <v>147</v>
      </c>
      <c r="G73" s="436" t="s">
        <v>192</v>
      </c>
      <c r="H73" s="443" t="str">
        <f t="shared" ref="H73" si="27">$D$18</f>
        <v>BLACK</v>
      </c>
      <c r="I73" s="444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325" t="s">
        <v>191</v>
      </c>
      <c r="C74" s="326"/>
      <c r="D74" s="326"/>
      <c r="E74" s="326"/>
      <c r="F74" s="441"/>
      <c r="G74" s="442"/>
      <c r="H74" s="445" t="str">
        <f t="shared" ref="H74" si="30">$D$23</f>
        <v>GREY HEATHER</v>
      </c>
      <c r="I74" s="445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325" t="s">
        <v>191</v>
      </c>
      <c r="C75" s="326"/>
      <c r="D75" s="326"/>
      <c r="E75" s="326"/>
      <c r="F75" s="435"/>
      <c r="G75" s="437"/>
      <c r="H75" s="439" t="str">
        <f t="shared" ref="H75" si="32">$D$28</f>
        <v>WASHED BURGUNDY</v>
      </c>
      <c r="I75" s="440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325" t="s">
        <v>191</v>
      </c>
      <c r="C76" s="326"/>
      <c r="D76" s="326"/>
      <c r="E76" s="326"/>
      <c r="F76" s="324"/>
      <c r="G76" s="438"/>
      <c r="H76" s="327" t="str">
        <f t="shared" ref="H76" si="34">$D$33</f>
        <v>LIME</v>
      </c>
      <c r="I76" s="328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325" t="s">
        <v>125</v>
      </c>
      <c r="C77" s="326"/>
      <c r="D77" s="326"/>
      <c r="E77" s="326"/>
      <c r="F77" s="323" t="s">
        <v>147</v>
      </c>
      <c r="G77" s="436" t="s">
        <v>126</v>
      </c>
      <c r="H77" s="443" t="str">
        <f t="shared" ref="H77" si="36">$D$18</f>
        <v>BLACK</v>
      </c>
      <c r="I77" s="444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325" t="s">
        <v>125</v>
      </c>
      <c r="C78" s="326"/>
      <c r="D78" s="326"/>
      <c r="E78" s="326"/>
      <c r="F78" s="441"/>
      <c r="G78" s="442"/>
      <c r="H78" s="445" t="str">
        <f t="shared" ref="H78" si="38">$D$23</f>
        <v>GREY HEATHER</v>
      </c>
      <c r="I78" s="445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325" t="s">
        <v>125</v>
      </c>
      <c r="C79" s="326"/>
      <c r="D79" s="326"/>
      <c r="E79" s="326"/>
      <c r="F79" s="435"/>
      <c r="G79" s="437"/>
      <c r="H79" s="439" t="str">
        <f t="shared" ref="H79" si="40">$D$28</f>
        <v>WASHED BURGUNDY</v>
      </c>
      <c r="I79" s="440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325" t="s">
        <v>125</v>
      </c>
      <c r="C80" s="326"/>
      <c r="D80" s="326"/>
      <c r="E80" s="326"/>
      <c r="F80" s="324"/>
      <c r="G80" s="438"/>
      <c r="H80" s="327" t="str">
        <f t="shared" ref="H80" si="42">$D$33</f>
        <v>LIME</v>
      </c>
      <c r="I80" s="328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325" t="s">
        <v>154</v>
      </c>
      <c r="C81" s="326"/>
      <c r="D81" s="326"/>
      <c r="E81" s="326"/>
      <c r="F81" s="323" t="s">
        <v>129</v>
      </c>
      <c r="G81" s="436"/>
      <c r="H81" s="443" t="str">
        <f t="shared" ref="H81" si="44">$D$18</f>
        <v>BLACK</v>
      </c>
      <c r="I81" s="444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325" t="s">
        <v>154</v>
      </c>
      <c r="C82" s="326"/>
      <c r="D82" s="326"/>
      <c r="E82" s="326"/>
      <c r="F82" s="441"/>
      <c r="G82" s="442"/>
      <c r="H82" s="445" t="str">
        <f t="shared" ref="H82" si="46">$D$23</f>
        <v>GREY HEATHER</v>
      </c>
      <c r="I82" s="445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325" t="s">
        <v>154</v>
      </c>
      <c r="C83" s="326"/>
      <c r="D83" s="326"/>
      <c r="E83" s="326"/>
      <c r="F83" s="435"/>
      <c r="G83" s="437"/>
      <c r="H83" s="439" t="str">
        <f t="shared" ref="H83" si="48">$D$28</f>
        <v>WASHED BURGUNDY</v>
      </c>
      <c r="I83" s="440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325" t="s">
        <v>154</v>
      </c>
      <c r="C84" s="326"/>
      <c r="D84" s="326"/>
      <c r="E84" s="326"/>
      <c r="F84" s="324"/>
      <c r="G84" s="438"/>
      <c r="H84" s="327" t="str">
        <f t="shared" ref="H84" si="50">$D$33</f>
        <v>LIME</v>
      </c>
      <c r="I84" s="328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326" t="s">
        <v>127</v>
      </c>
      <c r="C85" s="326"/>
      <c r="D85" s="326"/>
      <c r="E85" s="326"/>
      <c r="F85" s="323" t="s">
        <v>148</v>
      </c>
      <c r="G85" s="436" t="s">
        <v>128</v>
      </c>
      <c r="H85" s="443" t="str">
        <f t="shared" ref="H85" si="52">$D$18</f>
        <v>BLACK</v>
      </c>
      <c r="I85" s="444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326" t="s">
        <v>127</v>
      </c>
      <c r="C86" s="326"/>
      <c r="D86" s="326"/>
      <c r="E86" s="326"/>
      <c r="F86" s="441"/>
      <c r="G86" s="442"/>
      <c r="H86" s="445" t="str">
        <f t="shared" ref="H86" si="55">$D$23</f>
        <v>GREY HEATHER</v>
      </c>
      <c r="I86" s="445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7.75" hidden="1">
      <c r="A87" s="111">
        <v>6</v>
      </c>
      <c r="B87" s="326" t="s">
        <v>127</v>
      </c>
      <c r="C87" s="326"/>
      <c r="D87" s="326"/>
      <c r="E87" s="326"/>
      <c r="F87" s="435"/>
      <c r="G87" s="437"/>
      <c r="H87" s="439" t="str">
        <f t="shared" ref="H87" si="57">$D$28</f>
        <v>WASHED BURGUNDY</v>
      </c>
      <c r="I87" s="440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7.75" hidden="1">
      <c r="A88" s="111">
        <v>6</v>
      </c>
      <c r="B88" s="326" t="s">
        <v>127</v>
      </c>
      <c r="C88" s="326"/>
      <c r="D88" s="326"/>
      <c r="E88" s="326"/>
      <c r="F88" s="324"/>
      <c r="G88" s="438"/>
      <c r="H88" s="327" t="str">
        <f t="shared" ref="H88" si="59">$D$33</f>
        <v>LIME</v>
      </c>
      <c r="I88" s="328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1">
      <c r="A90" s="320" t="s">
        <v>22</v>
      </c>
      <c r="B90" s="321"/>
      <c r="C90" s="321"/>
      <c r="D90" s="321"/>
      <c r="E90" s="322"/>
      <c r="F90" s="102" t="s">
        <v>47</v>
      </c>
      <c r="G90" s="102" t="s">
        <v>23</v>
      </c>
      <c r="H90" s="385" t="s">
        <v>42</v>
      </c>
      <c r="I90" s="386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7.75" hidden="1">
      <c r="A91" s="111">
        <v>1</v>
      </c>
      <c r="B91" s="325" t="s">
        <v>172</v>
      </c>
      <c r="C91" s="326"/>
      <c r="D91" s="326"/>
      <c r="E91" s="326"/>
      <c r="F91" s="323" t="s">
        <v>129</v>
      </c>
      <c r="G91" s="436" t="s">
        <v>158</v>
      </c>
      <c r="H91" s="327" t="str">
        <f t="shared" ref="H91" si="61">$D$18</f>
        <v>BLACK</v>
      </c>
      <c r="I91" s="328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325" t="s">
        <v>172</v>
      </c>
      <c r="C92" s="326"/>
      <c r="D92" s="326"/>
      <c r="E92" s="326"/>
      <c r="F92" s="435"/>
      <c r="G92" s="437"/>
      <c r="H92" s="327" t="str">
        <f t="shared" ref="H92" si="66">$D$23</f>
        <v>GREY HEATHER</v>
      </c>
      <c r="I92" s="328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7.75" hidden="1">
      <c r="A93" s="111">
        <v>1</v>
      </c>
      <c r="B93" s="325" t="s">
        <v>172</v>
      </c>
      <c r="C93" s="326"/>
      <c r="D93" s="326"/>
      <c r="E93" s="326"/>
      <c r="F93" s="435"/>
      <c r="G93" s="437"/>
      <c r="H93" s="327" t="str">
        <f t="shared" ref="H93" si="68">$D$28</f>
        <v>WASHED BURGUNDY</v>
      </c>
      <c r="I93" s="328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7.75" hidden="1">
      <c r="A94" s="111">
        <v>1</v>
      </c>
      <c r="B94" s="325" t="s">
        <v>172</v>
      </c>
      <c r="C94" s="326"/>
      <c r="D94" s="326"/>
      <c r="E94" s="326"/>
      <c r="F94" s="324"/>
      <c r="G94" s="438"/>
      <c r="H94" s="327" t="str">
        <f t="shared" ref="H94" si="70">$D$33</f>
        <v>LIME</v>
      </c>
      <c r="I94" s="328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7.75" hidden="1">
      <c r="A95" s="111">
        <v>2</v>
      </c>
      <c r="B95" s="345" t="s">
        <v>173</v>
      </c>
      <c r="C95" s="434"/>
      <c r="D95" s="434"/>
      <c r="E95" s="346"/>
      <c r="F95" s="323" t="s">
        <v>129</v>
      </c>
      <c r="G95" s="436" t="s">
        <v>158</v>
      </c>
      <c r="H95" s="327" t="str">
        <f t="shared" ref="H95:H123" si="72">$D$18</f>
        <v>BLACK</v>
      </c>
      <c r="I95" s="328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45" t="s">
        <v>173</v>
      </c>
      <c r="C96" s="434"/>
      <c r="D96" s="434"/>
      <c r="E96" s="346"/>
      <c r="F96" s="435"/>
      <c r="G96" s="437"/>
      <c r="H96" s="327" t="str">
        <f t="shared" ref="H96:H124" si="73">$D$23</f>
        <v>GREY HEATHER</v>
      </c>
      <c r="I96" s="328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7.75" hidden="1">
      <c r="A97" s="111">
        <v>2</v>
      </c>
      <c r="B97" s="345" t="s">
        <v>173</v>
      </c>
      <c r="C97" s="434"/>
      <c r="D97" s="434"/>
      <c r="E97" s="346"/>
      <c r="F97" s="435"/>
      <c r="G97" s="437"/>
      <c r="H97" s="327" t="str">
        <f t="shared" ref="H97:H121" si="74">$D$28</f>
        <v>WASHED BURGUNDY</v>
      </c>
      <c r="I97" s="328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7.75" hidden="1">
      <c r="A98" s="111">
        <v>2</v>
      </c>
      <c r="B98" s="345" t="s">
        <v>173</v>
      </c>
      <c r="C98" s="434"/>
      <c r="D98" s="434"/>
      <c r="E98" s="346"/>
      <c r="F98" s="324"/>
      <c r="G98" s="438"/>
      <c r="H98" s="327" t="str">
        <f t="shared" ref="H98:H122" si="76">$D$33</f>
        <v>LIME</v>
      </c>
      <c r="I98" s="328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7.75" hidden="1">
      <c r="A99" s="111">
        <v>3</v>
      </c>
      <c r="B99" s="345" t="s">
        <v>193</v>
      </c>
      <c r="C99" s="434"/>
      <c r="D99" s="434"/>
      <c r="E99" s="346"/>
      <c r="F99" s="323" t="s">
        <v>131</v>
      </c>
      <c r="G99" s="436" t="s">
        <v>214</v>
      </c>
      <c r="H99" s="327" t="str">
        <f t="shared" si="72"/>
        <v>BLACK</v>
      </c>
      <c r="I99" s="328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45" t="s">
        <v>193</v>
      </c>
      <c r="C100" s="434"/>
      <c r="D100" s="434"/>
      <c r="E100" s="346"/>
      <c r="F100" s="435"/>
      <c r="G100" s="437"/>
      <c r="H100" s="327" t="str">
        <f t="shared" si="73"/>
        <v>GREY HEATHER</v>
      </c>
      <c r="I100" s="328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7.75" hidden="1">
      <c r="A101" s="111">
        <v>3</v>
      </c>
      <c r="B101" s="345" t="s">
        <v>193</v>
      </c>
      <c r="C101" s="434"/>
      <c r="D101" s="434"/>
      <c r="E101" s="346"/>
      <c r="F101" s="435"/>
      <c r="G101" s="437"/>
      <c r="H101" s="327" t="str">
        <f t="shared" si="74"/>
        <v>WASHED BURGUNDY</v>
      </c>
      <c r="I101" s="328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7.75" hidden="1">
      <c r="A102" s="111">
        <v>3</v>
      </c>
      <c r="B102" s="345" t="s">
        <v>193</v>
      </c>
      <c r="C102" s="434"/>
      <c r="D102" s="434"/>
      <c r="E102" s="346"/>
      <c r="F102" s="324"/>
      <c r="G102" s="438"/>
      <c r="H102" s="327" t="str">
        <f t="shared" si="76"/>
        <v>LIME</v>
      </c>
      <c r="I102" s="328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7.75" hidden="1">
      <c r="A103" s="111">
        <v>4</v>
      </c>
      <c r="B103" s="345" t="s">
        <v>156</v>
      </c>
      <c r="C103" s="434"/>
      <c r="D103" s="434"/>
      <c r="E103" s="346"/>
      <c r="F103" s="112" t="s">
        <v>132</v>
      </c>
      <c r="G103" s="112"/>
      <c r="H103" s="327" t="str">
        <f t="shared" si="72"/>
        <v>BLACK</v>
      </c>
      <c r="I103" s="328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345" t="s">
        <v>156</v>
      </c>
      <c r="C104" s="434"/>
      <c r="D104" s="434"/>
      <c r="E104" s="346"/>
      <c r="F104" s="112" t="s">
        <v>132</v>
      </c>
      <c r="G104" s="112"/>
      <c r="H104" s="327" t="str">
        <f t="shared" si="73"/>
        <v>GREY HEATHER</v>
      </c>
      <c r="I104" s="328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7.75" hidden="1">
      <c r="A105" s="111">
        <v>4</v>
      </c>
      <c r="B105" s="345" t="s">
        <v>156</v>
      </c>
      <c r="C105" s="434"/>
      <c r="D105" s="434"/>
      <c r="E105" s="346"/>
      <c r="F105" s="112" t="s">
        <v>132</v>
      </c>
      <c r="G105" s="112"/>
      <c r="H105" s="327" t="str">
        <f t="shared" si="74"/>
        <v>WASHED BURGUNDY</v>
      </c>
      <c r="I105" s="328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7.75" hidden="1">
      <c r="A106" s="111">
        <v>4</v>
      </c>
      <c r="B106" s="345" t="s">
        <v>156</v>
      </c>
      <c r="C106" s="434"/>
      <c r="D106" s="434"/>
      <c r="E106" s="346"/>
      <c r="F106" s="112" t="s">
        <v>132</v>
      </c>
      <c r="G106" s="112"/>
      <c r="H106" s="327" t="str">
        <f t="shared" si="76"/>
        <v>LIME</v>
      </c>
      <c r="I106" s="328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7.75" hidden="1">
      <c r="A107" s="111">
        <v>5</v>
      </c>
      <c r="B107" s="325" t="s">
        <v>133</v>
      </c>
      <c r="C107" s="326"/>
      <c r="D107" s="326"/>
      <c r="E107" s="326"/>
      <c r="F107" s="112" t="s">
        <v>55</v>
      </c>
      <c r="G107" s="112"/>
      <c r="H107" s="327" t="str">
        <f t="shared" si="72"/>
        <v>BLACK</v>
      </c>
      <c r="I107" s="328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325" t="s">
        <v>133</v>
      </c>
      <c r="C108" s="326"/>
      <c r="D108" s="326"/>
      <c r="E108" s="326"/>
      <c r="F108" s="112" t="s">
        <v>55</v>
      </c>
      <c r="G108" s="112"/>
      <c r="H108" s="327" t="str">
        <f t="shared" si="73"/>
        <v>GREY HEATHER</v>
      </c>
      <c r="I108" s="328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7.75" hidden="1">
      <c r="A109" s="111">
        <v>5</v>
      </c>
      <c r="B109" s="325" t="s">
        <v>133</v>
      </c>
      <c r="C109" s="326"/>
      <c r="D109" s="326"/>
      <c r="E109" s="326"/>
      <c r="F109" s="112" t="s">
        <v>55</v>
      </c>
      <c r="G109" s="112"/>
      <c r="H109" s="327" t="str">
        <f t="shared" si="74"/>
        <v>WASHED BURGUNDY</v>
      </c>
      <c r="I109" s="328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7.75" hidden="1">
      <c r="A110" s="111">
        <v>5</v>
      </c>
      <c r="B110" s="325" t="s">
        <v>133</v>
      </c>
      <c r="C110" s="326"/>
      <c r="D110" s="326"/>
      <c r="E110" s="326"/>
      <c r="F110" s="112" t="s">
        <v>55</v>
      </c>
      <c r="G110" s="112"/>
      <c r="H110" s="327" t="str">
        <f t="shared" si="76"/>
        <v>LIME</v>
      </c>
      <c r="I110" s="328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7.75" hidden="1">
      <c r="A111" s="111">
        <v>6</v>
      </c>
      <c r="B111" s="325" t="s">
        <v>134</v>
      </c>
      <c r="C111" s="326"/>
      <c r="D111" s="326"/>
      <c r="E111" s="326"/>
      <c r="F111" s="112" t="s">
        <v>55</v>
      </c>
      <c r="G111" s="112"/>
      <c r="H111" s="327" t="str">
        <f t="shared" si="72"/>
        <v>BLACK</v>
      </c>
      <c r="I111" s="328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325" t="s">
        <v>134</v>
      </c>
      <c r="C112" s="326"/>
      <c r="D112" s="326"/>
      <c r="E112" s="326"/>
      <c r="F112" s="112" t="s">
        <v>55</v>
      </c>
      <c r="G112" s="112"/>
      <c r="H112" s="327" t="str">
        <f t="shared" si="73"/>
        <v>GREY HEATHER</v>
      </c>
      <c r="I112" s="328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7.75" hidden="1">
      <c r="A113" s="111">
        <v>6</v>
      </c>
      <c r="B113" s="325" t="s">
        <v>134</v>
      </c>
      <c r="C113" s="326"/>
      <c r="D113" s="326"/>
      <c r="E113" s="326"/>
      <c r="F113" s="112" t="s">
        <v>55</v>
      </c>
      <c r="G113" s="112"/>
      <c r="H113" s="327" t="str">
        <f t="shared" si="74"/>
        <v>WASHED BURGUNDY</v>
      </c>
      <c r="I113" s="328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7.75" hidden="1">
      <c r="A114" s="111">
        <v>6</v>
      </c>
      <c r="B114" s="325" t="s">
        <v>134</v>
      </c>
      <c r="C114" s="326"/>
      <c r="D114" s="326"/>
      <c r="E114" s="326"/>
      <c r="F114" s="112" t="s">
        <v>55</v>
      </c>
      <c r="G114" s="112"/>
      <c r="H114" s="327" t="str">
        <f t="shared" si="76"/>
        <v>LIME</v>
      </c>
      <c r="I114" s="328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7.75" hidden="1">
      <c r="A115" s="111">
        <v>7</v>
      </c>
      <c r="B115" s="325" t="s">
        <v>135</v>
      </c>
      <c r="C115" s="326"/>
      <c r="D115" s="326"/>
      <c r="E115" s="326"/>
      <c r="F115" s="112" t="s">
        <v>132</v>
      </c>
      <c r="G115" s="112"/>
      <c r="H115" s="327" t="str">
        <f t="shared" si="72"/>
        <v>BLACK</v>
      </c>
      <c r="I115" s="328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325" t="s">
        <v>135</v>
      </c>
      <c r="C116" s="326"/>
      <c r="D116" s="326"/>
      <c r="E116" s="326"/>
      <c r="F116" s="112" t="s">
        <v>132</v>
      </c>
      <c r="G116" s="112"/>
      <c r="H116" s="327" t="str">
        <f t="shared" si="73"/>
        <v>GREY HEATHER</v>
      </c>
      <c r="I116" s="328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7.75" hidden="1">
      <c r="A117" s="111">
        <v>7</v>
      </c>
      <c r="B117" s="325" t="s">
        <v>135</v>
      </c>
      <c r="C117" s="326"/>
      <c r="D117" s="326"/>
      <c r="E117" s="326"/>
      <c r="F117" s="112" t="s">
        <v>132</v>
      </c>
      <c r="G117" s="112"/>
      <c r="H117" s="327" t="str">
        <f t="shared" si="74"/>
        <v>WASHED BURGUNDY</v>
      </c>
      <c r="I117" s="328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7.75" hidden="1">
      <c r="A118" s="111">
        <v>7</v>
      </c>
      <c r="B118" s="325" t="s">
        <v>135</v>
      </c>
      <c r="C118" s="326"/>
      <c r="D118" s="326"/>
      <c r="E118" s="326"/>
      <c r="F118" s="112" t="s">
        <v>132</v>
      </c>
      <c r="G118" s="112"/>
      <c r="H118" s="327" t="str">
        <f t="shared" si="76"/>
        <v>LIME</v>
      </c>
      <c r="I118" s="328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7.75" hidden="1">
      <c r="A119" s="111">
        <v>8</v>
      </c>
      <c r="B119" s="345" t="s">
        <v>136</v>
      </c>
      <c r="C119" s="434"/>
      <c r="D119" s="434"/>
      <c r="E119" s="346"/>
      <c r="F119" s="112" t="s">
        <v>38</v>
      </c>
      <c r="G119" s="112"/>
      <c r="H119" s="327" t="str">
        <f t="shared" si="72"/>
        <v>BLACK</v>
      </c>
      <c r="I119" s="328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325" t="s">
        <v>136</v>
      </c>
      <c r="C120" s="326"/>
      <c r="D120" s="326"/>
      <c r="E120" s="326"/>
      <c r="F120" s="112" t="s">
        <v>38</v>
      </c>
      <c r="G120" s="112"/>
      <c r="H120" s="327" t="str">
        <f t="shared" si="73"/>
        <v>GREY HEATHER</v>
      </c>
      <c r="I120" s="328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7.75" hidden="1">
      <c r="A121" s="111">
        <v>8</v>
      </c>
      <c r="B121" s="325" t="s">
        <v>136</v>
      </c>
      <c r="C121" s="326"/>
      <c r="D121" s="326"/>
      <c r="E121" s="326"/>
      <c r="F121" s="112" t="s">
        <v>38</v>
      </c>
      <c r="G121" s="112"/>
      <c r="H121" s="327" t="str">
        <f t="shared" si="74"/>
        <v>WASHED BURGUNDY</v>
      </c>
      <c r="I121" s="328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7.75" hidden="1">
      <c r="A122" s="111">
        <v>8</v>
      </c>
      <c r="B122" s="325" t="s">
        <v>136</v>
      </c>
      <c r="C122" s="326"/>
      <c r="D122" s="326"/>
      <c r="E122" s="326"/>
      <c r="F122" s="112" t="s">
        <v>38</v>
      </c>
      <c r="G122" s="112"/>
      <c r="H122" s="327" t="str">
        <f t="shared" si="76"/>
        <v>LIME</v>
      </c>
      <c r="I122" s="328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7.75" hidden="1">
      <c r="A123" s="111">
        <v>9</v>
      </c>
      <c r="B123" s="325" t="s">
        <v>137</v>
      </c>
      <c r="C123" s="326"/>
      <c r="D123" s="326"/>
      <c r="E123" s="326"/>
      <c r="F123" s="112" t="s">
        <v>132</v>
      </c>
      <c r="G123" s="112"/>
      <c r="H123" s="327" t="str">
        <f t="shared" si="72"/>
        <v>BLACK</v>
      </c>
      <c r="I123" s="328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345" t="s">
        <v>137</v>
      </c>
      <c r="C124" s="434"/>
      <c r="D124" s="434"/>
      <c r="E124" s="346"/>
      <c r="F124" s="112" t="s">
        <v>132</v>
      </c>
      <c r="G124" s="112"/>
      <c r="H124" s="327" t="str">
        <f t="shared" si="73"/>
        <v>GREY HEATHER</v>
      </c>
      <c r="I124" s="328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7.75" hidden="1">
      <c r="A125" s="111">
        <v>9</v>
      </c>
      <c r="B125" s="345" t="s">
        <v>137</v>
      </c>
      <c r="C125" s="434"/>
      <c r="D125" s="434"/>
      <c r="E125" s="346"/>
      <c r="F125" s="112" t="s">
        <v>132</v>
      </c>
      <c r="G125" s="112"/>
      <c r="H125" s="327" t="str">
        <f>$D$28</f>
        <v>WASHED BURGUNDY</v>
      </c>
      <c r="I125" s="328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7.75" hidden="1">
      <c r="A126" s="111">
        <v>9</v>
      </c>
      <c r="B126" s="345" t="s">
        <v>137</v>
      </c>
      <c r="C126" s="434"/>
      <c r="D126" s="434"/>
      <c r="E126" s="346"/>
      <c r="F126" s="112" t="s">
        <v>132</v>
      </c>
      <c r="G126" s="112"/>
      <c r="H126" s="327" t="str">
        <f>$D$33</f>
        <v>LIME</v>
      </c>
      <c r="I126" s="328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325" t="s">
        <v>150</v>
      </c>
      <c r="C127" s="326"/>
      <c r="D127" s="326"/>
      <c r="E127" s="326"/>
      <c r="F127" s="432" t="s">
        <v>151</v>
      </c>
      <c r="G127" s="112"/>
      <c r="H127" s="433" t="s">
        <v>174</v>
      </c>
      <c r="I127" s="328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325" t="s">
        <v>150</v>
      </c>
      <c r="C128" s="326"/>
      <c r="D128" s="326"/>
      <c r="E128" s="326"/>
      <c r="F128" s="432"/>
      <c r="G128" s="112"/>
      <c r="H128" s="433" t="s">
        <v>175</v>
      </c>
      <c r="I128" s="328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325" t="s">
        <v>150</v>
      </c>
      <c r="C129" s="326"/>
      <c r="D129" s="326"/>
      <c r="E129" s="326"/>
      <c r="F129" s="432"/>
      <c r="G129" s="112"/>
      <c r="H129" s="433" t="s">
        <v>176</v>
      </c>
      <c r="I129" s="328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325" t="s">
        <v>150</v>
      </c>
      <c r="C130" s="326"/>
      <c r="D130" s="326"/>
      <c r="E130" s="326"/>
      <c r="F130" s="432"/>
      <c r="G130" s="112"/>
      <c r="H130" s="433">
        <v>41</v>
      </c>
      <c r="I130" s="328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325" t="s">
        <v>150</v>
      </c>
      <c r="C131" s="326"/>
      <c r="D131" s="326"/>
      <c r="E131" s="326"/>
      <c r="F131" s="432"/>
      <c r="G131" s="112"/>
      <c r="H131" s="327">
        <v>42</v>
      </c>
      <c r="I131" s="328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52" t="s">
        <v>31</v>
      </c>
      <c r="K133" s="352"/>
      <c r="L133" s="352"/>
      <c r="M133" s="352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48" t="s">
        <v>49</v>
      </c>
      <c r="C135" s="349"/>
      <c r="D135" s="349"/>
      <c r="E135" s="349"/>
      <c r="F135" s="349"/>
      <c r="G135" s="349"/>
      <c r="H135" s="349"/>
      <c r="I135" s="353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426" t="s">
        <v>139</v>
      </c>
      <c r="E136" s="426"/>
      <c r="F136" s="426" t="s">
        <v>54</v>
      </c>
      <c r="G136" s="426"/>
      <c r="H136" s="426"/>
      <c r="I136" s="426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427" t="s">
        <v>162</v>
      </c>
      <c r="D137" s="429" t="s">
        <v>164</v>
      </c>
      <c r="E137" s="430"/>
      <c r="F137" s="431" t="s">
        <v>177</v>
      </c>
      <c r="G137" s="431"/>
      <c r="H137" s="431"/>
      <c r="I137" s="431"/>
      <c r="J137" s="47"/>
      <c r="K137" s="47"/>
      <c r="L137" s="47"/>
      <c r="M137" s="47"/>
      <c r="N137" s="47"/>
    </row>
    <row r="138" spans="1:16" s="15" customFormat="1" ht="54" hidden="1">
      <c r="A138" s="118"/>
      <c r="B138" s="122" t="str">
        <f t="shared" ref="B138" si="82">$D$23</f>
        <v>GREY HEATHER</v>
      </c>
      <c r="C138" s="428"/>
      <c r="D138" s="402" t="s">
        <v>165</v>
      </c>
      <c r="E138" s="404"/>
      <c r="F138" s="431" t="s">
        <v>178</v>
      </c>
      <c r="G138" s="431"/>
      <c r="H138" s="431"/>
      <c r="I138" s="431"/>
      <c r="J138" s="47"/>
      <c r="K138" s="47"/>
      <c r="L138" s="47"/>
      <c r="M138" s="47"/>
      <c r="N138" s="47"/>
    </row>
    <row r="139" spans="1:16" s="15" customFormat="1" ht="27" hidden="1"/>
    <row r="140" spans="1:16" s="15" customFormat="1" ht="27.75" hidden="1">
      <c r="A140" s="118"/>
      <c r="B140" s="348"/>
      <c r="C140" s="349"/>
      <c r="D140" s="350"/>
      <c r="E140" s="350"/>
      <c r="F140" s="350"/>
      <c r="G140" s="350"/>
      <c r="H140" s="350"/>
      <c r="I140" s="351"/>
      <c r="J140" s="47"/>
      <c r="K140" s="47"/>
    </row>
    <row r="141" spans="1:16" s="15" customFormat="1" ht="27.75" hidden="1">
      <c r="A141" s="118"/>
      <c r="B141" s="345"/>
      <c r="C141" s="346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47" t="s">
        <v>159</v>
      </c>
      <c r="C142" s="347"/>
      <c r="D142" s="130"/>
      <c r="E142" s="130">
        <v>2.2000000000000002</v>
      </c>
      <c r="F142" s="422">
        <v>3</v>
      </c>
      <c r="G142" s="423"/>
      <c r="H142" s="423"/>
      <c r="I142" s="424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7.75">
      <c r="A144" s="16">
        <v>2</v>
      </c>
      <c r="B144" s="120" t="s">
        <v>121</v>
      </c>
      <c r="C144" s="425" t="s">
        <v>195</v>
      </c>
      <c r="D144" s="425"/>
      <c r="E144" s="425"/>
      <c r="F144" s="425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7.75">
      <c r="A145" s="118"/>
      <c r="B145" s="348" t="s">
        <v>49</v>
      </c>
      <c r="C145" s="349"/>
      <c r="D145" s="349"/>
      <c r="E145" s="349"/>
      <c r="F145" s="349"/>
      <c r="G145" s="349"/>
      <c r="H145" s="349"/>
      <c r="I145" s="353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56" t="s">
        <v>70</v>
      </c>
      <c r="F146" s="357"/>
      <c r="G146" s="357"/>
      <c r="H146" s="357"/>
      <c r="I146" s="358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36" t="s">
        <v>201</v>
      </c>
      <c r="F147" s="337"/>
      <c r="G147" s="337"/>
      <c r="H147" s="337"/>
      <c r="I147" s="338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36" t="s">
        <v>211</v>
      </c>
      <c r="F148" s="337"/>
      <c r="G148" s="337"/>
      <c r="H148" s="337"/>
      <c r="I148" s="338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36" t="s">
        <v>201</v>
      </c>
      <c r="F149" s="337"/>
      <c r="G149" s="337"/>
      <c r="H149" s="337"/>
      <c r="I149" s="338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36" t="s">
        <v>201</v>
      </c>
      <c r="F150" s="337"/>
      <c r="G150" s="337"/>
      <c r="H150" s="337"/>
      <c r="I150" s="338"/>
      <c r="J150" s="47"/>
      <c r="K150" s="47"/>
      <c r="L150" s="47"/>
      <c r="M150" s="47"/>
      <c r="N150" s="47"/>
    </row>
    <row r="151" spans="1:16" s="15" customFormat="1" ht="27.75">
      <c r="A151" s="118"/>
      <c r="B151" s="348" t="s">
        <v>71</v>
      </c>
      <c r="C151" s="349"/>
      <c r="D151" s="350"/>
      <c r="E151" s="350"/>
      <c r="F151" s="350"/>
      <c r="G151" s="350"/>
      <c r="H151" s="350"/>
      <c r="I151" s="351"/>
      <c r="J151" s="47"/>
      <c r="K151" s="47"/>
    </row>
    <row r="152" spans="1:16" s="15" customFormat="1" ht="56.25" customHeight="1">
      <c r="A152" s="118"/>
      <c r="B152" s="345"/>
      <c r="C152" s="346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415" t="s">
        <v>202</v>
      </c>
      <c r="C153" s="416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417" t="s">
        <v>203</v>
      </c>
      <c r="C154" s="418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7.75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419" t="s">
        <v>72</v>
      </c>
      <c r="D157" s="420"/>
      <c r="E157" s="420"/>
      <c r="F157" s="420"/>
      <c r="G157" s="420"/>
      <c r="H157" s="420"/>
      <c r="I157" s="421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402" t="s">
        <v>204</v>
      </c>
      <c r="D158" s="403"/>
      <c r="E158" s="403"/>
      <c r="F158" s="403"/>
      <c r="G158" s="403"/>
      <c r="H158" s="403"/>
      <c r="I158" s="404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402" t="s">
        <v>205</v>
      </c>
      <c r="D159" s="403"/>
      <c r="E159" s="403"/>
      <c r="F159" s="403"/>
      <c r="G159" s="403"/>
      <c r="H159" s="403"/>
      <c r="I159" s="404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405" t="s">
        <v>204</v>
      </c>
      <c r="D160" s="406"/>
      <c r="E160" s="406"/>
      <c r="F160" s="406"/>
      <c r="G160" s="406"/>
      <c r="H160" s="406"/>
      <c r="I160" s="407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408"/>
      <c r="D161" s="409"/>
      <c r="E161" s="409"/>
      <c r="F161" s="409"/>
      <c r="G161" s="409"/>
      <c r="H161" s="409"/>
      <c r="I161" s="410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411"/>
      <c r="D162" s="412"/>
      <c r="E162" s="412"/>
      <c r="F162" s="412"/>
      <c r="G162" s="412"/>
      <c r="H162" s="412"/>
      <c r="I162" s="413"/>
      <c r="J162" s="47"/>
      <c r="K162" s="47"/>
      <c r="L162" s="47"/>
      <c r="M162" s="47"/>
      <c r="N162" s="47"/>
    </row>
    <row r="163" spans="1:16" s="15" customFormat="1" ht="27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52" t="s">
        <v>118</v>
      </c>
      <c r="C164" s="352"/>
      <c r="D164" s="352"/>
      <c r="E164" s="352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7.75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414"/>
      <c r="B170" s="344"/>
      <c r="C170" s="344"/>
      <c r="D170" s="344"/>
      <c r="E170" s="344"/>
      <c r="F170" s="344"/>
      <c r="G170" s="344"/>
      <c r="H170" s="344"/>
      <c r="I170" s="344"/>
      <c r="J170" s="344"/>
      <c r="K170" s="344"/>
      <c r="L170" s="344"/>
      <c r="M170" s="344"/>
      <c r="N170" s="344"/>
      <c r="O170" s="344"/>
      <c r="P170" s="344"/>
    </row>
    <row r="171" spans="1:16" s="125" customFormat="1" ht="132.94999999999999" customHeight="1">
      <c r="G171" s="126"/>
    </row>
    <row r="172" spans="1:16" s="125" customFormat="1" ht="27">
      <c r="G172" s="126"/>
    </row>
    <row r="173" spans="1:16" s="125" customFormat="1" ht="27">
      <c r="G173" s="126"/>
    </row>
    <row r="174" spans="1:16" s="125" customFormat="1" ht="27">
      <c r="G174" s="126"/>
    </row>
    <row r="175" spans="1:16" s="125" customFormat="1" ht="27">
      <c r="G175" s="126"/>
    </row>
    <row r="176" spans="1:16" s="125" customFormat="1" ht="27">
      <c r="G176" s="126"/>
    </row>
    <row r="177" spans="7:7" s="125" customFormat="1" ht="27">
      <c r="G177" s="126"/>
    </row>
    <row r="178" spans="7:7" s="125" customFormat="1" ht="27">
      <c r="G178" s="126"/>
    </row>
    <row r="179" spans="7:7" s="125" customFormat="1" ht="27">
      <c r="G179" s="126"/>
    </row>
    <row r="180" spans="7:7" s="125" customFormat="1" ht="27">
      <c r="G180" s="126"/>
    </row>
    <row r="181" spans="7:7" s="125" customFormat="1" ht="27">
      <c r="G181" s="126"/>
    </row>
    <row r="182" spans="7:7" s="125" customFormat="1" ht="27">
      <c r="G182" s="126"/>
    </row>
    <row r="183" spans="7:7" s="125" customFormat="1" ht="27">
      <c r="G183" s="126"/>
    </row>
    <row r="184" spans="7:7" s="125" customFormat="1" ht="27">
      <c r="G184" s="126"/>
    </row>
    <row r="185" spans="7:7" s="125" customFormat="1" ht="27">
      <c r="G185" s="126"/>
    </row>
    <row r="186" spans="7:7" s="125" customFormat="1" ht="27">
      <c r="G186" s="126"/>
    </row>
    <row r="187" spans="7:7" s="125" customFormat="1" ht="27">
      <c r="G187" s="126"/>
    </row>
    <row r="188" spans="7:7" s="125" customFormat="1" ht="27">
      <c r="G188" s="126"/>
    </row>
    <row r="189" spans="7:7" s="125" customFormat="1" ht="27">
      <c r="G189" s="126"/>
    </row>
    <row r="190" spans="7:7" s="125" customFormat="1" ht="27">
      <c r="G190" s="126"/>
    </row>
    <row r="191" spans="7:7" s="125" customFormat="1" ht="27">
      <c r="G191" s="126"/>
    </row>
    <row r="192" spans="7:7" s="125" customFormat="1" ht="27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I30"/>
  <sheetViews>
    <sheetView view="pageBreakPreview" topLeftCell="A8" zoomScale="25" zoomScaleNormal="40" zoomScaleSheetLayoutView="25" zoomScalePageLayoutView="25" workbookViewId="0">
      <selection activeCell="J11" sqref="J11"/>
    </sheetView>
  </sheetViews>
  <sheetFormatPr defaultColWidth="9.140625" defaultRowHeight="20.25"/>
  <cols>
    <col min="1" max="1" width="64.42578125" style="97" customWidth="1"/>
    <col min="2" max="2" width="143.140625" style="98" customWidth="1"/>
    <col min="3" max="3" width="108.85546875" style="98" customWidth="1"/>
    <col min="4" max="16384" width="9.140625" style="98"/>
  </cols>
  <sheetData>
    <row r="1" spans="1:9" s="88" customFormat="1" ht="36" customHeight="1">
      <c r="A1" s="86"/>
      <c r="B1" s="87"/>
    </row>
    <row r="2" spans="1:9" s="88" customFormat="1" ht="37.5" customHeight="1">
      <c r="A2" s="87" t="str">
        <f>'1. CUTTING DOCKET'!B6</f>
        <v xml:space="preserve">JOB NUMBER:  </v>
      </c>
      <c r="B2" s="87" t="str">
        <f>'1. CUTTING DOCKET'!D6</f>
        <v>G11  FW24   S2663</v>
      </c>
    </row>
    <row r="3" spans="1:9" s="88" customFormat="1" ht="37.5" customHeight="1">
      <c r="A3" s="89" t="str">
        <f>'1. CUTTING DOCKET'!B7</f>
        <v xml:space="preserve">STYLE NUMBER: </v>
      </c>
      <c r="B3" s="89" t="str">
        <f>'1. CUTTING DOCKET'!D7</f>
        <v xml:space="preserve">G11-STS02 </v>
      </c>
    </row>
    <row r="4" spans="1:9" s="88" customFormat="1" ht="37.5" customHeight="1">
      <c r="A4" s="89" t="str">
        <f>'1. CUTTING DOCKET'!B8</f>
        <v xml:space="preserve">STYLE NAME : </v>
      </c>
      <c r="B4" s="89" t="str">
        <f>'1. CUTTING DOCKET'!D8</f>
        <v>ATHLETIC T-SHIRT</v>
      </c>
    </row>
    <row r="5" spans="1:9" s="88" customFormat="1" ht="75.95" customHeight="1">
      <c r="A5" s="230"/>
      <c r="B5" s="189" t="str">
        <f>'1. CUTTING DOCKET'!$D$20</f>
        <v>WHITE</v>
      </c>
    </row>
    <row r="6" spans="1:9" s="92" customFormat="1" ht="69.75" customHeight="1">
      <c r="A6" s="191" t="s">
        <v>32</v>
      </c>
      <c r="B6" s="191" t="str">
        <f>'1. CUTTING DOCKET'!$E$27</f>
        <v>WHITE</v>
      </c>
    </row>
    <row r="7" spans="1:9" s="92" customFormat="1" ht="75" customHeight="1">
      <c r="A7" s="231" t="s">
        <v>33</v>
      </c>
      <c r="B7" s="191" t="str">
        <f>'1. CUTTING DOCKET'!M11</f>
        <v>HEAVY JERSEY SOLID - 20'S/2 WITH ENZYME CUT, 300-310GSM</v>
      </c>
    </row>
    <row r="8" spans="1:9" s="92" customFormat="1" ht="239.25" customHeight="1">
      <c r="A8" s="192" t="str">
        <f>'1. CUTTING DOCKET'!D27</f>
        <v>VẢI CHÍNH</v>
      </c>
      <c r="B8" s="194"/>
      <c r="I8" s="95"/>
    </row>
    <row r="9" spans="1:9" s="92" customFormat="1" ht="105.75">
      <c r="A9" s="191" t="str">
        <f>'1. CUTTING DOCKET'!$B$28</f>
        <v>RIB 1X1 100% COTTON CM16/1 320GSM</v>
      </c>
      <c r="B9" s="191" t="str">
        <f>'1. CUTTING DOCKET'!$E$28</f>
        <v>WHITE</v>
      </c>
    </row>
    <row r="10" spans="1:9" s="92" customFormat="1" ht="44.25">
      <c r="A10" s="192" t="str">
        <f>'1. CUTTING DOCKET'!$D$28</f>
        <v>VIỀN CỔ BỌC</v>
      </c>
      <c r="B10" s="193"/>
      <c r="I10" s="95"/>
    </row>
    <row r="11" spans="1:9" s="92" customFormat="1" ht="70.5">
      <c r="A11" s="191" t="str">
        <f>'1. CUTTING DOCKET'!B31</f>
        <v>CHỈ 40/2 MAY CHÍNH + VẮT SỔ</v>
      </c>
      <c r="B11" s="195" t="str">
        <f>'1. CUTTING DOCKET'!$F$31</f>
        <v>WHITE</v>
      </c>
    </row>
    <row r="12" spans="1:9" s="92" customFormat="1" ht="35.25">
      <c r="A12" s="192"/>
      <c r="B12" s="190">
        <f>'1. CUTTING DOCKET'!G31</f>
        <v>0</v>
      </c>
    </row>
    <row r="13" spans="1:9" s="92" customFormat="1" ht="70.5">
      <c r="A13" s="191" t="str">
        <f>'1. CUTTING DOCKET'!B32</f>
        <v xml:space="preserve">CHỈ 40/2 MAY NHÃN CHÍNH </v>
      </c>
      <c r="B13" s="278" t="s">
        <v>226</v>
      </c>
    </row>
    <row r="14" spans="1:9" s="92" customFormat="1" ht="35.25">
      <c r="A14" s="192"/>
      <c r="B14" s="277">
        <f>'1. CUTTING DOCKET'!G32</f>
        <v>0</v>
      </c>
    </row>
    <row r="15" spans="1:9" s="92" customFormat="1" ht="90" customHeight="1">
      <c r="A15" s="191" t="str">
        <f>'1. CUTTING DOCKET'!B33</f>
        <v>NHÃN CHÍNH + SIZE GLF</v>
      </c>
      <c r="B15" s="195" t="str">
        <f>'1. CUTTING DOCKET'!F33</f>
        <v>YELLOW</v>
      </c>
    </row>
    <row r="16" spans="1:9" s="92" customFormat="1" ht="116.25" customHeight="1">
      <c r="A16" s="284" t="s">
        <v>248</v>
      </c>
      <c r="B16" s="280"/>
    </row>
    <row r="17" spans="1:2" s="92" customFormat="1" ht="79.5" customHeight="1">
      <c r="A17" s="191" t="str">
        <f>'1. CUTTING DOCKET'!$B$34</f>
        <v>NHÃN THÀNH PHẦN 100%</v>
      </c>
      <c r="B17" s="195" t="str">
        <f>'1. CUTTING DOCKET'!$F$34</f>
        <v>NỀN TRẮNG CHỮ ĐEN</v>
      </c>
    </row>
    <row r="18" spans="1:2" s="92" customFormat="1" ht="346.5" customHeight="1">
      <c r="A18" s="192" t="s">
        <v>242</v>
      </c>
      <c r="B18" s="282"/>
    </row>
    <row r="19" spans="1:2" s="92" customFormat="1" ht="79.5" customHeight="1">
      <c r="A19" s="191" t="str">
        <f>'1. CUTTING DOCKET'!B37</f>
        <v>STICKER DÀN TRÊN BAO POLYBAG</v>
      </c>
      <c r="B19" s="195" t="str">
        <f>'1. CUTTING DOCKET'!F37</f>
        <v>NỀN TRẮNG CHỮ ĐEN</v>
      </c>
    </row>
    <row r="20" spans="1:2" s="92" customFormat="1" ht="299.25" customHeight="1">
      <c r="A20" s="196" t="s">
        <v>249</v>
      </c>
      <c r="B20" s="280" t="s">
        <v>262</v>
      </c>
    </row>
    <row r="21" spans="1:2" s="92" customFormat="1" ht="101.45" customHeight="1">
      <c r="A21" s="191" t="str">
        <f>'1. CUTTING DOCKET'!B39</f>
        <v>THẺ BÀI + GHIM TREO</v>
      </c>
      <c r="B21" s="278" t="str">
        <f>'1. CUTTING DOCKET'!F39</f>
        <v>BLUE</v>
      </c>
    </row>
    <row r="22" spans="1:2" s="92" customFormat="1" ht="303" customHeight="1">
      <c r="A22" s="196" t="s">
        <v>250</v>
      </c>
      <c r="B22" s="281"/>
    </row>
    <row r="23" spans="1:2" s="92" customFormat="1" ht="109.5" customHeight="1">
      <c r="A23" s="191" t="str">
        <f>'1. CUTTING DOCKET'!B41</f>
        <v>BAO POLYBAG 15" X 18"</v>
      </c>
      <c r="B23" s="278" t="str">
        <f>'1. CUTTING DOCKET'!F41</f>
        <v>CLEAR</v>
      </c>
    </row>
    <row r="24" spans="1:2" s="92" customFormat="1" ht="282" customHeight="1">
      <c r="A24" s="196" t="s">
        <v>251</v>
      </c>
      <c r="B24" s="279"/>
    </row>
    <row r="25" spans="1:2" s="92" customFormat="1" ht="93.6" customHeight="1">
      <c r="A25" s="191" t="s">
        <v>252</v>
      </c>
      <c r="B25" s="278" t="str">
        <f>'1. CUTTING DOCKET'!F45</f>
        <v>NATURAL</v>
      </c>
    </row>
    <row r="26" spans="1:2" s="92" customFormat="1" ht="87.6" customHeight="1">
      <c r="A26" s="192" t="s">
        <v>251</v>
      </c>
      <c r="B26" s="276"/>
    </row>
    <row r="27" spans="1:2" s="92" customFormat="1" ht="95.25" customHeight="1">
      <c r="A27" s="191" t="str">
        <f>'1. CUTTING DOCKET'!B49</f>
        <v xml:space="preserve">GIẤY CHỐNG ẨM </v>
      </c>
      <c r="B27" s="278" t="str">
        <f>'1. CUTTING DOCKET'!F49</f>
        <v>CLEAR</v>
      </c>
    </row>
    <row r="28" spans="1:2" s="92" customFormat="1" ht="87.6" customHeight="1">
      <c r="A28" s="192" t="s">
        <v>253</v>
      </c>
    </row>
    <row r="29" spans="1:2" s="92" customFormat="1" ht="119.45" customHeight="1">
      <c r="A29" s="191" t="str">
        <f>'1. CUTTING DOCKET'!B48</f>
        <v>BIG POLYBAG</v>
      </c>
      <c r="B29" s="278" t="str">
        <f>'1. CUTTING DOCKET'!F48</f>
        <v>CLEAR</v>
      </c>
    </row>
    <row r="30" spans="1:2" s="92" customFormat="1" ht="87.6" customHeight="1">
      <c r="A30" s="192" t="s">
        <v>251</v>
      </c>
      <c r="B30" s="276"/>
    </row>
  </sheetData>
  <printOptions horizontalCentered="1"/>
  <pageMargins left="0.25" right="0" top="0.60416666666666696" bottom="0.75" header="0" footer="0"/>
  <pageSetup paperSize="9" scale="47" fitToHeight="0" orientation="portrait" r:id="rId1"/>
  <headerFooter differentOddEven="1" differentFirst="1"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61300-F0EE-43FA-8299-F486347D954A}">
  <sheetPr published="0">
    <pageSetUpPr fitToPage="1"/>
  </sheetPr>
  <dimension ref="A2:N20"/>
  <sheetViews>
    <sheetView view="pageBreakPreview" topLeftCell="A3" zoomScale="80" zoomScaleNormal="80" zoomScaleSheetLayoutView="80" workbookViewId="0">
      <selection activeCell="M9" sqref="M9"/>
    </sheetView>
  </sheetViews>
  <sheetFormatPr defaultColWidth="12.5703125" defaultRowHeight="12.75"/>
  <cols>
    <col min="1" max="1" width="42.5703125" style="288" customWidth="1"/>
    <col min="2" max="2" width="43.140625" style="288" hidden="1" customWidth="1"/>
    <col min="3" max="3" width="12" style="289" customWidth="1"/>
    <col min="4" max="4" width="15.140625" style="289" customWidth="1"/>
    <col min="5" max="6" width="11.85546875" style="290" customWidth="1"/>
    <col min="7" max="7" width="12.28515625" style="290" customWidth="1"/>
    <col min="8" max="8" width="15.28515625" style="290" customWidth="1"/>
    <col min="9" max="9" width="15.85546875" style="290" hidden="1" customWidth="1"/>
    <col min="10" max="10" width="14" style="290" customWidth="1"/>
    <col min="11" max="11" width="12.5703125" style="290" hidden="1" customWidth="1"/>
    <col min="12" max="12" width="12.7109375" style="288" hidden="1" customWidth="1"/>
    <col min="13" max="13" width="16" style="288" customWidth="1"/>
    <col min="14" max="16384" width="12.5703125" style="288"/>
  </cols>
  <sheetData>
    <row r="2" spans="1:14" ht="21.6" customHeight="1">
      <c r="A2" s="287" t="s">
        <v>238</v>
      </c>
    </row>
    <row r="3" spans="1:14" ht="21.6" customHeight="1">
      <c r="A3" s="291" t="s">
        <v>304</v>
      </c>
    </row>
    <row r="4" spans="1:14" ht="15">
      <c r="F4" s="292" t="s">
        <v>239</v>
      </c>
    </row>
    <row r="5" spans="1:14" ht="15">
      <c r="F5" s="292" t="s">
        <v>240</v>
      </c>
    </row>
    <row r="6" spans="1:14" ht="17.100000000000001" customHeight="1">
      <c r="A6" s="293" t="s">
        <v>264</v>
      </c>
      <c r="B6" s="294"/>
      <c r="C6" s="295"/>
      <c r="D6" s="295"/>
      <c r="E6" s="296"/>
      <c r="F6" s="296"/>
      <c r="G6" s="296"/>
      <c r="H6" s="297"/>
      <c r="I6" s="296"/>
      <c r="J6" s="296"/>
      <c r="K6" s="296"/>
      <c r="M6" s="298"/>
      <c r="N6" s="294"/>
    </row>
    <row r="7" spans="1:14" ht="21" customHeight="1">
      <c r="A7" s="293" t="s">
        <v>305</v>
      </c>
      <c r="B7" s="294"/>
      <c r="C7" s="299" t="s">
        <v>265</v>
      </c>
      <c r="D7" s="299" t="s">
        <v>241</v>
      </c>
      <c r="E7" s="298"/>
      <c r="F7" s="298" t="s">
        <v>223</v>
      </c>
      <c r="G7" s="298" t="s">
        <v>61</v>
      </c>
      <c r="H7" s="300" t="s">
        <v>10</v>
      </c>
      <c r="I7" s="301" t="s">
        <v>266</v>
      </c>
      <c r="J7" s="298" t="s">
        <v>58</v>
      </c>
      <c r="K7" s="298" t="s">
        <v>267</v>
      </c>
      <c r="M7" s="302" t="s">
        <v>59</v>
      </c>
      <c r="N7" s="302" t="s">
        <v>60</v>
      </c>
    </row>
    <row r="8" spans="1:14" ht="23.1" customHeight="1">
      <c r="A8" s="293" t="s">
        <v>268</v>
      </c>
      <c r="B8" s="303" t="s">
        <v>269</v>
      </c>
      <c r="C8" s="299">
        <v>0.5</v>
      </c>
      <c r="D8" s="299">
        <v>1</v>
      </c>
      <c r="E8" s="304"/>
      <c r="F8" s="304">
        <f t="shared" ref="F8:G10" si="0">G8-1</f>
        <v>25.25</v>
      </c>
      <c r="G8" s="304">
        <f>H8-1</f>
        <v>26.25</v>
      </c>
      <c r="H8" s="300">
        <v>27.25</v>
      </c>
      <c r="I8" s="304">
        <v>28.503937007874018</v>
      </c>
      <c r="J8" s="304">
        <f>H8+D8</f>
        <v>28.25</v>
      </c>
      <c r="K8" s="305">
        <v>2.5</v>
      </c>
      <c r="L8" s="290">
        <v>1.25</v>
      </c>
      <c r="M8" s="306">
        <f>J8+D8</f>
        <v>29.25</v>
      </c>
      <c r="N8" s="306">
        <f>M8+1</f>
        <v>30.25</v>
      </c>
    </row>
    <row r="9" spans="1:14" ht="23.1" customHeight="1">
      <c r="A9" s="293" t="s">
        <v>270</v>
      </c>
      <c r="B9" s="303" t="s">
        <v>271</v>
      </c>
      <c r="C9" s="299">
        <v>0.5</v>
      </c>
      <c r="D9" s="299">
        <v>1</v>
      </c>
      <c r="E9" s="304"/>
      <c r="F9" s="304">
        <f t="shared" si="0"/>
        <v>20.75</v>
      </c>
      <c r="G9" s="304">
        <f t="shared" si="0"/>
        <v>21.75</v>
      </c>
      <c r="H9" s="300">
        <v>22.75</v>
      </c>
      <c r="I9" s="304">
        <v>21.456692913385826</v>
      </c>
      <c r="J9" s="304">
        <f t="shared" ref="J9:J20" si="1">H9+D9</f>
        <v>23.75</v>
      </c>
      <c r="K9" s="305">
        <v>2.5</v>
      </c>
      <c r="L9" s="290">
        <v>1.25</v>
      </c>
      <c r="M9" s="306">
        <f t="shared" ref="M9:M20" si="2">J9+D9</f>
        <v>24.75</v>
      </c>
      <c r="N9" s="306">
        <f t="shared" ref="N9:N10" si="3">M9+1</f>
        <v>25.75</v>
      </c>
    </row>
    <row r="10" spans="1:14" ht="23.1" customHeight="1">
      <c r="A10" s="293" t="s">
        <v>272</v>
      </c>
      <c r="B10" s="303" t="s">
        <v>273</v>
      </c>
      <c r="C10" s="299">
        <v>0.5</v>
      </c>
      <c r="D10" s="299">
        <v>1</v>
      </c>
      <c r="E10" s="304"/>
      <c r="F10" s="304">
        <f t="shared" si="0"/>
        <v>19.5</v>
      </c>
      <c r="G10" s="304">
        <f t="shared" si="0"/>
        <v>20.5</v>
      </c>
      <c r="H10" s="300">
        <v>21.5</v>
      </c>
      <c r="I10" s="304">
        <v>22.5</v>
      </c>
      <c r="J10" s="304">
        <f t="shared" si="1"/>
        <v>22.5</v>
      </c>
      <c r="K10" s="305">
        <v>2.5</v>
      </c>
      <c r="L10" s="290">
        <v>1.25</v>
      </c>
      <c r="M10" s="306">
        <f t="shared" si="2"/>
        <v>23.5</v>
      </c>
      <c r="N10" s="306">
        <f t="shared" si="3"/>
        <v>24.5</v>
      </c>
    </row>
    <row r="11" spans="1:14" ht="23.1" customHeight="1">
      <c r="A11" s="293" t="s">
        <v>274</v>
      </c>
      <c r="B11" s="307" t="s">
        <v>275</v>
      </c>
      <c r="C11" s="299">
        <v>0.375</v>
      </c>
      <c r="D11" s="299">
        <v>0.75</v>
      </c>
      <c r="E11" s="304"/>
      <c r="F11" s="304">
        <f t="shared" ref="F11" si="4">G11-3/4</f>
        <v>16.5</v>
      </c>
      <c r="G11" s="304">
        <f>H11-3/4</f>
        <v>17.25</v>
      </c>
      <c r="H11" s="300">
        <v>18</v>
      </c>
      <c r="I11" s="304">
        <v>21.5</v>
      </c>
      <c r="J11" s="304">
        <f t="shared" si="1"/>
        <v>18.75</v>
      </c>
      <c r="K11" s="305">
        <v>1.2</v>
      </c>
      <c r="L11" s="290">
        <v>0.6</v>
      </c>
      <c r="M11" s="306">
        <f t="shared" si="2"/>
        <v>19.5</v>
      </c>
      <c r="N11" s="306">
        <f>M11+3/4</f>
        <v>20.25</v>
      </c>
    </row>
    <row r="12" spans="1:14" ht="23.1" customHeight="1">
      <c r="A12" s="293" t="s">
        <v>276</v>
      </c>
      <c r="B12" s="303" t="s">
        <v>95</v>
      </c>
      <c r="C12" s="299">
        <v>0.25</v>
      </c>
      <c r="D12" s="299">
        <v>0.25</v>
      </c>
      <c r="E12" s="304"/>
      <c r="F12" s="304">
        <f t="shared" ref="F12" si="5">G12-1/4</f>
        <v>7.625</v>
      </c>
      <c r="G12" s="304">
        <f>H12-1/4</f>
        <v>7.875</v>
      </c>
      <c r="H12" s="300">
        <v>8.125</v>
      </c>
      <c r="I12" s="304">
        <v>7.25</v>
      </c>
      <c r="J12" s="304">
        <f t="shared" si="1"/>
        <v>8.375</v>
      </c>
      <c r="K12" s="305">
        <v>0.6</v>
      </c>
      <c r="L12" s="290"/>
      <c r="M12" s="306">
        <f t="shared" si="2"/>
        <v>8.625</v>
      </c>
      <c r="N12" s="306">
        <f>M12+1/4</f>
        <v>8.875</v>
      </c>
    </row>
    <row r="13" spans="1:14" ht="23.1" customHeight="1">
      <c r="A13" s="293" t="s">
        <v>277</v>
      </c>
      <c r="B13" s="303" t="s">
        <v>278</v>
      </c>
      <c r="C13" s="299">
        <v>0.25</v>
      </c>
      <c r="D13" s="299">
        <v>0.125</v>
      </c>
      <c r="E13" s="304"/>
      <c r="F13" s="304">
        <f t="shared" ref="F13" si="6">G13-1/8</f>
        <v>3.5</v>
      </c>
      <c r="G13" s="304">
        <f>H13-1/8</f>
        <v>3.625</v>
      </c>
      <c r="H13" s="300">
        <v>3.75</v>
      </c>
      <c r="I13" s="304">
        <v>4.0551181102362204</v>
      </c>
      <c r="J13" s="304">
        <f t="shared" si="1"/>
        <v>3.875</v>
      </c>
      <c r="K13" s="305">
        <v>0.6</v>
      </c>
      <c r="L13" s="290"/>
      <c r="M13" s="306">
        <f t="shared" si="2"/>
        <v>4</v>
      </c>
      <c r="N13" s="306">
        <f>M13+1/8</f>
        <v>4.125</v>
      </c>
    </row>
    <row r="14" spans="1:14" ht="23.1" customHeight="1">
      <c r="A14" s="293" t="s">
        <v>279</v>
      </c>
      <c r="B14" s="303" t="s">
        <v>280</v>
      </c>
      <c r="C14" s="299">
        <v>0.25</v>
      </c>
      <c r="D14" s="299">
        <v>0</v>
      </c>
      <c r="E14" s="304"/>
      <c r="F14" s="304">
        <f t="shared" ref="F14" si="7">G14-0</f>
        <v>1.25</v>
      </c>
      <c r="G14" s="304">
        <f>H14-0</f>
        <v>1.25</v>
      </c>
      <c r="H14" s="300">
        <v>1.25</v>
      </c>
      <c r="I14" s="304">
        <v>1.125</v>
      </c>
      <c r="J14" s="304">
        <f t="shared" si="1"/>
        <v>1.25</v>
      </c>
      <c r="K14" s="305">
        <v>0</v>
      </c>
      <c r="L14" s="308"/>
      <c r="M14" s="306">
        <f t="shared" si="2"/>
        <v>1.25</v>
      </c>
      <c r="N14" s="306">
        <f>M14</f>
        <v>1.25</v>
      </c>
    </row>
    <row r="15" spans="1:14" ht="22.5" customHeight="1">
      <c r="A15" s="293" t="s">
        <v>281</v>
      </c>
      <c r="B15" s="303" t="s">
        <v>92</v>
      </c>
      <c r="C15" s="299">
        <v>0.375</v>
      </c>
      <c r="D15" s="299">
        <v>0.5</v>
      </c>
      <c r="E15" s="304"/>
      <c r="F15" s="304">
        <f t="shared" ref="F15" si="8">G15-1/2</f>
        <v>8.5</v>
      </c>
      <c r="G15" s="304">
        <f>H15-1/2</f>
        <v>9</v>
      </c>
      <c r="H15" s="300">
        <v>9.5</v>
      </c>
      <c r="I15" s="304">
        <v>10.472440944881891</v>
      </c>
      <c r="J15" s="304">
        <f t="shared" si="1"/>
        <v>10</v>
      </c>
      <c r="K15" s="305">
        <v>1.2</v>
      </c>
      <c r="L15" s="290">
        <v>0.6</v>
      </c>
      <c r="M15" s="306">
        <f t="shared" si="2"/>
        <v>10.5</v>
      </c>
      <c r="N15" s="306">
        <f>M15+1/2</f>
        <v>11</v>
      </c>
    </row>
    <row r="16" spans="1:14" ht="22.5" customHeight="1">
      <c r="A16" s="293" t="s">
        <v>282</v>
      </c>
      <c r="B16" s="303" t="s">
        <v>103</v>
      </c>
      <c r="C16" s="309">
        <v>0.375</v>
      </c>
      <c r="D16" s="309">
        <v>0.375</v>
      </c>
      <c r="E16" s="304"/>
      <c r="F16" s="304">
        <f t="shared" ref="F16" si="9">G16-3/8</f>
        <v>8.5</v>
      </c>
      <c r="G16" s="304">
        <f>H16-3/8</f>
        <v>8.875</v>
      </c>
      <c r="H16" s="300">
        <v>9.25</v>
      </c>
      <c r="I16" s="304">
        <v>8.375</v>
      </c>
      <c r="J16" s="304">
        <f t="shared" si="1"/>
        <v>9.625</v>
      </c>
      <c r="K16" s="305">
        <v>0.6</v>
      </c>
      <c r="L16" s="290">
        <v>0.3</v>
      </c>
      <c r="M16" s="306">
        <f t="shared" si="2"/>
        <v>10</v>
      </c>
      <c r="N16" s="306">
        <f>M16+3/8</f>
        <v>10.375</v>
      </c>
    </row>
    <row r="17" spans="1:14" ht="22.5" customHeight="1">
      <c r="A17" s="293" t="s">
        <v>283</v>
      </c>
      <c r="B17" s="303" t="s">
        <v>284</v>
      </c>
      <c r="C17" s="299">
        <v>0.375</v>
      </c>
      <c r="D17" s="299">
        <v>0.5</v>
      </c>
      <c r="E17" s="304"/>
      <c r="F17" s="304">
        <f t="shared" ref="F17:F18" si="10">G17-1/2</f>
        <v>7.5</v>
      </c>
      <c r="G17" s="304">
        <f>H17-1/2</f>
        <v>8</v>
      </c>
      <c r="H17" s="300">
        <v>8.5</v>
      </c>
      <c r="I17" s="304">
        <v>9.8818897637795278</v>
      </c>
      <c r="J17" s="304">
        <f t="shared" si="1"/>
        <v>9</v>
      </c>
      <c r="K17" s="305">
        <v>1.2</v>
      </c>
      <c r="L17" s="290">
        <v>0.6</v>
      </c>
      <c r="M17" s="306">
        <f t="shared" si="2"/>
        <v>9.5</v>
      </c>
      <c r="N17" s="306">
        <f>M17+1/2</f>
        <v>10</v>
      </c>
    </row>
    <row r="18" spans="1:14" ht="21" customHeight="1">
      <c r="A18" s="293" t="s">
        <v>285</v>
      </c>
      <c r="B18" s="303" t="s">
        <v>286</v>
      </c>
      <c r="C18" s="299">
        <v>0.375</v>
      </c>
      <c r="D18" s="299">
        <v>0.5</v>
      </c>
      <c r="E18" s="304"/>
      <c r="F18" s="304">
        <f t="shared" si="10"/>
        <v>7</v>
      </c>
      <c r="G18" s="304">
        <f>H18-1/2</f>
        <v>7.5</v>
      </c>
      <c r="H18" s="300">
        <v>8</v>
      </c>
      <c r="I18" s="304">
        <v>7.75</v>
      </c>
      <c r="J18" s="304">
        <f t="shared" si="1"/>
        <v>8.5</v>
      </c>
      <c r="K18" s="305">
        <v>1</v>
      </c>
      <c r="L18" s="290">
        <v>0.5</v>
      </c>
      <c r="M18" s="306">
        <f t="shared" si="2"/>
        <v>9</v>
      </c>
      <c r="N18" s="306">
        <f>M18+1/2</f>
        <v>9.5</v>
      </c>
    </row>
    <row r="19" spans="1:14" ht="21" customHeight="1">
      <c r="A19" s="293" t="s">
        <v>287</v>
      </c>
      <c r="B19" s="303" t="s">
        <v>288</v>
      </c>
      <c r="C19" s="299">
        <v>0.125</v>
      </c>
      <c r="D19" s="299">
        <v>0</v>
      </c>
      <c r="E19" s="304"/>
      <c r="F19" s="304">
        <f t="shared" ref="F19:F20" si="11">G19</f>
        <v>0.875</v>
      </c>
      <c r="G19" s="304">
        <f>H19</f>
        <v>0.875</v>
      </c>
      <c r="H19" s="300">
        <v>0.875</v>
      </c>
      <c r="I19" s="304">
        <v>0.875</v>
      </c>
      <c r="J19" s="304">
        <f t="shared" si="1"/>
        <v>0.875</v>
      </c>
      <c r="K19" s="310">
        <v>0</v>
      </c>
      <c r="M19" s="306">
        <f t="shared" si="2"/>
        <v>0.875</v>
      </c>
      <c r="N19" s="306">
        <f>M19</f>
        <v>0.875</v>
      </c>
    </row>
    <row r="20" spans="1:14" ht="21" customHeight="1">
      <c r="A20" s="311" t="s">
        <v>289</v>
      </c>
      <c r="B20" s="312" t="s">
        <v>290</v>
      </c>
      <c r="C20" s="313">
        <v>0.125</v>
      </c>
      <c r="D20" s="313">
        <v>0</v>
      </c>
      <c r="E20" s="314"/>
      <c r="F20" s="314">
        <f t="shared" si="11"/>
        <v>0.875</v>
      </c>
      <c r="G20" s="314">
        <f>H20</f>
        <v>0.875</v>
      </c>
      <c r="H20" s="315">
        <v>0.875</v>
      </c>
      <c r="I20" s="314">
        <v>0.98425196850393704</v>
      </c>
      <c r="J20" s="314">
        <f t="shared" si="1"/>
        <v>0.875</v>
      </c>
      <c r="K20" s="316">
        <v>0</v>
      </c>
      <c r="M20" s="317">
        <f t="shared" si="2"/>
        <v>0.875</v>
      </c>
      <c r="N20" s="317">
        <f>M20</f>
        <v>0.875</v>
      </c>
    </row>
  </sheetData>
  <printOptions horizontalCentered="1"/>
  <pageMargins left="0" right="0" top="1" bottom="1" header="0.5" footer="0.5"/>
  <pageSetup paperSize="9" scale="87" fitToHeight="0" orientation="landscape" r:id="rId1"/>
  <headerFooter>
    <oddHeader>&amp;L&amp;G&amp;R&amp;16MEASUREMENT</oddHeader>
    <oddFooter>&amp;L&amp;G&amp;R&amp;G</oddFooter>
  </headerFooter>
  <rowBreaks count="1" manualBreakCount="1">
    <brk id="20" max="12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C188-AF87-4C51-956F-E211315B399D}">
  <sheetPr published="0" codeName="Sheet8"/>
  <dimension ref="A1"/>
  <sheetViews>
    <sheetView view="pageBreakPreview" zoomScale="60" zoomScaleNormal="100" workbookViewId="0">
      <selection activeCell="S25" sqref="S25"/>
    </sheetView>
  </sheetViews>
  <sheetFormatPr defaultRowHeight="15"/>
  <sheetData/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5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97" customWidth="1"/>
    <col min="2" max="2" width="81.28515625" style="98" hidden="1" customWidth="1"/>
    <col min="3" max="3" width="206" style="98" customWidth="1"/>
    <col min="4" max="4" width="70.7109375" style="98" hidden="1" customWidth="1"/>
    <col min="5" max="5" width="74.85546875" style="98" hidden="1" customWidth="1"/>
    <col min="6" max="16384" width="9.14062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str">
        <f>'1. CUTTING DOCKET'!B6</f>
        <v xml:space="preserve">JOB NUMBER:  </v>
      </c>
      <c r="B2" s="87" t="str">
        <f>'1. CUTTING DOCKET'!D6</f>
        <v>G11  FW24   S2663</v>
      </c>
      <c r="C2" s="87" t="s">
        <v>180</v>
      </c>
      <c r="D2" s="87"/>
      <c r="E2" s="87"/>
    </row>
    <row r="3" spans="1:12" s="88" customFormat="1" ht="37.5" customHeight="1">
      <c r="A3" s="89" t="str">
        <f>'1. CUTTING DOCKET'!B7</f>
        <v xml:space="preserve">STYLE NUMBER: </v>
      </c>
      <c r="B3" s="89" t="str">
        <f>'1. CUTTING DOCKET'!D7</f>
        <v xml:space="preserve">G11-STS02 </v>
      </c>
      <c r="C3" s="89" t="s">
        <v>181</v>
      </c>
      <c r="D3" s="89"/>
      <c r="E3" s="89"/>
    </row>
    <row r="4" spans="1:12" s="88" customFormat="1" ht="37.5" customHeight="1">
      <c r="A4" s="89" t="str">
        <f>'1. CUTTING DOCKET'!B8</f>
        <v xml:space="preserve">STYLE NAME : </v>
      </c>
      <c r="B4" s="89" t="str">
        <f>'1. CUTTING DOCKET'!D8</f>
        <v>ATHLETIC T-SHIRT</v>
      </c>
      <c r="C4" s="89" t="s">
        <v>182</v>
      </c>
      <c r="D4" s="89"/>
      <c r="E4" s="89"/>
    </row>
    <row r="5" spans="1:12" s="88" customFormat="1" ht="75.95" customHeight="1">
      <c r="A5" s="90"/>
      <c r="B5" s="109" t="str">
        <f>'1. CUTTING DOCKET'!$D$20</f>
        <v>WHITE</v>
      </c>
      <c r="C5" s="189" t="e">
        <f>'1. CUTTING DOCKET'!#REF!</f>
        <v>#REF!</v>
      </c>
      <c r="D5" s="109" t="e">
        <f>'1. CUTTING DOCKET'!#REF!</f>
        <v>#REF!</v>
      </c>
      <c r="E5" s="109" t="e">
        <f>'1. CUTTING DOCKET'!#REF!</f>
        <v>#REF!</v>
      </c>
    </row>
    <row r="6" spans="1:12" s="92" customFormat="1" ht="69.75" customHeight="1">
      <c r="A6" s="91" t="s">
        <v>32</v>
      </c>
      <c r="B6" s="191" t="str">
        <f>'1. CUTTING DOCKET'!$E$27</f>
        <v>WHITE</v>
      </c>
      <c r="C6" s="191" t="e">
        <f>'1. CUTTING DOCKET'!#REF!</f>
        <v>#REF!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" customHeight="1">
      <c r="A7" s="93" t="s">
        <v>33</v>
      </c>
      <c r="B7" s="503" t="str">
        <f>'1. CUTTING DOCKET'!M11</f>
        <v>HEAVY JERSEY SOLID - 20'S/2 WITH ENZYME CUT, 300-310GSM</v>
      </c>
      <c r="C7" s="504"/>
      <c r="D7" s="504"/>
      <c r="E7" s="505"/>
    </row>
    <row r="8" spans="1:12" s="92" customFormat="1" ht="409.6" customHeight="1">
      <c r="A8" s="94" t="str">
        <f>'1. CUTTING DOCKET'!D27</f>
        <v>VẢI CHÍNH</v>
      </c>
      <c r="B8" s="506"/>
      <c r="C8" s="507"/>
      <c r="D8" s="508"/>
      <c r="E8" s="509"/>
      <c r="L8" s="95"/>
    </row>
    <row r="9" spans="1:12" s="92" customFormat="1" ht="94.5" customHeight="1">
      <c r="A9" s="91" t="e">
        <f>'1. CUTTING DOCKET'!#REF!</f>
        <v>#REF!</v>
      </c>
      <c r="B9" s="191" t="str">
        <f>'1. CUTTING DOCKET'!$E$28</f>
        <v>WHITE</v>
      </c>
      <c r="C9" s="191" t="e">
        <f>'1. CUTTING DOCKET'!#REF!</f>
        <v>#REF!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'1. CUTTING DOCKET'!#REF!</f>
        <v>#REF!</v>
      </c>
      <c r="B11" s="191" t="e">
        <f>'1. CUTTING DOCKET'!#REF!</f>
        <v>#REF!</v>
      </c>
      <c r="C11" s="191" t="e">
        <f>'1. CUTTING DOCKET'!#REF!</f>
        <v>#REF!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6" customHeight="1">
      <c r="A12" s="94" t="e">
        <f>'1. CUTTING DOCKET'!#REF!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'1. CUTTING DOCKET'!#REF!</f>
        <v>#REF!</v>
      </c>
      <c r="B13" s="510" t="e">
        <f>'1. CUTTING DOCKET'!#REF!</f>
        <v>#REF!</v>
      </c>
      <c r="C13" s="504"/>
      <c r="D13" s="511"/>
      <c r="E13" s="91" t="e">
        <f>'1. CUTTING DOCKET'!#REF!</f>
        <v>#REF!</v>
      </c>
    </row>
    <row r="14" spans="1:12" s="92" customFormat="1" ht="409.6" hidden="1" customHeight="1">
      <c r="A14" s="94" t="e">
        <f>'1. CUTTING DOCKET'!#REF!</f>
        <v>#REF!</v>
      </c>
      <c r="B14" s="506"/>
      <c r="C14" s="507"/>
      <c r="D14" s="508"/>
      <c r="E14" s="134"/>
      <c r="L14" s="95"/>
    </row>
    <row r="15" spans="1:12" s="92" customFormat="1" ht="74.25" customHeight="1">
      <c r="A15" s="91" t="s">
        <v>52</v>
      </c>
      <c r="B15" s="195" t="str">
        <f>'1. CUTTING DOCKET'!$F$31</f>
        <v>WHITE</v>
      </c>
      <c r="C15" s="195" t="e">
        <f>'1. CUTTING DOCKET'!#REF!</f>
        <v>#REF!</v>
      </c>
      <c r="D15" s="195" t="e">
        <f>'1. CUTTING DOCKET'!#REF!</f>
        <v>#REF!</v>
      </c>
      <c r="E15" s="127" t="e">
        <f>'1. CUTTING DOCKET'!#REF!</f>
        <v>#REF!</v>
      </c>
    </row>
    <row r="16" spans="1:12" s="92" customFormat="1" ht="115.5" customHeight="1">
      <c r="A16" s="94" t="s">
        <v>41</v>
      </c>
      <c r="B16" s="190">
        <f>'1. CUTTING DOCKET'!$G$31</f>
        <v>0</v>
      </c>
      <c r="C16" s="190" t="e">
        <f>'1. CUTTING DOCKET'!#REF!</f>
        <v>#REF!</v>
      </c>
      <c r="D16" s="190" t="e">
        <f>'1. CUTTING DOCKET'!#REF!</f>
        <v>#REF!</v>
      </c>
      <c r="E16" s="190" t="e">
        <f>'1. CUTTING DOCKET'!#REF!</f>
        <v>#REF!</v>
      </c>
    </row>
    <row r="17" spans="1:5" s="92" customFormat="1" ht="115.5" customHeight="1">
      <c r="A17" s="94" t="e">
        <f>'1. CUTTING DOCKET'!#REF!</f>
        <v>#REF!</v>
      </c>
      <c r="B17" s="512" t="e">
        <f>'1. CUTTING DOCKET'!#REF!</f>
        <v>#REF!</v>
      </c>
      <c r="C17" s="513"/>
      <c r="D17" s="514"/>
      <c r="E17" s="515"/>
    </row>
    <row r="18" spans="1:5" s="92" customFormat="1" ht="90" customHeight="1">
      <c r="A18" s="91" t="str">
        <f>'1. CUTTING DOCKET'!B33</f>
        <v>NHÃN CHÍNH + SIZE GLF</v>
      </c>
      <c r="B18" s="488" t="str">
        <f>'1. CUTTING DOCKET'!F33</f>
        <v>YELLOW</v>
      </c>
      <c r="C18" s="483"/>
      <c r="D18" s="483"/>
      <c r="E18" s="489"/>
    </row>
    <row r="19" spans="1:5" s="92" customFormat="1" ht="409.6" customHeight="1">
      <c r="A19" s="196" t="s">
        <v>206</v>
      </c>
      <c r="B19" s="485"/>
      <c r="C19" s="486"/>
      <c r="D19" s="487"/>
      <c r="E19" s="487"/>
    </row>
    <row r="20" spans="1:5" s="92" customFormat="1" ht="79.5" customHeight="1">
      <c r="A20" s="91" t="e">
        <f>'1. CUTTING DOCKET'!#REF!</f>
        <v>#REF!</v>
      </c>
      <c r="B20" s="488" t="e">
        <f>'1. CUTTING DOCKET'!#REF!</f>
        <v>#REF!</v>
      </c>
      <c r="C20" s="483"/>
      <c r="D20" s="483"/>
      <c r="E20" s="489"/>
    </row>
    <row r="21" spans="1:5" s="92" customFormat="1" ht="346.5" customHeight="1">
      <c r="A21" s="94" t="s">
        <v>157</v>
      </c>
      <c r="B21" s="490"/>
      <c r="C21" s="491"/>
      <c r="D21" s="492"/>
      <c r="E21" s="493"/>
    </row>
    <row r="22" spans="1:5" s="92" customFormat="1" ht="35.25">
      <c r="A22" s="91" t="e">
        <f>'1. CUTTING DOCKET'!#REF!</f>
        <v>#REF!</v>
      </c>
      <c r="B22" s="482" t="e">
        <f>'1. CUTTING DOCKET'!#REF!</f>
        <v>#REF!</v>
      </c>
      <c r="C22" s="483"/>
      <c r="D22" s="484"/>
      <c r="E22" s="131"/>
    </row>
    <row r="23" spans="1:5" s="92" customFormat="1" ht="299.25" customHeight="1">
      <c r="A23" s="96" t="s">
        <v>140</v>
      </c>
      <c r="B23" s="494"/>
      <c r="C23" s="495"/>
      <c r="D23" s="496"/>
      <c r="E23" s="496"/>
    </row>
    <row r="24" spans="1:5" s="92" customFormat="1" ht="101.45" customHeight="1">
      <c r="A24" s="91" t="str">
        <f>'1. CUTTING DOCKET'!B34</f>
        <v>NHÃN THÀNH PHẦN 100%</v>
      </c>
      <c r="B24" s="482" t="str">
        <f>'1. CUTTING DOCKET'!F34</f>
        <v>NỀN TRẮNG CHỮ ĐEN</v>
      </c>
      <c r="C24" s="483"/>
      <c r="D24" s="484"/>
      <c r="E24" s="131"/>
    </row>
    <row r="25" spans="1:5" s="92" customFormat="1" ht="362.25" customHeight="1">
      <c r="A25" s="96" t="s">
        <v>212</v>
      </c>
      <c r="B25" s="497" t="s">
        <v>213</v>
      </c>
      <c r="C25" s="498"/>
      <c r="D25" s="499"/>
      <c r="E25" s="143"/>
    </row>
    <row r="26" spans="1:5" s="92" customFormat="1" ht="109.5" customHeight="1">
      <c r="A26" s="91" t="s">
        <v>141</v>
      </c>
      <c r="B26" s="482" t="str">
        <f>'1. CUTTING DOCKET'!F37</f>
        <v>NỀN TRẮNG CHỮ ĐEN</v>
      </c>
      <c r="C26" s="483"/>
      <c r="D26" s="484"/>
      <c r="E26" s="132"/>
    </row>
    <row r="27" spans="1:5" s="92" customFormat="1" ht="282" customHeight="1">
      <c r="A27" s="96" t="s">
        <v>142</v>
      </c>
      <c r="B27" s="500" t="s">
        <v>207</v>
      </c>
      <c r="C27" s="501"/>
      <c r="D27" s="502"/>
      <c r="E27" s="502"/>
    </row>
    <row r="28" spans="1:5" s="92" customFormat="1" ht="93.6" customHeight="1">
      <c r="A28" s="91" t="str">
        <f>'1. CUTTING DOCKET'!B45</f>
        <v>TẤM LÓT THÙNG</v>
      </c>
      <c r="B28" s="482" t="str">
        <f>'1. CUTTING DOCKET'!F45</f>
        <v>NATURAL</v>
      </c>
      <c r="C28" s="483"/>
      <c r="D28" s="484"/>
      <c r="E28" s="132"/>
    </row>
    <row r="29" spans="1:5" s="92" customFormat="1" ht="273" customHeight="1">
      <c r="A29" s="94" t="s">
        <v>143</v>
      </c>
      <c r="B29" s="474"/>
      <c r="C29" s="475"/>
      <c r="D29" s="476"/>
      <c r="E29" s="476"/>
    </row>
    <row r="30" spans="1:5" s="92" customFormat="1" ht="95.25" customHeight="1">
      <c r="A30" s="91" t="str">
        <f>'1. CUTTING DOCKET'!B49</f>
        <v xml:space="preserve">GIẤY CHỐNG ẨM </v>
      </c>
      <c r="B30" s="482" t="str">
        <f>'1. CUTTING DOCKET'!F49</f>
        <v>CLEAR</v>
      </c>
      <c r="C30" s="483"/>
      <c r="D30" s="484"/>
      <c r="E30" s="132"/>
    </row>
    <row r="31" spans="1:5" s="92" customFormat="1" ht="324.75" customHeight="1">
      <c r="A31" s="94"/>
      <c r="B31" s="474"/>
      <c r="C31" s="475"/>
      <c r="D31" s="476"/>
      <c r="E31" s="476"/>
    </row>
    <row r="32" spans="1:5" s="92" customFormat="1" ht="119.45" customHeight="1">
      <c r="A32" s="91" t="s">
        <v>145</v>
      </c>
      <c r="B32" s="482" t="e">
        <f>'1. CUTTING DOCKET'!#REF!</f>
        <v>#REF!</v>
      </c>
      <c r="C32" s="483"/>
      <c r="D32" s="484"/>
      <c r="E32" s="132"/>
    </row>
    <row r="33" spans="1:9" s="92" customFormat="1" ht="287.25" customHeight="1">
      <c r="A33" s="94" t="s">
        <v>146</v>
      </c>
      <c r="B33" s="474"/>
      <c r="C33" s="475"/>
      <c r="D33" s="476"/>
      <c r="E33" s="476"/>
    </row>
    <row r="34" spans="1:9" s="92" customFormat="1" ht="71.45" customHeight="1">
      <c r="A34" s="91" t="s">
        <v>136</v>
      </c>
      <c r="B34" s="482" t="s">
        <v>38</v>
      </c>
      <c r="C34" s="483"/>
      <c r="D34" s="484"/>
      <c r="E34" s="132"/>
    </row>
    <row r="35" spans="1:9" s="92" customFormat="1" ht="87" customHeight="1">
      <c r="A35" s="94" t="s">
        <v>144</v>
      </c>
      <c r="B35" s="474"/>
      <c r="C35" s="475"/>
      <c r="D35" s="476"/>
      <c r="E35" s="476"/>
    </row>
    <row r="36" spans="1:9" s="92" customFormat="1" ht="63.6" customHeight="1">
      <c r="A36" s="91" t="s">
        <v>137</v>
      </c>
      <c r="B36" s="482" t="s">
        <v>132</v>
      </c>
      <c r="C36" s="483"/>
      <c r="D36" s="484"/>
      <c r="E36" s="132"/>
    </row>
    <row r="37" spans="1:9" s="92" customFormat="1" ht="97.5" customHeight="1">
      <c r="A37" s="94" t="s">
        <v>144</v>
      </c>
      <c r="B37" s="474"/>
      <c r="C37" s="475"/>
      <c r="D37" s="476"/>
      <c r="E37" s="476"/>
    </row>
    <row r="38" spans="1:9" s="92" customFormat="1" ht="97.5" customHeight="1">
      <c r="A38" s="128" t="e">
        <f>'1. CUTTING DOCKET'!#REF!</f>
        <v>#REF!</v>
      </c>
      <c r="B38" s="477" t="e">
        <f>'1. CUTTING DOCKET'!#REF!</f>
        <v>#REF!</v>
      </c>
      <c r="C38" s="478"/>
      <c r="D38" s="479"/>
      <c r="E38" s="133"/>
    </row>
    <row r="39" spans="1:9" s="92" customFormat="1" ht="221.45" customHeight="1">
      <c r="A39" s="94"/>
      <c r="B39" s="480"/>
      <c r="C39" s="481"/>
      <c r="D39" s="480"/>
      <c r="E39" s="480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55"/>
    <col min="18" max="18" width="80.28515625" style="55" customWidth="1"/>
    <col min="19" max="16384" width="9.14062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516" t="s">
        <v>74</v>
      </c>
      <c r="E1" s="516"/>
      <c r="F1" s="516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517" t="s">
        <v>77</v>
      </c>
      <c r="E2" s="517"/>
      <c r="F2" s="517"/>
      <c r="G2" s="517"/>
      <c r="H2" s="517"/>
      <c r="I2" s="518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F3B598-BCE5-499D-AF57-98984FABF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DFC93-82AD-45F6-821F-4FA1D2E8A1EA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30562B58-BC07-4CD6-AD99-2889AEFAD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1. CUTTING DOCKET</vt:lpstr>
      <vt:lpstr>GREY</vt:lpstr>
      <vt:lpstr>2. TRIM CARD</vt:lpstr>
      <vt:lpstr>UA FULLL SIZE 310724</vt:lpstr>
      <vt:lpstr>Sheet1</vt:lpstr>
      <vt:lpstr>2. TRIM CARD (GREY)</vt:lpstr>
      <vt:lpstr>3. ĐỊNH VỊ HÌNH IN.THÊU</vt:lpstr>
      <vt:lpstr>4. THÔNG SỐ SẢN XUẤT</vt:lpstr>
      <vt:lpstr>'2. TRIM CARD'!Print_Area</vt:lpstr>
      <vt:lpstr>'2. TRIM CARD (GREY)'!Print_Area</vt:lpstr>
      <vt:lpstr>GREY!Print_Area</vt:lpstr>
      <vt:lpstr>'UA FULLL SIZE 310724'!Print_Area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Nguyen Tran Nguyen Kim</cp:lastModifiedBy>
  <cp:lastPrinted>2024-08-06T08:01:20Z</cp:lastPrinted>
  <dcterms:created xsi:type="dcterms:W3CDTF">2016-05-06T01:47:29Z</dcterms:created>
  <dcterms:modified xsi:type="dcterms:W3CDTF">2024-10-02T03:19:32Z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