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GOLF LE FLEUR/3-FW24/1-SAMPLE/2-STYLE-FILE/CUTTING DOCKET/"/>
    </mc:Choice>
  </mc:AlternateContent>
  <xr:revisionPtr revIDLastSave="201" documentId="8_{6359E9BB-EB3A-4097-827D-C95DCC76D556}" xr6:coauthVersionLast="47" xr6:coauthVersionMax="47" xr10:uidLastSave="{3984A4CA-2B59-4A6E-956B-1BC6888B45A8}"/>
  <bookViews>
    <workbookView xWindow="-120" yWindow="-120" windowWidth="20730" windowHeight="11040" tabRatio="753" xr2:uid="{00000000-000D-0000-FFFF-FFFF00000000}"/>
  </bookViews>
  <sheets>
    <sheet name="1. CUTTING DOCKET" sheetId="1" r:id="rId1"/>
    <sheet name="GREY" sheetId="16" state="hidden" r:id="rId2"/>
    <sheet name="2. TRIM CARD" sheetId="5" r:id="rId3"/>
    <sheet name="UA FULLL SIZE 310724" sheetId="24" r:id="rId4"/>
    <sheet name="Sheet1" sheetId="23" r:id="rId5"/>
    <sheet name="2. TRIM CARD (GREY)" sheetId="17" state="hidden" r:id="rId6"/>
    <sheet name="3. ĐỊNH VỊ HÌNH IN.THÊU" sheetId="7" state="hidden" r:id="rId7"/>
    <sheet name="4. THÔNG SỐ SẢN XUẤT" sheetId="8" state="hidden" r:id="rId8"/>
  </sheets>
  <externalReferences>
    <externalReference r:id="rId9"/>
  </externalReferences>
  <definedNames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DOCKET'!$A$30:$R$50</definedName>
    <definedName name="_xlnm._FilterDatabase" localSheetId="1" hidden="1">GREY!$A$64:$Q$131</definedName>
    <definedName name="INTERNAL_INVOICE">[1]UN!#REF!</definedName>
    <definedName name="KKKKK">[1]UN!#REF!</definedName>
    <definedName name="_xlnm.Print_Area" localSheetId="2">'2. TRIM CARD'!$A$1:$B$18</definedName>
    <definedName name="_xlnm.Print_Area" localSheetId="5">'2. TRIM CARD (GREY)'!$A$1:$E$39</definedName>
    <definedName name="_xlnm.Print_Area" localSheetId="1">GREY!$A$1:$P$169</definedName>
    <definedName name="_xlnm.Print_Area" localSheetId="3">'UA FULLL SIZE 310724'!$A$1:$N$20</definedName>
    <definedName name="_xlnm.Print_Titles" localSheetId="0">'1. CUTTING DOCKET'!$1:$15</definedName>
    <definedName name="_xlnm.Print_Titles" localSheetId="2">'2. TRIM CARD'!$1:$7</definedName>
    <definedName name="_xlnm.Print_Titles" localSheetId="5">'2. TRIM CARD (GREY)'!$1:$5</definedName>
    <definedName name="_xlnm.Print_Titles" localSheetId="1">GREY!$1:$15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0" i="24" l="1"/>
  <c r="N20" i="24" s="1"/>
  <c r="J20" i="24"/>
  <c r="G20" i="24"/>
  <c r="F20" i="24" s="1"/>
  <c r="M19" i="24"/>
  <c r="N19" i="24" s="1"/>
  <c r="J19" i="24"/>
  <c r="G19" i="24"/>
  <c r="F19" i="24" s="1"/>
  <c r="J18" i="24"/>
  <c r="M18" i="24" s="1"/>
  <c r="N18" i="24" s="1"/>
  <c r="G18" i="24"/>
  <c r="F18" i="24"/>
  <c r="M17" i="24"/>
  <c r="N17" i="24" s="1"/>
  <c r="J17" i="24"/>
  <c r="G17" i="24"/>
  <c r="F17" i="24"/>
  <c r="N16" i="24"/>
  <c r="M16" i="24"/>
  <c r="J16" i="24"/>
  <c r="G16" i="24"/>
  <c r="F16" i="24" s="1"/>
  <c r="J15" i="24"/>
  <c r="M15" i="24" s="1"/>
  <c r="N15" i="24" s="1"/>
  <c r="G15" i="24"/>
  <c r="F15" i="24" s="1"/>
  <c r="J14" i="24"/>
  <c r="M14" i="24" s="1"/>
  <c r="N14" i="24" s="1"/>
  <c r="G14" i="24"/>
  <c r="F14" i="24"/>
  <c r="M13" i="24"/>
  <c r="N13" i="24" s="1"/>
  <c r="J13" i="24"/>
  <c r="G13" i="24"/>
  <c r="F13" i="24"/>
  <c r="N12" i="24"/>
  <c r="M12" i="24"/>
  <c r="J12" i="24"/>
  <c r="G12" i="24"/>
  <c r="F12" i="24" s="1"/>
  <c r="J11" i="24"/>
  <c r="M11" i="24" s="1"/>
  <c r="N11" i="24" s="1"/>
  <c r="G11" i="24"/>
  <c r="F11" i="24" s="1"/>
  <c r="J10" i="24"/>
  <c r="M10" i="24" s="1"/>
  <c r="N10" i="24" s="1"/>
  <c r="G10" i="24"/>
  <c r="F10" i="24"/>
  <c r="M9" i="24"/>
  <c r="N9" i="24" s="1"/>
  <c r="J9" i="24"/>
  <c r="G9" i="24"/>
  <c r="F9" i="24"/>
  <c r="N8" i="24"/>
  <c r="M8" i="24"/>
  <c r="J8" i="24"/>
  <c r="G8" i="24"/>
  <c r="F8" i="24" s="1"/>
  <c r="A11" i="5" l="1"/>
  <c r="B14" i="5"/>
  <c r="A13" i="5"/>
  <c r="A10" i="5"/>
  <c r="F20" i="1"/>
  <c r="G20" i="1"/>
  <c r="H20" i="1"/>
  <c r="I20" i="1"/>
  <c r="H88" i="1"/>
  <c r="H32" i="1"/>
  <c r="A23" i="5" l="1"/>
  <c r="B12" i="5"/>
  <c r="L48" i="1"/>
  <c r="L47" i="1"/>
  <c r="L44" i="1"/>
  <c r="L43" i="1"/>
  <c r="L45" i="1" s="1"/>
  <c r="L31" i="1" l="1"/>
  <c r="E27" i="1" l="1"/>
  <c r="F22" i="1" l="1"/>
  <c r="C88" i="1" s="1"/>
  <c r="B29" i="5" l="1"/>
  <c r="A29" i="5"/>
  <c r="B21" i="5"/>
  <c r="B23" i="5" l="1"/>
  <c r="A21" i="5"/>
  <c r="B19" i="5"/>
  <c r="A19" i="5"/>
  <c r="I49" i="1" l="1"/>
  <c r="I47" i="1"/>
  <c r="I45" i="1"/>
  <c r="I43" i="1"/>
  <c r="I41" i="1"/>
  <c r="I39" i="1"/>
  <c r="L46" i="1"/>
  <c r="G22" i="1" l="1"/>
  <c r="H22" i="1"/>
  <c r="I22" i="1"/>
  <c r="J20" i="1"/>
  <c r="J22" i="1" s="1"/>
  <c r="K20" i="1"/>
  <c r="K22" i="1" s="1"/>
  <c r="G88" i="1" l="1"/>
  <c r="F88" i="1"/>
  <c r="E88" i="1"/>
  <c r="D88" i="1"/>
  <c r="I88" i="1" s="1"/>
  <c r="B17" i="5"/>
  <c r="A17" i="5"/>
  <c r="A9" i="5"/>
  <c r="I33" i="1" l="1"/>
  <c r="C81" i="1" l="1"/>
  <c r="C80" i="1"/>
  <c r="C78" i="1"/>
  <c r="C59" i="1"/>
  <c r="C58" i="1"/>
  <c r="C56" i="1"/>
  <c r="C68" i="1"/>
  <c r="I37" i="1"/>
  <c r="I34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9" i="17"/>
  <c r="A8" i="17"/>
  <c r="B7" i="17"/>
  <c r="E5" i="17"/>
  <c r="D5" i="17"/>
  <c r="C5" i="17"/>
  <c r="B4" i="17"/>
  <c r="A4" i="17"/>
  <c r="B3" i="17"/>
  <c r="A3" i="17"/>
  <c r="B2" i="17"/>
  <c r="A2" i="17"/>
  <c r="H50" i="1" l="1"/>
  <c r="H42" i="1"/>
  <c r="H44" i="1"/>
  <c r="H48" i="1"/>
  <c r="H40" i="1"/>
  <c r="H46" i="1"/>
  <c r="B79" i="1"/>
  <c r="B57" i="1"/>
  <c r="B69" i="1"/>
  <c r="H38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K46" i="1" l="1"/>
  <c r="K42" i="1"/>
  <c r="K44" i="1"/>
  <c r="K50" i="1"/>
  <c r="K48" i="1"/>
  <c r="K40" i="1"/>
  <c r="K38" i="1"/>
  <c r="G42" i="16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B27" i="1"/>
  <c r="A11" i="17" l="1"/>
  <c r="D6" i="17"/>
  <c r="E6" i="17"/>
  <c r="C15" i="17"/>
  <c r="D9" i="17" l="1"/>
  <c r="E9" i="17"/>
  <c r="L32" i="1"/>
  <c r="D11" i="17" l="1"/>
  <c r="E11" i="17"/>
  <c r="B7" i="5" l="1"/>
  <c r="B6" i="17" l="1"/>
  <c r="B6" i="5"/>
  <c r="E28" i="1"/>
  <c r="B9" i="17" l="1"/>
  <c r="B9" i="5"/>
  <c r="B81" i="1"/>
  <c r="B80" i="1"/>
  <c r="B59" i="1" l="1"/>
  <c r="B58" i="1"/>
  <c r="B11" i="17"/>
  <c r="E15" i="17" l="1"/>
  <c r="D15" i="17"/>
  <c r="M40" i="1"/>
  <c r="O40" i="1" s="1"/>
  <c r="M44" i="1"/>
  <c r="O44" i="1" s="1"/>
  <c r="C6" i="17" l="1"/>
  <c r="C9" i="17" l="1"/>
  <c r="C11" i="17" l="1"/>
  <c r="B27" i="5" l="1"/>
  <c r="A27" i="5"/>
  <c r="B25" i="5"/>
  <c r="B15" i="5" l="1"/>
  <c r="I31" i="1" l="1"/>
  <c r="A15" i="5"/>
  <c r="D19" i="1"/>
  <c r="D20" i="1" s="1"/>
  <c r="A8" i="5"/>
  <c r="Q18" i="1"/>
  <c r="B2" i="5"/>
  <c r="B3" i="5"/>
  <c r="A4" i="5"/>
  <c r="A3" i="5"/>
  <c r="A2" i="5"/>
  <c r="B4" i="5"/>
  <c r="Q19" i="1"/>
  <c r="H41" i="1" l="1"/>
  <c r="H49" i="1"/>
  <c r="H47" i="1"/>
  <c r="H39" i="1"/>
  <c r="H43" i="1"/>
  <c r="H45" i="1"/>
  <c r="H33" i="1"/>
  <c r="B78" i="1"/>
  <c r="B68" i="1"/>
  <c r="B56" i="1"/>
  <c r="H34" i="1"/>
  <c r="H37" i="1"/>
  <c r="H31" i="1"/>
  <c r="F31" i="1" s="1"/>
  <c r="B5" i="17"/>
  <c r="A26" i="1"/>
  <c r="M38" i="1"/>
  <c r="O38" i="1" s="1"/>
  <c r="M42" i="1"/>
  <c r="O42" i="1" s="1"/>
  <c r="M46" i="1"/>
  <c r="O46" i="1" s="1"/>
  <c r="M50" i="1"/>
  <c r="O50" i="1" s="1"/>
  <c r="B5" i="5"/>
  <c r="Q20" i="1"/>
  <c r="K31" i="1" l="1"/>
  <c r="Q22" i="1"/>
  <c r="K32" i="1"/>
  <c r="M32" i="1" s="1"/>
  <c r="K41" i="1"/>
  <c r="M41" i="1" s="1"/>
  <c r="O41" i="1" s="1"/>
  <c r="K39" i="1"/>
  <c r="M39" i="1" s="1"/>
  <c r="O39" i="1" s="1"/>
  <c r="K49" i="1"/>
  <c r="M49" i="1" s="1"/>
  <c r="O49" i="1" s="1"/>
  <c r="K47" i="1"/>
  <c r="M47" i="1" s="1"/>
  <c r="O47" i="1" s="1"/>
  <c r="K45" i="1"/>
  <c r="M45" i="1" s="1"/>
  <c r="O45" i="1" s="1"/>
  <c r="K43" i="1"/>
  <c r="M43" i="1" s="1"/>
  <c r="O43" i="1" s="1"/>
  <c r="M48" i="1"/>
  <c r="O48" i="1" s="1"/>
  <c r="G27" i="1"/>
  <c r="I27" i="1" s="1"/>
  <c r="B15" i="17"/>
  <c r="B11" i="5"/>
  <c r="K37" i="1"/>
  <c r="M37" i="1" s="1"/>
  <c r="O37" i="1" s="1"/>
  <c r="K33" i="1"/>
  <c r="M33" i="1" s="1"/>
  <c r="O33" i="1" s="1"/>
  <c r="M31" i="1"/>
  <c r="K34" i="1"/>
  <c r="M34" i="1" s="1"/>
  <c r="O34" i="1" s="1"/>
  <c r="G28" i="1"/>
  <c r="I28" i="1" s="1"/>
  <c r="J28" i="1" l="1"/>
  <c r="M28" i="1" s="1"/>
  <c r="J27" i="1"/>
  <c r="M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tc={B4353AD8-365E-4675-A4F8-95E8C746BA8A}</author>
  </authors>
  <commentList>
    <comment ref="H7" authorId="0" shapeId="0" xr:uid="{B4353AD8-365E-4675-A4F8-95E8C746BA8A}">
      <text>
        <t>[Threaded comment]
Your version of Excel allows you to read this threaded comment; however, any edits to it will get removed if the file is opened in a newer version of Excel. Learn more: https://go.microsoft.com/fwlink/?linkid=870924
Comment:
    THEO COMMENT 310724 CUA NGUYÊN</t>
      </text>
    </comment>
  </commentList>
</comments>
</file>

<file path=xl/sharedStrings.xml><?xml version="1.0" encoding="utf-8"?>
<sst xmlns="http://schemas.openxmlformats.org/spreadsheetml/2006/main" count="765" uniqueCount="306">
  <si>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</si>
  <si>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</si>
  <si>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</si>
  <si>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</si>
  <si>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</si>
  <si>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</si>
  <si>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</si>
  <si>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</si>
  <si>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</si>
  <si>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</si>
  <si>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</si>
  <si>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</si>
  <si>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</si>
  <si>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</si>
  <si>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</si>
  <si>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</si>
  <si>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</si>
  <si>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</si>
  <si>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</si>
  <si>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</si>
  <si>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</si>
  <si>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</si>
  <si>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</si>
  <si>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</si>
  <si>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</si>
  <si>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</si>
  <si>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</si>
  <si>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</si>
  <si>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</si>
  <si>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</si>
  <si>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</si>
  <si>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</si>
  <si>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</si>
  <si>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</si>
  <si>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</si>
  <si>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</si>
  <si>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</si>
  <si>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</si>
  <si>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</si>
  <si>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</si>
  <si>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</si>
  <si>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</si>
  <si>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</si>
  <si>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</si>
  <si>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</si>
  <si>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</si>
  <si>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</si>
  <si>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</si>
  <si>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</si>
  <si>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</si>
  <si>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</si>
  <si>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</si>
  <si>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</si>
  <si>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</si>
  <si>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</si>
  <si>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</si>
  <si>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5THEWAY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</si>
  <si>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</si>
  <si>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</si>
  <si>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</si>
  <si>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</si>
  <si>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</si>
  <si>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</si>
  <si>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</si>
  <si>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</si>
  <si>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</si>
  <si>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</si>
  <si>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</si>
  <si>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</si>
  <si>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</si>
  <si>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</si>
  <si>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</si>
  <si>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</si>
  <si>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CUSTOMER :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</si>
  <si>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</si>
  <si>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</si>
  <si>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</si>
  <si>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</si>
  <si>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</si>
  <si>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</si>
  <si>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</si>
  <si>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</si>
  <si>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</si>
  <si>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</si>
  <si>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</si>
  <si>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</si>
  <si>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</si>
  <si>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</si>
  <si>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</si>
  <si>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</si>
  <si>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</si>
  <si>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</si>
  <si>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</si>
  <si>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</si>
  <si>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</si>
  <si>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</si>
  <si>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</si>
  <si>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</si>
  <si>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</si>
  <si>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</si>
  <si>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</si>
  <si>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</si>
  <si>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</si>
  <si>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</si>
  <si>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</si>
  <si>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</si>
  <si>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</si>
  <si>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</si>
  <si>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</si>
  <si>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</si>
  <si>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</si>
  <si>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</si>
  <si>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</si>
  <si>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</si>
  <si>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</si>
  <si>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</si>
  <si>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</si>
  <si>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</si>
  <si>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</si>
  <si>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</si>
  <si>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</si>
  <si>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</si>
  <si>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</si>
  <si>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</si>
  <si>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</si>
  <si>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</si>
  <si>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</si>
  <si>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</si>
  <si>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</si>
  <si>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</si>
  <si>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</si>
  <si>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</si>
  <si>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</si>
  <si>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</si>
  <si>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</si>
  <si>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</si>
  <si>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</si>
  <si>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</si>
  <si>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</si>
  <si>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</si>
  <si>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</si>
  <si>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</si>
  <si>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</si>
  <si>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</si>
  <si>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</si>
  <si>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</si>
  <si>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</si>
  <si>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</si>
  <si>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</si>
  <si>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</si>
  <si>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</si>
  <si>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</si>
  <si>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</si>
  <si>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</si>
  <si>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</si>
  <si>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</si>
  <si>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</si>
  <si>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</si>
  <si>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</si>
  <si>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</si>
  <si>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</si>
  <si>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</si>
  <si>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</si>
  <si>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</si>
  <si>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</si>
  <si>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</si>
  <si>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</si>
  <si>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</si>
  <si>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</si>
  <si>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</si>
  <si>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</si>
  <si>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</si>
  <si>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</si>
  <si>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</si>
  <si>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</si>
  <si>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</si>
  <si>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</si>
  <si>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</si>
  <si>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</si>
  <si>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</si>
  <si>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</si>
  <si>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</si>
  <si>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</si>
  <si>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</si>
  <si>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</si>
  <si>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</si>
  <si>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</si>
  <si>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</si>
  <si>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</si>
  <si>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</si>
  <si>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</si>
  <si>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</si>
  <si>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</si>
  <si>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</si>
  <si>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</si>
  <si>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</si>
  <si>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</si>
  <si>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</si>
  <si>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</si>
  <si>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</si>
  <si>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</si>
  <si>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</si>
  <si>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</si>
  <si>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</si>
  <si>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</si>
  <si>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</si>
  <si>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</si>
  <si>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</si>
  <si>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</si>
  <si>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</si>
  <si>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</si>
  <si>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</si>
  <si>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</si>
  <si>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</si>
  <si>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</si>
  <si>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</si>
  <si>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</si>
  <si>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</si>
  <si>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</si>
  <si>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</si>
  <si>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</si>
  <si>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</si>
  <si>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 xml:space="preserve">ĐỊNH VỊ HÌNH IN: </t>
  </si>
  <si>
    <t>XS</t>
  </si>
  <si>
    <t>DROP 1</t>
  </si>
  <si>
    <t>GOLF LE FLEUR</t>
  </si>
  <si>
    <t>YELLOW</t>
  </si>
  <si>
    <t>BLUE</t>
  </si>
  <si>
    <t>NCC THUẬN TIẾN</t>
  </si>
  <si>
    <t>IN:</t>
  </si>
  <si>
    <t>THÊU:</t>
  </si>
  <si>
    <t>KÍCH THƯỚC HÌNH THÊU THÂN TRƯỚC:</t>
  </si>
  <si>
    <t>THÔNG TIN ĐỊNH VỊ HÌNH THÊU THÂN TRƯỚC</t>
  </si>
  <si>
    <t>WASH:</t>
  </si>
  <si>
    <t>KHÔNG WASH</t>
  </si>
  <si>
    <t>- CÁCH MAY THEO NHƯ TÀI LIỆU ĐÍNH KÈM</t>
  </si>
  <si>
    <t xml:space="preserve">- CÁCH GẮN NHÃN PHẢI NHƯ TÀI LIỆU YÊU CẦU </t>
  </si>
  <si>
    <t>- SỐ LƯỢNG NHÃN SIZE NHƯ SAU :</t>
  </si>
  <si>
    <t>CUSTOMER: GOLF LE FLEUR</t>
  </si>
  <si>
    <t>*** Measurement by Inch</t>
  </si>
  <si>
    <t>*** Finished Garment Specs after treatment / wash</t>
  </si>
  <si>
    <t>GRADING RULE</t>
  </si>
  <si>
    <t>TRONG SƯỜN TRÁI NGƯỜI MẶC - CÁCH 5" TỪ MÉP LAI LEN</t>
  </si>
  <si>
    <t>STICKER DÀN TRÊN BAO POLYBAG</t>
  </si>
  <si>
    <t>THẺ BÀI + GHIM TREO</t>
  </si>
  <si>
    <t>THÙNG CARTON</t>
  </si>
  <si>
    <t>TẤM LÓT THÙNG</t>
  </si>
  <si>
    <t>BIG POLYBAG</t>
  </si>
  <si>
    <t>GIỮA CỔ SAU - CÁCH 0.5" TỪ ĐƯỜNG TRA CỔ XUỐNG - MAY 4 CẠNH XUNG QUANH</t>
  </si>
  <si>
    <t>DÁN Ở GÓC PHẢI POLYBAG</t>
  </si>
  <si>
    <t>GIM VÀO GÓC TRÁI DƯỚI CỦA NHÃN CHÍNH</t>
  </si>
  <si>
    <t>ĐỰNG ÁO</t>
  </si>
  <si>
    <t>THÙNG CARTON + TẤM LÓT</t>
  </si>
  <si>
    <t>BỎ VÀO KHI GẤP XẾP</t>
  </si>
  <si>
    <t xml:space="preserve">ĐỊNH VỊ HÌNH THÊU THÂN TRƯỚC CANH GIỮA </t>
  </si>
  <si>
    <t>ĐỊNH VỊ TỪNG SIZE THEO HÌNH ĐÍNH KÈM TNSX</t>
  </si>
  <si>
    <t>ATHLETIC T-SHIRT</t>
  </si>
  <si>
    <t>SS TEE</t>
  </si>
  <si>
    <t>HEAVY JERSEY SOLID - 20'S/2 WITH ENZYME CUT, 300-310GSM</t>
  </si>
  <si>
    <t>RIB 1X1 100% COTTON CM16/1 320GSM</t>
  </si>
  <si>
    <t>DUYỆT MÀU SẮC + CHẤT LƯỢNG HÌNH THÊU THEO ÁO MẪU PP MÃ G11-TS01 MÀU CREAM DỰ KIẾN DUYỆT NGÀY 1/3/24</t>
  </si>
  <si>
    <t>14” W x 4.4” H</t>
  </si>
  <si>
    <t>LAYOUT MANG TÍNH THAM KHẢO</t>
  </si>
  <si>
    <t>BAO POLYBAG 15" X 18"</t>
  </si>
  <si>
    <t>KEY POSITION GARMENT</t>
  </si>
  <si>
    <t>TOL (-/+)</t>
  </si>
  <si>
    <t>L (OLD)</t>
  </si>
  <si>
    <t>GRADING</t>
  </si>
  <si>
    <t>Body length HPS</t>
  </si>
  <si>
    <t>DÀI ÁO TỪ ĐỈNH VAI</t>
  </si>
  <si>
    <t>Chest width @ 1" down from underar</t>
  </si>
  <si>
    <t>RỘNG NGỰC DƯỚI NÁCH 1 INCH</t>
  </si>
  <si>
    <t xml:space="preserve">Bottom Opening </t>
  </si>
  <si>
    <t>RỘNG LAI ĐO ÊM</t>
  </si>
  <si>
    <t>Shoulder width (point to point)</t>
  </si>
  <si>
    <t>RỘNG VAI</t>
  </si>
  <si>
    <t>Neck width( seam to seam)</t>
  </si>
  <si>
    <t>Front neck drop (from HPS to seam)</t>
  </si>
  <si>
    <t>HẠ CỔ TRƯỚC TỪ ĐỈNH VAI ĐẾN ĐƯỜNG MAY</t>
  </si>
  <si>
    <t>Back neck drop (from HPS to seam)</t>
  </si>
  <si>
    <t>HẠ CỔ SAU TỪ ĐỈNH VAI ĐẾN ĐƯỜNG MAY</t>
  </si>
  <si>
    <t>Armhole Straight</t>
  </si>
  <si>
    <t>Sleeve Length</t>
  </si>
  <si>
    <t>1/2 Bicep @ 1" from armpit</t>
  </si>
  <si>
    <t>BẮP TAY DƯỚI NÁCH 1 inch</t>
  </si>
  <si>
    <t xml:space="preserve">Sleeve Opening </t>
  </si>
  <si>
    <t>CỬA TAY ĐO ÊM</t>
  </si>
  <si>
    <t>Hem, CUFF height</t>
  </si>
  <si>
    <t>TO BẢN LAI ÁO, LAI TAY</t>
  </si>
  <si>
    <t>Neck rib height</t>
  </si>
  <si>
    <t>TO BẢN CỔ</t>
  </si>
  <si>
    <t xml:space="preserve">G11-STS02 </t>
  </si>
  <si>
    <t>FW24</t>
  </si>
  <si>
    <t>NGUYÊN - 444</t>
  </si>
  <si>
    <t>KHÔNG THÊU</t>
  </si>
  <si>
    <t>G11  FW24   S2663</t>
  </si>
  <si>
    <t>THEO PHIẾU CẤP MER</t>
  </si>
  <si>
    <t>NHÃN THÀNH PHẦN 100%</t>
  </si>
  <si>
    <t>NHÃN CHÍNH + SIZE GLF</t>
  </si>
  <si>
    <t>VIỀN CỔ BỌC</t>
  </si>
  <si>
    <t>theo phiếu cấp của Mer</t>
  </si>
  <si>
    <t>781/5</t>
  </si>
  <si>
    <t>T0302/6</t>
  </si>
  <si>
    <t>TÁC NGHIỆP MẪU SIZESET: THAM KHẢO CÁCH  THEO ÁO MẪU PROTO SIZE XL MÀU  MÃ G11-STS02 CHUYỂN KÈM TÁC NGHIỆP</t>
  </si>
  <si>
    <t>STYLE: G11-STS02</t>
  </si>
  <si>
    <t>MEASUREMENTS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</si>
</sst>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</numFmts>
  <fonts count="1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8"/>
      <name val="Muli"/>
    </font>
    <font>
      <sz val="10"/>
      <color rgb="FF000000"/>
      <name val="Arial"/>
      <family val="2"/>
    </font>
    <font>
      <sz val="10"/>
      <name val="Verdana"/>
      <family val="2"/>
    </font>
    <font>
      <sz val="18"/>
      <color indexed="8"/>
      <name val="Muli"/>
    </font>
    <font>
      <b/>
      <u/>
      <sz val="36"/>
      <color theme="1"/>
      <name val="Muli"/>
    </font>
    <font>
      <sz val="10"/>
      <name val="Verdana"/>
      <family val="2"/>
    </font>
    <font>
      <b/>
      <sz val="10"/>
      <name val="Verdana"/>
      <family val="2"/>
    </font>
    <font>
      <b/>
      <sz val="10"/>
      <name val="Verdana"/>
      <family val="2"/>
      <charset val="163"/>
    </font>
    <font>
      <b/>
      <sz val="10"/>
      <color theme="1"/>
      <name val="Verdana"/>
      <family val="2"/>
      <charset val="163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1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1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4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21" applyNumberFormat="0" applyProtection="0">
      <alignment horizontal="right" vertical="center"/>
    </xf>
    <xf numFmtId="0" fontId="5" fillId="8" borderId="21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22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6" applyNumberFormat="0" applyProtection="0">
      <alignment horizontal="left" vertical="center" indent="1"/>
    </xf>
    <xf numFmtId="4" fontId="16" fillId="7" borderId="56" applyNumberFormat="0" applyProtection="0">
      <alignment horizontal="right" vertical="center"/>
    </xf>
    <xf numFmtId="10" fontId="9" fillId="6" borderId="54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62" applyNumberFormat="0" applyFill="0" applyAlignment="0" applyProtection="0"/>
    <xf numFmtId="0" fontId="78" fillId="0" borderId="63" applyNumberFormat="0" applyFill="0" applyAlignment="0" applyProtection="0"/>
    <xf numFmtId="0" fontId="79" fillId="0" borderId="64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5" applyNumberFormat="0" applyAlignment="0" applyProtection="0"/>
    <xf numFmtId="0" fontId="84" fillId="20" borderId="66" applyNumberFormat="0" applyAlignment="0" applyProtection="0"/>
    <xf numFmtId="0" fontId="85" fillId="20" borderId="65" applyNumberFormat="0" applyAlignment="0" applyProtection="0"/>
    <xf numFmtId="0" fontId="86" fillId="0" borderId="67" applyNumberFormat="0" applyFill="0" applyAlignment="0" applyProtection="0"/>
    <xf numFmtId="0" fontId="87" fillId="21" borderId="68" applyNumberFormat="0" applyAlignment="0" applyProtection="0"/>
    <xf numFmtId="0" fontId="88" fillId="0" borderId="0" applyNumberFormat="0" applyFill="0" applyBorder="0" applyAlignment="0" applyProtection="0"/>
    <xf numFmtId="0" fontId="1" fillId="22" borderId="69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70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7" fillId="0" borderId="0"/>
    <xf numFmtId="0" fontId="98" fillId="0" borderId="0"/>
    <xf numFmtId="0" fontId="101" fillId="0" borderId="0"/>
  </cellStyleXfs>
  <cellXfs count="519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1" xfId="0" applyFont="1" applyFill="1" applyBorder="1" applyAlignment="1" applyProtection="1">
      <alignment vertical="center"/>
      <protection hidden="1"/>
    </xf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 wrapText="1"/>
    </xf>
    <xf numFmtId="15" fontId="32" fillId="2" borderId="1" xfId="0" applyNumberFormat="1" applyFont="1" applyFill="1" applyBorder="1" applyAlignment="1">
      <alignment horizontal="left" vertical="center"/>
    </xf>
    <xf numFmtId="164" fontId="32" fillId="2" borderId="1" xfId="0" quotePrefix="1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1" fontId="32" fillId="2" borderId="14" xfId="0" applyNumberFormat="1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vertical="center"/>
    </xf>
    <xf numFmtId="0" fontId="38" fillId="2" borderId="4" xfId="0" applyFont="1" applyFill="1" applyBorder="1" applyAlignment="1">
      <alignment vertical="center" wrapText="1"/>
    </xf>
    <xf numFmtId="0" fontId="38" fillId="2" borderId="4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14" xfId="0" quotePrefix="1" applyFont="1" applyFill="1" applyBorder="1" applyAlignment="1">
      <alignment horizontal="left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41" xfId="0" applyFont="1" applyBorder="1"/>
    <xf numFmtId="0" fontId="27" fillId="0" borderId="23" xfId="0" applyFont="1" applyBorder="1"/>
    <xf numFmtId="0" fontId="27" fillId="0" borderId="24" xfId="0" applyFont="1" applyBorder="1"/>
    <xf numFmtId="0" fontId="27" fillId="0" borderId="25" xfId="0" applyFont="1" applyBorder="1"/>
    <xf numFmtId="0" fontId="2" fillId="0" borderId="0" xfId="0" applyFont="1"/>
    <xf numFmtId="0" fontId="42" fillId="0" borderId="0" xfId="0" applyFont="1"/>
    <xf numFmtId="0" fontId="27" fillId="0" borderId="26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5" xfId="0" applyFont="1" applyBorder="1"/>
    <xf numFmtId="0" fontId="44" fillId="0" borderId="36" xfId="0" applyFont="1" applyBorder="1"/>
    <xf numFmtId="0" fontId="43" fillId="0" borderId="36" xfId="0" applyFont="1" applyBorder="1" applyAlignment="1">
      <alignment horizontal="center"/>
    </xf>
    <xf numFmtId="0" fontId="43" fillId="0" borderId="37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8" xfId="0" applyFont="1" applyBorder="1"/>
    <xf numFmtId="0" fontId="37" fillId="0" borderId="39" xfId="0" applyFont="1" applyBorder="1"/>
    <xf numFmtId="0" fontId="37" fillId="0" borderId="39" xfId="0" applyFont="1" applyBorder="1" applyAlignment="1">
      <alignment horizontal="center"/>
    </xf>
    <xf numFmtId="165" fontId="37" fillId="0" borderId="40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41" xfId="0" applyNumberFormat="1" applyFont="1" applyBorder="1" applyAlignment="1">
      <alignment horizontal="center"/>
    </xf>
    <xf numFmtId="165" fontId="37" fillId="0" borderId="42" xfId="0" applyNumberFormat="1" applyFont="1" applyBorder="1" applyAlignment="1">
      <alignment horizontal="center" wrapText="1"/>
    </xf>
    <xf numFmtId="165" fontId="37" fillId="0" borderId="42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37" fillId="0" borderId="43" xfId="0" applyFont="1" applyBorder="1"/>
    <xf numFmtId="165" fontId="37" fillId="0" borderId="43" xfId="0" applyNumberFormat="1" applyFont="1" applyBorder="1" applyAlignment="1">
      <alignment horizontal="center"/>
    </xf>
    <xf numFmtId="165" fontId="37" fillId="0" borderId="44" xfId="0" applyNumberFormat="1" applyFont="1" applyBorder="1" applyAlignment="1">
      <alignment horizontal="center"/>
    </xf>
    <xf numFmtId="0" fontId="25" fillId="2" borderId="45" xfId="0" applyFont="1" applyFill="1" applyBorder="1" applyAlignment="1">
      <alignment vertical="center"/>
    </xf>
    <xf numFmtId="0" fontId="26" fillId="2" borderId="45" xfId="0" applyFont="1" applyFill="1" applyBorder="1" applyAlignment="1">
      <alignment vertical="center" wrapText="1"/>
    </xf>
    <xf numFmtId="0" fontId="25" fillId="2" borderId="46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0" fillId="5" borderId="14" xfId="2" applyFont="1" applyFill="1" applyBorder="1" applyAlignment="1">
      <alignment horizontal="center" vertical="center" wrapText="1"/>
    </xf>
    <xf numFmtId="0" fontId="51" fillId="0" borderId="0" xfId="2" applyFont="1" applyAlignment="1">
      <alignment vertical="center"/>
    </xf>
    <xf numFmtId="0" fontId="50" fillId="5" borderId="14" xfId="2" applyFont="1" applyFill="1" applyBorder="1" applyAlignment="1">
      <alignment horizontal="center" vertical="center"/>
    </xf>
    <xf numFmtId="0" fontId="51" fillId="0" borderId="14" xfId="2" applyFont="1" applyBorder="1" applyAlignment="1">
      <alignment horizontal="center" vertical="center" wrapText="1"/>
    </xf>
    <xf numFmtId="0" fontId="50" fillId="0" borderId="0" xfId="2" applyFont="1" applyAlignment="1">
      <alignment vertical="center"/>
    </xf>
    <xf numFmtId="0" fontId="51" fillId="0" borderId="14" xfId="2" quotePrefix="1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/>
    </xf>
    <xf numFmtId="0" fontId="27" fillId="5" borderId="18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3" fillId="12" borderId="14" xfId="2" applyFont="1" applyFill="1" applyBorder="1" applyAlignment="1">
      <alignment horizontal="center" vertical="center" wrapText="1"/>
    </xf>
    <xf numFmtId="0" fontId="56" fillId="2" borderId="0" xfId="0" applyFont="1" applyFill="1" applyAlignment="1">
      <alignment vertical="center"/>
    </xf>
    <xf numFmtId="0" fontId="31" fillId="2" borderId="14" xfId="0" applyFont="1" applyFill="1" applyBorder="1" applyAlignment="1">
      <alignment horizontal="center" vertical="center"/>
    </xf>
    <xf numFmtId="1" fontId="57" fillId="0" borderId="14" xfId="1" applyNumberFormat="1" applyFont="1" applyBorder="1" applyAlignment="1">
      <alignment horizontal="center" vertical="center" wrapText="1"/>
    </xf>
    <xf numFmtId="1" fontId="31" fillId="2" borderId="14" xfId="0" applyNumberFormat="1" applyFont="1" applyFill="1" applyBorder="1" applyAlignment="1">
      <alignment horizontal="center" vertical="center"/>
    </xf>
    <xf numFmtId="2" fontId="31" fillId="2" borderId="14" xfId="0" applyNumberFormat="1" applyFont="1" applyFill="1" applyBorder="1" applyAlignment="1">
      <alignment horizontal="center" vertical="center"/>
    </xf>
    <xf numFmtId="165" fontId="31" fillId="2" borderId="14" xfId="0" applyNumberFormat="1" applyFont="1" applyFill="1" applyBorder="1" applyAlignment="1">
      <alignment horizontal="center" vertical="center"/>
    </xf>
    <xf numFmtId="1" fontId="32" fillId="2" borderId="13" xfId="0" applyNumberFormat="1" applyFont="1" applyFill="1" applyBorder="1" applyAlignment="1">
      <alignment vertical="center"/>
    </xf>
    <xf numFmtId="1" fontId="32" fillId="2" borderId="13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2" fillId="0" borderId="14" xfId="0" applyFont="1" applyBorder="1" applyAlignment="1">
      <alignment horizontal="center" vertical="center"/>
    </xf>
    <xf numFmtId="1" fontId="31" fillId="2" borderId="15" xfId="0" applyNumberFormat="1" applyFont="1" applyFill="1" applyBorder="1" applyAlignment="1">
      <alignment vertical="center" wrapText="1"/>
    </xf>
    <xf numFmtId="0" fontId="32" fillId="0" borderId="11" xfId="0" quotePrefix="1" applyFont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1" fontId="50" fillId="5" borderId="14" xfId="2" applyNumberFormat="1" applyFont="1" applyFill="1" applyBorder="1" applyAlignment="1">
      <alignment horizontal="center" vertical="center" wrapText="1"/>
    </xf>
    <xf numFmtId="0" fontId="50" fillId="5" borderId="14" xfId="2" applyFont="1" applyFill="1" applyBorder="1" applyAlignment="1">
      <alignment horizontal="left" vertical="center" wrapText="1"/>
    </xf>
    <xf numFmtId="0" fontId="48" fillId="2" borderId="0" xfId="0" applyFont="1" applyFill="1" applyAlignment="1">
      <alignment vertical="center"/>
    </xf>
    <xf numFmtId="12" fontId="48" fillId="0" borderId="14" xfId="0" quotePrefix="1" applyNumberFormat="1" applyFont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vertical="center" wrapText="1"/>
    </xf>
    <xf numFmtId="0" fontId="50" fillId="5" borderId="12" xfId="2" applyFont="1" applyFill="1" applyBorder="1" applyAlignment="1">
      <alignment vertical="center" wrapText="1"/>
    </xf>
    <xf numFmtId="1" fontId="50" fillId="5" borderId="14" xfId="2" applyNumberFormat="1" applyFont="1" applyFill="1" applyBorder="1" applyAlignment="1">
      <alignment vertical="center"/>
    </xf>
    <xf numFmtId="0" fontId="52" fillId="0" borderId="13" xfId="2" applyFont="1" applyBorder="1" applyAlignment="1">
      <alignment vertical="center" wrapText="1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1" fontId="32" fillId="0" borderId="14" xfId="1" applyNumberFormat="1" applyFont="1" applyBorder="1" applyAlignment="1">
      <alignment horizontal="center" vertical="center" wrapText="1"/>
    </xf>
    <xf numFmtId="0" fontId="64" fillId="0" borderId="12" xfId="2" applyFont="1" applyBorder="1" applyAlignment="1">
      <alignment vertical="center"/>
    </xf>
    <xf numFmtId="0" fontId="65" fillId="2" borderId="0" xfId="0" applyFont="1" applyFill="1" applyAlignment="1">
      <alignment vertical="center"/>
    </xf>
    <xf numFmtId="0" fontId="49" fillId="2" borderId="14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0" fontId="66" fillId="2" borderId="2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2" xfId="0" quotePrefix="1" applyFont="1" applyFill="1" applyBorder="1" applyAlignment="1">
      <alignment horizontal="center" vertical="center"/>
    </xf>
    <xf numFmtId="0" fontId="67" fillId="2" borderId="2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2" xfId="0" applyFont="1" applyFill="1" applyBorder="1" applyAlignment="1">
      <alignment horizontal="left" vertical="center"/>
    </xf>
    <xf numFmtId="0" fontId="66" fillId="2" borderId="2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horizontal="left" vertical="center"/>
    </xf>
    <xf numFmtId="0" fontId="65" fillId="2" borderId="3" xfId="0" applyFont="1" applyFill="1" applyBorder="1" applyAlignment="1">
      <alignment vertical="center"/>
    </xf>
    <xf numFmtId="0" fontId="65" fillId="2" borderId="3" xfId="0" applyFont="1" applyFill="1" applyBorder="1" applyAlignment="1">
      <alignment horizontal="center" vertical="center"/>
    </xf>
    <xf numFmtId="3" fontId="65" fillId="2" borderId="3" xfId="0" applyNumberFormat="1" applyFont="1" applyFill="1" applyBorder="1" applyAlignment="1">
      <alignment horizontal="center" vertical="center"/>
    </xf>
    <xf numFmtId="0" fontId="65" fillId="2" borderId="3" xfId="62" applyNumberFormat="1" applyFont="1" applyFill="1" applyBorder="1" applyAlignment="1">
      <alignment horizontal="center" vertical="center"/>
    </xf>
    <xf numFmtId="0" fontId="65" fillId="13" borderId="3" xfId="0" applyFont="1" applyFill="1" applyBorder="1" applyAlignment="1">
      <alignment horizontal="center" vertical="center"/>
    </xf>
    <xf numFmtId="0" fontId="65" fillId="5" borderId="3" xfId="0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vertical="center"/>
    </xf>
    <xf numFmtId="1" fontId="65" fillId="13" borderId="3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4" xfId="0" applyFont="1" applyFill="1" applyBorder="1" applyAlignment="1">
      <alignment vertical="center" wrapText="1"/>
    </xf>
    <xf numFmtId="0" fontId="65" fillId="2" borderId="2" xfId="0" applyFont="1" applyFill="1" applyBorder="1" applyAlignment="1">
      <alignment horizontal="right" vertical="center"/>
    </xf>
    <xf numFmtId="1" fontId="49" fillId="2" borderId="14" xfId="0" applyNumberFormat="1" applyFont="1" applyFill="1" applyBorder="1" applyAlignment="1">
      <alignment horizontal="center" vertical="center" wrapText="1"/>
    </xf>
    <xf numFmtId="0" fontId="49" fillId="2" borderId="0" xfId="0" applyFont="1" applyFill="1" applyAlignment="1">
      <alignment vertical="center"/>
    </xf>
    <xf numFmtId="173" fontId="31" fillId="2" borderId="14" xfId="0" applyNumberFormat="1" applyFont="1" applyFill="1" applyBorder="1" applyAlignment="1">
      <alignment horizontal="center" vertical="center"/>
    </xf>
    <xf numFmtId="0" fontId="32" fillId="0" borderId="14" xfId="0" applyFont="1" applyBorder="1" applyAlignment="1">
      <alignment horizontal="center" vertical="center" wrapText="1"/>
    </xf>
    <xf numFmtId="165" fontId="49" fillId="0" borderId="14" xfId="0" applyNumberFormat="1" applyFont="1" applyBorder="1" applyAlignment="1">
      <alignment horizontal="center" vertical="center"/>
    </xf>
    <xf numFmtId="0" fontId="49" fillId="0" borderId="14" xfId="0" applyFont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/>
    </xf>
    <xf numFmtId="0" fontId="49" fillId="0" borderId="10" xfId="0" applyFont="1" applyBorder="1" applyAlignment="1">
      <alignment horizontal="center" vertical="center"/>
    </xf>
    <xf numFmtId="1" fontId="49" fillId="0" borderId="14" xfId="0" applyNumberFormat="1" applyFont="1" applyBorder="1" applyAlignment="1">
      <alignment horizontal="center" vertical="center"/>
    </xf>
    <xf numFmtId="0" fontId="65" fillId="13" borderId="2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2" xfId="0" applyFont="1" applyFill="1" applyBorder="1" applyAlignment="1">
      <alignment horizontal="center" vertical="center"/>
    </xf>
    <xf numFmtId="0" fontId="66" fillId="13" borderId="2" xfId="0" applyFont="1" applyFill="1" applyBorder="1" applyAlignment="1">
      <alignment horizontal="center" vertical="center"/>
    </xf>
    <xf numFmtId="0" fontId="65" fillId="5" borderId="2" xfId="0" quotePrefix="1" applyFont="1" applyFill="1" applyBorder="1" applyAlignment="1">
      <alignment horizontal="center" vertical="center"/>
    </xf>
    <xf numFmtId="0" fontId="33" fillId="2" borderId="50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2" fontId="71" fillId="2" borderId="14" xfId="0" applyNumberFormat="1" applyFont="1" applyFill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4" xfId="0" applyFont="1" applyBorder="1" applyAlignment="1">
      <alignment vertical="center" wrapText="1"/>
    </xf>
    <xf numFmtId="1" fontId="31" fillId="2" borderId="54" xfId="0" applyNumberFormat="1" applyFont="1" applyFill="1" applyBorder="1" applyAlignment="1">
      <alignment vertical="center" wrapText="1"/>
    </xf>
    <xf numFmtId="0" fontId="31" fillId="2" borderId="54" xfId="0" quotePrefix="1" applyFont="1" applyFill="1" applyBorder="1" applyAlignment="1">
      <alignment vertical="center" wrapText="1"/>
    </xf>
    <xf numFmtId="0" fontId="53" fillId="12" borderId="54" xfId="2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 vertical="center" wrapText="1"/>
    </xf>
    <xf numFmtId="0" fontId="50" fillId="5" borderId="54" xfId="2" applyFont="1" applyFill="1" applyBorder="1" applyAlignment="1">
      <alignment horizontal="center" vertical="center" wrapText="1"/>
    </xf>
    <xf numFmtId="0" fontId="51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horizontal="center" vertical="center" wrapText="1"/>
    </xf>
    <xf numFmtId="0" fontId="52" fillId="0" borderId="54" xfId="2" applyFont="1" applyBorder="1" applyAlignment="1">
      <alignment vertical="center" wrapText="1"/>
    </xf>
    <xf numFmtId="1" fontId="50" fillId="5" borderId="54" xfId="2" applyNumberFormat="1" applyFont="1" applyFill="1" applyBorder="1" applyAlignment="1">
      <alignment horizontal="center" vertical="center" wrapText="1"/>
    </xf>
    <xf numFmtId="0" fontId="51" fillId="0" borderId="54" xfId="2" quotePrefix="1" applyFont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2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2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2" xfId="0" applyFont="1" applyFill="1" applyBorder="1" applyAlignment="1">
      <alignment horizontal="left" vertical="center"/>
    </xf>
    <xf numFmtId="0" fontId="72" fillId="2" borderId="2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horizontal="left" vertical="center"/>
    </xf>
    <xf numFmtId="0" fontId="74" fillId="2" borderId="3" xfId="0" applyFont="1" applyFill="1" applyBorder="1" applyAlignment="1">
      <alignment vertical="center"/>
    </xf>
    <xf numFmtId="0" fontId="74" fillId="2" borderId="3" xfId="0" applyFont="1" applyFill="1" applyBorder="1" applyAlignment="1">
      <alignment horizontal="center" vertical="center"/>
    </xf>
    <xf numFmtId="3" fontId="74" fillId="2" borderId="3" xfId="0" applyNumberFormat="1" applyFont="1" applyFill="1" applyBorder="1" applyAlignment="1">
      <alignment horizontal="center" vertical="center"/>
    </xf>
    <xf numFmtId="0" fontId="74" fillId="2" borderId="3" xfId="62" applyNumberFormat="1" applyFont="1" applyFill="1" applyBorder="1" applyAlignment="1">
      <alignment horizontal="center" vertical="center"/>
    </xf>
    <xf numFmtId="0" fontId="74" fillId="13" borderId="3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vertical="center"/>
    </xf>
    <xf numFmtId="1" fontId="74" fillId="13" borderId="3" xfId="0" applyNumberFormat="1" applyFont="1" applyFill="1" applyBorder="1" applyAlignment="1">
      <alignment horizontal="center" vertical="center"/>
    </xf>
    <xf numFmtId="1" fontId="74" fillId="13" borderId="2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4" xfId="0" applyNumberFormat="1" applyFont="1" applyFill="1" applyBorder="1" applyAlignment="1">
      <alignment horizontal="center" vertical="center"/>
    </xf>
    <xf numFmtId="1" fontId="49" fillId="2" borderId="54" xfId="0" applyNumberFormat="1" applyFont="1" applyFill="1" applyBorder="1" applyAlignment="1">
      <alignment horizontal="center" vertical="center"/>
    </xf>
    <xf numFmtId="165" fontId="49" fillId="2" borderId="10" xfId="0" applyNumberFormat="1" applyFont="1" applyFill="1" applyBorder="1" applyAlignment="1">
      <alignment horizontal="center" vertical="center"/>
    </xf>
    <xf numFmtId="1" fontId="49" fillId="2" borderId="10" xfId="0" applyNumberFormat="1" applyFont="1" applyFill="1" applyBorder="1" applyAlignment="1">
      <alignment horizontal="center" vertical="center"/>
    </xf>
    <xf numFmtId="12" fontId="32" fillId="0" borderId="15" xfId="0" quotePrefix="1" applyNumberFormat="1" applyFont="1" applyBorder="1" applyAlignment="1">
      <alignment vertical="center" wrapText="1"/>
    </xf>
    <xf numFmtId="12" fontId="32" fillId="0" borderId="55" xfId="0" quotePrefix="1" applyNumberFormat="1" applyFont="1" applyBorder="1" applyAlignment="1">
      <alignment vertical="center" wrapText="1"/>
    </xf>
    <xf numFmtId="12" fontId="32" fillId="0" borderId="54" xfId="0" quotePrefix="1" applyNumberFormat="1" applyFont="1" applyBorder="1" applyAlignment="1">
      <alignment horizontal="center" vertical="center" wrapText="1"/>
    </xf>
    <xf numFmtId="0" fontId="49" fillId="47" borderId="14" xfId="0" applyFont="1" applyFill="1" applyBorder="1" applyAlignment="1">
      <alignment horizontal="center" vertical="center"/>
    </xf>
    <xf numFmtId="1" fontId="49" fillId="47" borderId="14" xfId="0" applyNumberFormat="1" applyFont="1" applyFill="1" applyBorder="1" applyAlignment="1">
      <alignment horizontal="center" vertical="center"/>
    </xf>
    <xf numFmtId="165" fontId="49" fillId="0" borderId="54" xfId="0" applyNumberFormat="1" applyFont="1" applyBorder="1" applyAlignment="1">
      <alignment horizontal="center" vertical="center"/>
    </xf>
    <xf numFmtId="0" fontId="48" fillId="0" borderId="54" xfId="2" applyFont="1" applyBorder="1" applyAlignment="1">
      <alignment horizontal="center" vertical="center"/>
    </xf>
    <xf numFmtId="0" fontId="50" fillId="5" borderId="54" xfId="2" applyFont="1" applyFill="1" applyBorder="1" applyAlignment="1">
      <alignment horizontal="center" vertical="center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93" fillId="2" borderId="1" xfId="0" applyFont="1" applyFill="1" applyBorder="1" applyAlignment="1">
      <alignment vertical="center"/>
    </xf>
    <xf numFmtId="0" fontId="32" fillId="2" borderId="50" xfId="0" applyFont="1" applyFill="1" applyBorder="1" applyAlignment="1">
      <alignment vertical="center"/>
    </xf>
    <xf numFmtId="4" fontId="49" fillId="2" borderId="54" xfId="0" applyNumberFormat="1" applyFont="1" applyFill="1" applyBorder="1" applyAlignment="1">
      <alignment horizontal="center" vertical="center"/>
    </xf>
    <xf numFmtId="4" fontId="49" fillId="0" borderId="54" xfId="0" applyNumberFormat="1" applyFont="1" applyBorder="1" applyAlignment="1">
      <alignment horizontal="center" vertical="center"/>
    </xf>
    <xf numFmtId="0" fontId="27" fillId="5" borderId="54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 wrapText="1"/>
    </xf>
    <xf numFmtId="1" fontId="49" fillId="2" borderId="54" xfId="0" applyNumberFormat="1" applyFont="1" applyFill="1" applyBorder="1" applyAlignment="1">
      <alignment horizontal="center" vertical="center" wrapText="1"/>
    </xf>
    <xf numFmtId="0" fontId="49" fillId="0" borderId="54" xfId="0" applyFont="1" applyBorder="1" applyAlignment="1">
      <alignment horizontal="center" vertical="center"/>
    </xf>
    <xf numFmtId="1" fontId="31" fillId="2" borderId="55" xfId="0" applyNumberFormat="1" applyFont="1" applyFill="1" applyBorder="1" applyAlignment="1">
      <alignment vertical="center" wrapText="1"/>
    </xf>
    <xf numFmtId="0" fontId="31" fillId="2" borderId="52" xfId="0" quotePrefix="1" applyFont="1" applyFill="1" applyBorder="1" applyAlignment="1">
      <alignment vertical="center" wrapText="1"/>
    </xf>
    <xf numFmtId="0" fontId="31" fillId="2" borderId="29" xfId="0" quotePrefix="1" applyFont="1" applyFill="1" applyBorder="1" applyAlignment="1">
      <alignment vertical="center" wrapText="1"/>
    </xf>
    <xf numFmtId="0" fontId="94" fillId="2" borderId="2" xfId="0" applyFont="1" applyFill="1" applyBorder="1" applyAlignment="1">
      <alignment horizontal="center" vertical="center"/>
    </xf>
    <xf numFmtId="0" fontId="95" fillId="3" borderId="0" xfId="0" applyFont="1" applyFill="1" applyAlignment="1">
      <alignment vertical="center"/>
    </xf>
    <xf numFmtId="0" fontId="53" fillId="4" borderId="2" xfId="0" quotePrefix="1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95" fillId="2" borderId="2" xfId="0" applyFont="1" applyFill="1" applyBorder="1" applyAlignment="1">
      <alignment horizontal="left" vertical="center"/>
    </xf>
    <xf numFmtId="0" fontId="94" fillId="2" borderId="2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horizontal="left" vertical="center"/>
    </xf>
    <xf numFmtId="0" fontId="53" fillId="2" borderId="3" xfId="0" applyFont="1" applyFill="1" applyBorder="1" applyAlignment="1">
      <alignment vertical="center"/>
    </xf>
    <xf numFmtId="0" fontId="53" fillId="2" borderId="3" xfId="0" applyFont="1" applyFill="1" applyBorder="1" applyAlignment="1">
      <alignment horizontal="center" vertical="center"/>
    </xf>
    <xf numFmtId="3" fontId="53" fillId="2" borderId="3" xfId="0" applyNumberFormat="1" applyFont="1" applyFill="1" applyBorder="1" applyAlignment="1">
      <alignment horizontal="center" vertical="center"/>
    </xf>
    <xf numFmtId="0" fontId="53" fillId="2" borderId="3" xfId="62" applyNumberFormat="1" applyFont="1" applyFill="1" applyBorder="1" applyAlignment="1">
      <alignment horizontal="center" vertical="center"/>
    </xf>
    <xf numFmtId="0" fontId="53" fillId="13" borderId="3" xfId="0" applyFont="1" applyFill="1" applyBorder="1" applyAlignment="1">
      <alignment horizontal="center" vertical="center"/>
    </xf>
    <xf numFmtId="0" fontId="53" fillId="5" borderId="3" xfId="0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vertical="center"/>
    </xf>
    <xf numFmtId="1" fontId="53" fillId="13" borderId="3" xfId="0" applyNumberFormat="1" applyFont="1" applyFill="1" applyBorder="1" applyAlignment="1">
      <alignment horizontal="center" vertical="center"/>
    </xf>
    <xf numFmtId="0" fontId="53" fillId="5" borderId="2" xfId="0" quotePrefix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right" vertical="center" wrapText="1"/>
    </xf>
    <xf numFmtId="0" fontId="53" fillId="2" borderId="4" xfId="0" applyFont="1" applyFill="1" applyBorder="1" applyAlignment="1">
      <alignment vertical="center" wrapText="1"/>
    </xf>
    <xf numFmtId="0" fontId="53" fillId="2" borderId="2" xfId="0" applyFont="1" applyFill="1" applyBorder="1" applyAlignment="1">
      <alignment horizontal="right" vertical="center"/>
    </xf>
    <xf numFmtId="0" fontId="53" fillId="14" borderId="0" xfId="0" applyFont="1" applyFill="1" applyAlignment="1">
      <alignment horizontal="left" vertical="center"/>
    </xf>
    <xf numFmtId="0" fontId="53" fillId="14" borderId="0" xfId="0" applyFont="1" applyFill="1" applyAlignment="1">
      <alignment horizontal="center" vertical="center"/>
    </xf>
    <xf numFmtId="1" fontId="53" fillId="14" borderId="0" xfId="0" applyNumberFormat="1" applyFont="1" applyFill="1" applyAlignment="1">
      <alignment horizontal="right" vertical="center"/>
    </xf>
    <xf numFmtId="1" fontId="53" fillId="14" borderId="0" xfId="0" applyNumberFormat="1" applyFont="1" applyFill="1" applyAlignment="1">
      <alignment horizontal="center" vertical="center"/>
    </xf>
    <xf numFmtId="1" fontId="57" fillId="0" borderId="51" xfId="1" applyNumberFormat="1" applyFont="1" applyBorder="1" applyAlignment="1">
      <alignment horizontal="center" vertical="center" wrapText="1"/>
    </xf>
    <xf numFmtId="0" fontId="95" fillId="2" borderId="2" xfId="0" applyFont="1" applyFill="1" applyBorder="1" applyAlignment="1">
      <alignment horizontal="right" vertical="center"/>
    </xf>
    <xf numFmtId="1" fontId="60" fillId="0" borderId="54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0" borderId="55" xfId="2" applyNumberFormat="1" applyFont="1" applyBorder="1" applyAlignment="1">
      <alignment horizontal="center" vertical="center" wrapText="1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0" borderId="54" xfId="2" applyNumberFormat="1" applyFont="1" applyBorder="1" applyAlignment="1">
      <alignment horizontal="center"/>
    </xf>
    <xf numFmtId="0" fontId="50" fillId="0" borderId="54" xfId="2" applyFont="1" applyBorder="1" applyAlignment="1">
      <alignment horizontal="center"/>
    </xf>
    <xf numFmtId="0" fontId="53" fillId="0" borderId="54" xfId="2" applyFont="1" applyBorder="1" applyAlignment="1">
      <alignment horizontal="center"/>
    </xf>
    <xf numFmtId="0" fontId="35" fillId="0" borderId="54" xfId="2" quotePrefix="1" applyFont="1" applyBorder="1" applyAlignment="1">
      <alignment horizontal="left" wrapText="1"/>
    </xf>
    <xf numFmtId="1" fontId="99" fillId="0" borderId="51" xfId="1" applyNumberFormat="1" applyFont="1" applyBorder="1" applyAlignment="1">
      <alignment horizontal="center" vertical="center" wrapText="1"/>
    </xf>
    <xf numFmtId="0" fontId="49" fillId="0" borderId="54" xfId="2" quotePrefix="1" applyFont="1" applyBorder="1" applyAlignment="1">
      <alignment horizontal="center" vertical="center" wrapText="1"/>
    </xf>
    <xf numFmtId="1" fontId="69" fillId="0" borderId="54" xfId="0" applyNumberFormat="1" applyFont="1" applyBorder="1" applyAlignment="1">
      <alignment vertical="center" wrapText="1"/>
    </xf>
    <xf numFmtId="1" fontId="69" fillId="0" borderId="54" xfId="0" quotePrefix="1" applyNumberFormat="1" applyFont="1" applyBorder="1" applyAlignment="1">
      <alignment vertical="center" wrapText="1"/>
    </xf>
    <xf numFmtId="0" fontId="102" fillId="0" borderId="0" xfId="130" applyFont="1" applyAlignment="1">
      <alignment vertical="center"/>
    </xf>
    <xf numFmtId="0" fontId="101" fillId="0" borderId="0" xfId="130" applyAlignment="1">
      <alignment vertical="center"/>
    </xf>
    <xf numFmtId="12" fontId="101" fillId="0" borderId="0" xfId="130" applyNumberFormat="1" applyAlignment="1">
      <alignment horizontal="center" vertical="center"/>
    </xf>
    <xf numFmtId="0" fontId="101" fillId="0" borderId="0" xfId="130" applyAlignment="1">
      <alignment horizontal="center" vertical="center"/>
    </xf>
    <xf numFmtId="0" fontId="102" fillId="47" borderId="0" xfId="130" applyFont="1" applyFill="1" applyAlignment="1">
      <alignment vertical="center"/>
    </xf>
    <xf numFmtId="0" fontId="38" fillId="0" borderId="0" xfId="130" applyFont="1"/>
    <xf numFmtId="0" fontId="102" fillId="0" borderId="54" xfId="130" applyFont="1" applyBorder="1" applyAlignment="1">
      <alignment vertical="center"/>
    </xf>
    <xf numFmtId="0" fontId="101" fillId="0" borderId="54" xfId="130" applyBorder="1" applyAlignment="1">
      <alignment vertical="center"/>
    </xf>
    <xf numFmtId="12" fontId="101" fillId="0" borderId="54" xfId="130" applyNumberFormat="1" applyBorder="1" applyAlignment="1">
      <alignment horizontal="center" vertical="center"/>
    </xf>
    <xf numFmtId="0" fontId="101" fillId="0" borderId="54" xfId="130" applyBorder="1" applyAlignment="1">
      <alignment horizontal="center" vertical="center"/>
    </xf>
    <xf numFmtId="12" fontId="101" fillId="49" borderId="54" xfId="130" applyNumberFormat="1" applyFill="1" applyBorder="1" applyAlignment="1">
      <alignment horizontal="center" vertical="center"/>
    </xf>
    <xf numFmtId="0" fontId="103" fillId="0" borderId="54" xfId="130" applyFont="1" applyBorder="1" applyAlignment="1">
      <alignment horizontal="center" vertical="center"/>
    </xf>
    <xf numFmtId="12" fontId="103" fillId="3" borderId="54" xfId="130" applyNumberFormat="1" applyFont="1" applyFill="1" applyBorder="1" applyAlignment="1">
      <alignment horizontal="center" vertical="center"/>
    </xf>
    <xf numFmtId="12" fontId="103" fillId="49" borderId="54" xfId="130" applyNumberFormat="1" applyFont="1" applyFill="1" applyBorder="1" applyAlignment="1">
      <alignment horizontal="center" vertical="center"/>
    </xf>
    <xf numFmtId="0" fontId="103" fillId="48" borderId="54" xfId="130" applyFont="1" applyFill="1" applyBorder="1" applyAlignment="1">
      <alignment horizontal="center" vertical="center"/>
    </xf>
    <xf numFmtId="0" fontId="102" fillId="0" borderId="54" xfId="130" applyFont="1" applyBorder="1" applyAlignment="1">
      <alignment horizontal="center" vertical="center"/>
    </xf>
    <xf numFmtId="0" fontId="15" fillId="0" borderId="54" xfId="130" applyFont="1" applyBorder="1" applyAlignment="1">
      <alignment vertical="center"/>
    </xf>
    <xf numFmtId="12" fontId="103" fillId="0" borderId="54" xfId="130" applyNumberFormat="1" applyFont="1" applyBorder="1" applyAlignment="1">
      <alignment horizontal="center" vertical="center"/>
    </xf>
    <xf numFmtId="0" fontId="104" fillId="3" borderId="54" xfId="130" applyFont="1" applyFill="1" applyBorder="1" applyAlignment="1">
      <alignment horizontal="center" vertical="center"/>
    </xf>
    <xf numFmtId="12" fontId="102" fillId="0" borderId="54" xfId="130" applyNumberFormat="1" applyFont="1" applyBorder="1" applyAlignment="1">
      <alignment horizontal="center" vertical="center"/>
    </xf>
    <xf numFmtId="0" fontId="15" fillId="0" borderId="47" xfId="130" applyFont="1" applyBorder="1" applyAlignment="1">
      <alignment vertical="center"/>
    </xf>
    <xf numFmtId="0" fontId="104" fillId="3" borderId="61" xfId="130" applyFont="1" applyFill="1" applyBorder="1" applyAlignment="1">
      <alignment horizontal="center" vertical="center"/>
    </xf>
    <xf numFmtId="12" fontId="103" fillId="3" borderId="47" xfId="130" applyNumberFormat="1" applyFont="1" applyFill="1" applyBorder="1" applyAlignment="1">
      <alignment horizontal="center" vertical="center"/>
    </xf>
    <xf numFmtId="0" fontId="104" fillId="0" borderId="54" xfId="130" applyFont="1" applyBorder="1" applyAlignment="1">
      <alignment horizontal="center" vertical="center"/>
    </xf>
    <xf numFmtId="0" fontId="102" fillId="0" borderId="71" xfId="130" applyFont="1" applyBorder="1" applyAlignment="1">
      <alignment vertical="center"/>
    </xf>
    <xf numFmtId="0" fontId="15" fillId="0" borderId="71" xfId="130" applyFont="1" applyBorder="1" applyAlignment="1">
      <alignment vertical="center"/>
    </xf>
    <xf numFmtId="12" fontId="103" fillId="3" borderId="72" xfId="130" applyNumberFormat="1" applyFont="1" applyFill="1" applyBorder="1" applyAlignment="1">
      <alignment horizontal="center" vertical="center"/>
    </xf>
    <xf numFmtId="12" fontId="103" fillId="0" borderId="72" xfId="130" applyNumberFormat="1" applyFont="1" applyBorder="1" applyAlignment="1">
      <alignment horizontal="center" vertical="center"/>
    </xf>
    <xf numFmtId="12" fontId="103" fillId="49" borderId="72" xfId="130" applyNumberFormat="1" applyFont="1" applyFill="1" applyBorder="1" applyAlignment="1">
      <alignment horizontal="center" vertical="center"/>
    </xf>
    <xf numFmtId="0" fontId="104" fillId="0" borderId="71" xfId="130" applyFont="1" applyBorder="1" applyAlignment="1">
      <alignment horizontal="center" vertical="center"/>
    </xf>
    <xf numFmtId="12" fontId="102" fillId="0" borderId="72" xfId="130" applyNumberFormat="1" applyFont="1" applyBorder="1" applyAlignment="1">
      <alignment horizontal="center" vertical="center"/>
    </xf>
    <xf numFmtId="1" fontId="32" fillId="2" borderId="55" xfId="0" applyNumberFormat="1" applyFont="1" applyFill="1" applyBorder="1" applyAlignment="1">
      <alignment horizontal="center" vertical="center"/>
    </xf>
    <xf numFmtId="1" fontId="32" fillId="2" borderId="53" xfId="0" applyNumberFormat="1" applyFont="1" applyFill="1" applyBorder="1" applyAlignment="1">
      <alignment horizontal="center" vertical="center"/>
    </xf>
    <xf numFmtId="0" fontId="27" fillId="5" borderId="16" xfId="0" applyFont="1" applyFill="1" applyBorder="1" applyAlignment="1">
      <alignment horizontal="center" vertical="center"/>
    </xf>
    <xf numFmtId="0" fontId="27" fillId="5" borderId="19" xfId="0" applyFont="1" applyFill="1" applyBorder="1" applyAlignment="1">
      <alignment horizontal="center" vertical="center"/>
    </xf>
    <xf numFmtId="0" fontId="27" fillId="5" borderId="17" xfId="0" applyFont="1" applyFill="1" applyBorder="1" applyAlignment="1">
      <alignment horizontal="center" vertical="center"/>
    </xf>
    <xf numFmtId="1" fontId="57" fillId="0" borderId="51" xfId="1" applyNumberFormat="1" applyFont="1" applyBorder="1" applyAlignment="1">
      <alignment horizontal="center" vertical="center" wrapText="1"/>
    </xf>
    <xf numFmtId="1" fontId="57" fillId="0" borderId="10" xfId="1" applyNumberFormat="1" applyFont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/>
    </xf>
    <xf numFmtId="1" fontId="31" fillId="2" borderId="15" xfId="0" applyNumberFormat="1" applyFont="1" applyFill="1" applyBorder="1" applyAlignment="1">
      <alignment horizontal="center" vertical="center" wrapText="1"/>
    </xf>
    <xf numFmtId="1" fontId="31" fillId="2" borderId="13" xfId="0" applyNumberFormat="1" applyFont="1" applyFill="1" applyBorder="1" applyAlignment="1">
      <alignment horizontal="center" vertical="center" wrapText="1"/>
    </xf>
    <xf numFmtId="1" fontId="69" fillId="0" borderId="60" xfId="0" applyNumberFormat="1" applyFont="1" applyBorder="1" applyAlignment="1">
      <alignment horizontal="center" vertical="center" wrapText="1"/>
    </xf>
    <xf numFmtId="1" fontId="69" fillId="0" borderId="29" xfId="0" applyNumberFormat="1" applyFont="1" applyBorder="1" applyAlignment="1">
      <alignment horizontal="center" vertical="center" wrapText="1"/>
    </xf>
    <xf numFmtId="1" fontId="69" fillId="0" borderId="30" xfId="0" applyNumberFormat="1" applyFont="1" applyBorder="1" applyAlignment="1">
      <alignment horizontal="center" vertical="center" wrapText="1"/>
    </xf>
    <xf numFmtId="1" fontId="69" fillId="0" borderId="58" xfId="0" applyNumberFormat="1" applyFont="1" applyBorder="1" applyAlignment="1">
      <alignment horizontal="center" vertical="center" wrapText="1"/>
    </xf>
    <xf numFmtId="1" fontId="69" fillId="0" borderId="57" xfId="0" applyNumberFormat="1" applyFont="1" applyBorder="1" applyAlignment="1">
      <alignment horizontal="center" vertical="center" wrapText="1"/>
    </xf>
    <xf numFmtId="1" fontId="69" fillId="0" borderId="59" xfId="0" applyNumberFormat="1" applyFont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left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31" fillId="2" borderId="52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1" fontId="32" fillId="2" borderId="55" xfId="0" applyNumberFormat="1" applyFont="1" applyFill="1" applyBorder="1" applyAlignment="1">
      <alignment horizontal="center" vertical="center" wrapText="1"/>
    </xf>
    <xf numFmtId="1" fontId="32" fillId="2" borderId="53" xfId="0" applyNumberFormat="1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 wrapText="1"/>
    </xf>
    <xf numFmtId="0" fontId="27" fillId="5" borderId="54" xfId="0" applyFont="1" applyFill="1" applyBorder="1" applyAlignment="1">
      <alignment horizontal="center" vertical="center"/>
    </xf>
    <xf numFmtId="0" fontId="10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49" fillId="9" borderId="14" xfId="0" applyFont="1" applyFill="1" applyBorder="1" applyAlignment="1">
      <alignment horizontal="left" vertical="center" wrapText="1"/>
    </xf>
    <xf numFmtId="0" fontId="32" fillId="3" borderId="15" xfId="0" applyFont="1" applyFill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3" borderId="29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13" xfId="0" applyFont="1" applyFill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12" fontId="53" fillId="0" borderId="55" xfId="0" quotePrefix="1" applyNumberFormat="1" applyFont="1" applyBorder="1" applyAlignment="1">
      <alignment horizontal="center" vertical="center" wrapText="1"/>
    </xf>
    <xf numFmtId="12" fontId="53" fillId="0" borderId="52" xfId="0" quotePrefix="1" applyNumberFormat="1" applyFont="1" applyBorder="1" applyAlignment="1">
      <alignment horizontal="center" vertical="center" wrapText="1"/>
    </xf>
    <xf numFmtId="12" fontId="53" fillId="0" borderId="53" xfId="0" quotePrefix="1" applyNumberFormat="1" applyFont="1" applyBorder="1" applyAlignment="1">
      <alignment horizontal="center" vertical="center" wrapText="1"/>
    </xf>
    <xf numFmtId="0" fontId="49" fillId="3" borderId="14" xfId="0" applyFont="1" applyFill="1" applyBorder="1" applyAlignment="1">
      <alignment horizontal="left" vertical="center" wrapText="1"/>
    </xf>
    <xf numFmtId="0" fontId="49" fillId="3" borderId="55" xfId="0" applyFont="1" applyFill="1" applyBorder="1" applyAlignment="1">
      <alignment horizontal="left" vertical="center" wrapText="1"/>
    </xf>
    <xf numFmtId="0" fontId="49" fillId="3" borderId="53" xfId="0" applyFont="1" applyFill="1" applyBorder="1" applyAlignment="1">
      <alignment horizontal="left" vertical="center" wrapText="1"/>
    </xf>
    <xf numFmtId="0" fontId="27" fillId="11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4" xfId="0" quotePrefix="1" applyFont="1" applyBorder="1" applyAlignment="1">
      <alignment horizontal="center" vertical="center"/>
    </xf>
    <xf numFmtId="16" fontId="28" fillId="0" borderId="14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53" fillId="0" borderId="25" xfId="0" applyFont="1" applyBorder="1" applyAlignment="1">
      <alignment horizontal="center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3" fillId="0" borderId="31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2" xfId="0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15" fontId="32" fillId="2" borderId="1" xfId="0" quotePrefix="1" applyNumberFormat="1" applyFont="1" applyFill="1" applyBorder="1" applyAlignment="1">
      <alignment horizontal="left" vertical="center"/>
    </xf>
    <xf numFmtId="15" fontId="32" fillId="2" borderId="1" xfId="0" applyNumberFormat="1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center" vertical="center"/>
    </xf>
    <xf numFmtId="0" fontId="49" fillId="2" borderId="54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7" xfId="0" applyFont="1" applyFill="1" applyBorder="1" applyAlignment="1">
      <alignment horizontal="center" vertical="center" wrapText="1"/>
    </xf>
    <xf numFmtId="12" fontId="48" fillId="0" borderId="55" xfId="0" quotePrefix="1" applyNumberFormat="1" applyFont="1" applyBorder="1" applyAlignment="1">
      <alignment horizontal="center" vertical="center" wrapText="1"/>
    </xf>
    <xf numFmtId="12" fontId="48" fillId="0" borderId="52" xfId="0" quotePrefix="1" applyNumberFormat="1" applyFont="1" applyBorder="1" applyAlignment="1">
      <alignment horizontal="center" vertical="center" wrapText="1"/>
    </xf>
    <xf numFmtId="12" fontId="48" fillId="0" borderId="53" xfId="0" quotePrefix="1" applyNumberFormat="1" applyFont="1" applyBorder="1" applyAlignment="1">
      <alignment horizontal="center" vertical="center" wrapText="1"/>
    </xf>
    <xf numFmtId="12" fontId="64" fillId="0" borderId="55" xfId="0" quotePrefix="1" applyNumberFormat="1" applyFont="1" applyBorder="1" applyAlignment="1">
      <alignment horizontal="center" vertical="center" wrapText="1"/>
    </xf>
    <xf numFmtId="12" fontId="64" fillId="0" borderId="52" xfId="0" quotePrefix="1" applyNumberFormat="1" applyFont="1" applyBorder="1" applyAlignment="1">
      <alignment horizontal="center" vertical="center" wrapText="1"/>
    </xf>
    <xf numFmtId="12" fontId="64" fillId="0" borderId="53" xfId="0" quotePrefix="1" applyNumberFormat="1" applyFont="1" applyBorder="1" applyAlignment="1">
      <alignment horizontal="center" vertical="center" wrapText="1"/>
    </xf>
    <xf numFmtId="0" fontId="96" fillId="10" borderId="54" xfId="0" applyFont="1" applyFill="1" applyBorder="1" applyAlignment="1">
      <alignment horizontal="center" vertical="center"/>
    </xf>
    <xf numFmtId="0" fontId="35" fillId="2" borderId="60" xfId="0" quotePrefix="1" applyFont="1" applyFill="1" applyBorder="1" applyAlignment="1">
      <alignment horizontal="center" vertical="center" wrapText="1"/>
    </xf>
    <xf numFmtId="0" fontId="35" fillId="2" borderId="29" xfId="0" quotePrefix="1" applyFont="1" applyFill="1" applyBorder="1" applyAlignment="1">
      <alignment horizontal="center" vertical="center" wrapText="1"/>
    </xf>
    <xf numFmtId="0" fontId="35" fillId="2" borderId="30" xfId="0" quotePrefix="1" applyFont="1" applyFill="1" applyBorder="1" applyAlignment="1">
      <alignment horizontal="center" vertical="center" wrapText="1"/>
    </xf>
    <xf numFmtId="0" fontId="35" fillId="2" borderId="58" xfId="0" quotePrefix="1" applyFont="1" applyFill="1" applyBorder="1" applyAlignment="1">
      <alignment horizontal="center" vertical="center" wrapText="1"/>
    </xf>
    <xf numFmtId="0" fontId="35" fillId="2" borderId="57" xfId="0" quotePrefix="1" applyFont="1" applyFill="1" applyBorder="1" applyAlignment="1">
      <alignment horizontal="center" vertical="center" wrapText="1"/>
    </xf>
    <xf numFmtId="0" fontId="35" fillId="2" borderId="59" xfId="0" quotePrefix="1" applyFont="1" applyFill="1" applyBorder="1" applyAlignment="1">
      <alignment horizontal="center" vertical="center" wrapText="1"/>
    </xf>
    <xf numFmtId="0" fontId="27" fillId="5" borderId="61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31" fillId="2" borderId="15" xfId="0" quotePrefix="1" applyFont="1" applyFill="1" applyBorder="1" applyAlignment="1">
      <alignment horizontal="center" vertical="center" wrapText="1"/>
    </xf>
    <xf numFmtId="0" fontId="31" fillId="2" borderId="12" xfId="0" quotePrefix="1" applyFont="1" applyFill="1" applyBorder="1" applyAlignment="1">
      <alignment horizontal="center" vertical="center" wrapText="1"/>
    </xf>
    <xf numFmtId="0" fontId="31" fillId="2" borderId="13" xfId="0" quotePrefix="1" applyFont="1" applyFill="1" applyBorder="1" applyAlignment="1">
      <alignment horizontal="center" vertical="center" wrapText="1"/>
    </xf>
    <xf numFmtId="0" fontId="31" fillId="2" borderId="60" xfId="0" quotePrefix="1" applyFont="1" applyFill="1" applyBorder="1" applyAlignment="1">
      <alignment horizontal="center" vertical="center" wrapText="1"/>
    </xf>
    <xf numFmtId="0" fontId="31" fillId="2" borderId="29" xfId="0" quotePrefix="1" applyFont="1" applyFill="1" applyBorder="1" applyAlignment="1">
      <alignment horizontal="center" vertical="center" wrapText="1"/>
    </xf>
    <xf numFmtId="0" fontId="31" fillId="2" borderId="30" xfId="0" quotePrefix="1" applyFont="1" applyFill="1" applyBorder="1" applyAlignment="1">
      <alignment horizontal="center" vertical="center" wrapText="1"/>
    </xf>
    <xf numFmtId="0" fontId="31" fillId="2" borderId="61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1" fillId="2" borderId="58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59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31" fillId="9" borderId="15" xfId="0" applyFont="1" applyFill="1" applyBorder="1" applyAlignment="1">
      <alignment horizontal="left" vertical="center" wrapText="1"/>
    </xf>
    <xf numFmtId="0" fontId="31" fillId="9" borderId="13" xfId="0" applyFont="1" applyFill="1" applyBorder="1" applyAlignment="1">
      <alignment horizontal="left" vertical="center" wrapText="1"/>
    </xf>
    <xf numFmtId="0" fontId="31" fillId="9" borderId="55" xfId="0" applyFont="1" applyFill="1" applyBorder="1" applyAlignment="1">
      <alignment horizontal="left" vertical="center" wrapText="1"/>
    </xf>
    <xf numFmtId="0" fontId="31" fillId="9" borderId="53" xfId="0" applyFont="1" applyFill="1" applyBorder="1" applyAlignment="1">
      <alignment horizontal="left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12" fontId="48" fillId="0" borderId="15" xfId="0" quotePrefix="1" applyNumberFormat="1" applyFont="1" applyBorder="1" applyAlignment="1">
      <alignment horizontal="center" vertical="center" wrapText="1"/>
    </xf>
    <xf numFmtId="12" fontId="48" fillId="0" borderId="12" xfId="0" quotePrefix="1" applyNumberFormat="1" applyFont="1" applyBorder="1" applyAlignment="1">
      <alignment horizontal="center" vertical="center" wrapText="1"/>
    </xf>
    <xf numFmtId="12" fontId="48" fillId="0" borderId="13" xfId="0" quotePrefix="1" applyNumberFormat="1" applyFont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0" borderId="14" xfId="0" applyFont="1" applyBorder="1" applyAlignment="1">
      <alignment horizontal="center" vertical="center"/>
    </xf>
    <xf numFmtId="0" fontId="31" fillId="2" borderId="11" xfId="0" quotePrefix="1" applyFont="1" applyFill="1" applyBorder="1" applyAlignment="1">
      <alignment horizontal="center" vertical="center" wrapText="1"/>
    </xf>
    <xf numFmtId="0" fontId="31" fillId="2" borderId="10" xfId="0" quotePrefix="1" applyFont="1" applyFill="1" applyBorder="1" applyAlignment="1">
      <alignment horizontal="center" vertical="center" wrapText="1"/>
    </xf>
    <xf numFmtId="0" fontId="62" fillId="2" borderId="13" xfId="0" quotePrefix="1" applyFont="1" applyFill="1" applyBorder="1" applyAlignment="1">
      <alignment horizontal="center" vertical="center" wrapText="1"/>
    </xf>
    <xf numFmtId="0" fontId="62" fillId="2" borderId="14" xfId="0" quotePrefix="1" applyFont="1" applyFill="1" applyBorder="1" applyAlignment="1">
      <alignment horizontal="center" vertical="center" wrapText="1"/>
    </xf>
    <xf numFmtId="0" fontId="31" fillId="2" borderId="14" xfId="0" quotePrefix="1" applyFont="1" applyFill="1" applyBorder="1" applyAlignment="1">
      <alignment horizontal="center" vertical="center" wrapText="1"/>
    </xf>
    <xf numFmtId="1" fontId="57" fillId="3" borderId="14" xfId="1" applyNumberFormat="1" applyFont="1" applyFill="1" applyBorder="1" applyAlignment="1">
      <alignment horizontal="center" vertical="center" wrapText="1"/>
    </xf>
    <xf numFmtId="1" fontId="31" fillId="2" borderId="15" xfId="0" quotePrefix="1" applyNumberFormat="1" applyFont="1" applyFill="1" applyBorder="1" applyAlignment="1">
      <alignment horizontal="center" vertical="center" wrapText="1"/>
    </xf>
    <xf numFmtId="0" fontId="31" fillId="2" borderId="12" xfId="0" applyFont="1" applyFill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60" fillId="0" borderId="51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10" xfId="1" applyNumberFormat="1" applyFont="1" applyBorder="1" applyAlignment="1">
      <alignment horizontal="center" vertical="center" wrapText="1"/>
    </xf>
    <xf numFmtId="1" fontId="31" fillId="2" borderId="58" xfId="0" applyNumberFormat="1" applyFont="1" applyFill="1" applyBorder="1" applyAlignment="1">
      <alignment horizontal="center" vertical="center" wrapText="1"/>
    </xf>
    <xf numFmtId="1" fontId="31" fillId="2" borderId="59" xfId="0" applyNumberFormat="1" applyFont="1" applyFill="1" applyBorder="1" applyAlignment="1">
      <alignment horizontal="center" vertical="center" wrapText="1"/>
    </xf>
    <xf numFmtId="1" fontId="57" fillId="0" borderId="54" xfId="1" applyNumberFormat="1" applyFont="1" applyBorder="1" applyAlignment="1">
      <alignment horizontal="center" vertical="center" wrapText="1"/>
    </xf>
    <xf numFmtId="1" fontId="60" fillId="0" borderId="54" xfId="1" applyNumberFormat="1" applyFont="1" applyBorder="1" applyAlignment="1">
      <alignment horizontal="center" vertical="center" wrapText="1"/>
    </xf>
    <xf numFmtId="1" fontId="31" fillId="2" borderId="60" xfId="0" applyNumberFormat="1" applyFont="1" applyFill="1" applyBorder="1" applyAlignment="1">
      <alignment horizontal="center" vertical="center" wrapText="1"/>
    </xf>
    <xf numFmtId="1" fontId="31" fillId="2" borderId="30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0" fontId="32" fillId="10" borderId="26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9" xfId="0" applyFont="1" applyFill="1" applyBorder="1" applyAlignment="1">
      <alignment horizontal="center" vertical="center"/>
    </xf>
    <xf numFmtId="0" fontId="49" fillId="2" borderId="14" xfId="0" applyFont="1" applyFill="1" applyBorder="1" applyAlignment="1">
      <alignment horizontal="center" vertical="center" wrapText="1"/>
    </xf>
    <xf numFmtId="1" fontId="69" fillId="0" borderId="15" xfId="0" applyNumberFormat="1" applyFont="1" applyBorder="1" applyAlignment="1">
      <alignment horizontal="center" vertical="center" wrapText="1"/>
    </xf>
    <xf numFmtId="1" fontId="69" fillId="0" borderId="12" xfId="0" applyNumberFormat="1" applyFont="1" applyBorder="1" applyAlignment="1">
      <alignment horizontal="center" vertical="center" wrapText="1"/>
    </xf>
    <xf numFmtId="1" fontId="69" fillId="0" borderId="13" xfId="0" applyNumberFormat="1" applyFont="1" applyBorder="1" applyAlignment="1">
      <alignment horizontal="center" vertical="center" wrapText="1"/>
    </xf>
    <xf numFmtId="0" fontId="49" fillId="0" borderId="14" xfId="0" applyFont="1" applyBorder="1" applyAlignment="1">
      <alignment horizontal="center" vertical="center" wrapText="1"/>
    </xf>
    <xf numFmtId="0" fontId="32" fillId="10" borderId="23" xfId="0" applyFont="1" applyFill="1" applyBorder="1" applyAlignment="1">
      <alignment horizontal="center" vertical="center"/>
    </xf>
    <xf numFmtId="0" fontId="32" fillId="10" borderId="24" xfId="0" applyFont="1" applyFill="1" applyBorder="1" applyAlignment="1">
      <alignment horizontal="center" vertical="center"/>
    </xf>
    <xf numFmtId="0" fontId="32" fillId="10" borderId="48" xfId="0" applyFont="1" applyFill="1" applyBorder="1" applyAlignment="1">
      <alignment horizontal="center" vertical="center"/>
    </xf>
    <xf numFmtId="0" fontId="65" fillId="2" borderId="3" xfId="0" applyFont="1" applyFill="1" applyBorder="1" applyAlignment="1">
      <alignment horizontal="left" vertical="center" wrapText="1"/>
    </xf>
    <xf numFmtId="0" fontId="65" fillId="13" borderId="3" xfId="0" applyFont="1" applyFill="1" applyBorder="1" applyAlignment="1">
      <alignment horizontal="left" vertical="center" wrapText="1"/>
    </xf>
    <xf numFmtId="0" fontId="53" fillId="15" borderId="28" xfId="0" applyFont="1" applyFill="1" applyBorder="1" applyAlignment="1">
      <alignment horizontal="left"/>
    </xf>
    <xf numFmtId="0" fontId="27" fillId="5" borderId="5" xfId="0" applyFont="1" applyFill="1" applyBorder="1" applyAlignment="1">
      <alignment horizontal="center" vertical="center"/>
    </xf>
    <xf numFmtId="0" fontId="27" fillId="5" borderId="6" xfId="0" applyFont="1" applyFill="1" applyBorder="1" applyAlignment="1">
      <alignment horizontal="center" vertical="center"/>
    </xf>
    <xf numFmtId="0" fontId="27" fillId="5" borderId="9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1" fontId="51" fillId="0" borderId="15" xfId="2" applyNumberFormat="1" applyFont="1" applyBorder="1" applyAlignment="1">
      <alignment horizontal="center" vertical="center" wrapText="1"/>
    </xf>
    <xf numFmtId="1" fontId="51" fillId="0" borderId="52" xfId="2" applyNumberFormat="1" applyFont="1" applyBorder="1" applyAlignment="1">
      <alignment horizontal="center" vertical="center" wrapText="1"/>
    </xf>
    <xf numFmtId="1" fontId="51" fillId="0" borderId="12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/>
    </xf>
    <xf numFmtId="1" fontId="50" fillId="5" borderId="52" xfId="2" applyNumberFormat="1" applyFont="1" applyFill="1" applyBorder="1" applyAlignment="1">
      <alignment horizontal="center" vertical="center"/>
    </xf>
    <xf numFmtId="1" fontId="50" fillId="5" borderId="13" xfId="2" applyNumberFormat="1" applyFont="1" applyFill="1" applyBorder="1" applyAlignment="1">
      <alignment horizontal="center" vertical="center"/>
    </xf>
    <xf numFmtId="1" fontId="51" fillId="0" borderId="14" xfId="2" applyNumberFormat="1" applyFont="1" applyBorder="1" applyAlignment="1">
      <alignment horizontal="center" vertical="center" wrapText="1"/>
    </xf>
    <xf numFmtId="1" fontId="51" fillId="0" borderId="54" xfId="2" applyNumberFormat="1" applyFont="1" applyBorder="1" applyAlignment="1">
      <alignment horizontal="center" vertical="center" wrapText="1"/>
    </xf>
    <xf numFmtId="1" fontId="50" fillId="5" borderId="15" xfId="2" applyNumberFormat="1" applyFont="1" applyFill="1" applyBorder="1" applyAlignment="1">
      <alignment horizontal="center" vertical="center" wrapText="1"/>
    </xf>
    <xf numFmtId="1" fontId="50" fillId="5" borderId="52" xfId="2" applyNumberFormat="1" applyFont="1" applyFill="1" applyBorder="1" applyAlignment="1">
      <alignment horizontal="center" vertical="center" wrapText="1"/>
    </xf>
    <xf numFmtId="1" fontId="50" fillId="5" borderId="12" xfId="2" applyNumberFormat="1" applyFont="1" applyFill="1" applyBorder="1" applyAlignment="1">
      <alignment horizontal="center" vertical="center" wrapText="1"/>
    </xf>
    <xf numFmtId="0" fontId="50" fillId="0" borderId="15" xfId="2" applyFont="1" applyBorder="1" applyAlignment="1">
      <alignment horizontal="center"/>
    </xf>
    <xf numFmtId="0" fontId="50" fillId="0" borderId="52" xfId="2" applyFont="1" applyBorder="1" applyAlignment="1">
      <alignment horizontal="center"/>
    </xf>
    <xf numFmtId="0" fontId="50" fillId="0" borderId="12" xfId="2" applyFont="1" applyBorder="1" applyAlignment="1">
      <alignment horizontal="center"/>
    </xf>
    <xf numFmtId="1" fontId="50" fillId="5" borderId="55" xfId="2" applyNumberFormat="1" applyFont="1" applyFill="1" applyBorder="1" applyAlignment="1">
      <alignment horizontal="center" vertical="center" wrapText="1"/>
    </xf>
    <xf numFmtId="1" fontId="50" fillId="5" borderId="53" xfId="2" applyNumberFormat="1" applyFont="1" applyFill="1" applyBorder="1" applyAlignment="1">
      <alignment horizontal="center" vertical="center" wrapText="1"/>
    </xf>
    <xf numFmtId="0" fontId="35" fillId="0" borderId="15" xfId="2" quotePrefix="1" applyFont="1" applyBorder="1" applyAlignment="1">
      <alignment horizontal="left" wrapText="1"/>
    </xf>
    <xf numFmtId="0" fontId="35" fillId="0" borderId="52" xfId="2" quotePrefix="1" applyFont="1" applyBorder="1" applyAlignment="1">
      <alignment horizontal="left" wrapText="1"/>
    </xf>
    <xf numFmtId="0" fontId="35" fillId="0" borderId="12" xfId="2" quotePrefix="1" applyFont="1" applyBorder="1" applyAlignment="1">
      <alignment horizontal="left" wrapText="1"/>
    </xf>
    <xf numFmtId="0" fontId="35" fillId="0" borderId="12" xfId="2" applyFont="1" applyBorder="1" applyAlignment="1">
      <alignment horizontal="left"/>
    </xf>
    <xf numFmtId="0" fontId="50" fillId="0" borderId="15" xfId="2" applyFont="1" applyBorder="1" applyAlignment="1">
      <alignment horizontal="left"/>
    </xf>
    <xf numFmtId="0" fontId="50" fillId="0" borderId="52" xfId="2" applyFont="1" applyBorder="1" applyAlignment="1">
      <alignment horizontal="left"/>
    </xf>
    <xf numFmtId="0" fontId="50" fillId="0" borderId="12" xfId="2" applyFont="1" applyBorder="1" applyAlignment="1">
      <alignment horizontal="left"/>
    </xf>
    <xf numFmtId="0" fontId="53" fillId="0" borderId="15" xfId="2" applyFont="1" applyBorder="1" applyAlignment="1">
      <alignment horizontal="center"/>
    </xf>
    <xf numFmtId="0" fontId="53" fillId="0" borderId="52" xfId="2" applyFont="1" applyBorder="1" applyAlignment="1">
      <alignment horizontal="center"/>
    </xf>
    <xf numFmtId="0" fontId="53" fillId="0" borderId="12" xfId="2" applyFont="1" applyBorder="1" applyAlignment="1">
      <alignment horizontal="center"/>
    </xf>
    <xf numFmtId="1" fontId="50" fillId="0" borderId="15" xfId="2" applyNumberFormat="1" applyFont="1" applyBorder="1" applyAlignment="1">
      <alignment horizontal="center"/>
    </xf>
    <xf numFmtId="1" fontId="50" fillId="0" borderId="52" xfId="2" applyNumberFormat="1" applyFont="1" applyBorder="1" applyAlignment="1">
      <alignment horizontal="center"/>
    </xf>
    <xf numFmtId="1" fontId="50" fillId="0" borderId="12" xfId="2" applyNumberFormat="1" applyFont="1" applyBorder="1" applyAlignment="1">
      <alignment horizontal="center"/>
    </xf>
    <xf numFmtId="0" fontId="50" fillId="5" borderId="55" xfId="2" applyFont="1" applyFill="1" applyBorder="1" applyAlignment="1">
      <alignment horizontal="center" vertical="center" wrapText="1"/>
    </xf>
    <xf numFmtId="0" fontId="50" fillId="5" borderId="52" xfId="2" applyFont="1" applyFill="1" applyBorder="1" applyAlignment="1">
      <alignment horizontal="center" vertical="center" wrapText="1"/>
    </xf>
    <xf numFmtId="0" fontId="50" fillId="5" borderId="53" xfId="2" applyFont="1" applyFill="1" applyBorder="1" applyAlignment="1">
      <alignment horizontal="center" vertical="center" wrapText="1"/>
    </xf>
    <xf numFmtId="0" fontId="52" fillId="0" borderId="15" xfId="2" applyFont="1" applyBorder="1" applyAlignment="1">
      <alignment horizontal="center" vertical="center" wrapText="1"/>
    </xf>
    <xf numFmtId="0" fontId="52" fillId="0" borderId="52" xfId="2" applyFont="1" applyBorder="1" applyAlignment="1">
      <alignment horizontal="center" vertical="center" wrapText="1"/>
    </xf>
    <xf numFmtId="0" fontId="52" fillId="0" borderId="12" xfId="2" applyFont="1" applyBorder="1" applyAlignment="1">
      <alignment horizontal="center" vertical="center" wrapText="1"/>
    </xf>
    <xf numFmtId="0" fontId="52" fillId="0" borderId="13" xfId="2" applyFont="1" applyBorder="1" applyAlignment="1">
      <alignment horizontal="center" vertical="center" wrapText="1"/>
    </xf>
    <xf numFmtId="0" fontId="50" fillId="5" borderId="15" xfId="2" applyFont="1" applyFill="1" applyBorder="1" applyAlignment="1">
      <alignment horizontal="center" vertical="center" wrapText="1"/>
    </xf>
    <xf numFmtId="0" fontId="50" fillId="5" borderId="13" xfId="2" applyFont="1" applyFill="1" applyBorder="1" applyAlignment="1">
      <alignment horizontal="center" vertical="center" wrapText="1"/>
    </xf>
    <xf numFmtId="1" fontId="50" fillId="0" borderId="15" xfId="2" applyNumberFormat="1" applyFont="1" applyBorder="1" applyAlignment="1">
      <alignment horizontal="center" vertical="center" wrapText="1"/>
    </xf>
    <xf numFmtId="1" fontId="50" fillId="0" borderId="52" xfId="2" applyNumberFormat="1" applyFont="1" applyBorder="1" applyAlignment="1">
      <alignment horizontal="center" vertical="center" wrapText="1"/>
    </xf>
    <xf numFmtId="1" fontId="50" fillId="0" borderId="12" xfId="2" applyNumberFormat="1" applyFont="1" applyBorder="1" applyAlignment="1">
      <alignment horizontal="center" vertical="center" wrapText="1"/>
    </xf>
    <xf numFmtId="1" fontId="50" fillId="0" borderId="13" xfId="2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left"/>
    </xf>
    <xf numFmtId="0" fontId="27" fillId="0" borderId="33" xfId="0" applyFont="1" applyBorder="1" applyAlignment="1">
      <alignment horizontal="center"/>
    </xf>
    <xf numFmtId="0" fontId="27" fillId="0" borderId="34" xfId="0" applyFont="1" applyBorder="1" applyAlignment="1">
      <alignment horizontal="center"/>
    </xf>
  </cellXfs>
  <cellStyles count="13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30" xr:uid="{6FB06AFF-F053-4446-B569-614E736C7D16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 6" xfId="128" xr:uid="{12510BB4-20BA-4E75-8BE3-C024ADBF0D7F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" xfId="129" xr:uid="{4AC976EE-5D09-424A-8ED5-71C2D177F798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7" Type="http://schemas.openxmlformats.org/officeDocument/2006/relationships/image" Target="../media/image1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2.png"/><Relationship Id="rId5" Type="http://schemas.microsoft.com/office/2007/relationships/hdphoto" Target="../media/hdphoto1.wdp"/><Relationship Id="rId4" Type="http://schemas.openxmlformats.org/officeDocument/2006/relationships/image" Target="../media/image1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0.png"/><Relationship Id="rId13" Type="http://schemas.openxmlformats.org/officeDocument/2006/relationships/image" Target="../media/image24.emf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image" Target="../media/image23.emf"/><Relationship Id="rId2" Type="http://schemas.openxmlformats.org/officeDocument/2006/relationships/image" Target="../media/image14.png"/><Relationship Id="rId1" Type="http://schemas.openxmlformats.org/officeDocument/2006/relationships/image" Target="../media/image13.png"/><Relationship Id="rId6" Type="http://schemas.openxmlformats.org/officeDocument/2006/relationships/image" Target="../media/image18.png"/><Relationship Id="rId11" Type="http://schemas.openxmlformats.org/officeDocument/2006/relationships/image" Target="../media/image5.emf"/><Relationship Id="rId5" Type="http://schemas.openxmlformats.org/officeDocument/2006/relationships/image" Target="../media/image17.png"/><Relationship Id="rId10" Type="http://schemas.openxmlformats.org/officeDocument/2006/relationships/image" Target="../media/image22.png"/><Relationship Id="rId4" Type="http://schemas.openxmlformats.org/officeDocument/2006/relationships/image" Target="../media/image16.png"/><Relationship Id="rId9" Type="http://schemas.openxmlformats.org/officeDocument/2006/relationships/image" Target="../media/image2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452437</xdr:colOff>
      <xdr:row>4</xdr:row>
      <xdr:rowOff>500062</xdr:rowOff>
    </xdr:from>
    <xdr:to>
      <xdr:col>16</xdr:col>
      <xdr:colOff>610051</xdr:colOff>
      <xdr:row>7</xdr:row>
      <xdr:rowOff>314608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D0667C4-C3C7-F945-0D4D-12CDBF580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00" y="2428875"/>
          <a:ext cx="3229426" cy="20291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5888037</xdr:colOff>
      <xdr:row>13</xdr:row>
      <xdr:rowOff>454025</xdr:rowOff>
    </xdr:from>
    <xdr:to>
      <xdr:col>1</xdr:col>
      <xdr:colOff>9015338</xdr:colOff>
      <xdr:row>15</xdr:row>
      <xdr:rowOff>1257300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1045DAC-AC9C-8DB8-E0FB-F8C23554C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3337" y="12417425"/>
          <a:ext cx="3127301" cy="2403475"/>
        </a:xfrm>
        <a:prstGeom prst="rect">
          <a:avLst/>
        </a:prstGeom>
      </xdr:spPr>
    </xdr:pic>
    <xdr:clientData/>
  </xdr:twoCellAnchor>
  <xdr:twoCellAnchor editAs="oneCell">
    <xdr:from>
      <xdr:col>1</xdr:col>
      <xdr:colOff>2603505</xdr:colOff>
      <xdr:row>17</xdr:row>
      <xdr:rowOff>463078</xdr:rowOff>
    </xdr:from>
    <xdr:to>
      <xdr:col>1</xdr:col>
      <xdr:colOff>6622247</xdr:colOff>
      <xdr:row>17</xdr:row>
      <xdr:rowOff>3086100</xdr:rowOff>
    </xdr:to>
    <xdr:pic>
      <xdr:nvPicPr>
        <xdr:cNvPr id="2" name="Picture 1" descr="A white sign with black text&#10;&#10;Description automatically generated">
          <a:extLst>
            <a:ext uri="{FF2B5EF4-FFF2-40B4-BE49-F238E27FC236}">
              <a16:creationId xmlns:a16="http://schemas.microsoft.com/office/drawing/2014/main" id="{52C380C4-6EDE-FCE0-56D5-A440AE5D4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7606665" y="16681618"/>
          <a:ext cx="2623022" cy="4018742"/>
        </a:xfrm>
        <a:prstGeom prst="rect">
          <a:avLst/>
        </a:prstGeom>
      </xdr:spPr>
    </xdr:pic>
    <xdr:clientData/>
  </xdr:twoCellAnchor>
  <xdr:twoCellAnchor editAs="oneCell">
    <xdr:from>
      <xdr:col>1</xdr:col>
      <xdr:colOff>6835775</xdr:colOff>
      <xdr:row>19</xdr:row>
      <xdr:rowOff>28575</xdr:rowOff>
    </xdr:from>
    <xdr:to>
      <xdr:col>2</xdr:col>
      <xdr:colOff>2593975</xdr:colOff>
      <xdr:row>19</xdr:row>
      <xdr:rowOff>3275478</xdr:rowOff>
    </xdr:to>
    <xdr:pic>
      <xdr:nvPicPr>
        <xdr:cNvPr id="4" name="Picture 3" descr="A bar code on a white background&#10;&#10;Description automatically generated">
          <a:extLst>
            <a:ext uri="{FF2B5EF4-FFF2-40B4-BE49-F238E27FC236}">
              <a16:creationId xmlns:a16="http://schemas.microsoft.com/office/drawing/2014/main" id="{1AA70778-E47E-F94A-3CEC-14279D568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344275" y="46732825"/>
          <a:ext cx="5759450" cy="3246903"/>
        </a:xfrm>
        <a:prstGeom prst="rect">
          <a:avLst/>
        </a:prstGeom>
      </xdr:spPr>
    </xdr:pic>
    <xdr:clientData/>
  </xdr:twoCellAnchor>
  <xdr:twoCellAnchor editAs="oneCell">
    <xdr:from>
      <xdr:col>0</xdr:col>
      <xdr:colOff>3970337</xdr:colOff>
      <xdr:row>20</xdr:row>
      <xdr:rowOff>1281112</xdr:rowOff>
    </xdr:from>
    <xdr:to>
      <xdr:col>2</xdr:col>
      <xdr:colOff>3491755</xdr:colOff>
      <xdr:row>21</xdr:row>
      <xdr:rowOff>3678237</xdr:rowOff>
    </xdr:to>
    <xdr:pic>
      <xdr:nvPicPr>
        <xdr:cNvPr id="8" name="Picture 7" descr="A blue and white tag with black text&#10;&#10;Description automatically generated">
          <a:extLst>
            <a:ext uri="{FF2B5EF4-FFF2-40B4-BE49-F238E27FC236}">
              <a16:creationId xmlns:a16="http://schemas.microsoft.com/office/drawing/2014/main" id="{204EB594-92DA-700C-3E1D-0AA448A65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ackgroundRemoval t="9607" b="92140" l="1397" r="94645">
                      <a14:foregroundMark x1="2095" y1="52402" x2="12340" y2="51528"/>
                      <a14:foregroundMark x1="12340" y1="51528" x2="25378" y2="51528"/>
                      <a14:foregroundMark x1="25378" y1="51528" x2="43655" y2="50218"/>
                      <a14:foregroundMark x1="56694" y1="13974" x2="94645" y2="92140"/>
                      <a14:foregroundMark x1="1863" y1="51092" x2="59255" y2="51092"/>
                      <a14:foregroundMark x1="2794" y1="51528" x2="2794" y2="51528"/>
                      <a14:foregroundMark x1="2212" y1="51528" x2="26193" y2="50655"/>
                      <a14:foregroundMark x1="26193" y1="50655" x2="42957" y2="51092"/>
                      <a14:foregroundMark x1="44121" y1="50655" x2="1397" y2="52838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970337" y="51882675"/>
          <a:ext cx="13356481" cy="3683000"/>
        </a:xfrm>
        <a:prstGeom prst="rect">
          <a:avLst/>
        </a:prstGeom>
      </xdr:spPr>
    </xdr:pic>
    <xdr:clientData/>
  </xdr:twoCellAnchor>
  <xdr:twoCellAnchor editAs="oneCell">
    <xdr:from>
      <xdr:col>1</xdr:col>
      <xdr:colOff>4689475</xdr:colOff>
      <xdr:row>22</xdr:row>
      <xdr:rowOff>1031875</xdr:rowOff>
    </xdr:from>
    <xdr:to>
      <xdr:col>1</xdr:col>
      <xdr:colOff>6961162</xdr:colOff>
      <xdr:row>23</xdr:row>
      <xdr:rowOff>2974513</xdr:rowOff>
    </xdr:to>
    <xdr:pic>
      <xdr:nvPicPr>
        <xdr:cNvPr id="9" name="Picture 8" descr="A white box with blue text&#10;&#10;Description automatically generated">
          <a:extLst>
            <a:ext uri="{FF2B5EF4-FFF2-40B4-BE49-F238E27FC236}">
              <a16:creationId xmlns:a16="http://schemas.microsoft.com/office/drawing/2014/main" id="{01A86EB3-132E-9115-7665-1A477EA1D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975725" y="56776938"/>
          <a:ext cx="2271687" cy="3323763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6191249</xdr:colOff>
      <xdr:row>0</xdr:row>
      <xdr:rowOff>142876</xdr:rowOff>
    </xdr:from>
    <xdr:to>
      <xdr:col>1</xdr:col>
      <xdr:colOff>9111112</xdr:colOff>
      <xdr:row>4</xdr:row>
      <xdr:rowOff>96292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C6E385-3B20-4BF1-A998-CE1DFB4097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99" y="142876"/>
          <a:ext cx="2919863" cy="18346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88899</xdr:rowOff>
    </xdr:from>
    <xdr:to>
      <xdr:col>12</xdr:col>
      <xdr:colOff>493104</xdr:colOff>
      <xdr:row>28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3C1507-C2F0-429C-A28E-F365159F0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69899"/>
          <a:ext cx="7732104" cy="49117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hoi.nguyen\Desktop\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"/>
    </sheetNames>
    <sheetDataSet>
      <sheetData sheetId="0">
        <row r="7">
          <cell r="H7" t="str">
            <v xml:space="preserve">JOB NUMBER : 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ong Dong Thanh" id="{A5B3BAB8-37BD-428A-8BAB-A13D09E81BF6}" userId="S::long.dong@un-available.net::d0973603-d6ff-49d5-bb76-5b2f9de7d53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" dT="2024-07-31T06:08:25.39" personId="{A5B3BAB8-37BD-428A-8BAB-A13D09E81BF6}" id="{B4353AD8-365E-4675-A4F8-95E8C746BA8A}">
    <text>THEO COMMENT 310724 CUA NGUYÊN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Q110"/>
  <sheetViews>
    <sheetView tabSelected="1" view="pageBreakPreview" topLeftCell="A22" zoomScale="40" zoomScaleNormal="10" zoomScaleSheetLayoutView="40" zoomScalePageLayoutView="25" workbookViewId="0">
      <selection activeCell="B31" sqref="B31:E31"/>
    </sheetView>
  </sheetViews>
  <sheetFormatPr defaultColWidth="9.140625" defaultRowHeight="14.25"/>
  <cols>
    <col min="1" max="1" width="8.42578125" style="52" customWidth="1"/>
    <col min="2" max="2" width="25" style="52" customWidth="1"/>
    <col min="3" max="3" width="19.5703125" style="52" customWidth="1"/>
    <col min="4" max="4" width="25.5703125" style="52" customWidth="1"/>
    <col min="5" max="5" width="21.140625" style="52" customWidth="1"/>
    <col min="6" max="6" width="20.28515625" style="52" customWidth="1"/>
    <col min="7" max="7" width="20" style="53" customWidth="1"/>
    <col min="8" max="8" width="16" style="52" customWidth="1"/>
    <col min="9" max="9" width="18.5703125" style="52" customWidth="1"/>
    <col min="10" max="10" width="16" style="52" customWidth="1"/>
    <col min="11" max="11" width="22.140625" style="52" customWidth="1"/>
    <col min="12" max="12" width="21.5703125" style="52" customWidth="1"/>
    <col min="13" max="13" width="15.7109375" style="52" customWidth="1"/>
    <col min="14" max="15" width="13.42578125" style="52" customWidth="1"/>
    <col min="16" max="16" width="18.85546875" style="52" customWidth="1"/>
    <col min="17" max="17" width="14.85546875" style="52" bestFit="1" customWidth="1"/>
    <col min="18" max="16384" width="9.140625" style="52"/>
  </cols>
  <sheetData>
    <row r="1" spans="1:17" s="4" customFormat="1" ht="39.950000000000003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85"/>
      <c r="N1" s="365" t="s">
        <v>113</v>
      </c>
      <c r="O1" s="365" t="s">
        <v>113</v>
      </c>
      <c r="P1" s="366" t="s">
        <v>114</v>
      </c>
      <c r="Q1" s="366"/>
    </row>
    <row r="2" spans="1:17" s="4" customFormat="1" ht="39.950000000000003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85"/>
      <c r="N2" s="365" t="s">
        <v>115</v>
      </c>
      <c r="O2" s="365" t="s">
        <v>115</v>
      </c>
      <c r="P2" s="367" t="s">
        <v>116</v>
      </c>
      <c r="Q2" s="367"/>
    </row>
    <row r="3" spans="1:17" s="4" customFormat="1" ht="39.950000000000003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85"/>
      <c r="N3" s="365" t="s">
        <v>117</v>
      </c>
      <c r="O3" s="365" t="s">
        <v>117</v>
      </c>
      <c r="P3" s="368" t="s">
        <v>119</v>
      </c>
      <c r="Q3" s="366"/>
    </row>
    <row r="4" spans="1:17" s="5" customFormat="1" ht="33" customHeight="1" thickBot="1">
      <c r="B4" s="6" t="s">
        <v>293</v>
      </c>
      <c r="G4" s="7"/>
    </row>
    <row r="5" spans="1:17" s="5" customFormat="1" ht="57.95" customHeight="1">
      <c r="B5" s="8" t="s">
        <v>0</v>
      </c>
      <c r="C5" s="8"/>
      <c r="D5" s="6"/>
      <c r="F5" s="9"/>
      <c r="G5" s="370" t="s">
        <v>303</v>
      </c>
      <c r="H5" s="371"/>
      <c r="I5" s="371"/>
      <c r="J5" s="371"/>
      <c r="K5" s="371"/>
      <c r="L5" s="371"/>
      <c r="M5" s="372"/>
    </row>
    <row r="6" spans="1:17" s="10" customFormat="1" ht="57.95" customHeight="1">
      <c r="B6" s="11" t="s">
        <v>43</v>
      </c>
      <c r="C6" s="11"/>
      <c r="D6" s="12" t="s">
        <v>295</v>
      </c>
      <c r="E6" s="14"/>
      <c r="F6" s="11"/>
      <c r="G6" s="373"/>
      <c r="H6" s="374"/>
      <c r="I6" s="374"/>
      <c r="J6" s="374"/>
      <c r="K6" s="374"/>
      <c r="L6" s="374"/>
      <c r="M6" s="375"/>
      <c r="N6" s="13"/>
      <c r="O6" s="13"/>
      <c r="P6" s="13"/>
      <c r="Q6" s="13"/>
    </row>
    <row r="7" spans="1:17" s="10" customFormat="1" ht="57.95" customHeight="1">
      <c r="B7" s="11" t="s">
        <v>44</v>
      </c>
      <c r="C7" s="11"/>
      <c r="D7" s="12" t="s">
        <v>291</v>
      </c>
      <c r="E7" s="12"/>
      <c r="F7" s="11"/>
      <c r="G7" s="373"/>
      <c r="H7" s="374"/>
      <c r="I7" s="374"/>
      <c r="J7" s="374"/>
      <c r="K7" s="374"/>
      <c r="L7" s="374"/>
      <c r="M7" s="375"/>
      <c r="N7" s="13"/>
      <c r="O7" s="13"/>
      <c r="P7" s="13"/>
      <c r="Q7" s="13"/>
    </row>
    <row r="8" spans="1:17" s="10" customFormat="1" ht="57.95" customHeight="1" thickBot="1">
      <c r="B8" s="11" t="s">
        <v>45</v>
      </c>
      <c r="C8" s="11"/>
      <c r="D8" s="369" t="s">
        <v>256</v>
      </c>
      <c r="E8" s="369"/>
      <c r="F8" s="369"/>
      <c r="G8" s="376"/>
      <c r="H8" s="377"/>
      <c r="I8" s="377"/>
      <c r="J8" s="377"/>
      <c r="K8" s="377"/>
      <c r="L8" s="377"/>
      <c r="M8" s="378"/>
      <c r="N8" s="13"/>
      <c r="O8" s="13"/>
      <c r="P8" s="13"/>
      <c r="Q8" s="13"/>
    </row>
    <row r="9" spans="1:17" s="15" customFormat="1" ht="27.75">
      <c r="B9" s="16" t="s">
        <v>1</v>
      </c>
      <c r="C9" s="16"/>
      <c r="D9" s="183" t="s">
        <v>292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5" customFormat="1" ht="27.75">
      <c r="B10" s="20" t="s">
        <v>2</v>
      </c>
      <c r="C10" s="20"/>
      <c r="D10" s="182" t="s">
        <v>257</v>
      </c>
      <c r="E10" s="21"/>
      <c r="F10" s="21"/>
      <c r="G10" s="22"/>
      <c r="H10" s="21"/>
      <c r="I10" s="23"/>
      <c r="J10" s="234" t="s">
        <v>46</v>
      </c>
      <c r="K10" s="23"/>
      <c r="L10" s="235"/>
      <c r="M10" s="23" t="s">
        <v>224</v>
      </c>
      <c r="N10" s="24"/>
      <c r="O10" s="24"/>
      <c r="P10" s="24"/>
      <c r="Q10" s="24"/>
    </row>
    <row r="11" spans="1:17" s="15" customFormat="1" ht="68.25" customHeight="1">
      <c r="B11" s="23" t="s">
        <v>3</v>
      </c>
      <c r="C11" s="23"/>
      <c r="D11" s="381">
        <v>45510</v>
      </c>
      <c r="E11" s="382"/>
      <c r="F11" s="382"/>
      <c r="G11" s="25"/>
      <c r="H11" s="26"/>
      <c r="I11" s="23"/>
      <c r="J11" s="234" t="s">
        <v>4</v>
      </c>
      <c r="K11" s="23"/>
      <c r="L11" s="235"/>
      <c r="M11" s="379" t="s">
        <v>258</v>
      </c>
      <c r="N11" s="379"/>
      <c r="O11" s="379"/>
      <c r="P11" s="379"/>
      <c r="Q11" s="379"/>
    </row>
    <row r="12" spans="1:17" s="15" customFormat="1" ht="27.75">
      <c r="B12" s="23" t="s">
        <v>5</v>
      </c>
      <c r="C12" s="23"/>
      <c r="D12" s="27"/>
      <c r="E12" s="23"/>
      <c r="F12" s="23"/>
      <c r="G12" s="28"/>
      <c r="H12" s="29"/>
      <c r="I12" s="23"/>
      <c r="J12" s="234" t="s">
        <v>40</v>
      </c>
      <c r="M12" s="23" t="s">
        <v>152</v>
      </c>
      <c r="N12" s="23"/>
      <c r="O12" s="29"/>
      <c r="P12" s="29"/>
      <c r="Q12" s="24"/>
    </row>
    <row r="13" spans="1:17" s="15" customFormat="1" ht="27.75">
      <c r="B13" s="383"/>
      <c r="C13" s="383"/>
      <c r="D13" s="383"/>
      <c r="E13" s="383"/>
      <c r="F13" s="383"/>
      <c r="G13" s="28"/>
      <c r="H13" s="29"/>
      <c r="I13" s="23"/>
      <c r="J13" s="234" t="s">
        <v>6</v>
      </c>
      <c r="K13" s="23"/>
      <c r="L13" s="235"/>
      <c r="M13" s="23"/>
      <c r="N13" s="29"/>
      <c r="O13" s="24"/>
      <c r="P13" s="24"/>
      <c r="Q13" s="29"/>
    </row>
    <row r="14" spans="1:17" s="15" customFormat="1" ht="27.7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4" t="s">
        <v>8</v>
      </c>
      <c r="K14" s="23"/>
      <c r="L14" s="235"/>
      <c r="M14" s="24" t="s">
        <v>225</v>
      </c>
      <c r="N14" s="24"/>
      <c r="O14" s="24"/>
      <c r="P14" s="24"/>
      <c r="Q14" s="24"/>
    </row>
    <row r="15" spans="1:17" s="15" customFormat="1" ht="32.450000000000003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s="249" customFormat="1" ht="91.5" customHeight="1">
      <c r="B17" s="246"/>
      <c r="C17" s="247" t="s">
        <v>112</v>
      </c>
      <c r="D17" s="247" t="s">
        <v>9</v>
      </c>
      <c r="E17" s="248" t="s">
        <v>57</v>
      </c>
      <c r="F17" s="248" t="s">
        <v>223</v>
      </c>
      <c r="G17" s="248" t="s">
        <v>61</v>
      </c>
      <c r="H17" s="248" t="s">
        <v>10</v>
      </c>
      <c r="I17" s="248" t="s">
        <v>58</v>
      </c>
      <c r="J17" s="248" t="s">
        <v>59</v>
      </c>
      <c r="K17" s="248" t="s">
        <v>60</v>
      </c>
      <c r="L17" s="248"/>
      <c r="M17" s="248"/>
      <c r="N17" s="248"/>
      <c r="O17" s="248"/>
      <c r="P17" s="248"/>
      <c r="Q17" s="273" t="s">
        <v>11</v>
      </c>
    </row>
    <row r="18" spans="1:17" s="249" customFormat="1" ht="45">
      <c r="B18" s="250" t="s">
        <v>12</v>
      </c>
      <c r="C18" s="251"/>
      <c r="D18" s="252" t="s">
        <v>38</v>
      </c>
      <c r="E18" s="253"/>
      <c r="F18" s="254">
        <v>2</v>
      </c>
      <c r="G18" s="254">
        <v>2</v>
      </c>
      <c r="H18" s="254">
        <v>2</v>
      </c>
      <c r="I18" s="254">
        <v>2</v>
      </c>
      <c r="J18" s="254">
        <v>2</v>
      </c>
      <c r="K18" s="254">
        <v>2</v>
      </c>
      <c r="L18" s="254"/>
      <c r="M18" s="254"/>
      <c r="N18" s="254"/>
      <c r="O18" s="254"/>
      <c r="P18" s="254"/>
      <c r="Q18" s="255">
        <f>SUM(E18:P18)</f>
        <v>12</v>
      </c>
    </row>
    <row r="19" spans="1:17" s="249" customFormat="1" ht="45">
      <c r="B19" s="250" t="s">
        <v>64</v>
      </c>
      <c r="C19" s="251"/>
      <c r="D19" s="253" t="str">
        <f>+D18</f>
        <v>WHITE</v>
      </c>
      <c r="E19" s="253"/>
      <c r="F19" s="256"/>
      <c r="G19" s="256"/>
      <c r="H19" s="256"/>
      <c r="I19" s="256"/>
      <c r="J19" s="256"/>
      <c r="K19" s="256"/>
      <c r="L19" s="256"/>
      <c r="M19" s="256"/>
      <c r="N19" s="256"/>
      <c r="O19" s="256"/>
      <c r="P19" s="256"/>
      <c r="Q19" s="255">
        <f>SUM(E19:P19)</f>
        <v>0</v>
      </c>
    </row>
    <row r="20" spans="1:17" s="262" customFormat="1" ht="45">
      <c r="B20" s="257" t="s">
        <v>13</v>
      </c>
      <c r="C20" s="257"/>
      <c r="D20" s="258" t="str">
        <f>+D19</f>
        <v>WHITE</v>
      </c>
      <c r="E20" s="259"/>
      <c r="F20" s="261">
        <f t="shared" ref="F20:K20" si="0">SUM(F18:F19)</f>
        <v>2</v>
      </c>
      <c r="G20" s="261">
        <f t="shared" si="0"/>
        <v>2</v>
      </c>
      <c r="H20" s="261">
        <f t="shared" si="0"/>
        <v>2</v>
      </c>
      <c r="I20" s="261">
        <f t="shared" si="0"/>
        <v>2</v>
      </c>
      <c r="J20" s="261">
        <f t="shared" si="0"/>
        <v>2</v>
      </c>
      <c r="K20" s="261">
        <f t="shared" si="0"/>
        <v>2</v>
      </c>
      <c r="L20" s="261"/>
      <c r="M20" s="260"/>
      <c r="N20" s="260"/>
      <c r="O20" s="260"/>
      <c r="P20" s="260"/>
      <c r="Q20" s="260">
        <f>SUM(Q18:Q19)</f>
        <v>12</v>
      </c>
    </row>
    <row r="21" spans="1:17" s="249" customFormat="1" ht="45">
      <c r="B21" s="263"/>
      <c r="C21" s="263"/>
      <c r="D21" s="263"/>
      <c r="E21" s="264"/>
      <c r="F21" s="264"/>
      <c r="G21" s="265"/>
      <c r="H21" s="264"/>
      <c r="I21" s="264"/>
      <c r="J21" s="264"/>
      <c r="K21" s="264"/>
      <c r="L21" s="264"/>
      <c r="M21" s="266"/>
      <c r="N21" s="266"/>
      <c r="O21" s="266"/>
      <c r="P21" s="266"/>
      <c r="Q21" s="267"/>
    </row>
    <row r="22" spans="1:17" s="262" customFormat="1" ht="69.95" customHeight="1">
      <c r="B22" s="268" t="s">
        <v>161</v>
      </c>
      <c r="C22" s="269"/>
      <c r="D22" s="268"/>
      <c r="E22" s="270"/>
      <c r="F22" s="271">
        <f>F20</f>
        <v>2</v>
      </c>
      <c r="G22" s="271">
        <f t="shared" ref="G22:K22" si="1">G20</f>
        <v>2</v>
      </c>
      <c r="H22" s="271">
        <f t="shared" si="1"/>
        <v>2</v>
      </c>
      <c r="I22" s="271">
        <f t="shared" si="1"/>
        <v>2</v>
      </c>
      <c r="J22" s="271">
        <f t="shared" si="1"/>
        <v>2</v>
      </c>
      <c r="K22" s="271">
        <f t="shared" si="1"/>
        <v>2</v>
      </c>
      <c r="L22" s="271"/>
      <c r="M22" s="271"/>
      <c r="N22" s="271"/>
      <c r="O22" s="271"/>
      <c r="P22" s="271"/>
      <c r="Q22" s="271">
        <f>Q20</f>
        <v>12</v>
      </c>
    </row>
    <row r="23" spans="1:17" s="135" customFormat="1" ht="20.25" customHeight="1">
      <c r="B23" s="136"/>
      <c r="C23" s="137"/>
      <c r="D23" s="380" t="s">
        <v>228</v>
      </c>
      <c r="E23" s="380"/>
      <c r="F23" s="380"/>
      <c r="G23" s="380"/>
      <c r="H23" s="380"/>
      <c r="I23" s="380"/>
      <c r="J23" s="380"/>
      <c r="K23" s="380"/>
      <c r="L23" s="380"/>
      <c r="M23" s="380"/>
      <c r="N23" s="380"/>
      <c r="O23" s="380"/>
      <c r="P23" s="380"/>
      <c r="Q23" s="380"/>
    </row>
    <row r="24" spans="1:17" s="4" customFormat="1" ht="59.1" customHeight="1">
      <c r="B24" s="105" t="s">
        <v>14</v>
      </c>
      <c r="C24" s="35"/>
      <c r="D24" s="380"/>
      <c r="E24" s="380"/>
      <c r="F24" s="380"/>
      <c r="G24" s="380"/>
      <c r="H24" s="380"/>
      <c r="I24" s="380"/>
      <c r="J24" s="380"/>
      <c r="K24" s="380"/>
      <c r="L24" s="380"/>
      <c r="M24" s="380"/>
      <c r="N24" s="380"/>
      <c r="O24" s="380"/>
      <c r="P24" s="380"/>
      <c r="Q24" s="380"/>
    </row>
    <row r="25" spans="1:17" s="36" customFormat="1" ht="121.5">
      <c r="A25" s="342" t="s">
        <v>15</v>
      </c>
      <c r="B25" s="342"/>
      <c r="C25" s="342"/>
      <c r="D25" s="239" t="s">
        <v>16</v>
      </c>
      <c r="E25" s="239" t="s">
        <v>17</v>
      </c>
      <c r="F25" s="239" t="s">
        <v>18</v>
      </c>
      <c r="G25" s="238" t="s">
        <v>19</v>
      </c>
      <c r="H25" s="238" t="s">
        <v>20</v>
      </c>
      <c r="I25" s="238" t="s">
        <v>34</v>
      </c>
      <c r="J25" s="238" t="s">
        <v>221</v>
      </c>
      <c r="K25" s="238" t="s">
        <v>219</v>
      </c>
      <c r="L25" s="238" t="s">
        <v>220</v>
      </c>
      <c r="M25" s="238" t="s">
        <v>36</v>
      </c>
      <c r="N25" s="341" t="s">
        <v>51</v>
      </c>
      <c r="O25" s="341"/>
      <c r="P25" s="341"/>
      <c r="Q25" s="341"/>
    </row>
    <row r="26" spans="1:17" s="46" customFormat="1" ht="45.75" customHeight="1">
      <c r="A26" s="393" t="str">
        <f>D20</f>
        <v>WHITE</v>
      </c>
      <c r="B26" s="393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</row>
    <row r="27" spans="1:17" s="169" customFormat="1" ht="60" customHeight="1">
      <c r="A27" s="174">
        <v>1</v>
      </c>
      <c r="B27" s="384" t="str">
        <f>$M$11</f>
        <v>HEAVY JERSEY SOLID - 20'S/2 WITH ENZYME CUT, 300-310GSM</v>
      </c>
      <c r="C27" s="384"/>
      <c r="D27" s="240" t="s">
        <v>153</v>
      </c>
      <c r="E27" s="240" t="str">
        <f>D18</f>
        <v>WHITE</v>
      </c>
      <c r="F27" s="174" t="s">
        <v>10</v>
      </c>
      <c r="G27" s="241">
        <f>$Q$20</f>
        <v>12</v>
      </c>
      <c r="H27" s="242">
        <v>0.93</v>
      </c>
      <c r="I27" s="229">
        <f>H27*G27</f>
        <v>11.16</v>
      </c>
      <c r="J27" s="236">
        <f>I27*9%+(I27/50)*0.5</f>
        <v>1.1159999999999999</v>
      </c>
      <c r="K27" s="236">
        <v>0</v>
      </c>
      <c r="L27" s="236"/>
      <c r="M27" s="237">
        <f>ROUNDUP(SUM(I27:L27),0)</f>
        <v>13</v>
      </c>
      <c r="N27" s="329" t="s">
        <v>300</v>
      </c>
      <c r="O27" s="330"/>
      <c r="P27" s="331"/>
      <c r="Q27" s="286" t="s">
        <v>301</v>
      </c>
    </row>
    <row r="28" spans="1:17" s="169" customFormat="1" ht="96" customHeight="1">
      <c r="A28" s="174">
        <v>2</v>
      </c>
      <c r="B28" s="384" t="s">
        <v>259</v>
      </c>
      <c r="C28" s="384"/>
      <c r="D28" s="240" t="s">
        <v>299</v>
      </c>
      <c r="E28" s="240" t="str">
        <f>E27</f>
        <v>WHITE</v>
      </c>
      <c r="F28" s="174" t="s">
        <v>10</v>
      </c>
      <c r="G28" s="241">
        <f>$Q$20</f>
        <v>12</v>
      </c>
      <c r="H28" s="242">
        <v>0.05</v>
      </c>
      <c r="I28" s="229">
        <f t="shared" ref="I28" si="2">H28*G28</f>
        <v>0.60000000000000009</v>
      </c>
      <c r="J28" s="236">
        <f>I28*10%+(I28/50)*0.5</f>
        <v>6.6000000000000017E-2</v>
      </c>
      <c r="K28" s="236">
        <v>0</v>
      </c>
      <c r="L28" s="236"/>
      <c r="M28" s="237">
        <f>ROUNDUP(SUM(I28:L28),0)</f>
        <v>1</v>
      </c>
      <c r="N28" s="332"/>
      <c r="O28" s="333"/>
      <c r="P28" s="334"/>
      <c r="Q28" s="285" t="s">
        <v>302</v>
      </c>
    </row>
    <row r="29" spans="1:17" s="37" customFormat="1" ht="36.950000000000003" customHeight="1" thickBot="1">
      <c r="B29" s="105" t="s">
        <v>21</v>
      </c>
      <c r="C29" s="38"/>
      <c r="D29" s="38"/>
      <c r="E29" s="38"/>
      <c r="G29" s="39"/>
      <c r="Q29" s="40"/>
    </row>
    <row r="30" spans="1:17" s="54" customFormat="1" ht="55.5" customHeight="1">
      <c r="A30" s="320" t="s">
        <v>22</v>
      </c>
      <c r="B30" s="321"/>
      <c r="C30" s="321"/>
      <c r="D30" s="321"/>
      <c r="E30" s="322"/>
      <c r="F30" s="102" t="s">
        <v>47</v>
      </c>
      <c r="G30" s="102" t="s">
        <v>23</v>
      </c>
      <c r="H30" s="385" t="s">
        <v>42</v>
      </c>
      <c r="I30" s="386"/>
      <c r="J30" s="103" t="s">
        <v>18</v>
      </c>
      <c r="K30" s="102" t="s">
        <v>48</v>
      </c>
      <c r="L30" s="102" t="s">
        <v>24</v>
      </c>
      <c r="M30" s="104" t="s">
        <v>25</v>
      </c>
      <c r="N30" s="104" t="s">
        <v>26</v>
      </c>
      <c r="O30" s="104" t="s">
        <v>27</v>
      </c>
      <c r="P30" s="400" t="s">
        <v>28</v>
      </c>
      <c r="Q30" s="401"/>
    </row>
    <row r="31" spans="1:17" s="15" customFormat="1" ht="60" customHeight="1">
      <c r="A31" s="111">
        <v>1</v>
      </c>
      <c r="B31" s="326" t="s">
        <v>41</v>
      </c>
      <c r="C31" s="326"/>
      <c r="D31" s="326"/>
      <c r="E31" s="326"/>
      <c r="F31" s="112" t="str">
        <f>H31</f>
        <v>WHITE</v>
      </c>
      <c r="G31" s="142"/>
      <c r="H31" s="327" t="str">
        <f>$D$20</f>
        <v>WHITE</v>
      </c>
      <c r="I31" s="328" t="str">
        <f t="shared" ref="I31:I34" si="3">$E$27</f>
        <v>WHITE</v>
      </c>
      <c r="J31" s="113" t="s">
        <v>29</v>
      </c>
      <c r="K31" s="113">
        <f>$Q$20</f>
        <v>12</v>
      </c>
      <c r="L31" s="113">
        <f>240/5000</f>
        <v>4.8000000000000001E-2</v>
      </c>
      <c r="M31" s="115">
        <f t="shared" ref="M31:M32" si="4">K31*L31</f>
        <v>0.57600000000000007</v>
      </c>
      <c r="N31" s="115"/>
      <c r="O31" s="41">
        <v>8</v>
      </c>
      <c r="P31" s="339" t="s">
        <v>296</v>
      </c>
      <c r="Q31" s="340"/>
    </row>
    <row r="32" spans="1:17" s="15" customFormat="1" ht="60" customHeight="1">
      <c r="A32" s="111">
        <v>6</v>
      </c>
      <c r="B32" s="326" t="s">
        <v>163</v>
      </c>
      <c r="C32" s="326"/>
      <c r="D32" s="326"/>
      <c r="E32" s="326"/>
      <c r="F32" s="272" t="s">
        <v>226</v>
      </c>
      <c r="G32" s="275"/>
      <c r="H32" s="327" t="str">
        <f>H31</f>
        <v>WHITE</v>
      </c>
      <c r="I32" s="328"/>
      <c r="J32" s="113" t="s">
        <v>29</v>
      </c>
      <c r="K32" s="113">
        <f>$Q$20</f>
        <v>12</v>
      </c>
      <c r="L32" s="113">
        <f>4/4500</f>
        <v>8.8888888888888893E-4</v>
      </c>
      <c r="M32" s="115">
        <f t="shared" si="4"/>
        <v>1.0666666666666668E-2</v>
      </c>
      <c r="N32" s="115"/>
      <c r="O32" s="41">
        <v>8</v>
      </c>
      <c r="P32" s="339" t="s">
        <v>296</v>
      </c>
      <c r="Q32" s="340"/>
    </row>
    <row r="33" spans="1:17" s="15" customFormat="1" ht="60" customHeight="1">
      <c r="A33" s="111">
        <v>7</v>
      </c>
      <c r="B33" s="325" t="s">
        <v>298</v>
      </c>
      <c r="C33" s="326"/>
      <c r="D33" s="326"/>
      <c r="E33" s="326"/>
      <c r="F33" s="272" t="s">
        <v>226</v>
      </c>
      <c r="G33" s="274"/>
      <c r="H33" s="327" t="str">
        <f t="shared" ref="H33" si="5">$D$20</f>
        <v>WHITE</v>
      </c>
      <c r="I33" s="328" t="str">
        <f t="shared" si="3"/>
        <v>WHITE</v>
      </c>
      <c r="J33" s="113" t="s">
        <v>30</v>
      </c>
      <c r="K33" s="113">
        <f>$Q$20</f>
        <v>12</v>
      </c>
      <c r="L33" s="113">
        <v>1</v>
      </c>
      <c r="M33" s="113">
        <f t="shared" ref="M33:M34" si="6">L33*K33</f>
        <v>12</v>
      </c>
      <c r="N33" s="115"/>
      <c r="O33" s="41">
        <f t="shared" ref="O33:O34" si="7">ROUNDUP(N33+M33,0)</f>
        <v>12</v>
      </c>
      <c r="P33" s="339" t="s">
        <v>296</v>
      </c>
      <c r="Q33" s="340"/>
    </row>
    <row r="34" spans="1:17" s="15" customFormat="1" ht="60" customHeight="1">
      <c r="A34" s="111">
        <v>9</v>
      </c>
      <c r="B34" s="325" t="s">
        <v>297</v>
      </c>
      <c r="C34" s="326"/>
      <c r="D34" s="326"/>
      <c r="E34" s="326"/>
      <c r="F34" s="283" t="s">
        <v>129</v>
      </c>
      <c r="G34" s="274"/>
      <c r="H34" s="327" t="str">
        <f>$D$20</f>
        <v>WHITE</v>
      </c>
      <c r="I34" s="328" t="str">
        <f t="shared" si="3"/>
        <v>WHITE</v>
      </c>
      <c r="J34" s="113" t="s">
        <v>30</v>
      </c>
      <c r="K34" s="113">
        <f>$Q$20</f>
        <v>12</v>
      </c>
      <c r="L34" s="113">
        <v>1</v>
      </c>
      <c r="M34" s="113">
        <f t="shared" si="6"/>
        <v>12</v>
      </c>
      <c r="N34" s="115"/>
      <c r="O34" s="41">
        <f t="shared" si="7"/>
        <v>12</v>
      </c>
      <c r="P34" s="339" t="s">
        <v>296</v>
      </c>
      <c r="Q34" s="340"/>
    </row>
    <row r="35" spans="1:17" s="37" customFormat="1" ht="39" hidden="1" customHeight="1">
      <c r="B35" s="110" t="s">
        <v>66</v>
      </c>
      <c r="C35" s="38"/>
      <c r="D35" s="38"/>
      <c r="E35" s="38"/>
      <c r="F35" s="42"/>
      <c r="G35" s="39"/>
      <c r="H35" s="42"/>
      <c r="I35" s="42"/>
      <c r="J35" s="42"/>
      <c r="K35" s="42"/>
      <c r="L35" s="42"/>
      <c r="M35" s="42"/>
      <c r="N35" s="42"/>
      <c r="O35" s="42"/>
      <c r="Q35" s="40"/>
    </row>
    <row r="36" spans="1:17" s="54" customFormat="1" ht="60.75" hidden="1">
      <c r="A36" s="342" t="s">
        <v>22</v>
      </c>
      <c r="B36" s="342"/>
      <c r="C36" s="342"/>
      <c r="D36" s="342"/>
      <c r="E36" s="342"/>
      <c r="F36" s="238" t="s">
        <v>47</v>
      </c>
      <c r="G36" s="238" t="s">
        <v>23</v>
      </c>
      <c r="H36" s="341" t="s">
        <v>42</v>
      </c>
      <c r="I36" s="341"/>
      <c r="J36" s="239" t="s">
        <v>18</v>
      </c>
      <c r="K36" s="238" t="s">
        <v>48</v>
      </c>
      <c r="L36" s="238" t="s">
        <v>24</v>
      </c>
      <c r="M36" s="238" t="s">
        <v>25</v>
      </c>
      <c r="N36" s="238" t="s">
        <v>26</v>
      </c>
      <c r="O36" s="238" t="s">
        <v>27</v>
      </c>
      <c r="P36" s="341" t="s">
        <v>28</v>
      </c>
      <c r="Q36" s="341"/>
    </row>
    <row r="37" spans="1:17" s="15" customFormat="1" ht="59.45" hidden="1" customHeight="1">
      <c r="A37" s="111">
        <v>1</v>
      </c>
      <c r="B37" s="325" t="s">
        <v>243</v>
      </c>
      <c r="C37" s="326"/>
      <c r="D37" s="326"/>
      <c r="E37" s="326"/>
      <c r="F37" s="323" t="s">
        <v>129</v>
      </c>
      <c r="G37" s="274"/>
      <c r="H37" s="327" t="str">
        <f>$D$20</f>
        <v>WHITE</v>
      </c>
      <c r="I37" s="328" t="str">
        <f t="shared" ref="I37:I49" si="8">$E$27</f>
        <v>WHITE</v>
      </c>
      <c r="J37" s="113" t="s">
        <v>30</v>
      </c>
      <c r="K37" s="113">
        <f>$Q$20</f>
        <v>12</v>
      </c>
      <c r="L37" s="113">
        <v>1</v>
      </c>
      <c r="M37" s="113">
        <f t="shared" ref="M37:M50" si="9">K37*L37</f>
        <v>12</v>
      </c>
      <c r="N37" s="115"/>
      <c r="O37" s="41">
        <f t="shared" ref="O37:O50" si="10">ROUNDUP(N37+M37,0)</f>
        <v>12</v>
      </c>
      <c r="P37" s="318"/>
      <c r="Q37" s="319"/>
    </row>
    <row r="38" spans="1:17" s="15" customFormat="1" ht="59.45" hidden="1" customHeight="1">
      <c r="A38" s="111">
        <v>2</v>
      </c>
      <c r="B38" s="325" t="s">
        <v>243</v>
      </c>
      <c r="C38" s="326"/>
      <c r="D38" s="326"/>
      <c r="E38" s="326"/>
      <c r="F38" s="324"/>
      <c r="G38" s="274"/>
      <c r="H38" s="327" t="e">
        <f>#REF!</f>
        <v>#REF!</v>
      </c>
      <c r="I38" s="328"/>
      <c r="J38" s="113" t="s">
        <v>30</v>
      </c>
      <c r="K38" s="113" t="e">
        <f>#REF!</f>
        <v>#REF!</v>
      </c>
      <c r="L38" s="113">
        <v>1</v>
      </c>
      <c r="M38" s="113" t="e">
        <f t="shared" si="9"/>
        <v>#REF!</v>
      </c>
      <c r="N38" s="115"/>
      <c r="O38" s="41" t="e">
        <f t="shared" si="10"/>
        <v>#REF!</v>
      </c>
      <c r="P38" s="318"/>
      <c r="Q38" s="319"/>
    </row>
    <row r="39" spans="1:17" s="15" customFormat="1" ht="59.45" hidden="1" customHeight="1">
      <c r="A39" s="111">
        <v>3</v>
      </c>
      <c r="B39" s="325" t="s">
        <v>244</v>
      </c>
      <c r="C39" s="326"/>
      <c r="D39" s="326"/>
      <c r="E39" s="326"/>
      <c r="F39" s="272" t="s">
        <v>227</v>
      </c>
      <c r="G39" s="274"/>
      <c r="H39" s="327" t="str">
        <f t="shared" ref="H39" si="11">$D$20</f>
        <v>WHITE</v>
      </c>
      <c r="I39" s="328" t="str">
        <f t="shared" si="8"/>
        <v>WHITE</v>
      </c>
      <c r="J39" s="113" t="s">
        <v>30</v>
      </c>
      <c r="K39" s="113">
        <f t="shared" ref="K39" si="12">$Q$20</f>
        <v>12</v>
      </c>
      <c r="L39" s="113">
        <v>1</v>
      </c>
      <c r="M39" s="113">
        <f t="shared" si="9"/>
        <v>12</v>
      </c>
      <c r="N39" s="115"/>
      <c r="O39" s="41">
        <f t="shared" ref="O39:O40" si="13">ROUNDUP(N39+M39,0)</f>
        <v>12</v>
      </c>
      <c r="P39" s="318"/>
      <c r="Q39" s="319"/>
    </row>
    <row r="40" spans="1:17" s="15" customFormat="1" ht="59.45" hidden="1" customHeight="1">
      <c r="A40" s="111">
        <v>4</v>
      </c>
      <c r="B40" s="325" t="s">
        <v>244</v>
      </c>
      <c r="C40" s="326"/>
      <c r="D40" s="326"/>
      <c r="E40" s="326"/>
      <c r="F40" s="272" t="s">
        <v>227</v>
      </c>
      <c r="G40" s="274"/>
      <c r="H40" s="327" t="e">
        <f>#REF!</f>
        <v>#REF!</v>
      </c>
      <c r="I40" s="328"/>
      <c r="J40" s="113" t="s">
        <v>30</v>
      </c>
      <c r="K40" s="113" t="e">
        <f>#REF!</f>
        <v>#REF!</v>
      </c>
      <c r="L40" s="113">
        <v>1</v>
      </c>
      <c r="M40" s="113" t="e">
        <f t="shared" si="9"/>
        <v>#REF!</v>
      </c>
      <c r="N40" s="115"/>
      <c r="O40" s="41" t="e">
        <f t="shared" si="13"/>
        <v>#REF!</v>
      </c>
      <c r="P40" s="318"/>
      <c r="Q40" s="319"/>
    </row>
    <row r="41" spans="1:17" s="15" customFormat="1" ht="59.45" hidden="1" customHeight="1">
      <c r="A41" s="111">
        <v>5</v>
      </c>
      <c r="B41" s="325" t="s">
        <v>263</v>
      </c>
      <c r="C41" s="326"/>
      <c r="D41" s="326"/>
      <c r="E41" s="326"/>
      <c r="F41" s="272" t="s">
        <v>132</v>
      </c>
      <c r="G41" s="274"/>
      <c r="H41" s="327" t="str">
        <f t="shared" ref="H41" si="14">$D$20</f>
        <v>WHITE</v>
      </c>
      <c r="I41" s="328" t="str">
        <f t="shared" si="8"/>
        <v>WHITE</v>
      </c>
      <c r="J41" s="113" t="s">
        <v>30</v>
      </c>
      <c r="K41" s="113">
        <f t="shared" ref="K41" si="15">$Q$20</f>
        <v>12</v>
      </c>
      <c r="L41" s="113">
        <v>1</v>
      </c>
      <c r="M41" s="113">
        <f t="shared" si="9"/>
        <v>12</v>
      </c>
      <c r="N41" s="115"/>
      <c r="O41" s="41">
        <f t="shared" si="10"/>
        <v>12</v>
      </c>
      <c r="P41" s="318"/>
      <c r="Q41" s="319"/>
    </row>
    <row r="42" spans="1:17" s="15" customFormat="1" ht="59.45" hidden="1" customHeight="1">
      <c r="A42" s="111">
        <v>6</v>
      </c>
      <c r="B42" s="325" t="s">
        <v>263</v>
      </c>
      <c r="C42" s="326"/>
      <c r="D42" s="326"/>
      <c r="E42" s="326"/>
      <c r="F42" s="272" t="s">
        <v>132</v>
      </c>
      <c r="G42" s="274"/>
      <c r="H42" s="327" t="e">
        <f>#REF!</f>
        <v>#REF!</v>
      </c>
      <c r="I42" s="328"/>
      <c r="J42" s="113" t="s">
        <v>30</v>
      </c>
      <c r="K42" s="113" t="e">
        <f>#REF!</f>
        <v>#REF!</v>
      </c>
      <c r="L42" s="113">
        <v>1</v>
      </c>
      <c r="M42" s="113" t="e">
        <f t="shared" si="9"/>
        <v>#REF!</v>
      </c>
      <c r="N42" s="115"/>
      <c r="O42" s="41" t="e">
        <f t="shared" si="10"/>
        <v>#REF!</v>
      </c>
      <c r="P42" s="318"/>
      <c r="Q42" s="319"/>
    </row>
    <row r="43" spans="1:17" s="15" customFormat="1" ht="59.45" hidden="1" customHeight="1">
      <c r="A43" s="111">
        <v>7</v>
      </c>
      <c r="B43" s="325" t="s">
        <v>245</v>
      </c>
      <c r="C43" s="326"/>
      <c r="D43" s="326"/>
      <c r="E43" s="326"/>
      <c r="F43" s="272" t="s">
        <v>55</v>
      </c>
      <c r="G43" s="274"/>
      <c r="H43" s="327" t="str">
        <f t="shared" ref="H43" si="16">$D$20</f>
        <v>WHITE</v>
      </c>
      <c r="I43" s="328" t="str">
        <f t="shared" si="8"/>
        <v>WHITE</v>
      </c>
      <c r="J43" s="113" t="s">
        <v>30</v>
      </c>
      <c r="K43" s="113">
        <f t="shared" ref="K43" si="17">$Q$20</f>
        <v>12</v>
      </c>
      <c r="L43" s="114">
        <f>1/30</f>
        <v>3.3333333333333333E-2</v>
      </c>
      <c r="M43" s="113">
        <f t="shared" si="9"/>
        <v>0.4</v>
      </c>
      <c r="N43" s="115"/>
      <c r="O43" s="41">
        <f t="shared" ref="O43:O44" si="18">ROUNDUP(N43+M43,0)</f>
        <v>1</v>
      </c>
      <c r="P43" s="318"/>
      <c r="Q43" s="319"/>
    </row>
    <row r="44" spans="1:17" s="15" customFormat="1" ht="59.45" hidden="1" customHeight="1">
      <c r="A44" s="111">
        <v>8</v>
      </c>
      <c r="B44" s="325" t="s">
        <v>245</v>
      </c>
      <c r="C44" s="326"/>
      <c r="D44" s="326"/>
      <c r="E44" s="326"/>
      <c r="F44" s="272" t="s">
        <v>55</v>
      </c>
      <c r="G44" s="274"/>
      <c r="H44" s="327" t="e">
        <f>#REF!</f>
        <v>#REF!</v>
      </c>
      <c r="I44" s="328"/>
      <c r="J44" s="113" t="s">
        <v>30</v>
      </c>
      <c r="K44" s="113" t="e">
        <f>#REF!</f>
        <v>#REF!</v>
      </c>
      <c r="L44" s="114">
        <f>1/30</f>
        <v>3.3333333333333333E-2</v>
      </c>
      <c r="M44" s="113" t="e">
        <f t="shared" si="9"/>
        <v>#REF!</v>
      </c>
      <c r="N44" s="115"/>
      <c r="O44" s="41" t="e">
        <f t="shared" si="18"/>
        <v>#REF!</v>
      </c>
      <c r="P44" s="318"/>
      <c r="Q44" s="319"/>
    </row>
    <row r="45" spans="1:17" s="15" customFormat="1" ht="59.45" hidden="1" customHeight="1">
      <c r="A45" s="111">
        <v>9</v>
      </c>
      <c r="B45" s="325" t="s">
        <v>246</v>
      </c>
      <c r="C45" s="326"/>
      <c r="D45" s="326"/>
      <c r="E45" s="326"/>
      <c r="F45" s="272" t="s">
        <v>55</v>
      </c>
      <c r="G45" s="274"/>
      <c r="H45" s="327" t="str">
        <f t="shared" ref="H45" si="19">$D$20</f>
        <v>WHITE</v>
      </c>
      <c r="I45" s="328" t="str">
        <f t="shared" si="8"/>
        <v>WHITE</v>
      </c>
      <c r="J45" s="113" t="s">
        <v>30</v>
      </c>
      <c r="K45" s="113">
        <f t="shared" ref="K45" si="20">$Q$20</f>
        <v>12</v>
      </c>
      <c r="L45" s="115">
        <f>L43*2</f>
        <v>6.6666666666666666E-2</v>
      </c>
      <c r="M45" s="113">
        <f t="shared" si="9"/>
        <v>0.8</v>
      </c>
      <c r="N45" s="115"/>
      <c r="O45" s="41">
        <f t="shared" si="10"/>
        <v>1</v>
      </c>
      <c r="P45" s="318"/>
      <c r="Q45" s="319"/>
    </row>
    <row r="46" spans="1:17" s="15" customFormat="1" ht="59.45" hidden="1" customHeight="1">
      <c r="A46" s="111">
        <v>10</v>
      </c>
      <c r="B46" s="325" t="s">
        <v>246</v>
      </c>
      <c r="C46" s="326"/>
      <c r="D46" s="326"/>
      <c r="E46" s="326"/>
      <c r="F46" s="272" t="s">
        <v>55</v>
      </c>
      <c r="G46" s="274"/>
      <c r="H46" s="327" t="e">
        <f>#REF!</f>
        <v>#REF!</v>
      </c>
      <c r="I46" s="328"/>
      <c r="J46" s="113" t="s">
        <v>30</v>
      </c>
      <c r="K46" s="113" t="e">
        <f>#REF!</f>
        <v>#REF!</v>
      </c>
      <c r="L46" s="115">
        <f>L44*2</f>
        <v>6.6666666666666666E-2</v>
      </c>
      <c r="M46" s="113" t="e">
        <f t="shared" si="9"/>
        <v>#REF!</v>
      </c>
      <c r="N46" s="115"/>
      <c r="O46" s="41" t="e">
        <f t="shared" si="10"/>
        <v>#REF!</v>
      </c>
      <c r="P46" s="318"/>
      <c r="Q46" s="319"/>
    </row>
    <row r="47" spans="1:17" s="15" customFormat="1" ht="59.45" hidden="1" customHeight="1">
      <c r="A47" s="111">
        <v>11</v>
      </c>
      <c r="B47" s="325" t="s">
        <v>247</v>
      </c>
      <c r="C47" s="326"/>
      <c r="D47" s="326"/>
      <c r="E47" s="326"/>
      <c r="F47" s="272" t="s">
        <v>132</v>
      </c>
      <c r="G47" s="274"/>
      <c r="H47" s="327" t="str">
        <f t="shared" ref="H47" si="21">$D$20</f>
        <v>WHITE</v>
      </c>
      <c r="I47" s="328" t="str">
        <f t="shared" si="8"/>
        <v>WHITE</v>
      </c>
      <c r="J47" s="113" t="s">
        <v>30</v>
      </c>
      <c r="K47" s="113">
        <f t="shared" ref="K47" si="22">$Q$20</f>
        <v>12</v>
      </c>
      <c r="L47" s="114">
        <f>1/30</f>
        <v>3.3333333333333333E-2</v>
      </c>
      <c r="M47" s="113">
        <f t="shared" si="9"/>
        <v>0.4</v>
      </c>
      <c r="N47" s="115"/>
      <c r="O47" s="41">
        <f t="shared" ref="O47:O48" si="23">ROUNDUP(N47+M47,0)</f>
        <v>1</v>
      </c>
      <c r="P47" s="318"/>
      <c r="Q47" s="319"/>
    </row>
    <row r="48" spans="1:17" s="15" customFormat="1" ht="59.45" hidden="1" customHeight="1">
      <c r="A48" s="111">
        <v>12</v>
      </c>
      <c r="B48" s="325" t="s">
        <v>247</v>
      </c>
      <c r="C48" s="326"/>
      <c r="D48" s="326"/>
      <c r="E48" s="326"/>
      <c r="F48" s="272" t="s">
        <v>132</v>
      </c>
      <c r="G48" s="274"/>
      <c r="H48" s="327" t="e">
        <f>#REF!</f>
        <v>#REF!</v>
      </c>
      <c r="I48" s="328"/>
      <c r="J48" s="113" t="s">
        <v>30</v>
      </c>
      <c r="K48" s="113" t="e">
        <f>#REF!</f>
        <v>#REF!</v>
      </c>
      <c r="L48" s="114">
        <f>1/30</f>
        <v>3.3333333333333333E-2</v>
      </c>
      <c r="M48" s="113" t="e">
        <f t="shared" si="9"/>
        <v>#REF!</v>
      </c>
      <c r="N48" s="115"/>
      <c r="O48" s="41" t="e">
        <f t="shared" si="23"/>
        <v>#REF!</v>
      </c>
      <c r="P48" s="318"/>
      <c r="Q48" s="319"/>
    </row>
    <row r="49" spans="1:17" s="15" customFormat="1" ht="59.45" hidden="1" customHeight="1">
      <c r="A49" s="111">
        <v>13</v>
      </c>
      <c r="B49" s="325" t="s">
        <v>136</v>
      </c>
      <c r="C49" s="326"/>
      <c r="D49" s="326"/>
      <c r="E49" s="326"/>
      <c r="F49" s="272" t="s">
        <v>132</v>
      </c>
      <c r="G49" s="274"/>
      <c r="H49" s="327" t="str">
        <f t="shared" ref="H49" si="24">$D$20</f>
        <v>WHITE</v>
      </c>
      <c r="I49" s="328" t="str">
        <f t="shared" si="8"/>
        <v>WHITE</v>
      </c>
      <c r="J49" s="113" t="s">
        <v>30</v>
      </c>
      <c r="K49" s="113">
        <f t="shared" ref="K49" si="25">$Q$20</f>
        <v>12</v>
      </c>
      <c r="L49" s="113">
        <v>1</v>
      </c>
      <c r="M49" s="113">
        <f t="shared" si="9"/>
        <v>12</v>
      </c>
      <c r="N49" s="115"/>
      <c r="O49" s="41">
        <f t="shared" si="10"/>
        <v>12</v>
      </c>
      <c r="P49" s="318"/>
      <c r="Q49" s="319"/>
    </row>
    <row r="50" spans="1:17" s="15" customFormat="1" ht="59.45" hidden="1" customHeight="1">
      <c r="A50" s="111">
        <v>14</v>
      </c>
      <c r="B50" s="325" t="s">
        <v>136</v>
      </c>
      <c r="C50" s="326"/>
      <c r="D50" s="326"/>
      <c r="E50" s="326"/>
      <c r="F50" s="272" t="s">
        <v>132</v>
      </c>
      <c r="G50" s="274"/>
      <c r="H50" s="327" t="e">
        <f>#REF!</f>
        <v>#REF!</v>
      </c>
      <c r="I50" s="328"/>
      <c r="J50" s="113" t="s">
        <v>30</v>
      </c>
      <c r="K50" s="113" t="e">
        <f>#REF!</f>
        <v>#REF!</v>
      </c>
      <c r="L50" s="113">
        <v>1</v>
      </c>
      <c r="M50" s="113" t="e">
        <f t="shared" si="9"/>
        <v>#REF!</v>
      </c>
      <c r="N50" s="115"/>
      <c r="O50" s="41" t="e">
        <f t="shared" si="10"/>
        <v>#REF!</v>
      </c>
      <c r="P50" s="318"/>
      <c r="Q50" s="319"/>
    </row>
    <row r="51" spans="1:17" s="15" customFormat="1" ht="27" hidden="1">
      <c r="A51" s="118"/>
      <c r="B51" s="118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</row>
    <row r="52" spans="1:17" s="15" customFormat="1" ht="33" customHeight="1">
      <c r="B52" s="105" t="s">
        <v>67</v>
      </c>
      <c r="C52" s="106"/>
      <c r="D52" s="107"/>
      <c r="E52" s="107"/>
      <c r="F52" s="107"/>
      <c r="G52" s="108"/>
      <c r="H52" s="107"/>
      <c r="I52" s="107"/>
      <c r="J52" s="352" t="s">
        <v>31</v>
      </c>
      <c r="K52" s="352"/>
      <c r="L52" s="352"/>
      <c r="M52" s="352"/>
      <c r="N52" s="352"/>
      <c r="O52" s="45"/>
      <c r="P52" s="45"/>
      <c r="Q52" s="46"/>
    </row>
    <row r="53" spans="1:17" s="118" customFormat="1" ht="30">
      <c r="A53" s="118">
        <v>1</v>
      </c>
      <c r="B53" s="120" t="s">
        <v>229</v>
      </c>
      <c r="C53" s="129" t="s">
        <v>194</v>
      </c>
      <c r="D53" s="15"/>
      <c r="E53" s="15"/>
      <c r="F53" s="15"/>
      <c r="G53" s="47"/>
      <c r="H53" s="47"/>
      <c r="I53" s="47"/>
      <c r="J53" s="47"/>
      <c r="K53" s="19"/>
      <c r="L53" s="19"/>
      <c r="M53" s="47"/>
      <c r="N53" s="47"/>
      <c r="O53" s="47"/>
      <c r="P53" s="47"/>
      <c r="Q53" s="47"/>
    </row>
    <row r="54" spans="1:17" s="15" customFormat="1" ht="34.5" hidden="1" customHeight="1">
      <c r="A54" s="118"/>
      <c r="B54" s="348" t="s">
        <v>49</v>
      </c>
      <c r="C54" s="349"/>
      <c r="D54" s="349"/>
      <c r="E54" s="349"/>
      <c r="F54" s="349"/>
      <c r="G54" s="349"/>
      <c r="H54" s="349"/>
      <c r="I54" s="353"/>
      <c r="J54" s="47"/>
      <c r="K54" s="19"/>
      <c r="L54" s="19"/>
      <c r="M54" s="47"/>
      <c r="N54" s="47"/>
      <c r="O54" s="47"/>
      <c r="P54" s="47"/>
      <c r="Q54" s="47"/>
    </row>
    <row r="55" spans="1:17" s="15" customFormat="1" ht="59.25" hidden="1" customHeight="1">
      <c r="A55" s="118"/>
      <c r="B55" s="354" t="s">
        <v>42</v>
      </c>
      <c r="C55" s="355"/>
      <c r="D55" s="356" t="s">
        <v>70</v>
      </c>
      <c r="E55" s="357"/>
      <c r="F55" s="357"/>
      <c r="G55" s="357"/>
      <c r="H55" s="357"/>
      <c r="I55" s="358"/>
      <c r="J55" s="47"/>
      <c r="K55" s="47"/>
      <c r="L55" s="47"/>
      <c r="M55" s="47"/>
      <c r="N55" s="47"/>
      <c r="O55" s="47"/>
      <c r="P55" s="47"/>
      <c r="Q55" s="47"/>
    </row>
    <row r="56" spans="1:17" s="15" customFormat="1" ht="78.599999999999994" hidden="1" customHeight="1">
      <c r="A56" s="118"/>
      <c r="B56" s="335" t="str">
        <f>$D$20</f>
        <v>WHITE</v>
      </c>
      <c r="C56" s="335" t="str">
        <f t="shared" ref="C56:C59" si="26">$E$27</f>
        <v>WHITE</v>
      </c>
      <c r="D56" s="336"/>
      <c r="E56" s="337"/>
      <c r="F56" s="337"/>
      <c r="G56" s="337"/>
      <c r="H56" s="337"/>
      <c r="I56" s="338"/>
      <c r="J56" s="47"/>
      <c r="K56" s="47"/>
      <c r="L56" s="47"/>
      <c r="M56" s="47"/>
      <c r="N56" s="47"/>
      <c r="O56" s="47"/>
    </row>
    <row r="57" spans="1:17" s="15" customFormat="1" ht="78.75" hidden="1" customHeight="1">
      <c r="A57" s="118"/>
      <c r="B57" s="335" t="e">
        <f>#REF!</f>
        <v>#REF!</v>
      </c>
      <c r="C57" s="335"/>
      <c r="D57" s="336"/>
      <c r="E57" s="337"/>
      <c r="F57" s="337"/>
      <c r="G57" s="337"/>
      <c r="H57" s="337"/>
      <c r="I57" s="338"/>
      <c r="J57" s="47"/>
      <c r="K57" s="47"/>
      <c r="L57" s="47"/>
      <c r="M57" s="47"/>
      <c r="N57" s="47"/>
      <c r="O57" s="47"/>
    </row>
    <row r="58" spans="1:17" s="15" customFormat="1" ht="78.75" hidden="1" customHeight="1">
      <c r="A58" s="118"/>
      <c r="B58" s="335" t="e">
        <f>#REF!</f>
        <v>#REF!</v>
      </c>
      <c r="C58" s="335" t="str">
        <f t="shared" si="26"/>
        <v>WHITE</v>
      </c>
      <c r="D58" s="336"/>
      <c r="E58" s="337"/>
      <c r="F58" s="337"/>
      <c r="G58" s="337"/>
      <c r="H58" s="337"/>
      <c r="I58" s="338"/>
      <c r="J58" s="47"/>
      <c r="K58" s="47"/>
      <c r="L58" s="47"/>
      <c r="M58" s="47"/>
      <c r="N58" s="47"/>
      <c r="O58" s="47"/>
    </row>
    <row r="59" spans="1:17" s="15" customFormat="1" ht="78.75" hidden="1" customHeight="1">
      <c r="A59" s="118"/>
      <c r="B59" s="335" t="e">
        <f>#REF!</f>
        <v>#REF!</v>
      </c>
      <c r="C59" s="335" t="str">
        <f t="shared" si="26"/>
        <v>WHITE</v>
      </c>
      <c r="D59" s="336"/>
      <c r="E59" s="337"/>
      <c r="F59" s="337"/>
      <c r="G59" s="337"/>
      <c r="H59" s="337"/>
      <c r="I59" s="338"/>
      <c r="J59" s="47"/>
      <c r="K59" s="47"/>
      <c r="L59" s="47"/>
      <c r="M59" s="47"/>
      <c r="N59" s="47"/>
      <c r="O59" s="47"/>
    </row>
    <row r="60" spans="1:17" s="15" customFormat="1" ht="27" hidden="1"/>
    <row r="61" spans="1:17" s="15" customFormat="1" ht="27.75" hidden="1">
      <c r="A61" s="118"/>
      <c r="B61" s="348"/>
      <c r="C61" s="349"/>
      <c r="D61" s="350"/>
      <c r="E61" s="350"/>
      <c r="F61" s="350"/>
      <c r="G61" s="350"/>
      <c r="H61" s="350"/>
      <c r="I61" s="351"/>
      <c r="J61" s="47"/>
      <c r="K61" s="47"/>
      <c r="L61" s="47"/>
    </row>
    <row r="62" spans="1:17" s="15" customFormat="1" ht="40.5" hidden="1" customHeight="1">
      <c r="A62" s="118"/>
      <c r="B62" s="345"/>
      <c r="C62" s="346"/>
      <c r="D62" s="123" t="s">
        <v>223</v>
      </c>
      <c r="E62" s="123" t="s">
        <v>61</v>
      </c>
      <c r="F62" s="123" t="s">
        <v>10</v>
      </c>
      <c r="G62" s="123" t="s">
        <v>58</v>
      </c>
      <c r="H62" s="123" t="s">
        <v>59</v>
      </c>
      <c r="I62" s="123" t="s">
        <v>60</v>
      </c>
      <c r="J62" s="47"/>
    </row>
    <row r="63" spans="1:17" s="15" customFormat="1" ht="178.5" hidden="1" customHeight="1">
      <c r="A63" s="118"/>
      <c r="B63" s="347" t="s">
        <v>222</v>
      </c>
      <c r="C63" s="347"/>
      <c r="D63" s="387">
        <v>2.2000000000000002</v>
      </c>
      <c r="E63" s="388"/>
      <c r="F63" s="388"/>
      <c r="G63" s="388"/>
      <c r="H63" s="388"/>
      <c r="I63" s="389"/>
      <c r="J63" s="47"/>
    </row>
    <row r="64" spans="1:17" s="15" customFormat="1" ht="12.75" hidden="1" customHeight="1">
      <c r="A64" s="118"/>
      <c r="B64" s="118"/>
      <c r="C64" s="118"/>
      <c r="D64" s="118"/>
      <c r="E64" s="118"/>
      <c r="F64" s="118"/>
      <c r="G64" s="118"/>
      <c r="H64" s="118"/>
      <c r="I64" s="118"/>
      <c r="J64" s="47"/>
      <c r="K64" s="47"/>
      <c r="L64" s="47"/>
      <c r="M64" s="47"/>
      <c r="N64" s="47"/>
      <c r="O64" s="47"/>
      <c r="P64" s="47"/>
      <c r="Q64" s="47"/>
    </row>
    <row r="65" spans="1:17" s="118" customFormat="1" ht="30">
      <c r="A65" s="16">
        <v>2</v>
      </c>
      <c r="B65" s="120" t="s">
        <v>230</v>
      </c>
      <c r="C65" s="129" t="s">
        <v>294</v>
      </c>
      <c r="D65" s="15"/>
      <c r="E65" s="15"/>
      <c r="F65" s="15"/>
      <c r="G65" s="47"/>
      <c r="H65" s="47"/>
      <c r="I65" s="47"/>
      <c r="J65" s="47"/>
      <c r="K65" s="19"/>
      <c r="L65" s="19"/>
      <c r="M65" s="47"/>
      <c r="N65" s="47"/>
      <c r="O65" s="47"/>
      <c r="P65" s="47"/>
      <c r="Q65" s="47"/>
    </row>
    <row r="66" spans="1:17" s="15" customFormat="1" ht="27.75" hidden="1">
      <c r="A66" s="118"/>
      <c r="B66" s="348" t="s">
        <v>49</v>
      </c>
      <c r="C66" s="349"/>
      <c r="D66" s="349"/>
      <c r="E66" s="349"/>
      <c r="F66" s="349"/>
      <c r="G66" s="349"/>
      <c r="H66" s="349"/>
      <c r="I66" s="353"/>
      <c r="J66" s="47"/>
      <c r="K66" s="19"/>
      <c r="L66" s="19"/>
      <c r="M66" s="47"/>
      <c r="N66" s="47"/>
      <c r="O66" s="47"/>
      <c r="P66" s="47"/>
      <c r="Q66" s="47"/>
    </row>
    <row r="67" spans="1:17" s="15" customFormat="1" ht="63" hidden="1" customHeight="1">
      <c r="A67" s="118"/>
      <c r="B67" s="354" t="s">
        <v>42</v>
      </c>
      <c r="C67" s="355"/>
      <c r="D67" s="356" t="s">
        <v>70</v>
      </c>
      <c r="E67" s="357"/>
      <c r="F67" s="357"/>
      <c r="G67" s="357"/>
      <c r="H67" s="357"/>
      <c r="I67" s="358"/>
      <c r="J67" s="47"/>
      <c r="K67" s="47"/>
      <c r="L67" s="47"/>
      <c r="M67" s="47"/>
      <c r="N67" s="47"/>
      <c r="O67" s="47"/>
      <c r="P67" s="47"/>
      <c r="Q67" s="47"/>
    </row>
    <row r="68" spans="1:17" s="15" customFormat="1" ht="74.45" hidden="1" customHeight="1">
      <c r="A68" s="118"/>
      <c r="B68" s="335" t="str">
        <f>$D$20</f>
        <v>WHITE</v>
      </c>
      <c r="C68" s="335" t="str">
        <f t="shared" ref="C68" si="27">$E$27</f>
        <v>WHITE</v>
      </c>
      <c r="D68" s="394" t="s">
        <v>260</v>
      </c>
      <c r="E68" s="395"/>
      <c r="F68" s="395"/>
      <c r="G68" s="395"/>
      <c r="H68" s="395"/>
      <c r="I68" s="396"/>
      <c r="J68" s="47"/>
      <c r="K68" s="47"/>
      <c r="L68" s="47"/>
      <c r="M68" s="47"/>
      <c r="N68" s="47"/>
      <c r="O68" s="47"/>
    </row>
    <row r="69" spans="1:17" s="15" customFormat="1" ht="74.45" hidden="1" customHeight="1">
      <c r="A69" s="118"/>
      <c r="B69" s="335" t="e">
        <f>#REF!</f>
        <v>#REF!</v>
      </c>
      <c r="C69" s="335"/>
      <c r="D69" s="397"/>
      <c r="E69" s="398"/>
      <c r="F69" s="398"/>
      <c r="G69" s="398"/>
      <c r="H69" s="398"/>
      <c r="I69" s="399"/>
      <c r="J69" s="47"/>
      <c r="K69" s="47"/>
      <c r="L69" s="47"/>
      <c r="M69" s="47"/>
      <c r="N69" s="47"/>
      <c r="O69" s="47"/>
    </row>
    <row r="70" spans="1:17" s="15" customFormat="1" ht="24.95" hidden="1" customHeight="1">
      <c r="A70" s="118"/>
      <c r="B70" s="243"/>
      <c r="C70" s="244"/>
      <c r="D70" s="245"/>
      <c r="E70" s="232"/>
      <c r="F70" s="232"/>
      <c r="G70" s="232"/>
      <c r="H70" s="232"/>
      <c r="I70" s="233"/>
      <c r="J70" s="47"/>
      <c r="K70" s="47"/>
      <c r="L70" s="47"/>
      <c r="M70" s="47"/>
      <c r="N70" s="47"/>
      <c r="O70" s="47"/>
    </row>
    <row r="71" spans="1:17" s="15" customFormat="1" ht="27.75" hidden="1">
      <c r="A71" s="118"/>
      <c r="B71" s="348" t="s">
        <v>232</v>
      </c>
      <c r="C71" s="349"/>
      <c r="D71" s="350"/>
      <c r="E71" s="350"/>
      <c r="F71" s="350"/>
      <c r="G71" s="350"/>
      <c r="H71" s="350"/>
      <c r="I71" s="351"/>
      <c r="J71" s="47"/>
      <c r="K71" s="47"/>
      <c r="L71" s="47"/>
    </row>
    <row r="72" spans="1:17" s="15" customFormat="1" ht="56.25" hidden="1" customHeight="1">
      <c r="A72" s="118"/>
      <c r="B72" s="345"/>
      <c r="C72" s="346"/>
      <c r="D72" s="123" t="s">
        <v>223</v>
      </c>
      <c r="E72" s="123" t="s">
        <v>61</v>
      </c>
      <c r="F72" s="123" t="s">
        <v>10</v>
      </c>
      <c r="G72" s="123" t="s">
        <v>58</v>
      </c>
      <c r="H72" s="123" t="s">
        <v>59</v>
      </c>
      <c r="I72" s="123" t="s">
        <v>60</v>
      </c>
      <c r="J72" s="47"/>
    </row>
    <row r="73" spans="1:17" s="15" customFormat="1" ht="78.95" hidden="1" customHeight="1">
      <c r="A73" s="118"/>
      <c r="B73" s="362" t="s">
        <v>231</v>
      </c>
      <c r="C73" s="362"/>
      <c r="D73" s="390" t="s">
        <v>261</v>
      </c>
      <c r="E73" s="391"/>
      <c r="F73" s="391"/>
      <c r="G73" s="391"/>
      <c r="H73" s="391"/>
      <c r="I73" s="392"/>
      <c r="J73" s="47"/>
    </row>
    <row r="74" spans="1:17" s="15" customFormat="1" ht="151.5" hidden="1" customHeight="1">
      <c r="A74" s="118"/>
      <c r="B74" s="363" t="s">
        <v>254</v>
      </c>
      <c r="C74" s="364"/>
      <c r="D74" s="359" t="s">
        <v>255</v>
      </c>
      <c r="E74" s="360"/>
      <c r="F74" s="360"/>
      <c r="G74" s="360"/>
      <c r="H74" s="360"/>
      <c r="I74" s="361"/>
      <c r="J74" s="47"/>
    </row>
    <row r="75" spans="1:17" s="15" customFormat="1" ht="27" hidden="1">
      <c r="A75" s="118"/>
      <c r="B75" s="118"/>
      <c r="C75" s="118"/>
      <c r="D75" s="118"/>
      <c r="E75" s="118"/>
      <c r="F75" s="118"/>
      <c r="G75" s="118"/>
      <c r="H75" s="118"/>
      <c r="I75" s="118"/>
      <c r="J75" s="47"/>
      <c r="K75" s="47"/>
      <c r="L75" s="47"/>
      <c r="M75" s="47"/>
      <c r="N75" s="47"/>
      <c r="O75" s="47"/>
      <c r="P75" s="47"/>
      <c r="Q75" s="47"/>
    </row>
    <row r="76" spans="1:17" s="118" customFormat="1" ht="27.75">
      <c r="A76" s="16">
        <v>3</v>
      </c>
      <c r="B76" s="120" t="s">
        <v>233</v>
      </c>
      <c r="C76" s="18" t="s">
        <v>234</v>
      </c>
      <c r="D76" s="18"/>
      <c r="E76" s="18"/>
      <c r="F76" s="18"/>
      <c r="G76" s="47"/>
      <c r="H76" s="47"/>
      <c r="I76" s="47"/>
      <c r="J76" s="47"/>
      <c r="K76" s="19"/>
      <c r="L76" s="19"/>
      <c r="M76" s="47"/>
      <c r="N76" s="47"/>
      <c r="O76" s="47"/>
      <c r="P76" s="47"/>
      <c r="Q76" s="47"/>
    </row>
    <row r="77" spans="1:17" s="15" customFormat="1" ht="36.6" hidden="1" customHeight="1">
      <c r="A77" s="118"/>
      <c r="B77" s="354" t="s">
        <v>42</v>
      </c>
      <c r="C77" s="355"/>
      <c r="D77" s="356" t="s">
        <v>70</v>
      </c>
      <c r="E77" s="357"/>
      <c r="F77" s="357"/>
      <c r="G77" s="357"/>
      <c r="H77" s="357"/>
      <c r="I77" s="358"/>
      <c r="J77" s="47"/>
      <c r="K77" s="47"/>
      <c r="L77" s="47"/>
      <c r="M77" s="47"/>
      <c r="N77" s="47"/>
      <c r="O77" s="47"/>
      <c r="P77" s="47"/>
      <c r="Q77" s="47"/>
    </row>
    <row r="78" spans="1:17" s="15" customFormat="1" ht="77.099999999999994" hidden="1" customHeight="1">
      <c r="A78" s="118"/>
      <c r="B78" s="335" t="str">
        <f>$D$20</f>
        <v>WHITE</v>
      </c>
      <c r="C78" s="335" t="str">
        <f t="shared" ref="C78:C81" si="28">$E$27</f>
        <v>WHITE</v>
      </c>
      <c r="D78" s="336" t="s">
        <v>218</v>
      </c>
      <c r="E78" s="337"/>
      <c r="F78" s="337"/>
      <c r="G78" s="337"/>
      <c r="H78" s="337"/>
      <c r="I78" s="338"/>
      <c r="J78" s="47"/>
      <c r="K78" s="47"/>
      <c r="L78" s="47"/>
      <c r="M78" s="47"/>
      <c r="N78" s="47"/>
      <c r="O78" s="47"/>
    </row>
    <row r="79" spans="1:17" s="15" customFormat="1" ht="77.099999999999994" hidden="1" customHeight="1">
      <c r="A79" s="118"/>
      <c r="B79" s="335" t="e">
        <f>#REF!</f>
        <v>#REF!</v>
      </c>
      <c r="C79" s="335"/>
      <c r="D79" s="336" t="s">
        <v>201</v>
      </c>
      <c r="E79" s="337"/>
      <c r="F79" s="337"/>
      <c r="G79" s="337"/>
      <c r="H79" s="337"/>
      <c r="I79" s="338"/>
      <c r="J79" s="47"/>
      <c r="K79" s="47"/>
      <c r="L79" s="47"/>
      <c r="M79" s="47"/>
      <c r="N79" s="47"/>
      <c r="O79" s="47"/>
    </row>
    <row r="80" spans="1:17" s="15" customFormat="1" ht="77.099999999999994" hidden="1" customHeight="1">
      <c r="A80" s="118"/>
      <c r="B80" s="335" t="e">
        <f>#REF!</f>
        <v>#REF!</v>
      </c>
      <c r="C80" s="335" t="str">
        <f t="shared" si="28"/>
        <v>WHITE</v>
      </c>
      <c r="D80" s="336" t="s">
        <v>218</v>
      </c>
      <c r="E80" s="337"/>
      <c r="F80" s="337"/>
      <c r="G80" s="337"/>
      <c r="H80" s="337"/>
      <c r="I80" s="338"/>
      <c r="J80" s="47"/>
      <c r="K80" s="47"/>
      <c r="L80" s="47"/>
      <c r="M80" s="47"/>
      <c r="N80" s="47"/>
      <c r="O80" s="47"/>
    </row>
    <row r="81" spans="1:17" s="15" customFormat="1" ht="77.099999999999994" hidden="1" customHeight="1">
      <c r="A81" s="118"/>
      <c r="B81" s="335" t="e">
        <f>#REF!</f>
        <v>#REF!</v>
      </c>
      <c r="C81" s="335" t="str">
        <f t="shared" si="28"/>
        <v>WHITE</v>
      </c>
      <c r="D81" s="336" t="s">
        <v>201</v>
      </c>
      <c r="E81" s="337"/>
      <c r="F81" s="337"/>
      <c r="G81" s="337"/>
      <c r="H81" s="337"/>
      <c r="I81" s="338"/>
      <c r="J81" s="47"/>
      <c r="K81" s="47"/>
      <c r="L81" s="47"/>
      <c r="M81" s="47"/>
      <c r="N81" s="47"/>
      <c r="O81" s="47"/>
    </row>
    <row r="82" spans="1:17" s="15" customFormat="1" ht="27" hidden="1">
      <c r="A82" s="118"/>
      <c r="B82" s="118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</row>
    <row r="83" spans="1:17" s="15" customFormat="1" ht="29.25" customHeight="1">
      <c r="B83" s="352" t="s">
        <v>118</v>
      </c>
      <c r="C83" s="352"/>
      <c r="D83" s="352"/>
      <c r="E83" s="352"/>
      <c r="G83" s="47"/>
      <c r="N83" s="46"/>
      <c r="O83" s="45"/>
      <c r="P83" s="45"/>
      <c r="Q83" s="46"/>
    </row>
    <row r="84" spans="1:17" s="15" customFormat="1" ht="35.25" customHeight="1">
      <c r="A84" s="118">
        <v>1</v>
      </c>
      <c r="B84" s="124" t="s">
        <v>235</v>
      </c>
      <c r="C84" s="118"/>
      <c r="D84" s="118"/>
      <c r="G84" s="47"/>
      <c r="N84" s="46"/>
      <c r="O84" s="45"/>
      <c r="P84" s="45"/>
      <c r="Q84" s="46"/>
    </row>
    <row r="85" spans="1:17" s="15" customFormat="1" ht="35.25" customHeight="1">
      <c r="A85" s="118">
        <v>2</v>
      </c>
      <c r="B85" s="124" t="s">
        <v>236</v>
      </c>
      <c r="C85" s="118"/>
      <c r="D85" s="118"/>
      <c r="G85" s="47"/>
      <c r="N85" s="46"/>
      <c r="O85" s="45"/>
      <c r="P85" s="45"/>
      <c r="Q85" s="46"/>
    </row>
    <row r="86" spans="1:17" s="15" customFormat="1" ht="35.25" customHeight="1">
      <c r="A86" s="118">
        <v>3</v>
      </c>
      <c r="B86" s="124" t="s">
        <v>237</v>
      </c>
      <c r="C86" s="118"/>
      <c r="D86" s="118"/>
      <c r="G86" s="47"/>
      <c r="N86" s="46"/>
      <c r="O86" s="45"/>
      <c r="P86" s="45"/>
      <c r="Q86" s="46"/>
    </row>
    <row r="87" spans="1:17" s="18" customFormat="1" ht="27.75">
      <c r="A87" s="16"/>
      <c r="B87" s="48" t="s">
        <v>62</v>
      </c>
      <c r="C87" s="49" t="s">
        <v>223</v>
      </c>
      <c r="D87" s="49" t="s">
        <v>61</v>
      </c>
      <c r="E87" s="49" t="s">
        <v>10</v>
      </c>
      <c r="F87" s="49" t="s">
        <v>58</v>
      </c>
      <c r="G87" s="49" t="s">
        <v>59</v>
      </c>
      <c r="H87" s="49" t="s">
        <v>60</v>
      </c>
      <c r="I87" s="49" t="s">
        <v>11</v>
      </c>
      <c r="M87" s="50"/>
      <c r="N87" s="51"/>
      <c r="O87" s="51"/>
      <c r="P87" s="50"/>
    </row>
    <row r="88" spans="1:17" s="18" customFormat="1" ht="27.75">
      <c r="A88" s="16"/>
      <c r="B88" s="48" t="s">
        <v>63</v>
      </c>
      <c r="C88" s="41">
        <f>F22</f>
        <v>2</v>
      </c>
      <c r="D88" s="41">
        <f t="shared" ref="D88:G88" si="29">G22</f>
        <v>2</v>
      </c>
      <c r="E88" s="41">
        <f t="shared" si="29"/>
        <v>2</v>
      </c>
      <c r="F88" s="41">
        <f t="shared" si="29"/>
        <v>2</v>
      </c>
      <c r="G88" s="41">
        <f t="shared" si="29"/>
        <v>2</v>
      </c>
      <c r="H88" s="41">
        <f>K22</f>
        <v>2</v>
      </c>
      <c r="I88" s="41">
        <f>SUM(C88:H88)</f>
        <v>12</v>
      </c>
      <c r="M88" s="50"/>
      <c r="N88" s="51"/>
      <c r="O88" s="51"/>
      <c r="P88" s="50"/>
    </row>
    <row r="89" spans="1:17" s="125" customFormat="1" ht="51.75" customHeight="1">
      <c r="A89" s="343"/>
      <c r="B89" s="344"/>
      <c r="C89" s="344"/>
      <c r="D89" s="344"/>
      <c r="E89" s="344"/>
      <c r="F89" s="344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</row>
    <row r="90" spans="1:17" s="125" customFormat="1" ht="27">
      <c r="G90" s="126"/>
    </row>
    <row r="91" spans="1:17" s="125" customFormat="1" ht="27">
      <c r="G91" s="126"/>
    </row>
    <row r="92" spans="1:17" s="125" customFormat="1" ht="27">
      <c r="G92" s="126"/>
    </row>
    <row r="93" spans="1:17" s="125" customFormat="1" ht="27">
      <c r="G93" s="126"/>
    </row>
    <row r="94" spans="1:17" s="125" customFormat="1" ht="27">
      <c r="G94" s="126"/>
    </row>
    <row r="95" spans="1:17" s="125" customFormat="1" ht="27">
      <c r="G95" s="126"/>
    </row>
    <row r="96" spans="1:17" s="125" customFormat="1" ht="27">
      <c r="G96" s="126"/>
    </row>
    <row r="97" spans="7:7" s="125" customFormat="1" ht="27">
      <c r="G97" s="126"/>
    </row>
    <row r="98" spans="7:7" s="125" customFormat="1" ht="27">
      <c r="G98" s="126"/>
    </row>
    <row r="99" spans="7:7" s="125" customFormat="1" ht="27">
      <c r="G99" s="126"/>
    </row>
    <row r="100" spans="7:7" s="125" customFormat="1" ht="27">
      <c r="G100" s="126"/>
    </row>
    <row r="101" spans="7:7" s="125" customFormat="1" ht="27">
      <c r="G101" s="126"/>
    </row>
    <row r="102" spans="7:7" s="125" customFormat="1" ht="27">
      <c r="G102" s="126"/>
    </row>
    <row r="103" spans="7:7" s="125" customFormat="1" ht="27">
      <c r="G103" s="126"/>
    </row>
    <row r="104" spans="7:7" s="125" customFormat="1" ht="27">
      <c r="G104" s="126"/>
    </row>
    <row r="105" spans="7:7" s="125" customFormat="1" ht="27">
      <c r="G105" s="126"/>
    </row>
    <row r="106" spans="7:7" s="125" customFormat="1" ht="27">
      <c r="G106" s="126"/>
    </row>
    <row r="107" spans="7:7" s="125" customFormat="1" ht="27">
      <c r="G107" s="126"/>
    </row>
    <row r="108" spans="7:7" s="125" customFormat="1" ht="27">
      <c r="G108" s="126"/>
    </row>
    <row r="109" spans="7:7" s="125" customFormat="1" ht="27">
      <c r="G109" s="126"/>
    </row>
    <row r="110" spans="7:7" s="125" customFormat="1" ht="27">
      <c r="G110" s="126"/>
    </row>
  </sheetData>
  <autoFilter ref="A30:R50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9">
    <mergeCell ref="D81:I81"/>
    <mergeCell ref="A25:C25"/>
    <mergeCell ref="B27:C27"/>
    <mergeCell ref="B49:E49"/>
    <mergeCell ref="B50:E50"/>
    <mergeCell ref="H50:I50"/>
    <mergeCell ref="H45:I45"/>
    <mergeCell ref="B46:E46"/>
    <mergeCell ref="H46:I46"/>
    <mergeCell ref="H49:I49"/>
    <mergeCell ref="B41:E41"/>
    <mergeCell ref="B42:E42"/>
    <mergeCell ref="H42:I42"/>
    <mergeCell ref="H41:I41"/>
    <mergeCell ref="B32:E32"/>
    <mergeCell ref="H32:I32"/>
    <mergeCell ref="B55:C55"/>
    <mergeCell ref="D73:I73"/>
    <mergeCell ref="A26:Q26"/>
    <mergeCell ref="D68:I69"/>
    <mergeCell ref="B56:C56"/>
    <mergeCell ref="P30:Q30"/>
    <mergeCell ref="P31:Q31"/>
    <mergeCell ref="J52:N52"/>
    <mergeCell ref="D23:Q24"/>
    <mergeCell ref="D11:F11"/>
    <mergeCell ref="B13:F13"/>
    <mergeCell ref="B28:C28"/>
    <mergeCell ref="N25:Q25"/>
    <mergeCell ref="B79:C79"/>
    <mergeCell ref="D79:I79"/>
    <mergeCell ref="H30:I30"/>
    <mergeCell ref="B34:E34"/>
    <mergeCell ref="D78:I78"/>
    <mergeCell ref="H40:I40"/>
    <mergeCell ref="B43:E43"/>
    <mergeCell ref="H43:I43"/>
    <mergeCell ref="B44:E44"/>
    <mergeCell ref="H44:I44"/>
    <mergeCell ref="B47:E47"/>
    <mergeCell ref="H47:I47"/>
    <mergeCell ref="B77:C77"/>
    <mergeCell ref="D77:I77"/>
    <mergeCell ref="B78:C78"/>
    <mergeCell ref="D55:I55"/>
    <mergeCell ref="D63:I63"/>
    <mergeCell ref="H48:I48"/>
    <mergeCell ref="H33:I33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A89:Q89"/>
    <mergeCell ref="B62:C62"/>
    <mergeCell ref="B63:C63"/>
    <mergeCell ref="B61:I61"/>
    <mergeCell ref="B83:E83"/>
    <mergeCell ref="B54:I54"/>
    <mergeCell ref="B66:I66"/>
    <mergeCell ref="B68:C68"/>
    <mergeCell ref="B69:C69"/>
    <mergeCell ref="B67:C67"/>
    <mergeCell ref="D67:I67"/>
    <mergeCell ref="B58:C58"/>
    <mergeCell ref="D58:I58"/>
    <mergeCell ref="B59:C59"/>
    <mergeCell ref="D59:I59"/>
    <mergeCell ref="D74:I74"/>
    <mergeCell ref="B71:I71"/>
    <mergeCell ref="B72:C72"/>
    <mergeCell ref="B80:C80"/>
    <mergeCell ref="D80:I80"/>
    <mergeCell ref="B81:C81"/>
    <mergeCell ref="B73:C73"/>
    <mergeCell ref="B74:C74"/>
    <mergeCell ref="D56:I56"/>
    <mergeCell ref="B57:C57"/>
    <mergeCell ref="D57:I57"/>
    <mergeCell ref="P32:Q32"/>
    <mergeCell ref="P49:Q49"/>
    <mergeCell ref="P50:Q50"/>
    <mergeCell ref="P38:Q38"/>
    <mergeCell ref="P39:Q39"/>
    <mergeCell ref="P40:Q40"/>
    <mergeCell ref="P41:Q41"/>
    <mergeCell ref="P42:Q42"/>
    <mergeCell ref="P43:Q43"/>
    <mergeCell ref="P44:Q44"/>
    <mergeCell ref="P45:Q45"/>
    <mergeCell ref="P46:Q46"/>
    <mergeCell ref="P36:Q36"/>
    <mergeCell ref="P37:Q37"/>
    <mergeCell ref="P33:Q33"/>
    <mergeCell ref="P34:Q34"/>
    <mergeCell ref="P47:Q47"/>
    <mergeCell ref="B33:E33"/>
    <mergeCell ref="H34:I34"/>
    <mergeCell ref="A36:E36"/>
    <mergeCell ref="H36:I36"/>
    <mergeCell ref="B39:E39"/>
    <mergeCell ref="P48:Q48"/>
    <mergeCell ref="A30:E30"/>
    <mergeCell ref="F37:F38"/>
    <mergeCell ref="B48:E48"/>
    <mergeCell ref="B45:E45"/>
    <mergeCell ref="B37:E37"/>
    <mergeCell ref="H37:I37"/>
    <mergeCell ref="B31:E31"/>
    <mergeCell ref="N27:P28"/>
    <mergeCell ref="H31:I31"/>
    <mergeCell ref="H39:I39"/>
    <mergeCell ref="B40:E40"/>
    <mergeCell ref="B38:E38"/>
    <mergeCell ref="H38:I38"/>
  </mergeCells>
  <printOptions horizontalCentered="1"/>
  <pageMargins left="0.25" right="0.25" top="0.75" bottom="0.75" header="0.3" footer="0.3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4.25"/>
  <cols>
    <col min="1" max="1" width="8.42578125" style="52" customWidth="1"/>
    <col min="2" max="2" width="25" style="52" customWidth="1"/>
    <col min="3" max="3" width="24.140625" style="52" customWidth="1"/>
    <col min="4" max="4" width="29.5703125" style="52" customWidth="1"/>
    <col min="5" max="5" width="29.28515625" style="52" customWidth="1"/>
    <col min="6" max="6" width="24.5703125" style="52" customWidth="1"/>
    <col min="7" max="7" width="20" style="53" customWidth="1"/>
    <col min="8" max="8" width="16" style="52" customWidth="1"/>
    <col min="9" max="9" width="18.5703125" style="52" customWidth="1"/>
    <col min="10" max="10" width="16" style="52" customWidth="1"/>
    <col min="11" max="11" width="22.140625" style="52" customWidth="1"/>
    <col min="12" max="12" width="18.85546875" style="52" customWidth="1"/>
    <col min="13" max="13" width="14.140625" style="52" customWidth="1"/>
    <col min="14" max="15" width="13.42578125" style="52" customWidth="1"/>
    <col min="16" max="16" width="24.140625" style="52" customWidth="1"/>
    <col min="17" max="17" width="14.85546875" style="52" bestFit="1" customWidth="1"/>
    <col min="18" max="16384" width="9.140625" style="52"/>
  </cols>
  <sheetData>
    <row r="1" spans="1:16" s="4" customFormat="1" ht="39.950000000000003" customHeight="1">
      <c r="A1" s="83"/>
      <c r="B1" s="83"/>
      <c r="C1" s="83"/>
      <c r="D1" s="84"/>
      <c r="E1" s="83"/>
      <c r="F1" s="83"/>
      <c r="G1" s="83"/>
      <c r="H1" s="83"/>
      <c r="I1" s="83"/>
      <c r="J1" s="83"/>
      <c r="K1" s="83"/>
      <c r="L1" s="85"/>
      <c r="M1" s="365" t="s">
        <v>113</v>
      </c>
      <c r="N1" s="365" t="s">
        <v>113</v>
      </c>
      <c r="O1" s="366" t="s">
        <v>114</v>
      </c>
      <c r="P1" s="366"/>
    </row>
    <row r="2" spans="1:16" s="4" customFormat="1" ht="39.950000000000003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5"/>
      <c r="M2" s="365" t="s">
        <v>115</v>
      </c>
      <c r="N2" s="365" t="s">
        <v>115</v>
      </c>
      <c r="O2" s="367" t="s">
        <v>116</v>
      </c>
      <c r="P2" s="367"/>
    </row>
    <row r="3" spans="1:16" s="4" customFormat="1" ht="39.950000000000003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5"/>
      <c r="M3" s="365" t="s">
        <v>117</v>
      </c>
      <c r="N3" s="365" t="s">
        <v>117</v>
      </c>
      <c r="O3" s="368" t="s">
        <v>119</v>
      </c>
      <c r="P3" s="366"/>
    </row>
    <row r="4" spans="1:16" s="5" customFormat="1" ht="33" customHeight="1" thickBot="1">
      <c r="B4" s="6" t="s">
        <v>167</v>
      </c>
      <c r="G4" s="7"/>
    </row>
    <row r="5" spans="1:16" s="5" customFormat="1" ht="57.95" customHeight="1">
      <c r="B5" s="8" t="s">
        <v>0</v>
      </c>
      <c r="C5" s="8"/>
      <c r="D5" s="6"/>
      <c r="F5" s="9"/>
      <c r="G5" s="465" t="s">
        <v>179</v>
      </c>
      <c r="H5" s="466"/>
      <c r="I5" s="466"/>
      <c r="J5" s="466"/>
      <c r="K5" s="466"/>
      <c r="L5" s="467"/>
    </row>
    <row r="6" spans="1:16" s="10" customFormat="1" ht="57.95" customHeight="1">
      <c r="B6" s="11" t="s">
        <v>43</v>
      </c>
      <c r="C6" s="11"/>
      <c r="D6" s="12" t="s">
        <v>180</v>
      </c>
      <c r="E6" s="14"/>
      <c r="F6" s="11"/>
      <c r="G6" s="468"/>
      <c r="H6" s="469"/>
      <c r="I6" s="469"/>
      <c r="J6" s="469"/>
      <c r="K6" s="469"/>
      <c r="L6" s="470"/>
      <c r="M6" s="13"/>
      <c r="N6" s="13"/>
      <c r="O6" s="13"/>
      <c r="P6" s="13"/>
    </row>
    <row r="7" spans="1:16" s="10" customFormat="1" ht="57.95" customHeight="1">
      <c r="B7" s="11" t="s">
        <v>44</v>
      </c>
      <c r="C7" s="11"/>
      <c r="D7" s="12" t="s">
        <v>181</v>
      </c>
      <c r="E7" s="12"/>
      <c r="F7" s="11"/>
      <c r="G7" s="468"/>
      <c r="H7" s="469"/>
      <c r="I7" s="469"/>
      <c r="J7" s="469"/>
      <c r="K7" s="469"/>
      <c r="L7" s="470"/>
      <c r="M7" s="13"/>
      <c r="N7" s="13"/>
      <c r="O7" s="13"/>
      <c r="P7" s="13"/>
    </row>
    <row r="8" spans="1:16" s="10" customFormat="1" ht="57.95" customHeight="1" thickBot="1">
      <c r="B8" s="11" t="s">
        <v>45</v>
      </c>
      <c r="C8" s="11"/>
      <c r="D8" s="369" t="s">
        <v>182</v>
      </c>
      <c r="E8" s="369"/>
      <c r="F8" s="369"/>
      <c r="G8" s="471"/>
      <c r="H8" s="472"/>
      <c r="I8" s="472"/>
      <c r="J8" s="472"/>
      <c r="K8" s="472"/>
      <c r="L8" s="473"/>
      <c r="M8" s="13"/>
      <c r="N8" s="13"/>
      <c r="O8" s="13"/>
      <c r="P8" s="13"/>
    </row>
    <row r="9" spans="1:16" s="15" customFormat="1" ht="27.75">
      <c r="B9" s="16" t="s">
        <v>1</v>
      </c>
      <c r="C9" s="16"/>
      <c r="D9" s="183" t="s">
        <v>183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27.75">
      <c r="B10" s="20" t="s">
        <v>2</v>
      </c>
      <c r="C10" s="20"/>
      <c r="D10" s="182" t="s">
        <v>184</v>
      </c>
      <c r="E10" s="21"/>
      <c r="F10" s="21"/>
      <c r="G10" s="22"/>
      <c r="H10" s="21"/>
      <c r="I10" s="23"/>
      <c r="J10" s="23" t="s">
        <v>46</v>
      </c>
      <c r="K10" s="23"/>
      <c r="L10" s="23" t="s">
        <v>185</v>
      </c>
      <c r="M10" s="24"/>
      <c r="N10" s="24"/>
      <c r="O10" s="24"/>
      <c r="P10" s="24"/>
    </row>
    <row r="11" spans="1:16" s="15" customFormat="1" ht="68.25" customHeight="1">
      <c r="B11" s="23" t="s">
        <v>3</v>
      </c>
      <c r="C11" s="23"/>
      <c r="D11" s="381">
        <v>44964</v>
      </c>
      <c r="E11" s="382"/>
      <c r="F11" s="382"/>
      <c r="G11" s="25"/>
      <c r="H11" s="26"/>
      <c r="I11" s="23"/>
      <c r="J11" s="23" t="s">
        <v>4</v>
      </c>
      <c r="K11" s="23"/>
      <c r="L11" s="379" t="s">
        <v>168</v>
      </c>
      <c r="M11" s="379"/>
      <c r="N11" s="379"/>
      <c r="O11" s="379"/>
      <c r="P11" s="379"/>
    </row>
    <row r="12" spans="1:16" s="15" customFormat="1" ht="27.75">
      <c r="B12" s="23" t="s">
        <v>5</v>
      </c>
      <c r="C12" s="23"/>
      <c r="D12" s="27"/>
      <c r="E12" s="23"/>
      <c r="F12" s="23"/>
      <c r="G12" s="28"/>
      <c r="H12" s="29"/>
      <c r="I12" s="23"/>
      <c r="J12" s="23" t="s">
        <v>40</v>
      </c>
      <c r="L12" s="23" t="s">
        <v>152</v>
      </c>
      <c r="M12" s="23"/>
      <c r="N12" s="29"/>
      <c r="O12" s="29"/>
      <c r="P12" s="24"/>
    </row>
    <row r="13" spans="1:16" s="15" customFormat="1" ht="27.75">
      <c r="B13" s="383"/>
      <c r="C13" s="383"/>
      <c r="D13" s="383"/>
      <c r="E13" s="383"/>
      <c r="F13" s="383"/>
      <c r="G13" s="28"/>
      <c r="H13" s="29"/>
      <c r="I13" s="23"/>
      <c r="J13" s="23" t="s">
        <v>6</v>
      </c>
      <c r="K13" s="23"/>
      <c r="L13" s="23" t="s">
        <v>169</v>
      </c>
      <c r="M13" s="29"/>
      <c r="N13" s="24"/>
      <c r="O13" s="24"/>
      <c r="P13" s="29"/>
    </row>
    <row r="14" spans="1:16" s="15" customFormat="1" ht="27.75">
      <c r="B14" s="23" t="s">
        <v>50</v>
      </c>
      <c r="C14" s="23"/>
      <c r="D14" s="23" t="s">
        <v>7</v>
      </c>
      <c r="E14" s="23"/>
      <c r="F14" s="23"/>
      <c r="G14" s="30"/>
      <c r="H14" s="23"/>
      <c r="I14" s="23"/>
      <c r="J14" s="23" t="s">
        <v>8</v>
      </c>
      <c r="K14" s="23"/>
      <c r="L14" s="24" t="s">
        <v>123</v>
      </c>
      <c r="M14" s="24"/>
      <c r="N14" s="24"/>
      <c r="O14" s="24"/>
      <c r="P14" s="24"/>
    </row>
    <row r="15" spans="1:16" s="15" customFormat="1" ht="21" customHeight="1">
      <c r="B15" s="31" t="s">
        <v>65</v>
      </c>
      <c r="C15" s="31"/>
      <c r="D15" s="31"/>
      <c r="E15" s="16"/>
      <c r="F15" s="16"/>
      <c r="G15" s="32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33" customFormat="1" ht="18.75" customHeight="1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</row>
    <row r="17" spans="2:16" s="151" customFormat="1" ht="80.25" hidden="1" customHeight="1">
      <c r="B17" s="147"/>
      <c r="C17" s="148" t="s">
        <v>112</v>
      </c>
      <c r="D17" s="148" t="s">
        <v>9</v>
      </c>
      <c r="E17" s="149" t="s">
        <v>57</v>
      </c>
      <c r="F17" s="149"/>
      <c r="G17" s="149" t="s">
        <v>61</v>
      </c>
      <c r="H17" s="149" t="s">
        <v>10</v>
      </c>
      <c r="I17" s="149" t="s">
        <v>58</v>
      </c>
      <c r="J17" s="149" t="s">
        <v>59</v>
      </c>
      <c r="K17" s="149" t="s">
        <v>60</v>
      </c>
      <c r="L17" s="149"/>
      <c r="M17" s="149"/>
      <c r="N17" s="149"/>
      <c r="O17" s="149"/>
      <c r="P17" s="150" t="s">
        <v>11</v>
      </c>
    </row>
    <row r="18" spans="2:16" s="151" customFormat="1" ht="80.25" hidden="1" customHeight="1">
      <c r="B18" s="152" t="s">
        <v>12</v>
      </c>
      <c r="C18" s="153"/>
      <c r="D18" s="154" t="s">
        <v>39</v>
      </c>
      <c r="E18" s="155"/>
      <c r="F18" s="156"/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/>
      <c r="M18" s="156"/>
      <c r="N18" s="156"/>
      <c r="O18" s="156"/>
      <c r="P18" s="157">
        <f>SUM(E18:O18)</f>
        <v>0</v>
      </c>
    </row>
    <row r="19" spans="2:16" s="151" customFormat="1" ht="80.25" hidden="1" customHeight="1">
      <c r="B19" s="152" t="s">
        <v>64</v>
      </c>
      <c r="C19" s="153"/>
      <c r="D19" s="155" t="str">
        <f>+D18</f>
        <v>BLACK</v>
      </c>
      <c r="E19" s="155"/>
      <c r="F19" s="156"/>
      <c r="G19" s="158">
        <v>0</v>
      </c>
      <c r="H19" s="158">
        <v>0</v>
      </c>
      <c r="I19" s="158">
        <v>0</v>
      </c>
      <c r="J19" s="158">
        <v>0</v>
      </c>
      <c r="K19" s="158">
        <v>0</v>
      </c>
      <c r="L19" s="158"/>
      <c r="M19" s="158"/>
      <c r="N19" s="158"/>
      <c r="O19" s="158"/>
      <c r="P19" s="157">
        <f>SUM(E19:O19)</f>
        <v>0</v>
      </c>
    </row>
    <row r="20" spans="2:16" s="144" customFormat="1" ht="80.25" hidden="1" customHeight="1">
      <c r="B20" s="159" t="s">
        <v>13</v>
      </c>
      <c r="C20" s="159"/>
      <c r="D20" s="160" t="str">
        <f>+D19</f>
        <v>BLACK</v>
      </c>
      <c r="E20" s="161"/>
      <c r="F20" s="162"/>
      <c r="G20" s="181">
        <f>SUM(G18:G19)</f>
        <v>0</v>
      </c>
      <c r="H20" s="181">
        <f t="shared" ref="H20:K20" si="0">SUM(H18:H19)</f>
        <v>0</v>
      </c>
      <c r="I20" s="181">
        <f t="shared" si="0"/>
        <v>0</v>
      </c>
      <c r="J20" s="181">
        <f t="shared" si="0"/>
        <v>0</v>
      </c>
      <c r="K20" s="181">
        <f t="shared" si="0"/>
        <v>0</v>
      </c>
      <c r="L20" s="162"/>
      <c r="M20" s="162"/>
      <c r="N20" s="162"/>
      <c r="O20" s="162"/>
      <c r="P20" s="162">
        <f>SUM(P18:P19)</f>
        <v>0</v>
      </c>
    </row>
    <row r="21" spans="2:16" s="151" customFormat="1" ht="39.75" customHeight="1">
      <c r="B21" s="163"/>
      <c r="C21" s="163"/>
      <c r="D21" s="163"/>
      <c r="E21" s="164"/>
      <c r="F21" s="164"/>
      <c r="G21" s="165"/>
      <c r="H21" s="164"/>
      <c r="I21" s="164"/>
      <c r="J21" s="164"/>
      <c r="K21" s="164"/>
      <c r="L21" s="166"/>
      <c r="M21" s="166"/>
      <c r="N21" s="166"/>
      <c r="O21" s="166"/>
      <c r="P21" s="167"/>
    </row>
    <row r="22" spans="2:16" s="202" customFormat="1" ht="91.5" customHeight="1">
      <c r="B22" s="197"/>
      <c r="C22" s="198" t="s">
        <v>112</v>
      </c>
      <c r="D22" s="198" t="s">
        <v>9</v>
      </c>
      <c r="E22" s="199" t="s">
        <v>57</v>
      </c>
      <c r="F22" s="199"/>
      <c r="G22" s="199" t="s">
        <v>61</v>
      </c>
      <c r="H22" s="199" t="s">
        <v>10</v>
      </c>
      <c r="I22" s="199" t="s">
        <v>58</v>
      </c>
      <c r="J22" s="199" t="s">
        <v>59</v>
      </c>
      <c r="K22" s="199" t="s">
        <v>60</v>
      </c>
      <c r="L22" s="200"/>
      <c r="M22" s="200"/>
      <c r="N22" s="200"/>
      <c r="O22" s="200"/>
      <c r="P22" s="201" t="s">
        <v>11</v>
      </c>
    </row>
    <row r="23" spans="2:16" s="202" customFormat="1" ht="91.5" customHeight="1">
      <c r="B23" s="203" t="s">
        <v>12</v>
      </c>
      <c r="C23" s="204"/>
      <c r="D23" s="205" t="s">
        <v>186</v>
      </c>
      <c r="E23" s="206"/>
      <c r="F23" s="207"/>
      <c r="G23" s="207">
        <v>126</v>
      </c>
      <c r="H23" s="207">
        <v>255</v>
      </c>
      <c r="I23" s="207">
        <v>236</v>
      </c>
      <c r="J23" s="207">
        <v>100</v>
      </c>
      <c r="K23" s="207">
        <v>14</v>
      </c>
      <c r="L23" s="207"/>
      <c r="M23" s="207"/>
      <c r="N23" s="207"/>
      <c r="O23" s="207"/>
      <c r="P23" s="208">
        <f>SUM(E23:O23)</f>
        <v>731</v>
      </c>
    </row>
    <row r="24" spans="2:16" s="202" customFormat="1" ht="91.5" customHeight="1">
      <c r="B24" s="203" t="s">
        <v>64</v>
      </c>
      <c r="C24" s="204"/>
      <c r="D24" s="206" t="str">
        <f>+D23</f>
        <v>GREY HEATHER</v>
      </c>
      <c r="E24" s="206"/>
      <c r="F24" s="207"/>
      <c r="G24" s="209">
        <f>ROUNDUP(G23*5%,0)</f>
        <v>7</v>
      </c>
      <c r="H24" s="209">
        <f t="shared" ref="H24:K24" si="1">ROUNDUP(H23*5%,0)</f>
        <v>13</v>
      </c>
      <c r="I24" s="209">
        <f t="shared" si="1"/>
        <v>12</v>
      </c>
      <c r="J24" s="209">
        <f t="shared" si="1"/>
        <v>5</v>
      </c>
      <c r="K24" s="209">
        <f t="shared" si="1"/>
        <v>1</v>
      </c>
      <c r="L24" s="209"/>
      <c r="M24" s="209"/>
      <c r="N24" s="209"/>
      <c r="O24" s="209"/>
      <c r="P24" s="208">
        <f>SUM(E24:O24)</f>
        <v>38</v>
      </c>
    </row>
    <row r="25" spans="2:16" s="215" customFormat="1" ht="91.5" customHeight="1">
      <c r="B25" s="210" t="s">
        <v>13</v>
      </c>
      <c r="C25" s="210"/>
      <c r="D25" s="211" t="str">
        <f>+D24</f>
        <v>GREY HEATHER</v>
      </c>
      <c r="E25" s="212"/>
      <c r="F25" s="213"/>
      <c r="G25" s="213">
        <f>SUM(G23:G24)</f>
        <v>133</v>
      </c>
      <c r="H25" s="213">
        <f>SUM(H23:H24)</f>
        <v>268</v>
      </c>
      <c r="I25" s="213">
        <f>SUM(I23:I24)</f>
        <v>248</v>
      </c>
      <c r="J25" s="213">
        <f>SUM(J23:J24)</f>
        <v>105</v>
      </c>
      <c r="K25" s="213">
        <f>SUM(K23:K24)</f>
        <v>15</v>
      </c>
      <c r="L25" s="214"/>
      <c r="M25" s="214"/>
      <c r="N25" s="214"/>
      <c r="O25" s="214"/>
      <c r="P25" s="213">
        <f>SUM(P23:P24)</f>
        <v>769</v>
      </c>
    </row>
    <row r="26" spans="2:16" s="151" customFormat="1" ht="39.75" customHeight="1">
      <c r="B26" s="163"/>
      <c r="C26" s="163"/>
      <c r="D26" s="163"/>
      <c r="E26" s="164"/>
      <c r="F26" s="164"/>
      <c r="G26" s="165"/>
      <c r="H26" s="164"/>
      <c r="I26" s="164"/>
      <c r="J26" s="164"/>
      <c r="K26" s="164"/>
      <c r="L26" s="166"/>
      <c r="M26" s="166"/>
      <c r="N26" s="166"/>
      <c r="O26" s="166"/>
      <c r="P26" s="167"/>
    </row>
    <row r="27" spans="2:16" s="151" customFormat="1" ht="74.25" hidden="1" customHeight="1">
      <c r="B27" s="152"/>
      <c r="C27" s="153" t="s">
        <v>112</v>
      </c>
      <c r="D27" s="154" t="s">
        <v>9</v>
      </c>
      <c r="E27" s="155" t="s">
        <v>57</v>
      </c>
      <c r="F27" s="156"/>
      <c r="G27" s="156" t="s">
        <v>61</v>
      </c>
      <c r="H27" s="156" t="s">
        <v>10</v>
      </c>
      <c r="I27" s="156" t="s">
        <v>58</v>
      </c>
      <c r="J27" s="156" t="s">
        <v>59</v>
      </c>
      <c r="K27" s="156" t="s">
        <v>60</v>
      </c>
      <c r="L27" s="156"/>
      <c r="M27" s="156"/>
      <c r="N27" s="156"/>
      <c r="O27" s="156"/>
      <c r="P27" s="157" t="s">
        <v>11</v>
      </c>
    </row>
    <row r="28" spans="2:16" s="151" customFormat="1" ht="111.75" hidden="1" customHeight="1">
      <c r="B28" s="152" t="s">
        <v>12</v>
      </c>
      <c r="C28" s="153"/>
      <c r="D28" s="457" t="s">
        <v>187</v>
      </c>
      <c r="E28" s="457"/>
      <c r="F28" s="457"/>
      <c r="G28" s="156">
        <v>0</v>
      </c>
      <c r="H28" s="156">
        <v>0</v>
      </c>
      <c r="I28" s="156">
        <v>0</v>
      </c>
      <c r="J28" s="156">
        <v>0</v>
      </c>
      <c r="K28" s="156">
        <v>0</v>
      </c>
      <c r="L28" s="158"/>
      <c r="M28" s="158"/>
      <c r="N28" s="158"/>
      <c r="O28" s="158"/>
      <c r="P28" s="157">
        <f>SUM(E28:O28)</f>
        <v>0</v>
      </c>
    </row>
    <row r="29" spans="2:16" s="151" customFormat="1" ht="100.5" hidden="1" customHeight="1">
      <c r="B29" s="152" t="s">
        <v>64</v>
      </c>
      <c r="C29" s="153"/>
      <c r="D29" s="457" t="str">
        <f>+D28</f>
        <v>WASHED BURGUNDY</v>
      </c>
      <c r="E29" s="457"/>
      <c r="F29" s="457"/>
      <c r="G29" s="158">
        <v>0</v>
      </c>
      <c r="H29" s="158">
        <v>0</v>
      </c>
      <c r="I29" s="158">
        <v>0</v>
      </c>
      <c r="J29" s="158">
        <v>0</v>
      </c>
      <c r="K29" s="158">
        <v>0</v>
      </c>
      <c r="L29" s="158"/>
      <c r="M29" s="158"/>
      <c r="N29" s="158"/>
      <c r="O29" s="158"/>
      <c r="P29" s="157">
        <f>SUM(E29:O29)</f>
        <v>0</v>
      </c>
    </row>
    <row r="30" spans="2:16" s="151" customFormat="1" ht="111.75" hidden="1" customHeight="1">
      <c r="B30" s="180" t="s">
        <v>13</v>
      </c>
      <c r="C30" s="178"/>
      <c r="D30" s="458" t="str">
        <f>+D29</f>
        <v>WASHED BURGUNDY</v>
      </c>
      <c r="E30" s="458"/>
      <c r="F30" s="458"/>
      <c r="G30" s="177">
        <f>SUM(G28:G29)</f>
        <v>0</v>
      </c>
      <c r="H30" s="177">
        <f t="shared" ref="H30:K30" si="2">SUM(H28:H29)</f>
        <v>0</v>
      </c>
      <c r="I30" s="177">
        <f t="shared" si="2"/>
        <v>0</v>
      </c>
      <c r="J30" s="177">
        <f t="shared" si="2"/>
        <v>0</v>
      </c>
      <c r="K30" s="177">
        <f t="shared" si="2"/>
        <v>0</v>
      </c>
      <c r="L30" s="177"/>
      <c r="M30" s="177"/>
      <c r="N30" s="177"/>
      <c r="O30" s="177"/>
      <c r="P30" s="179">
        <f>SUM(P28:P29)</f>
        <v>0</v>
      </c>
    </row>
    <row r="31" spans="2:16" s="151" customFormat="1" ht="39.75" hidden="1" customHeight="1">
      <c r="B31" s="163"/>
      <c r="C31" s="163"/>
      <c r="D31" s="163"/>
      <c r="E31" s="164"/>
      <c r="F31" s="164"/>
      <c r="G31" s="165"/>
      <c r="H31" s="164"/>
      <c r="I31" s="164"/>
      <c r="J31" s="164"/>
      <c r="K31" s="164"/>
      <c r="L31" s="166"/>
      <c r="M31" s="166"/>
      <c r="N31" s="166"/>
      <c r="O31" s="166"/>
      <c r="P31" s="167"/>
    </row>
    <row r="32" spans="2:16" s="151" customFormat="1" ht="74.25" hidden="1" customHeight="1">
      <c r="B32" s="147"/>
      <c r="C32" s="148" t="s">
        <v>112</v>
      </c>
      <c r="D32" s="148" t="s">
        <v>9</v>
      </c>
      <c r="E32" s="177" t="s">
        <v>57</v>
      </c>
      <c r="F32" s="177"/>
      <c r="G32" s="177" t="s">
        <v>61</v>
      </c>
      <c r="H32" s="177" t="s">
        <v>10</v>
      </c>
      <c r="I32" s="177" t="s">
        <v>58</v>
      </c>
      <c r="J32" s="177" t="s">
        <v>59</v>
      </c>
      <c r="K32" s="177" t="s">
        <v>60</v>
      </c>
      <c r="L32" s="177"/>
      <c r="M32" s="177"/>
      <c r="N32" s="177"/>
      <c r="O32" s="177"/>
      <c r="P32" s="150" t="s">
        <v>11</v>
      </c>
    </row>
    <row r="33" spans="1:16" s="151" customFormat="1" ht="74.25" hidden="1" customHeight="1">
      <c r="B33" s="152" t="s">
        <v>12</v>
      </c>
      <c r="C33" s="153"/>
      <c r="D33" s="154" t="s">
        <v>188</v>
      </c>
      <c r="E33" s="155"/>
      <c r="F33" s="156"/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/>
      <c r="M33" s="156"/>
      <c r="N33" s="156"/>
      <c r="O33" s="156"/>
      <c r="P33" s="157">
        <f>SUM(E33:O33)</f>
        <v>0</v>
      </c>
    </row>
    <row r="34" spans="1:16" s="151" customFormat="1" ht="74.25" hidden="1" customHeight="1">
      <c r="B34" s="152" t="s">
        <v>64</v>
      </c>
      <c r="C34" s="153"/>
      <c r="D34" s="155" t="str">
        <f>+D33</f>
        <v>LIME</v>
      </c>
      <c r="E34" s="155"/>
      <c r="F34" s="156"/>
      <c r="G34" s="158">
        <v>0</v>
      </c>
      <c r="H34" s="158">
        <v>0</v>
      </c>
      <c r="I34" s="158">
        <v>0</v>
      </c>
      <c r="J34" s="158">
        <v>0</v>
      </c>
      <c r="K34" s="158">
        <v>0</v>
      </c>
      <c r="L34" s="158"/>
      <c r="M34" s="158"/>
      <c r="N34" s="158"/>
      <c r="O34" s="158"/>
      <c r="P34" s="157">
        <f>SUM(E34:O34)</f>
        <v>0</v>
      </c>
    </row>
    <row r="35" spans="1:16" s="144" customFormat="1" ht="74.25" hidden="1" customHeight="1">
      <c r="B35" s="159" t="s">
        <v>13</v>
      </c>
      <c r="C35" s="159"/>
      <c r="D35" s="160" t="str">
        <f>+D34</f>
        <v>LIME</v>
      </c>
      <c r="E35" s="161"/>
      <c r="F35" s="162"/>
      <c r="G35" s="162">
        <f>SUM(G33:G34)</f>
        <v>0</v>
      </c>
      <c r="H35" s="162">
        <f t="shared" ref="H35:K35" si="3">SUM(H33:H34)</f>
        <v>0</v>
      </c>
      <c r="I35" s="162">
        <f t="shared" si="3"/>
        <v>0</v>
      </c>
      <c r="J35" s="162">
        <f t="shared" si="3"/>
        <v>0</v>
      </c>
      <c r="K35" s="162">
        <f t="shared" si="3"/>
        <v>0</v>
      </c>
      <c r="L35" s="162"/>
      <c r="M35" s="162"/>
      <c r="N35" s="162"/>
      <c r="O35" s="162"/>
      <c r="P35" s="162">
        <f>SUM(P33:P34)</f>
        <v>0</v>
      </c>
    </row>
    <row r="36" spans="1:16" s="151" customFormat="1" ht="74.25" hidden="1" customHeight="1">
      <c r="B36" s="152"/>
      <c r="C36" s="153"/>
      <c r="D36" s="155"/>
      <c r="E36" s="155"/>
      <c r="F36" s="156"/>
      <c r="G36" s="158"/>
      <c r="H36" s="158"/>
      <c r="I36" s="158"/>
      <c r="J36" s="158"/>
      <c r="K36" s="158"/>
      <c r="L36" s="158"/>
      <c r="M36" s="158"/>
      <c r="N36" s="158"/>
      <c r="O36" s="158"/>
      <c r="P36" s="157"/>
    </row>
    <row r="37" spans="1:16" s="151" customFormat="1" ht="74.25" hidden="1" customHeight="1">
      <c r="B37" s="147"/>
      <c r="C37" s="148" t="s">
        <v>112</v>
      </c>
      <c r="D37" s="148" t="s">
        <v>9</v>
      </c>
      <c r="E37" s="149" t="s">
        <v>57</v>
      </c>
      <c r="F37" s="149"/>
      <c r="G37" s="149" t="s">
        <v>61</v>
      </c>
      <c r="H37" s="149" t="s">
        <v>10</v>
      </c>
      <c r="I37" s="149" t="s">
        <v>58</v>
      </c>
      <c r="J37" s="149" t="s">
        <v>59</v>
      </c>
      <c r="K37" s="149" t="s">
        <v>60</v>
      </c>
      <c r="L37" s="149"/>
      <c r="M37" s="149"/>
      <c r="N37" s="149"/>
      <c r="O37" s="149"/>
      <c r="P37" s="150" t="s">
        <v>11</v>
      </c>
    </row>
    <row r="38" spans="1:16" s="151" customFormat="1" ht="74.25" hidden="1" customHeight="1">
      <c r="B38" s="152" t="s">
        <v>12</v>
      </c>
      <c r="C38" s="153"/>
      <c r="D38" s="154" t="s">
        <v>149</v>
      </c>
      <c r="E38" s="155"/>
      <c r="F38" s="156"/>
      <c r="G38" s="156">
        <v>0</v>
      </c>
      <c r="H38" s="156">
        <v>2</v>
      </c>
      <c r="I38" s="156">
        <v>0</v>
      </c>
      <c r="J38" s="156">
        <v>0</v>
      </c>
      <c r="K38" s="156">
        <v>0</v>
      </c>
      <c r="L38" s="156"/>
      <c r="M38" s="156"/>
      <c r="N38" s="156"/>
      <c r="O38" s="156"/>
      <c r="P38" s="157">
        <f>SUM(E38:O38)</f>
        <v>2</v>
      </c>
    </row>
    <row r="39" spans="1:16" s="151" customFormat="1" ht="74.25" hidden="1" customHeight="1">
      <c r="B39" s="152" t="s">
        <v>64</v>
      </c>
      <c r="C39" s="153"/>
      <c r="D39" s="155" t="str">
        <f>+D38</f>
        <v>GREEN</v>
      </c>
      <c r="E39" s="155"/>
      <c r="F39" s="156"/>
      <c r="G39" s="158">
        <v>0</v>
      </c>
      <c r="H39" s="158">
        <v>0</v>
      </c>
      <c r="I39" s="158">
        <v>0</v>
      </c>
      <c r="J39" s="158">
        <v>0</v>
      </c>
      <c r="K39" s="158">
        <v>0</v>
      </c>
      <c r="L39" s="158"/>
      <c r="M39" s="158"/>
      <c r="N39" s="158"/>
      <c r="O39" s="158"/>
      <c r="P39" s="157">
        <f>SUM(E39:O39)</f>
        <v>0</v>
      </c>
    </row>
    <row r="40" spans="1:16" s="144" customFormat="1" ht="74.25" hidden="1" customHeight="1">
      <c r="B40" s="159" t="s">
        <v>13</v>
      </c>
      <c r="C40" s="159"/>
      <c r="D40" s="160" t="str">
        <f>+D39</f>
        <v>GREEN</v>
      </c>
      <c r="E40" s="161"/>
      <c r="F40" s="162"/>
      <c r="G40" s="162">
        <f>SUM(G38:G39)</f>
        <v>0</v>
      </c>
      <c r="H40" s="162">
        <v>2</v>
      </c>
      <c r="I40" s="162">
        <f>SUM(I38:I39)</f>
        <v>0</v>
      </c>
      <c r="J40" s="162">
        <f>SUM(J38:J39)</f>
        <v>0</v>
      </c>
      <c r="K40" s="162">
        <f>SUM(K38:K39)</f>
        <v>0</v>
      </c>
      <c r="L40" s="162"/>
      <c r="M40" s="162"/>
      <c r="N40" s="162"/>
      <c r="O40" s="162"/>
      <c r="P40" s="162">
        <f>SUM(P38:P39)</f>
        <v>2</v>
      </c>
    </row>
    <row r="41" spans="1:16" s="138" customFormat="1" ht="33.75">
      <c r="B41" s="139"/>
      <c r="C41" s="139"/>
      <c r="E41" s="140"/>
      <c r="F41" s="141"/>
      <c r="G41" s="141"/>
      <c r="H41" s="141"/>
      <c r="I41" s="141"/>
      <c r="J41" s="141"/>
      <c r="K41" s="141"/>
      <c r="L41" s="9"/>
      <c r="M41" s="9"/>
      <c r="N41" s="9"/>
      <c r="O41" s="9"/>
      <c r="P41" s="141"/>
    </row>
    <row r="42" spans="1:16" s="215" customFormat="1" ht="102.75" customHeight="1">
      <c r="B42" s="216" t="s">
        <v>161</v>
      </c>
      <c r="C42" s="217"/>
      <c r="D42" s="216"/>
      <c r="E42" s="218"/>
      <c r="F42" s="219"/>
      <c r="G42" s="219">
        <f>G20+G25+G30+G35</f>
        <v>133</v>
      </c>
      <c r="H42" s="219">
        <f t="shared" ref="H42:K42" si="4">H20+H25+H30+H35</f>
        <v>268</v>
      </c>
      <c r="I42" s="219">
        <f t="shared" si="4"/>
        <v>248</v>
      </c>
      <c r="J42" s="219">
        <f t="shared" si="4"/>
        <v>105</v>
      </c>
      <c r="K42" s="219">
        <f t="shared" si="4"/>
        <v>15</v>
      </c>
      <c r="L42" s="219"/>
      <c r="M42" s="219"/>
      <c r="N42" s="219"/>
      <c r="O42" s="219"/>
      <c r="P42" s="219">
        <f t="shared" ref="P42" si="5">P20+P25+P30+P35</f>
        <v>769</v>
      </c>
    </row>
    <row r="43" spans="1:16" s="135" customFormat="1" ht="20.25" customHeight="1">
      <c r="B43" s="136"/>
      <c r="C43" s="137"/>
      <c r="D43" s="380" t="s">
        <v>170</v>
      </c>
      <c r="E43" s="380"/>
      <c r="F43" s="380"/>
      <c r="G43" s="380"/>
      <c r="H43" s="380"/>
      <c r="I43" s="380"/>
      <c r="J43" s="380"/>
      <c r="K43" s="380"/>
      <c r="L43" s="380"/>
      <c r="M43" s="380"/>
      <c r="N43" s="380"/>
      <c r="O43" s="380"/>
      <c r="P43" s="380"/>
    </row>
    <row r="44" spans="1:16" s="4" customFormat="1" ht="59.1" customHeight="1" thickBot="1">
      <c r="B44" s="105" t="s">
        <v>14</v>
      </c>
      <c r="C44" s="35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</row>
    <row r="45" spans="1:16" s="36" customFormat="1" ht="102" thickBot="1">
      <c r="A45" s="460" t="s">
        <v>15</v>
      </c>
      <c r="B45" s="461"/>
      <c r="C45" s="461"/>
      <c r="D45" s="99" t="s">
        <v>16</v>
      </c>
      <c r="E45" s="100" t="s">
        <v>17</v>
      </c>
      <c r="F45" s="99" t="s">
        <v>18</v>
      </c>
      <c r="G45" s="101" t="s">
        <v>19</v>
      </c>
      <c r="H45" s="101" t="s">
        <v>20</v>
      </c>
      <c r="I45" s="101" t="s">
        <v>34</v>
      </c>
      <c r="J45" s="101" t="s">
        <v>35</v>
      </c>
      <c r="K45" s="101" t="s">
        <v>37</v>
      </c>
      <c r="L45" s="101" t="s">
        <v>36</v>
      </c>
      <c r="M45" s="462" t="s">
        <v>51</v>
      </c>
      <c r="N45" s="463"/>
      <c r="O45" s="463"/>
      <c r="P45" s="464"/>
    </row>
    <row r="46" spans="1:16" s="46" customFormat="1" ht="45.75" hidden="1" customHeight="1">
      <c r="A46" s="454" t="str">
        <f>D18</f>
        <v>BLACK</v>
      </c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  <c r="M46" s="455"/>
      <c r="N46" s="455"/>
      <c r="O46" s="455"/>
      <c r="P46" s="456"/>
    </row>
    <row r="47" spans="1:16" s="169" customFormat="1" ht="120" hidden="1" customHeight="1">
      <c r="A47" s="145">
        <v>1</v>
      </c>
      <c r="B47" s="449" t="str">
        <f>$L$11</f>
        <v>100% DRY COTTON FLEECE 410GSM</v>
      </c>
      <c r="C47" s="449"/>
      <c r="D47" s="146" t="s">
        <v>153</v>
      </c>
      <c r="E47" s="146" t="str">
        <f>A46</f>
        <v>BLACK</v>
      </c>
      <c r="F47" s="145" t="s">
        <v>10</v>
      </c>
      <c r="G47" s="168">
        <f>$P$20</f>
        <v>0</v>
      </c>
      <c r="H47" s="173">
        <v>1.5</v>
      </c>
      <c r="I47" s="172">
        <f t="shared" ref="I47:I49" si="6">G47*H47</f>
        <v>0</v>
      </c>
      <c r="J47" s="172"/>
      <c r="K47" s="172"/>
      <c r="L47" s="176"/>
      <c r="M47" s="450"/>
      <c r="N47" s="451"/>
      <c r="O47" s="451"/>
      <c r="P47" s="452"/>
    </row>
    <row r="48" spans="1:16" s="169" customFormat="1" ht="89.25" hidden="1" customHeight="1">
      <c r="A48" s="174">
        <v>2</v>
      </c>
      <c r="B48" s="449" t="s">
        <v>189</v>
      </c>
      <c r="C48" s="449"/>
      <c r="D48" s="146" t="s">
        <v>190</v>
      </c>
      <c r="E48" s="146" t="str">
        <f>E47</f>
        <v>BLACK</v>
      </c>
      <c r="F48" s="145" t="s">
        <v>10</v>
      </c>
      <c r="G48" s="168">
        <f>$P$20</f>
        <v>0</v>
      </c>
      <c r="H48" s="173">
        <v>0.3</v>
      </c>
      <c r="I48" s="172">
        <f t="shared" si="6"/>
        <v>0</v>
      </c>
      <c r="J48" s="172"/>
      <c r="K48" s="172"/>
      <c r="L48" s="176"/>
      <c r="M48" s="450"/>
      <c r="N48" s="451"/>
      <c r="O48" s="451"/>
      <c r="P48" s="452"/>
    </row>
    <row r="49" spans="1:16" s="169" customFormat="1" ht="129" hidden="1" customHeight="1">
      <c r="A49" s="145">
        <v>3</v>
      </c>
      <c r="B49" s="453" t="s">
        <v>166</v>
      </c>
      <c r="C49" s="453"/>
      <c r="D49" s="146" t="s">
        <v>155</v>
      </c>
      <c r="E49" s="146" t="str">
        <f>E48</f>
        <v>BLACK</v>
      </c>
      <c r="F49" s="145" t="s">
        <v>10</v>
      </c>
      <c r="G49" s="168">
        <f t="shared" ref="G49" si="7">$P$20</f>
        <v>0</v>
      </c>
      <c r="H49" s="175">
        <v>0.3</v>
      </c>
      <c r="I49" s="172">
        <f t="shared" si="6"/>
        <v>0</v>
      </c>
      <c r="J49" s="172"/>
      <c r="K49" s="172"/>
      <c r="L49" s="176"/>
      <c r="M49" s="450"/>
      <c r="N49" s="451"/>
      <c r="O49" s="451"/>
      <c r="P49" s="452"/>
    </row>
    <row r="50" spans="1:16" s="46" customFormat="1" ht="51.75" customHeight="1">
      <c r="A50" s="446" t="str">
        <f>D23</f>
        <v>GREY HEATHER</v>
      </c>
      <c r="B50" s="447"/>
      <c r="C50" s="447"/>
      <c r="D50" s="447"/>
      <c r="E50" s="447"/>
      <c r="F50" s="447"/>
      <c r="G50" s="447"/>
      <c r="H50" s="447"/>
      <c r="I50" s="447"/>
      <c r="J50" s="447"/>
      <c r="K50" s="447"/>
      <c r="L50" s="447"/>
      <c r="M50" s="447"/>
      <c r="N50" s="447"/>
      <c r="O50" s="447"/>
      <c r="P50" s="448"/>
    </row>
    <row r="51" spans="1:16" s="169" customFormat="1" ht="186.75" customHeight="1">
      <c r="A51" s="145">
        <v>1</v>
      </c>
      <c r="B51" s="449" t="str">
        <f>$L$11</f>
        <v>100% DRY COTTON FLEECE 410GSM</v>
      </c>
      <c r="C51" s="449"/>
      <c r="D51" s="146" t="s">
        <v>153</v>
      </c>
      <c r="E51" s="146" t="str">
        <f>A50</f>
        <v>GREY HEATHER</v>
      </c>
      <c r="F51" s="145" t="s">
        <v>10</v>
      </c>
      <c r="G51" s="168">
        <f>$P$25</f>
        <v>769</v>
      </c>
      <c r="H51" s="227">
        <v>0.61</v>
      </c>
      <c r="I51" s="172">
        <f t="shared" ref="I51:I53" si="8">G51*H51</f>
        <v>469.09</v>
      </c>
      <c r="J51" s="221">
        <f>I51*0.7%+(I51/50)*0.5+4</f>
        <v>11.97453</v>
      </c>
      <c r="K51" s="220">
        <v>2</v>
      </c>
      <c r="L51" s="228">
        <f>SUBTOTAL(9,I51:K51)</f>
        <v>483.06452999999999</v>
      </c>
      <c r="M51" s="450" t="s">
        <v>217</v>
      </c>
      <c r="N51" s="451"/>
      <c r="O51" s="451"/>
      <c r="P51" s="452"/>
    </row>
    <row r="52" spans="1:16" s="169" customFormat="1" ht="186.75" customHeight="1">
      <c r="A52" s="174">
        <v>2</v>
      </c>
      <c r="B52" s="449" t="s">
        <v>189</v>
      </c>
      <c r="C52" s="449"/>
      <c r="D52" s="146" t="s">
        <v>190</v>
      </c>
      <c r="E52" s="146" t="str">
        <f>E51</f>
        <v>GREY HEATHER</v>
      </c>
      <c r="F52" s="145" t="s">
        <v>10</v>
      </c>
      <c r="G52" s="168">
        <f t="shared" ref="G52:G53" si="9">$P$25</f>
        <v>769</v>
      </c>
      <c r="H52" s="173">
        <v>0.255</v>
      </c>
      <c r="I52" s="172">
        <f t="shared" si="8"/>
        <v>196.095</v>
      </c>
      <c r="J52" s="223">
        <f>I52*0.7%+(I52/50)*0.5+2</f>
        <v>5.333615</v>
      </c>
      <c r="K52" s="222"/>
      <c r="L52" s="176">
        <f t="shared" ref="L52:L53" si="10">SUBTOTAL(9,I52:K52)</f>
        <v>201.42861500000001</v>
      </c>
      <c r="M52" s="450" t="s">
        <v>208</v>
      </c>
      <c r="N52" s="451"/>
      <c r="O52" s="451"/>
      <c r="P52" s="452"/>
    </row>
    <row r="53" spans="1:16" s="169" customFormat="1" ht="186.75" customHeight="1">
      <c r="A53" s="145">
        <v>3</v>
      </c>
      <c r="B53" s="453" t="s">
        <v>166</v>
      </c>
      <c r="C53" s="453"/>
      <c r="D53" s="146" t="s">
        <v>155</v>
      </c>
      <c r="E53" s="146" t="str">
        <f>E52</f>
        <v>GREY HEATHER</v>
      </c>
      <c r="F53" s="145" t="s">
        <v>10</v>
      </c>
      <c r="G53" s="168">
        <f t="shared" si="9"/>
        <v>769</v>
      </c>
      <c r="H53" s="175">
        <v>1.4999999999999999E-2</v>
      </c>
      <c r="I53" s="172">
        <f t="shared" si="8"/>
        <v>11.535</v>
      </c>
      <c r="J53" s="223">
        <f>I53*0.7%+(I53/50)*0.5+1</f>
        <v>1.1960950000000001</v>
      </c>
      <c r="K53" s="222"/>
      <c r="L53" s="176">
        <f t="shared" si="10"/>
        <v>12.731095</v>
      </c>
      <c r="M53" s="450" t="s">
        <v>209</v>
      </c>
      <c r="N53" s="451"/>
      <c r="O53" s="451"/>
      <c r="P53" s="452"/>
    </row>
    <row r="54" spans="1:16" s="46" customFormat="1" ht="51.75" hidden="1" customHeight="1">
      <c r="A54" s="446" t="str">
        <f>D28</f>
        <v>WASHED BURGUNDY</v>
      </c>
      <c r="B54" s="447"/>
      <c r="C54" s="447"/>
      <c r="D54" s="447"/>
      <c r="E54" s="447"/>
      <c r="F54" s="447"/>
      <c r="G54" s="447"/>
      <c r="H54" s="447"/>
      <c r="I54" s="447"/>
      <c r="J54" s="447"/>
      <c r="K54" s="447"/>
      <c r="L54" s="447"/>
      <c r="M54" s="447"/>
      <c r="N54" s="447"/>
      <c r="O54" s="447"/>
      <c r="P54" s="448"/>
    </row>
    <row r="55" spans="1:16" s="169" customFormat="1" ht="96.75" hidden="1" customHeight="1">
      <c r="A55" s="145">
        <v>1</v>
      </c>
      <c r="B55" s="449" t="str">
        <f>$L$11</f>
        <v>100% DRY COTTON FLEECE 410GSM</v>
      </c>
      <c r="C55" s="449"/>
      <c r="D55" s="146" t="s">
        <v>153</v>
      </c>
      <c r="E55" s="146" t="str">
        <f>A54</f>
        <v>WASHED BURGUNDY</v>
      </c>
      <c r="F55" s="145" t="s">
        <v>10</v>
      </c>
      <c r="G55" s="168">
        <f>$P$20</f>
        <v>0</v>
      </c>
      <c r="H55" s="173">
        <v>1.5</v>
      </c>
      <c r="I55" s="172">
        <f t="shared" ref="I55:I57" si="11">G55*H55</f>
        <v>0</v>
      </c>
      <c r="J55" s="172"/>
      <c r="K55" s="172"/>
      <c r="L55" s="176"/>
      <c r="M55" s="450"/>
      <c r="N55" s="451"/>
      <c r="O55" s="451"/>
      <c r="P55" s="452"/>
    </row>
    <row r="56" spans="1:16" s="169" customFormat="1" ht="70.5" hidden="1" customHeight="1">
      <c r="A56" s="174">
        <v>2</v>
      </c>
      <c r="B56" s="449" t="s">
        <v>189</v>
      </c>
      <c r="C56" s="449"/>
      <c r="D56" s="146" t="s">
        <v>190</v>
      </c>
      <c r="E56" s="146" t="str">
        <f>E55</f>
        <v>WASHED BURGUNDY</v>
      </c>
      <c r="F56" s="145" t="s">
        <v>10</v>
      </c>
      <c r="G56" s="168">
        <f>$P$20</f>
        <v>0</v>
      </c>
      <c r="H56" s="173">
        <v>0.3</v>
      </c>
      <c r="I56" s="172">
        <f t="shared" si="11"/>
        <v>0</v>
      </c>
      <c r="J56" s="172"/>
      <c r="K56" s="172"/>
      <c r="L56" s="176"/>
      <c r="M56" s="450"/>
      <c r="N56" s="451"/>
      <c r="O56" s="451"/>
      <c r="P56" s="452"/>
    </row>
    <row r="57" spans="1:16" s="169" customFormat="1" ht="125.25" hidden="1" customHeight="1">
      <c r="A57" s="145">
        <v>3</v>
      </c>
      <c r="B57" s="453" t="s">
        <v>166</v>
      </c>
      <c r="C57" s="453"/>
      <c r="D57" s="146" t="s">
        <v>155</v>
      </c>
      <c r="E57" s="146" t="str">
        <f>E56</f>
        <v>WASHED BURGUNDY</v>
      </c>
      <c r="F57" s="145" t="s">
        <v>10</v>
      </c>
      <c r="G57" s="168">
        <f t="shared" ref="G57" si="12">$P$20</f>
        <v>0</v>
      </c>
      <c r="H57" s="175">
        <v>0.3</v>
      </c>
      <c r="I57" s="172">
        <f t="shared" si="11"/>
        <v>0</v>
      </c>
      <c r="J57" s="172"/>
      <c r="K57" s="172"/>
      <c r="L57" s="176"/>
      <c r="M57" s="450"/>
      <c r="N57" s="451"/>
      <c r="O57" s="451"/>
      <c r="P57" s="452"/>
    </row>
    <row r="58" spans="1:16" s="46" customFormat="1" ht="51.75" hidden="1" customHeight="1">
      <c r="A58" s="446" t="str">
        <f>D33</f>
        <v>LIME</v>
      </c>
      <c r="B58" s="447"/>
      <c r="C58" s="447"/>
      <c r="D58" s="447"/>
      <c r="E58" s="447"/>
      <c r="F58" s="447"/>
      <c r="G58" s="447"/>
      <c r="H58" s="447"/>
      <c r="I58" s="447"/>
      <c r="J58" s="447"/>
      <c r="K58" s="447"/>
      <c r="L58" s="447"/>
      <c r="M58" s="447"/>
      <c r="N58" s="447"/>
      <c r="O58" s="447"/>
      <c r="P58" s="448"/>
    </row>
    <row r="59" spans="1:16" s="169" customFormat="1" ht="96.75" hidden="1" customHeight="1">
      <c r="A59" s="145">
        <v>1</v>
      </c>
      <c r="B59" s="449" t="str">
        <f>$L$11</f>
        <v>100% DRY COTTON FLEECE 410GSM</v>
      </c>
      <c r="C59" s="449"/>
      <c r="D59" s="146" t="s">
        <v>153</v>
      </c>
      <c r="E59" s="146" t="str">
        <f>A58</f>
        <v>LIME</v>
      </c>
      <c r="F59" s="145" t="s">
        <v>10</v>
      </c>
      <c r="G59" s="168">
        <f>$P$20</f>
        <v>0</v>
      </c>
      <c r="H59" s="173">
        <v>1.5</v>
      </c>
      <c r="I59" s="172">
        <f t="shared" ref="I59:I61" si="13">G59*H59</f>
        <v>0</v>
      </c>
      <c r="J59" s="172"/>
      <c r="K59" s="172"/>
      <c r="L59" s="176"/>
      <c r="M59" s="450"/>
      <c r="N59" s="451"/>
      <c r="O59" s="451"/>
      <c r="P59" s="452"/>
    </row>
    <row r="60" spans="1:16" s="169" customFormat="1" ht="70.5" hidden="1" customHeight="1">
      <c r="A60" s="174">
        <v>2</v>
      </c>
      <c r="B60" s="449" t="s">
        <v>189</v>
      </c>
      <c r="C60" s="449"/>
      <c r="D60" s="146" t="s">
        <v>190</v>
      </c>
      <c r="E60" s="146" t="str">
        <f>E59</f>
        <v>LIME</v>
      </c>
      <c r="F60" s="145" t="s">
        <v>10</v>
      </c>
      <c r="G60" s="168">
        <f>$P$20</f>
        <v>0</v>
      </c>
      <c r="H60" s="173">
        <v>0.3</v>
      </c>
      <c r="I60" s="172">
        <f t="shared" si="13"/>
        <v>0</v>
      </c>
      <c r="J60" s="172"/>
      <c r="K60" s="172"/>
      <c r="L60" s="176"/>
      <c r="M60" s="450"/>
      <c r="N60" s="451"/>
      <c r="O60" s="451"/>
      <c r="P60" s="452"/>
    </row>
    <row r="61" spans="1:16" s="169" customFormat="1" ht="125.25" hidden="1" customHeight="1">
      <c r="A61" s="145">
        <v>3</v>
      </c>
      <c r="B61" s="453" t="s">
        <v>166</v>
      </c>
      <c r="C61" s="453"/>
      <c r="D61" s="146" t="s">
        <v>155</v>
      </c>
      <c r="E61" s="146" t="str">
        <f>E60</f>
        <v>LIME</v>
      </c>
      <c r="F61" s="145" t="s">
        <v>10</v>
      </c>
      <c r="G61" s="168">
        <f t="shared" ref="G61" si="14">$P$20</f>
        <v>0</v>
      </c>
      <c r="H61" s="175">
        <v>0.3</v>
      </c>
      <c r="I61" s="172">
        <f t="shared" si="13"/>
        <v>0</v>
      </c>
      <c r="J61" s="172"/>
      <c r="K61" s="172"/>
      <c r="L61" s="176"/>
      <c r="M61" s="450"/>
      <c r="N61" s="451"/>
      <c r="O61" s="451"/>
      <c r="P61" s="452"/>
    </row>
    <row r="62" spans="1:16" s="46" customFormat="1" ht="21.75" customHeight="1">
      <c r="A62" s="446"/>
      <c r="B62" s="447"/>
      <c r="C62" s="447"/>
      <c r="D62" s="447"/>
      <c r="E62" s="447"/>
      <c r="F62" s="447"/>
      <c r="G62" s="447"/>
      <c r="H62" s="447"/>
      <c r="I62" s="447"/>
      <c r="J62" s="447"/>
      <c r="K62" s="447"/>
      <c r="L62" s="447"/>
      <c r="M62" s="447"/>
      <c r="N62" s="447"/>
      <c r="O62" s="447"/>
      <c r="P62" s="448"/>
    </row>
    <row r="63" spans="1:16" s="37" customFormat="1" ht="28.5" thickBot="1">
      <c r="B63" s="105" t="s">
        <v>21</v>
      </c>
      <c r="C63" s="38"/>
      <c r="D63" s="38"/>
      <c r="E63" s="38"/>
      <c r="G63" s="39"/>
      <c r="P63" s="40"/>
    </row>
    <row r="64" spans="1:16" s="54" customFormat="1" ht="81">
      <c r="A64" s="320" t="s">
        <v>22</v>
      </c>
      <c r="B64" s="321"/>
      <c r="C64" s="321"/>
      <c r="D64" s="321"/>
      <c r="E64" s="322"/>
      <c r="F64" s="102" t="s">
        <v>47</v>
      </c>
      <c r="G64" s="102" t="s">
        <v>23</v>
      </c>
      <c r="H64" s="385" t="s">
        <v>42</v>
      </c>
      <c r="I64" s="386"/>
      <c r="J64" s="103" t="s">
        <v>18</v>
      </c>
      <c r="K64" s="102" t="s">
        <v>48</v>
      </c>
      <c r="L64" s="102" t="s">
        <v>24</v>
      </c>
      <c r="M64" s="104" t="s">
        <v>25</v>
      </c>
      <c r="N64" s="104" t="s">
        <v>26</v>
      </c>
      <c r="O64" s="104" t="s">
        <v>27</v>
      </c>
      <c r="P64" s="104" t="s">
        <v>28</v>
      </c>
    </row>
    <row r="65" spans="1:16" s="15" customFormat="1" ht="57.75" hidden="1" customHeight="1">
      <c r="A65" s="111">
        <v>1</v>
      </c>
      <c r="B65" s="326" t="s">
        <v>41</v>
      </c>
      <c r="C65" s="326"/>
      <c r="D65" s="326"/>
      <c r="E65" s="326"/>
      <c r="F65" s="112" t="str">
        <f>H65</f>
        <v>BLACK</v>
      </c>
      <c r="G65" s="142"/>
      <c r="H65" s="327" t="str">
        <f>$D$18</f>
        <v>BLACK</v>
      </c>
      <c r="I65" s="328" t="str">
        <f t="shared" ref="I65:I88" si="15">$E$47</f>
        <v>BLACK</v>
      </c>
      <c r="J65" s="113" t="s">
        <v>29</v>
      </c>
      <c r="K65" s="113">
        <f>$P$20</f>
        <v>0</v>
      </c>
      <c r="L65" s="184">
        <f>195/5000</f>
        <v>3.9E-2</v>
      </c>
      <c r="M65" s="115">
        <f t="shared" ref="M65:M72" si="16">K65*L65</f>
        <v>0</v>
      </c>
      <c r="N65" s="115"/>
      <c r="O65" s="41">
        <f t="shared" ref="O65:O88" si="17">ROUNDUP(N65+M65,0)</f>
        <v>0</v>
      </c>
      <c r="P65" s="116"/>
    </row>
    <row r="66" spans="1:16" s="15" customFormat="1" ht="84" customHeight="1">
      <c r="A66" s="111">
        <v>1</v>
      </c>
      <c r="B66" s="326" t="s">
        <v>41</v>
      </c>
      <c r="C66" s="326"/>
      <c r="D66" s="326"/>
      <c r="E66" s="326"/>
      <c r="F66" s="112" t="str">
        <f t="shared" ref="F66:F68" si="18">H66</f>
        <v>GREY HEATHER</v>
      </c>
      <c r="G66" s="142" t="s">
        <v>216</v>
      </c>
      <c r="H66" s="327" t="str">
        <f>$D$23</f>
        <v>GREY HEATHER</v>
      </c>
      <c r="I66" s="328" t="str">
        <f t="shared" si="15"/>
        <v>BLACK</v>
      </c>
      <c r="J66" s="113" t="s">
        <v>29</v>
      </c>
      <c r="K66" s="113">
        <f>$P$25</f>
        <v>769</v>
      </c>
      <c r="L66" s="184">
        <f>185/5000</f>
        <v>3.6999999999999998E-2</v>
      </c>
      <c r="M66" s="115">
        <f t="shared" si="16"/>
        <v>28.452999999999999</v>
      </c>
      <c r="N66" s="115"/>
      <c r="O66" s="41">
        <f t="shared" si="17"/>
        <v>29</v>
      </c>
      <c r="P66" s="116"/>
    </row>
    <row r="67" spans="1:16" s="15" customFormat="1" ht="57.75" hidden="1" customHeight="1">
      <c r="A67" s="111">
        <v>1</v>
      </c>
      <c r="B67" s="326" t="s">
        <v>41</v>
      </c>
      <c r="C67" s="326"/>
      <c r="D67" s="326"/>
      <c r="E67" s="326"/>
      <c r="F67" s="112" t="str">
        <f t="shared" si="18"/>
        <v>WASHED BURGUNDY</v>
      </c>
      <c r="G67" s="142"/>
      <c r="H67" s="327" t="str">
        <f>$D$28</f>
        <v>WASHED BURGUNDY</v>
      </c>
      <c r="I67" s="328" t="str">
        <f t="shared" si="15"/>
        <v>BLACK</v>
      </c>
      <c r="J67" s="113" t="s">
        <v>29</v>
      </c>
      <c r="K67" s="113">
        <f>$P$30</f>
        <v>0</v>
      </c>
      <c r="L67" s="184">
        <f>195/5000</f>
        <v>3.9E-2</v>
      </c>
      <c r="M67" s="115">
        <f t="shared" si="16"/>
        <v>0</v>
      </c>
      <c r="N67" s="115"/>
      <c r="O67" s="41">
        <f t="shared" si="17"/>
        <v>0</v>
      </c>
      <c r="P67" s="116"/>
    </row>
    <row r="68" spans="1:16" s="15" customFormat="1" ht="57.75" hidden="1" customHeight="1">
      <c r="A68" s="111">
        <v>1</v>
      </c>
      <c r="B68" s="326" t="s">
        <v>41</v>
      </c>
      <c r="C68" s="326"/>
      <c r="D68" s="326"/>
      <c r="E68" s="326"/>
      <c r="F68" s="112" t="str">
        <f t="shared" si="18"/>
        <v>LIME</v>
      </c>
      <c r="G68" s="142"/>
      <c r="H68" s="327" t="str">
        <f>$D$33</f>
        <v>LIME</v>
      </c>
      <c r="I68" s="328" t="str">
        <f t="shared" si="15"/>
        <v>BLACK</v>
      </c>
      <c r="J68" s="113" t="s">
        <v>29</v>
      </c>
      <c r="K68" s="113">
        <f>$P$35</f>
        <v>0</v>
      </c>
      <c r="L68" s="184">
        <f>195/5000</f>
        <v>3.9E-2</v>
      </c>
      <c r="M68" s="115">
        <f t="shared" si="16"/>
        <v>0</v>
      </c>
      <c r="N68" s="115"/>
      <c r="O68" s="41">
        <f t="shared" si="17"/>
        <v>0</v>
      </c>
      <c r="P68" s="116"/>
    </row>
    <row r="69" spans="1:16" s="15" customFormat="1" ht="57.75" hidden="1" customHeight="1">
      <c r="A69" s="111">
        <v>2</v>
      </c>
      <c r="B69" s="326" t="s">
        <v>163</v>
      </c>
      <c r="C69" s="326"/>
      <c r="D69" s="326"/>
      <c r="E69" s="326"/>
      <c r="F69" s="323" t="s">
        <v>39</v>
      </c>
      <c r="G69" s="436" t="s">
        <v>171</v>
      </c>
      <c r="H69" s="443" t="str">
        <f t="shared" ref="H69" si="19">$D$18</f>
        <v>BLACK</v>
      </c>
      <c r="I69" s="444" t="str">
        <f t="shared" si="15"/>
        <v>BLACK</v>
      </c>
      <c r="J69" s="113" t="s">
        <v>29</v>
      </c>
      <c r="K69" s="113">
        <f t="shared" ref="K69" si="20">$P$20</f>
        <v>0</v>
      </c>
      <c r="L69" s="170">
        <f>4/4500</f>
        <v>8.8888888888888893E-4</v>
      </c>
      <c r="M69" s="115">
        <f t="shared" si="16"/>
        <v>0</v>
      </c>
      <c r="N69" s="115"/>
      <c r="O69" s="41">
        <f t="shared" si="17"/>
        <v>0</v>
      </c>
      <c r="P69" s="116"/>
    </row>
    <row r="70" spans="1:16" s="15" customFormat="1" ht="84" customHeight="1">
      <c r="A70" s="111">
        <v>2</v>
      </c>
      <c r="B70" s="326" t="s">
        <v>163</v>
      </c>
      <c r="C70" s="326"/>
      <c r="D70" s="326"/>
      <c r="E70" s="326"/>
      <c r="F70" s="441" t="s">
        <v>39</v>
      </c>
      <c r="G70" s="442" t="s">
        <v>171</v>
      </c>
      <c r="H70" s="445" t="str">
        <f t="shared" ref="H70" si="21">$D$23</f>
        <v>GREY HEATHER</v>
      </c>
      <c r="I70" s="445" t="str">
        <f t="shared" si="15"/>
        <v>BLACK</v>
      </c>
      <c r="J70" s="113" t="s">
        <v>29</v>
      </c>
      <c r="K70" s="113">
        <f t="shared" ref="K70" si="22">$P$25</f>
        <v>769</v>
      </c>
      <c r="L70" s="170">
        <f>4/4500</f>
        <v>8.8888888888888893E-4</v>
      </c>
      <c r="M70" s="115">
        <f t="shared" si="16"/>
        <v>0.68355555555555558</v>
      </c>
      <c r="N70" s="115"/>
      <c r="O70" s="41">
        <f t="shared" si="17"/>
        <v>1</v>
      </c>
      <c r="P70" s="116"/>
    </row>
    <row r="71" spans="1:16" s="15" customFormat="1" ht="57.75" hidden="1" customHeight="1">
      <c r="A71" s="111">
        <v>2</v>
      </c>
      <c r="B71" s="326" t="s">
        <v>163</v>
      </c>
      <c r="C71" s="326"/>
      <c r="D71" s="326"/>
      <c r="E71" s="326"/>
      <c r="F71" s="435" t="s">
        <v>39</v>
      </c>
      <c r="G71" s="437" t="s">
        <v>171</v>
      </c>
      <c r="H71" s="439" t="str">
        <f t="shared" ref="H71" si="23">$D$28</f>
        <v>WASHED BURGUNDY</v>
      </c>
      <c r="I71" s="440" t="str">
        <f t="shared" si="15"/>
        <v>BLACK</v>
      </c>
      <c r="J71" s="113" t="s">
        <v>29</v>
      </c>
      <c r="K71" s="113">
        <f t="shared" ref="K71" si="24">$P$30</f>
        <v>0</v>
      </c>
      <c r="L71" s="170">
        <f>4/4500</f>
        <v>8.8888888888888893E-4</v>
      </c>
      <c r="M71" s="115">
        <f t="shared" si="16"/>
        <v>0</v>
      </c>
      <c r="N71" s="115"/>
      <c r="O71" s="41">
        <f t="shared" si="17"/>
        <v>0</v>
      </c>
      <c r="P71" s="116"/>
    </row>
    <row r="72" spans="1:16" s="15" customFormat="1" ht="57.75" hidden="1" customHeight="1">
      <c r="A72" s="111">
        <v>2</v>
      </c>
      <c r="B72" s="326" t="s">
        <v>163</v>
      </c>
      <c r="C72" s="326"/>
      <c r="D72" s="326"/>
      <c r="E72" s="326"/>
      <c r="F72" s="324" t="s">
        <v>39</v>
      </c>
      <c r="G72" s="438" t="s">
        <v>171</v>
      </c>
      <c r="H72" s="327" t="str">
        <f t="shared" ref="H72" si="25">$D$33</f>
        <v>LIME</v>
      </c>
      <c r="I72" s="328" t="str">
        <f t="shared" si="15"/>
        <v>BLACK</v>
      </c>
      <c r="J72" s="113" t="s">
        <v>29</v>
      </c>
      <c r="K72" s="113">
        <f t="shared" ref="K72" si="26">$P$35</f>
        <v>0</v>
      </c>
      <c r="L72" s="170">
        <f>4/4500</f>
        <v>8.8888888888888893E-4</v>
      </c>
      <c r="M72" s="115">
        <f t="shared" si="16"/>
        <v>0</v>
      </c>
      <c r="N72" s="115"/>
      <c r="O72" s="41">
        <f t="shared" si="17"/>
        <v>0</v>
      </c>
      <c r="P72" s="116"/>
    </row>
    <row r="73" spans="1:16" s="15" customFormat="1" ht="57.75" hidden="1" customHeight="1">
      <c r="A73" s="111">
        <v>3</v>
      </c>
      <c r="B73" s="325" t="s">
        <v>191</v>
      </c>
      <c r="C73" s="326"/>
      <c r="D73" s="326"/>
      <c r="E73" s="326"/>
      <c r="F73" s="323" t="s">
        <v>147</v>
      </c>
      <c r="G73" s="436" t="s">
        <v>192</v>
      </c>
      <c r="H73" s="443" t="str">
        <f t="shared" ref="H73" si="27">$D$18</f>
        <v>BLACK</v>
      </c>
      <c r="I73" s="444" t="str">
        <f t="shared" si="15"/>
        <v>BLACK</v>
      </c>
      <c r="J73" s="113" t="s">
        <v>30</v>
      </c>
      <c r="K73" s="113">
        <f t="shared" ref="K73" si="28">$P$20</f>
        <v>0</v>
      </c>
      <c r="L73" s="113">
        <v>1</v>
      </c>
      <c r="M73" s="113">
        <f t="shared" ref="M73:M84" si="29">L73*K73</f>
        <v>0</v>
      </c>
      <c r="N73" s="115"/>
      <c r="O73" s="41">
        <f t="shared" si="17"/>
        <v>0</v>
      </c>
      <c r="P73" s="116"/>
    </row>
    <row r="74" spans="1:16" s="15" customFormat="1" ht="84" customHeight="1">
      <c r="A74" s="111">
        <v>3</v>
      </c>
      <c r="B74" s="325" t="s">
        <v>191</v>
      </c>
      <c r="C74" s="326"/>
      <c r="D74" s="326"/>
      <c r="E74" s="326"/>
      <c r="F74" s="441"/>
      <c r="G74" s="442"/>
      <c r="H74" s="445" t="str">
        <f t="shared" ref="H74" si="30">$D$23</f>
        <v>GREY HEATHER</v>
      </c>
      <c r="I74" s="445" t="str">
        <f t="shared" si="15"/>
        <v>BLACK</v>
      </c>
      <c r="J74" s="113" t="s">
        <v>30</v>
      </c>
      <c r="K74" s="113">
        <f t="shared" ref="K74" si="31">$P$25</f>
        <v>769</v>
      </c>
      <c r="L74" s="113">
        <v>1</v>
      </c>
      <c r="M74" s="113">
        <f t="shared" si="29"/>
        <v>769</v>
      </c>
      <c r="N74" s="115"/>
      <c r="O74" s="41">
        <f t="shared" si="17"/>
        <v>769</v>
      </c>
      <c r="P74" s="116"/>
    </row>
    <row r="75" spans="1:16" s="15" customFormat="1" ht="57.75" hidden="1" customHeight="1">
      <c r="A75" s="111">
        <v>3</v>
      </c>
      <c r="B75" s="325" t="s">
        <v>191</v>
      </c>
      <c r="C75" s="326"/>
      <c r="D75" s="326"/>
      <c r="E75" s="326"/>
      <c r="F75" s="435"/>
      <c r="G75" s="437"/>
      <c r="H75" s="439" t="str">
        <f t="shared" ref="H75" si="32">$D$28</f>
        <v>WASHED BURGUNDY</v>
      </c>
      <c r="I75" s="440" t="str">
        <f t="shared" si="15"/>
        <v>BLACK</v>
      </c>
      <c r="J75" s="113" t="s">
        <v>30</v>
      </c>
      <c r="K75" s="113">
        <f t="shared" ref="K75" si="33">$P$30</f>
        <v>0</v>
      </c>
      <c r="L75" s="113">
        <v>1</v>
      </c>
      <c r="M75" s="113">
        <f t="shared" si="29"/>
        <v>0</v>
      </c>
      <c r="N75" s="115"/>
      <c r="O75" s="41">
        <f t="shared" si="17"/>
        <v>0</v>
      </c>
      <c r="P75" s="116"/>
    </row>
    <row r="76" spans="1:16" s="15" customFormat="1" ht="57.75" hidden="1" customHeight="1">
      <c r="A76" s="111">
        <v>3</v>
      </c>
      <c r="B76" s="325" t="s">
        <v>191</v>
      </c>
      <c r="C76" s="326"/>
      <c r="D76" s="326"/>
      <c r="E76" s="326"/>
      <c r="F76" s="324"/>
      <c r="G76" s="438"/>
      <c r="H76" s="327" t="str">
        <f t="shared" ref="H76" si="34">$D$33</f>
        <v>LIME</v>
      </c>
      <c r="I76" s="328" t="str">
        <f t="shared" si="15"/>
        <v>BLACK</v>
      </c>
      <c r="J76" s="113" t="s">
        <v>30</v>
      </c>
      <c r="K76" s="113">
        <f t="shared" ref="K76" si="35">$P$35</f>
        <v>0</v>
      </c>
      <c r="L76" s="113">
        <v>1</v>
      </c>
      <c r="M76" s="113">
        <f t="shared" si="29"/>
        <v>0</v>
      </c>
      <c r="N76" s="115"/>
      <c r="O76" s="41">
        <f t="shared" si="17"/>
        <v>0</v>
      </c>
      <c r="P76" s="116"/>
    </row>
    <row r="77" spans="1:16" s="15" customFormat="1" ht="57.75" hidden="1" customHeight="1">
      <c r="A77" s="111">
        <v>4</v>
      </c>
      <c r="B77" s="325" t="s">
        <v>125</v>
      </c>
      <c r="C77" s="326"/>
      <c r="D77" s="326"/>
      <c r="E77" s="326"/>
      <c r="F77" s="323" t="s">
        <v>147</v>
      </c>
      <c r="G77" s="436" t="s">
        <v>126</v>
      </c>
      <c r="H77" s="443" t="str">
        <f t="shared" ref="H77" si="36">$D$18</f>
        <v>BLACK</v>
      </c>
      <c r="I77" s="444" t="str">
        <f t="shared" si="15"/>
        <v>BLACK</v>
      </c>
      <c r="J77" s="113" t="s">
        <v>30</v>
      </c>
      <c r="K77" s="113">
        <f t="shared" ref="K77" si="37">$P$20</f>
        <v>0</v>
      </c>
      <c r="L77" s="113">
        <v>1</v>
      </c>
      <c r="M77" s="113">
        <f t="shared" si="29"/>
        <v>0</v>
      </c>
      <c r="N77" s="115"/>
      <c r="O77" s="41">
        <f t="shared" si="17"/>
        <v>0</v>
      </c>
      <c r="P77" s="116"/>
    </row>
    <row r="78" spans="1:16" s="15" customFormat="1" ht="84" customHeight="1">
      <c r="A78" s="111">
        <v>4</v>
      </c>
      <c r="B78" s="325" t="s">
        <v>125</v>
      </c>
      <c r="C78" s="326"/>
      <c r="D78" s="326"/>
      <c r="E78" s="326"/>
      <c r="F78" s="441"/>
      <c r="G78" s="442"/>
      <c r="H78" s="445" t="str">
        <f t="shared" ref="H78" si="38">$D$23</f>
        <v>GREY HEATHER</v>
      </c>
      <c r="I78" s="445" t="str">
        <f t="shared" si="15"/>
        <v>BLACK</v>
      </c>
      <c r="J78" s="113" t="s">
        <v>30</v>
      </c>
      <c r="K78" s="113">
        <f t="shared" ref="K78" si="39">$P$25</f>
        <v>769</v>
      </c>
      <c r="L78" s="113">
        <v>1</v>
      </c>
      <c r="M78" s="113">
        <f t="shared" si="29"/>
        <v>769</v>
      </c>
      <c r="N78" s="115"/>
      <c r="O78" s="41">
        <f t="shared" si="17"/>
        <v>769</v>
      </c>
      <c r="P78" s="116"/>
    </row>
    <row r="79" spans="1:16" s="15" customFormat="1" ht="57.75" hidden="1" customHeight="1">
      <c r="A79" s="111">
        <v>4</v>
      </c>
      <c r="B79" s="325" t="s">
        <v>125</v>
      </c>
      <c r="C79" s="326"/>
      <c r="D79" s="326"/>
      <c r="E79" s="326"/>
      <c r="F79" s="435"/>
      <c r="G79" s="437"/>
      <c r="H79" s="439" t="str">
        <f t="shared" ref="H79" si="40">$D$28</f>
        <v>WASHED BURGUNDY</v>
      </c>
      <c r="I79" s="440" t="str">
        <f t="shared" si="15"/>
        <v>BLACK</v>
      </c>
      <c r="J79" s="113" t="s">
        <v>30</v>
      </c>
      <c r="K79" s="113">
        <f t="shared" ref="K79" si="41">$P$30</f>
        <v>0</v>
      </c>
      <c r="L79" s="113">
        <v>1</v>
      </c>
      <c r="M79" s="113">
        <f t="shared" si="29"/>
        <v>0</v>
      </c>
      <c r="N79" s="115"/>
      <c r="O79" s="41">
        <f t="shared" si="17"/>
        <v>0</v>
      </c>
      <c r="P79" s="116"/>
    </row>
    <row r="80" spans="1:16" s="15" customFormat="1" ht="57.75" hidden="1" customHeight="1">
      <c r="A80" s="111">
        <v>4</v>
      </c>
      <c r="B80" s="325" t="s">
        <v>125</v>
      </c>
      <c r="C80" s="326"/>
      <c r="D80" s="326"/>
      <c r="E80" s="326"/>
      <c r="F80" s="324"/>
      <c r="G80" s="438"/>
      <c r="H80" s="327" t="str">
        <f t="shared" ref="H80" si="42">$D$33</f>
        <v>LIME</v>
      </c>
      <c r="I80" s="328" t="str">
        <f t="shared" si="15"/>
        <v>BLACK</v>
      </c>
      <c r="J80" s="113" t="s">
        <v>30</v>
      </c>
      <c r="K80" s="113">
        <f t="shared" ref="K80" si="43">$P$35</f>
        <v>0</v>
      </c>
      <c r="L80" s="113">
        <v>1</v>
      </c>
      <c r="M80" s="113">
        <f t="shared" si="29"/>
        <v>0</v>
      </c>
      <c r="N80" s="115"/>
      <c r="O80" s="41">
        <f t="shared" si="17"/>
        <v>0</v>
      </c>
      <c r="P80" s="116"/>
    </row>
    <row r="81" spans="1:16" s="15" customFormat="1" ht="57.75" hidden="1" customHeight="1">
      <c r="A81" s="111">
        <v>5</v>
      </c>
      <c r="B81" s="325" t="s">
        <v>154</v>
      </c>
      <c r="C81" s="326"/>
      <c r="D81" s="326"/>
      <c r="E81" s="326"/>
      <c r="F81" s="323" t="s">
        <v>129</v>
      </c>
      <c r="G81" s="436"/>
      <c r="H81" s="443" t="str">
        <f t="shared" ref="H81" si="44">$D$18</f>
        <v>BLACK</v>
      </c>
      <c r="I81" s="444" t="str">
        <f t="shared" si="15"/>
        <v>BLACK</v>
      </c>
      <c r="J81" s="113" t="s">
        <v>30</v>
      </c>
      <c r="K81" s="113">
        <f t="shared" ref="K81" si="45">$P$20</f>
        <v>0</v>
      </c>
      <c r="L81" s="113">
        <v>1</v>
      </c>
      <c r="M81" s="113">
        <f t="shared" si="29"/>
        <v>0</v>
      </c>
      <c r="N81" s="115"/>
      <c r="O81" s="41">
        <f t="shared" si="17"/>
        <v>0</v>
      </c>
      <c r="P81" s="116"/>
    </row>
    <row r="82" spans="1:16" s="15" customFormat="1" ht="84" customHeight="1">
      <c r="A82" s="111">
        <v>5</v>
      </c>
      <c r="B82" s="325" t="s">
        <v>154</v>
      </c>
      <c r="C82" s="326"/>
      <c r="D82" s="326"/>
      <c r="E82" s="326"/>
      <c r="F82" s="441"/>
      <c r="G82" s="442"/>
      <c r="H82" s="445" t="str">
        <f t="shared" ref="H82" si="46">$D$23</f>
        <v>GREY HEATHER</v>
      </c>
      <c r="I82" s="445" t="str">
        <f t="shared" si="15"/>
        <v>BLACK</v>
      </c>
      <c r="J82" s="113" t="s">
        <v>30</v>
      </c>
      <c r="K82" s="113">
        <f t="shared" ref="K82" si="47">$P$25</f>
        <v>769</v>
      </c>
      <c r="L82" s="113">
        <v>1</v>
      </c>
      <c r="M82" s="113">
        <f t="shared" si="29"/>
        <v>769</v>
      </c>
      <c r="N82" s="115"/>
      <c r="O82" s="41">
        <f t="shared" si="17"/>
        <v>769</v>
      </c>
      <c r="P82" s="116" t="s">
        <v>210</v>
      </c>
    </row>
    <row r="83" spans="1:16" s="15" customFormat="1" ht="57.75" hidden="1" customHeight="1">
      <c r="A83" s="111">
        <v>5</v>
      </c>
      <c r="B83" s="325" t="s">
        <v>154</v>
      </c>
      <c r="C83" s="326"/>
      <c r="D83" s="326"/>
      <c r="E83" s="326"/>
      <c r="F83" s="435"/>
      <c r="G83" s="437"/>
      <c r="H83" s="439" t="str">
        <f t="shared" ref="H83" si="48">$D$28</f>
        <v>WASHED BURGUNDY</v>
      </c>
      <c r="I83" s="440" t="str">
        <f t="shared" si="15"/>
        <v>BLACK</v>
      </c>
      <c r="J83" s="113" t="s">
        <v>30</v>
      </c>
      <c r="K83" s="113">
        <f t="shared" ref="K83" si="49">$P$30</f>
        <v>0</v>
      </c>
      <c r="L83" s="113">
        <v>1</v>
      </c>
      <c r="M83" s="113">
        <f t="shared" si="29"/>
        <v>0</v>
      </c>
      <c r="N83" s="115"/>
      <c r="O83" s="41">
        <f t="shared" si="17"/>
        <v>0</v>
      </c>
      <c r="P83" s="116"/>
    </row>
    <row r="84" spans="1:16" s="15" customFormat="1" ht="57.75" hidden="1" customHeight="1">
      <c r="A84" s="111">
        <v>5</v>
      </c>
      <c r="B84" s="325" t="s">
        <v>154</v>
      </c>
      <c r="C84" s="326"/>
      <c r="D84" s="326"/>
      <c r="E84" s="326"/>
      <c r="F84" s="324"/>
      <c r="G84" s="438"/>
      <c r="H84" s="327" t="str">
        <f t="shared" ref="H84" si="50">$D$33</f>
        <v>LIME</v>
      </c>
      <c r="I84" s="328" t="str">
        <f t="shared" si="15"/>
        <v>BLACK</v>
      </c>
      <c r="J84" s="113" t="s">
        <v>30</v>
      </c>
      <c r="K84" s="113">
        <f t="shared" ref="K84" si="51">$P$35</f>
        <v>0</v>
      </c>
      <c r="L84" s="113">
        <v>1</v>
      </c>
      <c r="M84" s="113">
        <f t="shared" si="29"/>
        <v>0</v>
      </c>
      <c r="N84" s="115"/>
      <c r="O84" s="41">
        <f t="shared" si="17"/>
        <v>0</v>
      </c>
      <c r="P84" s="116"/>
    </row>
    <row r="85" spans="1:16" s="15" customFormat="1" ht="57.75" hidden="1" customHeight="1">
      <c r="A85" s="111">
        <v>6</v>
      </c>
      <c r="B85" s="326" t="s">
        <v>127</v>
      </c>
      <c r="C85" s="326"/>
      <c r="D85" s="326"/>
      <c r="E85" s="326"/>
      <c r="F85" s="323" t="s">
        <v>148</v>
      </c>
      <c r="G85" s="436" t="s">
        <v>128</v>
      </c>
      <c r="H85" s="443" t="str">
        <f t="shared" ref="H85" si="52">$D$18</f>
        <v>BLACK</v>
      </c>
      <c r="I85" s="444" t="str">
        <f t="shared" si="15"/>
        <v>BLACK</v>
      </c>
      <c r="J85" s="113" t="s">
        <v>30</v>
      </c>
      <c r="K85" s="113">
        <f t="shared" ref="K85" si="53">$P$20</f>
        <v>0</v>
      </c>
      <c r="L85" s="113">
        <v>1</v>
      </c>
      <c r="M85" s="115">
        <f t="shared" ref="M85:M88" si="54">K85*L85</f>
        <v>0</v>
      </c>
      <c r="N85" s="115"/>
      <c r="O85" s="41">
        <f t="shared" si="17"/>
        <v>0</v>
      </c>
      <c r="P85" s="116"/>
    </row>
    <row r="86" spans="1:16" s="15" customFormat="1" ht="95.25" customHeight="1">
      <c r="A86" s="111">
        <v>6</v>
      </c>
      <c r="B86" s="326" t="s">
        <v>127</v>
      </c>
      <c r="C86" s="326"/>
      <c r="D86" s="326"/>
      <c r="E86" s="326"/>
      <c r="F86" s="441"/>
      <c r="G86" s="442"/>
      <c r="H86" s="445" t="str">
        <f t="shared" ref="H86" si="55">$D$23</f>
        <v>GREY HEATHER</v>
      </c>
      <c r="I86" s="445" t="str">
        <f t="shared" si="15"/>
        <v>BLACK</v>
      </c>
      <c r="J86" s="113" t="s">
        <v>30</v>
      </c>
      <c r="K86" s="113">
        <f t="shared" ref="K86" si="56">$P$25</f>
        <v>769</v>
      </c>
      <c r="L86" s="113">
        <v>1</v>
      </c>
      <c r="M86" s="115">
        <f t="shared" si="54"/>
        <v>769</v>
      </c>
      <c r="N86" s="115"/>
      <c r="O86" s="41">
        <f t="shared" si="17"/>
        <v>769</v>
      </c>
      <c r="P86" s="116"/>
    </row>
    <row r="87" spans="1:16" s="15" customFormat="1" ht="27.75" hidden="1">
      <c r="A87" s="111">
        <v>6</v>
      </c>
      <c r="B87" s="326" t="s">
        <v>127</v>
      </c>
      <c r="C87" s="326"/>
      <c r="D87" s="326"/>
      <c r="E87" s="326"/>
      <c r="F87" s="435"/>
      <c r="G87" s="437"/>
      <c r="H87" s="439" t="str">
        <f t="shared" ref="H87" si="57">$D$28</f>
        <v>WASHED BURGUNDY</v>
      </c>
      <c r="I87" s="440" t="str">
        <f t="shared" si="15"/>
        <v>BLACK</v>
      </c>
      <c r="J87" s="113" t="s">
        <v>30</v>
      </c>
      <c r="K87" s="113">
        <f t="shared" ref="K87" si="58">$P$30</f>
        <v>0</v>
      </c>
      <c r="L87" s="113">
        <v>1</v>
      </c>
      <c r="M87" s="115">
        <f t="shared" si="54"/>
        <v>0</v>
      </c>
      <c r="N87" s="115"/>
      <c r="O87" s="41">
        <f t="shared" si="17"/>
        <v>0</v>
      </c>
      <c r="P87" s="116"/>
    </row>
    <row r="88" spans="1:16" s="15" customFormat="1" ht="27.75" hidden="1">
      <c r="A88" s="111">
        <v>6</v>
      </c>
      <c r="B88" s="326" t="s">
        <v>127</v>
      </c>
      <c r="C88" s="326"/>
      <c r="D88" s="326"/>
      <c r="E88" s="326"/>
      <c r="F88" s="324"/>
      <c r="G88" s="438"/>
      <c r="H88" s="327" t="str">
        <f t="shared" ref="H88" si="59">$D$33</f>
        <v>LIME</v>
      </c>
      <c r="I88" s="328" t="str">
        <f t="shared" si="15"/>
        <v>BLACK</v>
      </c>
      <c r="J88" s="113" t="s">
        <v>30</v>
      </c>
      <c r="K88" s="113">
        <f t="shared" ref="K88" si="60">$P$35</f>
        <v>0</v>
      </c>
      <c r="L88" s="113">
        <v>1</v>
      </c>
      <c r="M88" s="115">
        <f t="shared" si="54"/>
        <v>0</v>
      </c>
      <c r="N88" s="115"/>
      <c r="O88" s="41">
        <f t="shared" si="17"/>
        <v>0</v>
      </c>
      <c r="P88" s="116"/>
    </row>
    <row r="89" spans="1:16" s="37" customFormat="1" ht="28.5" thickBot="1">
      <c r="B89" s="110" t="s">
        <v>66</v>
      </c>
      <c r="C89" s="38"/>
      <c r="D89" s="38"/>
      <c r="E89" s="38"/>
      <c r="F89" s="42"/>
      <c r="G89" s="43"/>
      <c r="H89" s="42"/>
      <c r="I89" s="42"/>
      <c r="J89" s="42"/>
      <c r="K89" s="42"/>
      <c r="L89" s="42"/>
      <c r="M89" s="42"/>
      <c r="N89" s="42"/>
      <c r="O89" s="42"/>
      <c r="P89" s="44"/>
    </row>
    <row r="90" spans="1:16" s="54" customFormat="1" ht="81">
      <c r="A90" s="320" t="s">
        <v>22</v>
      </c>
      <c r="B90" s="321"/>
      <c r="C90" s="321"/>
      <c r="D90" s="321"/>
      <c r="E90" s="322"/>
      <c r="F90" s="102" t="s">
        <v>47</v>
      </c>
      <c r="G90" s="102" t="s">
        <v>23</v>
      </c>
      <c r="H90" s="385" t="s">
        <v>42</v>
      </c>
      <c r="I90" s="386"/>
      <c r="J90" s="103" t="s">
        <v>18</v>
      </c>
      <c r="K90" s="102" t="s">
        <v>48</v>
      </c>
      <c r="L90" s="102" t="s">
        <v>24</v>
      </c>
      <c r="M90" s="104" t="s">
        <v>25</v>
      </c>
      <c r="N90" s="104" t="s">
        <v>26</v>
      </c>
      <c r="O90" s="104" t="s">
        <v>27</v>
      </c>
      <c r="P90" s="104" t="s">
        <v>28</v>
      </c>
    </row>
    <row r="91" spans="1:16" s="46" customFormat="1" ht="27.75" hidden="1">
      <c r="A91" s="111">
        <v>1</v>
      </c>
      <c r="B91" s="325" t="s">
        <v>172</v>
      </c>
      <c r="C91" s="326"/>
      <c r="D91" s="326"/>
      <c r="E91" s="326"/>
      <c r="F91" s="323" t="s">
        <v>129</v>
      </c>
      <c r="G91" s="436" t="s">
        <v>158</v>
      </c>
      <c r="H91" s="327" t="str">
        <f t="shared" ref="H91" si="61">$D$18</f>
        <v>BLACK</v>
      </c>
      <c r="I91" s="328" t="str">
        <f t="shared" ref="I91:I126" si="62">$E$47</f>
        <v>BLACK</v>
      </c>
      <c r="J91" s="113" t="s">
        <v>130</v>
      </c>
      <c r="K91" s="113">
        <f t="shared" ref="K91:K123" si="63">$P$20</f>
        <v>0</v>
      </c>
      <c r="L91" s="113">
        <v>2</v>
      </c>
      <c r="M91" s="113">
        <f t="shared" ref="M91:M118" si="64">K91*L91</f>
        <v>0</v>
      </c>
      <c r="N91" s="115"/>
      <c r="O91" s="41">
        <f t="shared" ref="O91:O131" si="65">ROUNDUP(N91+M91,0)</f>
        <v>0</v>
      </c>
      <c r="P91" s="117"/>
    </row>
    <row r="92" spans="1:16" s="46" customFormat="1" ht="98.25" customHeight="1">
      <c r="A92" s="111">
        <v>1</v>
      </c>
      <c r="B92" s="325" t="s">
        <v>172</v>
      </c>
      <c r="C92" s="326"/>
      <c r="D92" s="326"/>
      <c r="E92" s="326"/>
      <c r="F92" s="435"/>
      <c r="G92" s="437"/>
      <c r="H92" s="327" t="str">
        <f t="shared" ref="H92" si="66">$D$23</f>
        <v>GREY HEATHER</v>
      </c>
      <c r="I92" s="328" t="str">
        <f t="shared" si="62"/>
        <v>BLACK</v>
      </c>
      <c r="J92" s="113" t="s">
        <v>130</v>
      </c>
      <c r="K92" s="113">
        <f t="shared" ref="K92:K124" si="67">$P$25</f>
        <v>769</v>
      </c>
      <c r="L92" s="113">
        <v>2</v>
      </c>
      <c r="M92" s="113">
        <f t="shared" si="64"/>
        <v>1538</v>
      </c>
      <c r="N92" s="115"/>
      <c r="O92" s="41">
        <f t="shared" si="65"/>
        <v>1538</v>
      </c>
      <c r="P92" s="117" t="s">
        <v>215</v>
      </c>
    </row>
    <row r="93" spans="1:16" s="46" customFormat="1" ht="27.75" hidden="1">
      <c r="A93" s="111">
        <v>1</v>
      </c>
      <c r="B93" s="325" t="s">
        <v>172</v>
      </c>
      <c r="C93" s="326"/>
      <c r="D93" s="326"/>
      <c r="E93" s="326"/>
      <c r="F93" s="435"/>
      <c r="G93" s="437"/>
      <c r="H93" s="327" t="str">
        <f t="shared" ref="H93" si="68">$D$28</f>
        <v>WASHED BURGUNDY</v>
      </c>
      <c r="I93" s="328" t="str">
        <f t="shared" si="62"/>
        <v>BLACK</v>
      </c>
      <c r="J93" s="113" t="s">
        <v>130</v>
      </c>
      <c r="K93" s="113">
        <f t="shared" ref="K93" si="69">$P$30</f>
        <v>0</v>
      </c>
      <c r="L93" s="113">
        <v>2</v>
      </c>
      <c r="M93" s="113">
        <f t="shared" si="64"/>
        <v>0</v>
      </c>
      <c r="N93" s="115"/>
      <c r="O93" s="41">
        <f t="shared" si="65"/>
        <v>0</v>
      </c>
      <c r="P93" s="117"/>
    </row>
    <row r="94" spans="1:16" s="46" customFormat="1" ht="27.75" hidden="1">
      <c r="A94" s="111">
        <v>1</v>
      </c>
      <c r="B94" s="325" t="s">
        <v>172</v>
      </c>
      <c r="C94" s="326"/>
      <c r="D94" s="326"/>
      <c r="E94" s="326"/>
      <c r="F94" s="324"/>
      <c r="G94" s="438"/>
      <c r="H94" s="327" t="str">
        <f t="shared" ref="H94" si="70">$D$33</f>
        <v>LIME</v>
      </c>
      <c r="I94" s="328" t="str">
        <f t="shared" si="62"/>
        <v>BLACK</v>
      </c>
      <c r="J94" s="113" t="s">
        <v>130</v>
      </c>
      <c r="K94" s="113">
        <f t="shared" ref="K94" si="71">$P$35</f>
        <v>0</v>
      </c>
      <c r="L94" s="113">
        <v>2</v>
      </c>
      <c r="M94" s="113">
        <f t="shared" si="64"/>
        <v>0</v>
      </c>
      <c r="N94" s="115"/>
      <c r="O94" s="41">
        <f t="shared" si="65"/>
        <v>0</v>
      </c>
      <c r="P94" s="117"/>
    </row>
    <row r="95" spans="1:16" s="46" customFormat="1" ht="27.75" hidden="1">
      <c r="A95" s="111">
        <v>2</v>
      </c>
      <c r="B95" s="345" t="s">
        <v>173</v>
      </c>
      <c r="C95" s="434"/>
      <c r="D95" s="434"/>
      <c r="E95" s="346"/>
      <c r="F95" s="323" t="s">
        <v>129</v>
      </c>
      <c r="G95" s="436" t="s">
        <v>158</v>
      </c>
      <c r="H95" s="327" t="str">
        <f t="shared" ref="H95:H123" si="72">$D$18</f>
        <v>BLACK</v>
      </c>
      <c r="I95" s="328" t="str">
        <f t="shared" si="62"/>
        <v>BLACK</v>
      </c>
      <c r="J95" s="113" t="s">
        <v>130</v>
      </c>
      <c r="K95" s="113">
        <f t="shared" si="63"/>
        <v>0</v>
      </c>
      <c r="L95" s="114">
        <f>L107*2</f>
        <v>0.08</v>
      </c>
      <c r="M95" s="113">
        <f t="shared" si="64"/>
        <v>0</v>
      </c>
      <c r="N95" s="115"/>
      <c r="O95" s="41">
        <f t="shared" si="65"/>
        <v>0</v>
      </c>
      <c r="P95" s="117"/>
    </row>
    <row r="96" spans="1:16" s="46" customFormat="1" ht="98.25" customHeight="1">
      <c r="A96" s="111">
        <v>2</v>
      </c>
      <c r="B96" s="345" t="s">
        <v>173</v>
      </c>
      <c r="C96" s="434"/>
      <c r="D96" s="434"/>
      <c r="E96" s="346"/>
      <c r="F96" s="435"/>
      <c r="G96" s="437"/>
      <c r="H96" s="327" t="str">
        <f t="shared" ref="H96:H124" si="73">$D$23</f>
        <v>GREY HEATHER</v>
      </c>
      <c r="I96" s="328" t="str">
        <f t="shared" si="62"/>
        <v>BLACK</v>
      </c>
      <c r="J96" s="113" t="s">
        <v>130</v>
      </c>
      <c r="K96" s="113">
        <f t="shared" si="67"/>
        <v>769</v>
      </c>
      <c r="L96" s="114">
        <f>L108*2</f>
        <v>0.08</v>
      </c>
      <c r="M96" s="113">
        <f t="shared" si="64"/>
        <v>61.52</v>
      </c>
      <c r="N96" s="115"/>
      <c r="O96" s="41">
        <f t="shared" si="65"/>
        <v>62</v>
      </c>
      <c r="P96" s="117" t="s">
        <v>215</v>
      </c>
    </row>
    <row r="97" spans="1:16" s="46" customFormat="1" ht="27.75" hidden="1">
      <c r="A97" s="111">
        <v>2</v>
      </c>
      <c r="B97" s="345" t="s">
        <v>173</v>
      </c>
      <c r="C97" s="434"/>
      <c r="D97" s="434"/>
      <c r="E97" s="346"/>
      <c r="F97" s="435"/>
      <c r="G97" s="437"/>
      <c r="H97" s="327" t="str">
        <f t="shared" ref="H97:H121" si="74">$D$28</f>
        <v>WASHED BURGUNDY</v>
      </c>
      <c r="I97" s="328" t="str">
        <f t="shared" si="62"/>
        <v>BLACK</v>
      </c>
      <c r="J97" s="113" t="s">
        <v>130</v>
      </c>
      <c r="K97" s="113">
        <f t="shared" ref="K97:K125" si="75">$P$30</f>
        <v>0</v>
      </c>
      <c r="L97" s="114">
        <f>L109*2</f>
        <v>0.08</v>
      </c>
      <c r="M97" s="113">
        <f t="shared" si="64"/>
        <v>0</v>
      </c>
      <c r="N97" s="115"/>
      <c r="O97" s="41">
        <f t="shared" si="65"/>
        <v>0</v>
      </c>
      <c r="P97" s="117"/>
    </row>
    <row r="98" spans="1:16" s="46" customFormat="1" ht="27.75" hidden="1">
      <c r="A98" s="111">
        <v>2</v>
      </c>
      <c r="B98" s="345" t="s">
        <v>173</v>
      </c>
      <c r="C98" s="434"/>
      <c r="D98" s="434"/>
      <c r="E98" s="346"/>
      <c r="F98" s="324"/>
      <c r="G98" s="438"/>
      <c r="H98" s="327" t="str">
        <f t="shared" ref="H98:H122" si="76">$D$33</f>
        <v>LIME</v>
      </c>
      <c r="I98" s="328" t="str">
        <f t="shared" si="62"/>
        <v>BLACK</v>
      </c>
      <c r="J98" s="113" t="s">
        <v>130</v>
      </c>
      <c r="K98" s="113">
        <f t="shared" ref="K98:K126" si="77">$P$35</f>
        <v>0</v>
      </c>
      <c r="L98" s="114">
        <f>L110*2</f>
        <v>0.08</v>
      </c>
      <c r="M98" s="113">
        <f t="shared" si="64"/>
        <v>0</v>
      </c>
      <c r="N98" s="115"/>
      <c r="O98" s="41">
        <f t="shared" si="65"/>
        <v>0</v>
      </c>
      <c r="P98" s="117"/>
    </row>
    <row r="99" spans="1:16" s="46" customFormat="1" ht="27.75" hidden="1">
      <c r="A99" s="111">
        <v>3</v>
      </c>
      <c r="B99" s="345" t="s">
        <v>193</v>
      </c>
      <c r="C99" s="434"/>
      <c r="D99" s="434"/>
      <c r="E99" s="346"/>
      <c r="F99" s="323" t="s">
        <v>131</v>
      </c>
      <c r="G99" s="436" t="s">
        <v>214</v>
      </c>
      <c r="H99" s="327" t="str">
        <f t="shared" si="72"/>
        <v>BLACK</v>
      </c>
      <c r="I99" s="328" t="str">
        <f t="shared" si="62"/>
        <v>BLACK</v>
      </c>
      <c r="J99" s="113" t="s">
        <v>130</v>
      </c>
      <c r="K99" s="113">
        <f t="shared" si="63"/>
        <v>0</v>
      </c>
      <c r="L99" s="113">
        <v>1</v>
      </c>
      <c r="M99" s="113">
        <f t="shared" si="64"/>
        <v>0</v>
      </c>
      <c r="N99" s="115"/>
      <c r="O99" s="41">
        <f t="shared" si="65"/>
        <v>0</v>
      </c>
      <c r="P99" s="117"/>
    </row>
    <row r="100" spans="1:16" s="46" customFormat="1" ht="98.25" customHeight="1">
      <c r="A100" s="111">
        <v>3</v>
      </c>
      <c r="B100" s="345" t="s">
        <v>193</v>
      </c>
      <c r="C100" s="434"/>
      <c r="D100" s="434"/>
      <c r="E100" s="346"/>
      <c r="F100" s="435"/>
      <c r="G100" s="437"/>
      <c r="H100" s="327" t="str">
        <f t="shared" si="73"/>
        <v>GREY HEATHER</v>
      </c>
      <c r="I100" s="328" t="str">
        <f t="shared" si="62"/>
        <v>BLACK</v>
      </c>
      <c r="J100" s="113" t="s">
        <v>130</v>
      </c>
      <c r="K100" s="113">
        <f t="shared" si="67"/>
        <v>769</v>
      </c>
      <c r="L100" s="113">
        <v>1</v>
      </c>
      <c r="M100" s="113">
        <f t="shared" si="64"/>
        <v>769</v>
      </c>
      <c r="N100" s="115"/>
      <c r="O100" s="41">
        <f t="shared" si="65"/>
        <v>769</v>
      </c>
      <c r="P100" s="117"/>
    </row>
    <row r="101" spans="1:16" s="46" customFormat="1" ht="27.75" hidden="1">
      <c r="A101" s="111">
        <v>3</v>
      </c>
      <c r="B101" s="345" t="s">
        <v>193</v>
      </c>
      <c r="C101" s="434"/>
      <c r="D101" s="434"/>
      <c r="E101" s="346"/>
      <c r="F101" s="435"/>
      <c r="G101" s="437"/>
      <c r="H101" s="327" t="str">
        <f t="shared" si="74"/>
        <v>WASHED BURGUNDY</v>
      </c>
      <c r="I101" s="328" t="str">
        <f t="shared" si="62"/>
        <v>BLACK</v>
      </c>
      <c r="J101" s="113" t="s">
        <v>130</v>
      </c>
      <c r="K101" s="113">
        <f t="shared" si="75"/>
        <v>0</v>
      </c>
      <c r="L101" s="113">
        <v>1</v>
      </c>
      <c r="M101" s="113">
        <f t="shared" si="64"/>
        <v>0</v>
      </c>
      <c r="N101" s="115"/>
      <c r="O101" s="41">
        <f t="shared" si="65"/>
        <v>0</v>
      </c>
      <c r="P101" s="117"/>
    </row>
    <row r="102" spans="1:16" s="46" customFormat="1" ht="27.75" hidden="1">
      <c r="A102" s="111">
        <v>3</v>
      </c>
      <c r="B102" s="345" t="s">
        <v>193</v>
      </c>
      <c r="C102" s="434"/>
      <c r="D102" s="434"/>
      <c r="E102" s="346"/>
      <c r="F102" s="324"/>
      <c r="G102" s="438"/>
      <c r="H102" s="327" t="str">
        <f t="shared" si="76"/>
        <v>LIME</v>
      </c>
      <c r="I102" s="328" t="str">
        <f t="shared" si="62"/>
        <v>BLACK</v>
      </c>
      <c r="J102" s="113" t="s">
        <v>130</v>
      </c>
      <c r="K102" s="113">
        <f t="shared" si="77"/>
        <v>0</v>
      </c>
      <c r="L102" s="113">
        <v>1</v>
      </c>
      <c r="M102" s="113">
        <f t="shared" si="64"/>
        <v>0</v>
      </c>
      <c r="N102" s="115"/>
      <c r="O102" s="41">
        <f t="shared" si="65"/>
        <v>0</v>
      </c>
      <c r="P102" s="117"/>
    </row>
    <row r="103" spans="1:16" s="46" customFormat="1" ht="27.75" hidden="1">
      <c r="A103" s="111">
        <v>4</v>
      </c>
      <c r="B103" s="345" t="s">
        <v>156</v>
      </c>
      <c r="C103" s="434"/>
      <c r="D103" s="434"/>
      <c r="E103" s="346"/>
      <c r="F103" s="112" t="s">
        <v>132</v>
      </c>
      <c r="G103" s="112"/>
      <c r="H103" s="327" t="str">
        <f t="shared" si="72"/>
        <v>BLACK</v>
      </c>
      <c r="I103" s="328" t="str">
        <f t="shared" si="62"/>
        <v>BLACK</v>
      </c>
      <c r="J103" s="113" t="s">
        <v>130</v>
      </c>
      <c r="K103" s="113">
        <f t="shared" si="63"/>
        <v>0</v>
      </c>
      <c r="L103" s="113">
        <v>1</v>
      </c>
      <c r="M103" s="113">
        <f t="shared" si="64"/>
        <v>0</v>
      </c>
      <c r="N103" s="115"/>
      <c r="O103" s="41">
        <f t="shared" si="65"/>
        <v>0</v>
      </c>
      <c r="P103" s="117"/>
    </row>
    <row r="104" spans="1:16" s="46" customFormat="1" ht="63.75" customHeight="1">
      <c r="A104" s="111">
        <v>4</v>
      </c>
      <c r="B104" s="345" t="s">
        <v>156</v>
      </c>
      <c r="C104" s="434"/>
      <c r="D104" s="434"/>
      <c r="E104" s="346"/>
      <c r="F104" s="112" t="s">
        <v>132</v>
      </c>
      <c r="G104" s="112"/>
      <c r="H104" s="327" t="str">
        <f t="shared" si="73"/>
        <v>GREY HEATHER</v>
      </c>
      <c r="I104" s="328" t="str">
        <f t="shared" si="62"/>
        <v>BLACK</v>
      </c>
      <c r="J104" s="113" t="s">
        <v>130</v>
      </c>
      <c r="K104" s="113">
        <f t="shared" si="67"/>
        <v>769</v>
      </c>
      <c r="L104" s="113">
        <v>1</v>
      </c>
      <c r="M104" s="113">
        <f t="shared" si="64"/>
        <v>769</v>
      </c>
      <c r="N104" s="115"/>
      <c r="O104" s="41">
        <f t="shared" si="65"/>
        <v>769</v>
      </c>
      <c r="P104" s="117"/>
    </row>
    <row r="105" spans="1:16" s="46" customFormat="1" ht="27.75" hidden="1">
      <c r="A105" s="111">
        <v>4</v>
      </c>
      <c r="B105" s="345" t="s">
        <v>156</v>
      </c>
      <c r="C105" s="434"/>
      <c r="D105" s="434"/>
      <c r="E105" s="346"/>
      <c r="F105" s="112" t="s">
        <v>132</v>
      </c>
      <c r="G105" s="112"/>
      <c r="H105" s="327" t="str">
        <f t="shared" si="74"/>
        <v>WASHED BURGUNDY</v>
      </c>
      <c r="I105" s="328" t="str">
        <f t="shared" si="62"/>
        <v>BLACK</v>
      </c>
      <c r="J105" s="113" t="s">
        <v>130</v>
      </c>
      <c r="K105" s="113">
        <f t="shared" si="75"/>
        <v>0</v>
      </c>
      <c r="L105" s="113">
        <v>1</v>
      </c>
      <c r="M105" s="113">
        <f t="shared" si="64"/>
        <v>0</v>
      </c>
      <c r="N105" s="115"/>
      <c r="O105" s="41">
        <f t="shared" si="65"/>
        <v>0</v>
      </c>
      <c r="P105" s="117"/>
    </row>
    <row r="106" spans="1:16" s="46" customFormat="1" ht="27.75" hidden="1">
      <c r="A106" s="111">
        <v>4</v>
      </c>
      <c r="B106" s="345" t="s">
        <v>156</v>
      </c>
      <c r="C106" s="434"/>
      <c r="D106" s="434"/>
      <c r="E106" s="346"/>
      <c r="F106" s="112" t="s">
        <v>132</v>
      </c>
      <c r="G106" s="112"/>
      <c r="H106" s="327" t="str">
        <f t="shared" si="76"/>
        <v>LIME</v>
      </c>
      <c r="I106" s="328" t="str">
        <f t="shared" si="62"/>
        <v>BLACK</v>
      </c>
      <c r="J106" s="113" t="s">
        <v>130</v>
      </c>
      <c r="K106" s="113">
        <f t="shared" si="77"/>
        <v>0</v>
      </c>
      <c r="L106" s="113">
        <v>1</v>
      </c>
      <c r="M106" s="113">
        <f t="shared" si="64"/>
        <v>0</v>
      </c>
      <c r="N106" s="115"/>
      <c r="O106" s="41">
        <f t="shared" si="65"/>
        <v>0</v>
      </c>
      <c r="P106" s="117"/>
    </row>
    <row r="107" spans="1:16" s="46" customFormat="1" ht="27.75" hidden="1">
      <c r="A107" s="111">
        <v>5</v>
      </c>
      <c r="B107" s="325" t="s">
        <v>133</v>
      </c>
      <c r="C107" s="326"/>
      <c r="D107" s="326"/>
      <c r="E107" s="326"/>
      <c r="F107" s="112" t="s">
        <v>55</v>
      </c>
      <c r="G107" s="112"/>
      <c r="H107" s="327" t="str">
        <f t="shared" si="72"/>
        <v>BLACK</v>
      </c>
      <c r="I107" s="328" t="str">
        <f t="shared" si="62"/>
        <v>BLACK</v>
      </c>
      <c r="J107" s="113" t="s">
        <v>130</v>
      </c>
      <c r="K107" s="113">
        <f t="shared" si="63"/>
        <v>0</v>
      </c>
      <c r="L107" s="114">
        <f>1/25</f>
        <v>0.04</v>
      </c>
      <c r="M107" s="113">
        <f t="shared" si="64"/>
        <v>0</v>
      </c>
      <c r="N107" s="115"/>
      <c r="O107" s="41">
        <f t="shared" si="65"/>
        <v>0</v>
      </c>
      <c r="P107" s="117"/>
    </row>
    <row r="108" spans="1:16" s="46" customFormat="1" ht="63.75" customHeight="1">
      <c r="A108" s="111">
        <v>5</v>
      </c>
      <c r="B108" s="325" t="s">
        <v>133</v>
      </c>
      <c r="C108" s="326"/>
      <c r="D108" s="326"/>
      <c r="E108" s="326"/>
      <c r="F108" s="112" t="s">
        <v>55</v>
      </c>
      <c r="G108" s="112"/>
      <c r="H108" s="327" t="str">
        <f t="shared" si="73"/>
        <v>GREY HEATHER</v>
      </c>
      <c r="I108" s="328" t="str">
        <f t="shared" si="62"/>
        <v>BLACK</v>
      </c>
      <c r="J108" s="113" t="s">
        <v>130</v>
      </c>
      <c r="K108" s="113">
        <f t="shared" si="67"/>
        <v>769</v>
      </c>
      <c r="L108" s="114">
        <f t="shared" ref="L108:L110" si="78">1/25</f>
        <v>0.04</v>
      </c>
      <c r="M108" s="113">
        <f t="shared" si="64"/>
        <v>30.76</v>
      </c>
      <c r="N108" s="115"/>
      <c r="O108" s="41">
        <f t="shared" si="65"/>
        <v>31</v>
      </c>
      <c r="P108" s="117"/>
    </row>
    <row r="109" spans="1:16" s="46" customFormat="1" ht="27.75" hidden="1">
      <c r="A109" s="111">
        <v>5</v>
      </c>
      <c r="B109" s="325" t="s">
        <v>133</v>
      </c>
      <c r="C109" s="326"/>
      <c r="D109" s="326"/>
      <c r="E109" s="326"/>
      <c r="F109" s="112" t="s">
        <v>55</v>
      </c>
      <c r="G109" s="112"/>
      <c r="H109" s="327" t="str">
        <f t="shared" si="74"/>
        <v>WASHED BURGUNDY</v>
      </c>
      <c r="I109" s="328" t="str">
        <f t="shared" si="62"/>
        <v>BLACK</v>
      </c>
      <c r="J109" s="113" t="s">
        <v>130</v>
      </c>
      <c r="K109" s="113">
        <f t="shared" si="75"/>
        <v>0</v>
      </c>
      <c r="L109" s="114">
        <f t="shared" si="78"/>
        <v>0.04</v>
      </c>
      <c r="M109" s="113">
        <f t="shared" si="64"/>
        <v>0</v>
      </c>
      <c r="N109" s="115"/>
      <c r="O109" s="41">
        <f t="shared" si="65"/>
        <v>0</v>
      </c>
      <c r="P109" s="117"/>
    </row>
    <row r="110" spans="1:16" s="46" customFormat="1" ht="27.75" hidden="1">
      <c r="A110" s="111">
        <v>5</v>
      </c>
      <c r="B110" s="325" t="s">
        <v>133</v>
      </c>
      <c r="C110" s="326"/>
      <c r="D110" s="326"/>
      <c r="E110" s="326"/>
      <c r="F110" s="112" t="s">
        <v>55</v>
      </c>
      <c r="G110" s="112"/>
      <c r="H110" s="327" t="str">
        <f t="shared" si="76"/>
        <v>LIME</v>
      </c>
      <c r="I110" s="328" t="str">
        <f t="shared" si="62"/>
        <v>BLACK</v>
      </c>
      <c r="J110" s="113" t="s">
        <v>130</v>
      </c>
      <c r="K110" s="113">
        <f t="shared" si="77"/>
        <v>0</v>
      </c>
      <c r="L110" s="114">
        <f t="shared" si="78"/>
        <v>0.04</v>
      </c>
      <c r="M110" s="113">
        <f t="shared" si="64"/>
        <v>0</v>
      </c>
      <c r="N110" s="115"/>
      <c r="O110" s="41">
        <f t="shared" si="65"/>
        <v>0</v>
      </c>
      <c r="P110" s="117"/>
    </row>
    <row r="111" spans="1:16" s="46" customFormat="1" ht="27.75" hidden="1">
      <c r="A111" s="111">
        <v>6</v>
      </c>
      <c r="B111" s="325" t="s">
        <v>134</v>
      </c>
      <c r="C111" s="326"/>
      <c r="D111" s="326"/>
      <c r="E111" s="326"/>
      <c r="F111" s="112" t="s">
        <v>55</v>
      </c>
      <c r="G111" s="112"/>
      <c r="H111" s="327" t="str">
        <f t="shared" si="72"/>
        <v>BLACK</v>
      </c>
      <c r="I111" s="328" t="str">
        <f t="shared" si="62"/>
        <v>BLACK</v>
      </c>
      <c r="J111" s="113" t="s">
        <v>130</v>
      </c>
      <c r="K111" s="113">
        <f t="shared" si="63"/>
        <v>0</v>
      </c>
      <c r="L111" s="114">
        <f>L107*2</f>
        <v>0.08</v>
      </c>
      <c r="M111" s="113">
        <f t="shared" si="64"/>
        <v>0</v>
      </c>
      <c r="N111" s="115"/>
      <c r="O111" s="41">
        <f t="shared" si="65"/>
        <v>0</v>
      </c>
      <c r="P111" s="117"/>
    </row>
    <row r="112" spans="1:16" s="46" customFormat="1" ht="63.75" customHeight="1">
      <c r="A112" s="111">
        <v>6</v>
      </c>
      <c r="B112" s="325" t="s">
        <v>134</v>
      </c>
      <c r="C112" s="326"/>
      <c r="D112" s="326"/>
      <c r="E112" s="326"/>
      <c r="F112" s="112" t="s">
        <v>55</v>
      </c>
      <c r="G112" s="112"/>
      <c r="H112" s="327" t="str">
        <f t="shared" si="73"/>
        <v>GREY HEATHER</v>
      </c>
      <c r="I112" s="328" t="str">
        <f t="shared" si="62"/>
        <v>BLACK</v>
      </c>
      <c r="J112" s="113" t="s">
        <v>130</v>
      </c>
      <c r="K112" s="113">
        <f t="shared" si="67"/>
        <v>769</v>
      </c>
      <c r="L112" s="114">
        <f>L108*2</f>
        <v>0.08</v>
      </c>
      <c r="M112" s="113">
        <f t="shared" si="64"/>
        <v>61.52</v>
      </c>
      <c r="N112" s="115"/>
      <c r="O112" s="41">
        <f t="shared" si="65"/>
        <v>62</v>
      </c>
      <c r="P112" s="117"/>
    </row>
    <row r="113" spans="1:16" s="46" customFormat="1" ht="27.75" hidden="1">
      <c r="A113" s="111">
        <v>6</v>
      </c>
      <c r="B113" s="325" t="s">
        <v>134</v>
      </c>
      <c r="C113" s="326"/>
      <c r="D113" s="326"/>
      <c r="E113" s="326"/>
      <c r="F113" s="112" t="s">
        <v>55</v>
      </c>
      <c r="G113" s="112"/>
      <c r="H113" s="327" t="str">
        <f t="shared" si="74"/>
        <v>WASHED BURGUNDY</v>
      </c>
      <c r="I113" s="328" t="str">
        <f t="shared" si="62"/>
        <v>BLACK</v>
      </c>
      <c r="J113" s="113" t="s">
        <v>130</v>
      </c>
      <c r="K113" s="113">
        <f t="shared" si="75"/>
        <v>0</v>
      </c>
      <c r="L113" s="114">
        <f>L109*2</f>
        <v>0.08</v>
      </c>
      <c r="M113" s="113">
        <f t="shared" si="64"/>
        <v>0</v>
      </c>
      <c r="N113" s="115"/>
      <c r="O113" s="41">
        <f t="shared" si="65"/>
        <v>0</v>
      </c>
      <c r="P113" s="117"/>
    </row>
    <row r="114" spans="1:16" s="46" customFormat="1" ht="27.75" hidden="1">
      <c r="A114" s="111">
        <v>6</v>
      </c>
      <c r="B114" s="325" t="s">
        <v>134</v>
      </c>
      <c r="C114" s="326"/>
      <c r="D114" s="326"/>
      <c r="E114" s="326"/>
      <c r="F114" s="112" t="s">
        <v>55</v>
      </c>
      <c r="G114" s="112"/>
      <c r="H114" s="327" t="str">
        <f t="shared" si="76"/>
        <v>LIME</v>
      </c>
      <c r="I114" s="328" t="str">
        <f t="shared" si="62"/>
        <v>BLACK</v>
      </c>
      <c r="J114" s="113" t="s">
        <v>130</v>
      </c>
      <c r="K114" s="113">
        <f t="shared" si="77"/>
        <v>0</v>
      </c>
      <c r="L114" s="114">
        <f>L110*2</f>
        <v>0.08</v>
      </c>
      <c r="M114" s="113">
        <f t="shared" si="64"/>
        <v>0</v>
      </c>
      <c r="N114" s="115"/>
      <c r="O114" s="41">
        <f t="shared" si="65"/>
        <v>0</v>
      </c>
      <c r="P114" s="117"/>
    </row>
    <row r="115" spans="1:16" s="46" customFormat="1" ht="27.75" hidden="1">
      <c r="A115" s="111">
        <v>7</v>
      </c>
      <c r="B115" s="325" t="s">
        <v>135</v>
      </c>
      <c r="C115" s="326"/>
      <c r="D115" s="326"/>
      <c r="E115" s="326"/>
      <c r="F115" s="112" t="s">
        <v>132</v>
      </c>
      <c r="G115" s="112"/>
      <c r="H115" s="327" t="str">
        <f t="shared" si="72"/>
        <v>BLACK</v>
      </c>
      <c r="I115" s="328" t="str">
        <f t="shared" si="62"/>
        <v>BLACK</v>
      </c>
      <c r="J115" s="113" t="s">
        <v>130</v>
      </c>
      <c r="K115" s="113">
        <f t="shared" si="63"/>
        <v>0</v>
      </c>
      <c r="L115" s="114">
        <f>L107</f>
        <v>0.04</v>
      </c>
      <c r="M115" s="113">
        <f t="shared" si="64"/>
        <v>0</v>
      </c>
      <c r="N115" s="115"/>
      <c r="O115" s="41">
        <f t="shared" si="65"/>
        <v>0</v>
      </c>
      <c r="P115" s="117"/>
    </row>
    <row r="116" spans="1:16" s="46" customFormat="1" ht="63.75" customHeight="1">
      <c r="A116" s="111">
        <v>7</v>
      </c>
      <c r="B116" s="325" t="s">
        <v>135</v>
      </c>
      <c r="C116" s="326"/>
      <c r="D116" s="326"/>
      <c r="E116" s="326"/>
      <c r="F116" s="112" t="s">
        <v>132</v>
      </c>
      <c r="G116" s="112"/>
      <c r="H116" s="327" t="str">
        <f t="shared" si="73"/>
        <v>GREY HEATHER</v>
      </c>
      <c r="I116" s="328" t="str">
        <f t="shared" si="62"/>
        <v>BLACK</v>
      </c>
      <c r="J116" s="113" t="s">
        <v>130</v>
      </c>
      <c r="K116" s="113">
        <f t="shared" si="67"/>
        <v>769</v>
      </c>
      <c r="L116" s="114">
        <f>L108</f>
        <v>0.04</v>
      </c>
      <c r="M116" s="113">
        <f t="shared" si="64"/>
        <v>30.76</v>
      </c>
      <c r="N116" s="115"/>
      <c r="O116" s="41">
        <f t="shared" si="65"/>
        <v>31</v>
      </c>
      <c r="P116" s="117"/>
    </row>
    <row r="117" spans="1:16" s="46" customFormat="1" ht="27.75" hidden="1">
      <c r="A117" s="111">
        <v>7</v>
      </c>
      <c r="B117" s="325" t="s">
        <v>135</v>
      </c>
      <c r="C117" s="326"/>
      <c r="D117" s="326"/>
      <c r="E117" s="326"/>
      <c r="F117" s="112" t="s">
        <v>132</v>
      </c>
      <c r="G117" s="112"/>
      <c r="H117" s="327" t="str">
        <f t="shared" si="74"/>
        <v>WASHED BURGUNDY</v>
      </c>
      <c r="I117" s="328" t="str">
        <f t="shared" si="62"/>
        <v>BLACK</v>
      </c>
      <c r="J117" s="113" t="s">
        <v>130</v>
      </c>
      <c r="K117" s="113">
        <f t="shared" si="75"/>
        <v>0</v>
      </c>
      <c r="L117" s="114">
        <f>L109</f>
        <v>0.04</v>
      </c>
      <c r="M117" s="113">
        <f t="shared" si="64"/>
        <v>0</v>
      </c>
      <c r="N117" s="115"/>
      <c r="O117" s="41">
        <f t="shared" si="65"/>
        <v>0</v>
      </c>
      <c r="P117" s="117"/>
    </row>
    <row r="118" spans="1:16" s="46" customFormat="1" ht="27.75" hidden="1">
      <c r="A118" s="111">
        <v>7</v>
      </c>
      <c r="B118" s="325" t="s">
        <v>135</v>
      </c>
      <c r="C118" s="326"/>
      <c r="D118" s="326"/>
      <c r="E118" s="326"/>
      <c r="F118" s="112" t="s">
        <v>132</v>
      </c>
      <c r="G118" s="112"/>
      <c r="H118" s="327" t="str">
        <f t="shared" si="76"/>
        <v>LIME</v>
      </c>
      <c r="I118" s="328" t="str">
        <f t="shared" si="62"/>
        <v>BLACK</v>
      </c>
      <c r="J118" s="113" t="s">
        <v>130</v>
      </c>
      <c r="K118" s="113">
        <f t="shared" si="77"/>
        <v>0</v>
      </c>
      <c r="L118" s="114">
        <f>L110</f>
        <v>0.04</v>
      </c>
      <c r="M118" s="113">
        <f t="shared" si="64"/>
        <v>0</v>
      </c>
      <c r="N118" s="115"/>
      <c r="O118" s="41">
        <f t="shared" si="65"/>
        <v>0</v>
      </c>
      <c r="P118" s="117"/>
    </row>
    <row r="119" spans="1:16" s="46" customFormat="1" ht="27.75" hidden="1">
      <c r="A119" s="111">
        <v>8</v>
      </c>
      <c r="B119" s="345" t="s">
        <v>136</v>
      </c>
      <c r="C119" s="434"/>
      <c r="D119" s="434"/>
      <c r="E119" s="346"/>
      <c r="F119" s="112" t="s">
        <v>38</v>
      </c>
      <c r="G119" s="112"/>
      <c r="H119" s="327" t="str">
        <f t="shared" si="72"/>
        <v>BLACK</v>
      </c>
      <c r="I119" s="328" t="str">
        <f t="shared" si="62"/>
        <v>BLACK</v>
      </c>
      <c r="J119" s="113" t="s">
        <v>130</v>
      </c>
      <c r="K119" s="113">
        <f t="shared" si="63"/>
        <v>0</v>
      </c>
      <c r="L119" s="113">
        <v>1</v>
      </c>
      <c r="M119" s="113">
        <f>K119*L119</f>
        <v>0</v>
      </c>
      <c r="N119" s="115"/>
      <c r="O119" s="41">
        <f t="shared" si="65"/>
        <v>0</v>
      </c>
      <c r="P119" s="117"/>
    </row>
    <row r="120" spans="1:16" s="46" customFormat="1" ht="63.75" customHeight="1">
      <c r="A120" s="111">
        <v>8</v>
      </c>
      <c r="B120" s="325" t="s">
        <v>136</v>
      </c>
      <c r="C120" s="326"/>
      <c r="D120" s="326"/>
      <c r="E120" s="326"/>
      <c r="F120" s="112" t="s">
        <v>38</v>
      </c>
      <c r="G120" s="112"/>
      <c r="H120" s="327" t="str">
        <f t="shared" si="73"/>
        <v>GREY HEATHER</v>
      </c>
      <c r="I120" s="328" t="str">
        <f t="shared" si="62"/>
        <v>BLACK</v>
      </c>
      <c r="J120" s="113" t="s">
        <v>130</v>
      </c>
      <c r="K120" s="113">
        <f t="shared" si="67"/>
        <v>769</v>
      </c>
      <c r="L120" s="113">
        <v>1</v>
      </c>
      <c r="M120" s="113">
        <f t="shared" ref="M120:M131" si="79">K120*L120</f>
        <v>769</v>
      </c>
      <c r="N120" s="115"/>
      <c r="O120" s="41">
        <f t="shared" si="65"/>
        <v>769</v>
      </c>
      <c r="P120" s="117"/>
    </row>
    <row r="121" spans="1:16" s="46" customFormat="1" ht="27.75" hidden="1">
      <c r="A121" s="111">
        <v>8</v>
      </c>
      <c r="B121" s="325" t="s">
        <v>136</v>
      </c>
      <c r="C121" s="326"/>
      <c r="D121" s="326"/>
      <c r="E121" s="326"/>
      <c r="F121" s="112" t="s">
        <v>38</v>
      </c>
      <c r="G121" s="112"/>
      <c r="H121" s="327" t="str">
        <f t="shared" si="74"/>
        <v>WASHED BURGUNDY</v>
      </c>
      <c r="I121" s="328" t="str">
        <f t="shared" si="62"/>
        <v>BLACK</v>
      </c>
      <c r="J121" s="113" t="s">
        <v>130</v>
      </c>
      <c r="K121" s="113">
        <f t="shared" si="75"/>
        <v>0</v>
      </c>
      <c r="L121" s="113">
        <v>1</v>
      </c>
      <c r="M121" s="113">
        <f t="shared" si="79"/>
        <v>0</v>
      </c>
      <c r="N121" s="115"/>
      <c r="O121" s="41">
        <f t="shared" si="65"/>
        <v>0</v>
      </c>
      <c r="P121" s="117"/>
    </row>
    <row r="122" spans="1:16" s="46" customFormat="1" ht="27.75" hidden="1">
      <c r="A122" s="111">
        <v>8</v>
      </c>
      <c r="B122" s="325" t="s">
        <v>136</v>
      </c>
      <c r="C122" s="326"/>
      <c r="D122" s="326"/>
      <c r="E122" s="326"/>
      <c r="F122" s="112" t="s">
        <v>38</v>
      </c>
      <c r="G122" s="112"/>
      <c r="H122" s="327" t="str">
        <f t="shared" si="76"/>
        <v>LIME</v>
      </c>
      <c r="I122" s="328" t="str">
        <f t="shared" si="62"/>
        <v>BLACK</v>
      </c>
      <c r="J122" s="113" t="s">
        <v>130</v>
      </c>
      <c r="K122" s="113">
        <f t="shared" si="77"/>
        <v>0</v>
      </c>
      <c r="L122" s="113">
        <v>1</v>
      </c>
      <c r="M122" s="113">
        <f t="shared" si="79"/>
        <v>0</v>
      </c>
      <c r="N122" s="115"/>
      <c r="O122" s="41">
        <f t="shared" si="65"/>
        <v>0</v>
      </c>
      <c r="P122" s="117"/>
    </row>
    <row r="123" spans="1:16" s="46" customFormat="1" ht="27.75" hidden="1">
      <c r="A123" s="111">
        <v>9</v>
      </c>
      <c r="B123" s="325" t="s">
        <v>137</v>
      </c>
      <c r="C123" s="326"/>
      <c r="D123" s="326"/>
      <c r="E123" s="326"/>
      <c r="F123" s="112" t="s">
        <v>132</v>
      </c>
      <c r="G123" s="112"/>
      <c r="H123" s="327" t="str">
        <f t="shared" si="72"/>
        <v>BLACK</v>
      </c>
      <c r="I123" s="328" t="str">
        <f t="shared" si="62"/>
        <v>BLACK</v>
      </c>
      <c r="J123" s="113" t="s">
        <v>130</v>
      </c>
      <c r="K123" s="113">
        <f t="shared" si="63"/>
        <v>0</v>
      </c>
      <c r="L123" s="113">
        <v>1.1000000000000001</v>
      </c>
      <c r="M123" s="113">
        <f t="shared" si="79"/>
        <v>0</v>
      </c>
      <c r="N123" s="115"/>
      <c r="O123" s="41">
        <f t="shared" si="65"/>
        <v>0</v>
      </c>
      <c r="P123" s="117"/>
    </row>
    <row r="124" spans="1:16" s="46" customFormat="1" ht="63.75" customHeight="1">
      <c r="A124" s="111">
        <v>9</v>
      </c>
      <c r="B124" s="345" t="s">
        <v>137</v>
      </c>
      <c r="C124" s="434"/>
      <c r="D124" s="434"/>
      <c r="E124" s="346"/>
      <c r="F124" s="112" t="s">
        <v>132</v>
      </c>
      <c r="G124" s="112"/>
      <c r="H124" s="327" t="str">
        <f t="shared" si="73"/>
        <v>GREY HEATHER</v>
      </c>
      <c r="I124" s="328" t="str">
        <f t="shared" si="62"/>
        <v>BLACK</v>
      </c>
      <c r="J124" s="113" t="s">
        <v>130</v>
      </c>
      <c r="K124" s="113">
        <f t="shared" si="67"/>
        <v>769</v>
      </c>
      <c r="L124" s="113">
        <v>1.1000000000000001</v>
      </c>
      <c r="M124" s="113">
        <f t="shared" si="79"/>
        <v>845.90000000000009</v>
      </c>
      <c r="N124" s="115"/>
      <c r="O124" s="41">
        <f t="shared" si="65"/>
        <v>846</v>
      </c>
      <c r="P124" s="117"/>
    </row>
    <row r="125" spans="1:16" s="46" customFormat="1" ht="27.75" hidden="1">
      <c r="A125" s="111">
        <v>9</v>
      </c>
      <c r="B125" s="345" t="s">
        <v>137</v>
      </c>
      <c r="C125" s="434"/>
      <c r="D125" s="434"/>
      <c r="E125" s="346"/>
      <c r="F125" s="112" t="s">
        <v>132</v>
      </c>
      <c r="G125" s="112"/>
      <c r="H125" s="327" t="str">
        <f>$D$28</f>
        <v>WASHED BURGUNDY</v>
      </c>
      <c r="I125" s="328" t="str">
        <f t="shared" si="62"/>
        <v>BLACK</v>
      </c>
      <c r="J125" s="113" t="s">
        <v>130</v>
      </c>
      <c r="K125" s="113">
        <f t="shared" si="75"/>
        <v>0</v>
      </c>
      <c r="L125" s="113">
        <v>1.1000000000000001</v>
      </c>
      <c r="M125" s="113">
        <f t="shared" si="79"/>
        <v>0</v>
      </c>
      <c r="N125" s="115"/>
      <c r="O125" s="41">
        <f t="shared" si="65"/>
        <v>0</v>
      </c>
      <c r="P125" s="117"/>
    </row>
    <row r="126" spans="1:16" s="46" customFormat="1" ht="27.75" hidden="1">
      <c r="A126" s="111">
        <v>9</v>
      </c>
      <c r="B126" s="345" t="s">
        <v>137</v>
      </c>
      <c r="C126" s="434"/>
      <c r="D126" s="434"/>
      <c r="E126" s="346"/>
      <c r="F126" s="112" t="s">
        <v>132</v>
      </c>
      <c r="G126" s="112"/>
      <c r="H126" s="327" t="str">
        <f>$D$33</f>
        <v>LIME</v>
      </c>
      <c r="I126" s="328" t="str">
        <f t="shared" si="62"/>
        <v>BLACK</v>
      </c>
      <c r="J126" s="113" t="s">
        <v>130</v>
      </c>
      <c r="K126" s="113">
        <f t="shared" si="77"/>
        <v>0</v>
      </c>
      <c r="L126" s="113">
        <v>1.1000000000000001</v>
      </c>
      <c r="M126" s="113">
        <f t="shared" si="79"/>
        <v>0</v>
      </c>
      <c r="N126" s="115"/>
      <c r="O126" s="41">
        <f t="shared" si="65"/>
        <v>0</v>
      </c>
      <c r="P126" s="117"/>
    </row>
    <row r="127" spans="1:16" s="46" customFormat="1" ht="46.5" customHeight="1">
      <c r="A127" s="111">
        <v>10</v>
      </c>
      <c r="B127" s="325" t="s">
        <v>150</v>
      </c>
      <c r="C127" s="326"/>
      <c r="D127" s="326"/>
      <c r="E127" s="326"/>
      <c r="F127" s="432" t="s">
        <v>151</v>
      </c>
      <c r="G127" s="112"/>
      <c r="H127" s="433" t="s">
        <v>174</v>
      </c>
      <c r="I127" s="328"/>
      <c r="J127" s="113" t="s">
        <v>130</v>
      </c>
      <c r="K127" s="113">
        <v>9</v>
      </c>
      <c r="L127" s="114">
        <f>$L$107*2</f>
        <v>0.08</v>
      </c>
      <c r="M127" s="113">
        <f t="shared" si="79"/>
        <v>0.72</v>
      </c>
      <c r="N127" s="115"/>
      <c r="O127" s="41">
        <f t="shared" si="65"/>
        <v>1</v>
      </c>
      <c r="P127" s="117"/>
    </row>
    <row r="128" spans="1:16" s="46" customFormat="1" ht="46.5" customHeight="1">
      <c r="A128" s="111">
        <v>10</v>
      </c>
      <c r="B128" s="325" t="s">
        <v>150</v>
      </c>
      <c r="C128" s="326"/>
      <c r="D128" s="326"/>
      <c r="E128" s="326"/>
      <c r="F128" s="432"/>
      <c r="G128" s="112"/>
      <c r="H128" s="433" t="s">
        <v>175</v>
      </c>
      <c r="I128" s="328"/>
      <c r="J128" s="113" t="s">
        <v>130</v>
      </c>
      <c r="K128" s="113">
        <v>24</v>
      </c>
      <c r="L128" s="114">
        <f t="shared" ref="L128:L131" si="80">$L$107*2</f>
        <v>0.08</v>
      </c>
      <c r="M128" s="113">
        <f t="shared" si="79"/>
        <v>1.92</v>
      </c>
      <c r="N128" s="115"/>
      <c r="O128" s="41">
        <f t="shared" si="65"/>
        <v>2</v>
      </c>
      <c r="P128" s="117"/>
    </row>
    <row r="129" spans="1:16" s="46" customFormat="1" ht="46.5" customHeight="1">
      <c r="A129" s="111">
        <v>10</v>
      </c>
      <c r="B129" s="325" t="s">
        <v>150</v>
      </c>
      <c r="C129" s="326"/>
      <c r="D129" s="326"/>
      <c r="E129" s="326"/>
      <c r="F129" s="432"/>
      <c r="G129" s="112"/>
      <c r="H129" s="433" t="s">
        <v>176</v>
      </c>
      <c r="I129" s="328"/>
      <c r="J129" s="113" t="s">
        <v>130</v>
      </c>
      <c r="K129" s="113">
        <v>12</v>
      </c>
      <c r="L129" s="114">
        <f t="shared" si="80"/>
        <v>0.08</v>
      </c>
      <c r="M129" s="113">
        <f t="shared" si="79"/>
        <v>0.96</v>
      </c>
      <c r="N129" s="115"/>
      <c r="O129" s="41">
        <f t="shared" si="65"/>
        <v>1</v>
      </c>
      <c r="P129" s="117"/>
    </row>
    <row r="130" spans="1:16" s="46" customFormat="1" ht="46.5" customHeight="1">
      <c r="A130" s="111">
        <v>10</v>
      </c>
      <c r="B130" s="325" t="s">
        <v>150</v>
      </c>
      <c r="C130" s="326"/>
      <c r="D130" s="326"/>
      <c r="E130" s="326"/>
      <c r="F130" s="432"/>
      <c r="G130" s="112"/>
      <c r="H130" s="433">
        <v>41</v>
      </c>
      <c r="I130" s="328"/>
      <c r="J130" s="113" t="s">
        <v>130</v>
      </c>
      <c r="K130" s="113">
        <v>30</v>
      </c>
      <c r="L130" s="114">
        <f t="shared" si="80"/>
        <v>0.08</v>
      </c>
      <c r="M130" s="113">
        <f t="shared" si="79"/>
        <v>2.4</v>
      </c>
      <c r="N130" s="115"/>
      <c r="O130" s="41">
        <f t="shared" si="65"/>
        <v>3</v>
      </c>
      <c r="P130" s="117"/>
    </row>
    <row r="131" spans="1:16" s="46" customFormat="1" ht="46.5" customHeight="1">
      <c r="A131" s="111">
        <v>10</v>
      </c>
      <c r="B131" s="325" t="s">
        <v>150</v>
      </c>
      <c r="C131" s="326"/>
      <c r="D131" s="326"/>
      <c r="E131" s="326"/>
      <c r="F131" s="432"/>
      <c r="G131" s="112"/>
      <c r="H131" s="327">
        <v>42</v>
      </c>
      <c r="I131" s="328"/>
      <c r="J131" s="113" t="s">
        <v>130</v>
      </c>
      <c r="K131" s="113">
        <v>67</v>
      </c>
      <c r="L131" s="114">
        <f t="shared" si="80"/>
        <v>0.08</v>
      </c>
      <c r="M131" s="113">
        <f t="shared" si="79"/>
        <v>5.36</v>
      </c>
      <c r="N131" s="115"/>
      <c r="O131" s="41">
        <f t="shared" si="65"/>
        <v>6</v>
      </c>
      <c r="P131" s="117"/>
    </row>
    <row r="132" spans="1:16" s="15" customFormat="1" ht="27">
      <c r="B132" s="118"/>
      <c r="C132" s="118"/>
      <c r="G132" s="47"/>
      <c r="N132" s="119"/>
      <c r="O132" s="119"/>
      <c r="P132" s="46"/>
    </row>
    <row r="133" spans="1:16" s="15" customFormat="1" ht="33" customHeight="1">
      <c r="B133" s="105" t="s">
        <v>67</v>
      </c>
      <c r="C133" s="106"/>
      <c r="D133" s="107"/>
      <c r="E133" s="107"/>
      <c r="F133" s="107"/>
      <c r="G133" s="108"/>
      <c r="H133" s="107"/>
      <c r="I133" s="107"/>
      <c r="J133" s="352" t="s">
        <v>31</v>
      </c>
      <c r="K133" s="352"/>
      <c r="L133" s="352"/>
      <c r="M133" s="352"/>
      <c r="N133" s="45"/>
      <c r="O133" s="45"/>
      <c r="P133" s="46"/>
    </row>
    <row r="134" spans="1:16" s="118" customFormat="1" ht="34.5" customHeight="1">
      <c r="A134" s="118">
        <v>1</v>
      </c>
      <c r="B134" s="120" t="s">
        <v>120</v>
      </c>
      <c r="C134" s="129" t="s">
        <v>194</v>
      </c>
      <c r="D134" s="15"/>
      <c r="E134" s="15"/>
      <c r="F134" s="15"/>
      <c r="G134" s="47"/>
      <c r="H134" s="47"/>
      <c r="I134" s="47"/>
      <c r="J134" s="47"/>
      <c r="K134" s="19"/>
      <c r="L134" s="47"/>
      <c r="M134" s="47"/>
      <c r="N134" s="47"/>
      <c r="O134" s="47"/>
      <c r="P134" s="47"/>
    </row>
    <row r="135" spans="1:16" s="15" customFormat="1" ht="34.5" hidden="1" customHeight="1">
      <c r="A135" s="118"/>
      <c r="B135" s="348" t="s">
        <v>49</v>
      </c>
      <c r="C135" s="349"/>
      <c r="D135" s="349"/>
      <c r="E135" s="349"/>
      <c r="F135" s="349"/>
      <c r="G135" s="349"/>
      <c r="H135" s="349"/>
      <c r="I135" s="353"/>
      <c r="J135" s="47"/>
      <c r="K135" s="19"/>
      <c r="L135" s="47"/>
      <c r="M135" s="47"/>
      <c r="N135" s="47"/>
      <c r="O135" s="47"/>
      <c r="P135" s="47"/>
    </row>
    <row r="136" spans="1:16" s="15" customFormat="1" ht="59.25" hidden="1" customHeight="1">
      <c r="A136" s="118"/>
      <c r="B136" s="121" t="s">
        <v>42</v>
      </c>
      <c r="C136" s="171" t="s">
        <v>138</v>
      </c>
      <c r="D136" s="426" t="s">
        <v>139</v>
      </c>
      <c r="E136" s="426"/>
      <c r="F136" s="426" t="s">
        <v>54</v>
      </c>
      <c r="G136" s="426"/>
      <c r="H136" s="426"/>
      <c r="I136" s="426"/>
      <c r="J136" s="47"/>
      <c r="K136" s="47"/>
      <c r="L136" s="47"/>
      <c r="M136" s="47"/>
      <c r="N136" s="47"/>
      <c r="O136" s="47"/>
      <c r="P136" s="47"/>
    </row>
    <row r="137" spans="1:16" s="15" customFormat="1" ht="78.75" hidden="1" customHeight="1">
      <c r="A137" s="118"/>
      <c r="B137" s="122" t="str">
        <f t="shared" ref="B137" si="81">$D$18</f>
        <v>BLACK</v>
      </c>
      <c r="C137" s="427" t="s">
        <v>162</v>
      </c>
      <c r="D137" s="429" t="s">
        <v>164</v>
      </c>
      <c r="E137" s="430"/>
      <c r="F137" s="431" t="s">
        <v>177</v>
      </c>
      <c r="G137" s="431"/>
      <c r="H137" s="431"/>
      <c r="I137" s="431"/>
      <c r="J137" s="47"/>
      <c r="K137" s="47"/>
      <c r="L137" s="47"/>
      <c r="M137" s="47"/>
      <c r="N137" s="47"/>
    </row>
    <row r="138" spans="1:16" s="15" customFormat="1" ht="54" hidden="1">
      <c r="A138" s="118"/>
      <c r="B138" s="122" t="str">
        <f t="shared" ref="B138" si="82">$D$23</f>
        <v>GREY HEATHER</v>
      </c>
      <c r="C138" s="428"/>
      <c r="D138" s="402" t="s">
        <v>165</v>
      </c>
      <c r="E138" s="404"/>
      <c r="F138" s="431" t="s">
        <v>178</v>
      </c>
      <c r="G138" s="431"/>
      <c r="H138" s="431"/>
      <c r="I138" s="431"/>
      <c r="J138" s="47"/>
      <c r="K138" s="47"/>
      <c r="L138" s="47"/>
      <c r="M138" s="47"/>
      <c r="N138" s="47"/>
    </row>
    <row r="139" spans="1:16" s="15" customFormat="1" ht="27" hidden="1"/>
    <row r="140" spans="1:16" s="15" customFormat="1" ht="27.75" hidden="1">
      <c r="A140" s="118"/>
      <c r="B140" s="348"/>
      <c r="C140" s="349"/>
      <c r="D140" s="350"/>
      <c r="E140" s="350"/>
      <c r="F140" s="350"/>
      <c r="G140" s="350"/>
      <c r="H140" s="350"/>
      <c r="I140" s="351"/>
      <c r="J140" s="47"/>
      <c r="K140" s="47"/>
    </row>
    <row r="141" spans="1:16" s="15" customFormat="1" ht="27.75" hidden="1">
      <c r="A141" s="118"/>
      <c r="B141" s="345"/>
      <c r="C141" s="346"/>
      <c r="D141" s="123" t="s">
        <v>57</v>
      </c>
      <c r="E141" s="123" t="s">
        <v>61</v>
      </c>
      <c r="F141" s="123" t="s">
        <v>10</v>
      </c>
      <c r="G141" s="123" t="s">
        <v>58</v>
      </c>
      <c r="H141" s="123" t="s">
        <v>59</v>
      </c>
      <c r="I141" s="123" t="s">
        <v>60</v>
      </c>
      <c r="J141" s="47"/>
    </row>
    <row r="142" spans="1:16" s="15" customFormat="1" ht="178.5" hidden="1" customHeight="1">
      <c r="A142" s="118"/>
      <c r="B142" s="347" t="s">
        <v>159</v>
      </c>
      <c r="C142" s="347"/>
      <c r="D142" s="130"/>
      <c r="E142" s="130">
        <v>2.2000000000000002</v>
      </c>
      <c r="F142" s="422">
        <v>3</v>
      </c>
      <c r="G142" s="423"/>
      <c r="H142" s="423"/>
      <c r="I142" s="424"/>
      <c r="J142" s="47"/>
    </row>
    <row r="143" spans="1:16" s="15" customFormat="1" ht="12.75" customHeight="1">
      <c r="A143" s="118"/>
      <c r="B143" s="118"/>
      <c r="C143" s="118"/>
      <c r="D143" s="118"/>
      <c r="E143" s="118"/>
      <c r="F143" s="118"/>
      <c r="G143" s="118"/>
      <c r="H143" s="118"/>
      <c r="I143" s="118"/>
      <c r="J143" s="47"/>
      <c r="K143" s="47"/>
      <c r="L143" s="47"/>
      <c r="M143" s="47"/>
      <c r="N143" s="47"/>
      <c r="O143" s="47"/>
      <c r="P143" s="47"/>
    </row>
    <row r="144" spans="1:16" s="118" customFormat="1" ht="27.75">
      <c r="A144" s="16">
        <v>2</v>
      </c>
      <c r="B144" s="120" t="s">
        <v>121</v>
      </c>
      <c r="C144" s="425" t="s">
        <v>195</v>
      </c>
      <c r="D144" s="425"/>
      <c r="E144" s="425"/>
      <c r="F144" s="425"/>
      <c r="G144" s="47"/>
      <c r="H144" s="47"/>
      <c r="I144" s="47"/>
      <c r="J144" s="47"/>
      <c r="K144" s="19"/>
      <c r="L144" s="47"/>
      <c r="M144" s="47"/>
      <c r="N144" s="47"/>
      <c r="O144" s="47"/>
      <c r="P144" s="47"/>
    </row>
    <row r="145" spans="1:16" s="15" customFormat="1" ht="27.75">
      <c r="A145" s="118"/>
      <c r="B145" s="348" t="s">
        <v>49</v>
      </c>
      <c r="C145" s="349"/>
      <c r="D145" s="349"/>
      <c r="E145" s="349"/>
      <c r="F145" s="349"/>
      <c r="G145" s="349"/>
      <c r="H145" s="349"/>
      <c r="I145" s="353"/>
      <c r="J145" s="47"/>
      <c r="K145" s="19"/>
      <c r="L145" s="47"/>
      <c r="M145" s="47"/>
      <c r="N145" s="47"/>
      <c r="O145" s="47"/>
      <c r="P145" s="47"/>
    </row>
    <row r="146" spans="1:16" s="15" customFormat="1" ht="63" customHeight="1">
      <c r="A146" s="118"/>
      <c r="B146" s="185" t="s">
        <v>42</v>
      </c>
      <c r="C146" s="186" t="s">
        <v>197</v>
      </c>
      <c r="D146" s="186" t="s">
        <v>198</v>
      </c>
      <c r="E146" s="356" t="s">
        <v>70</v>
      </c>
      <c r="F146" s="357"/>
      <c r="G146" s="357"/>
      <c r="H146" s="357"/>
      <c r="I146" s="358"/>
      <c r="J146" s="47"/>
      <c r="K146" s="47"/>
      <c r="L146" s="47"/>
      <c r="M146" s="47"/>
      <c r="N146" s="47"/>
      <c r="O146" s="47"/>
      <c r="P146" s="47"/>
    </row>
    <row r="147" spans="1:16" s="15" customFormat="1" ht="72" hidden="1" customHeight="1">
      <c r="A147" s="118"/>
      <c r="B147" s="187" t="str">
        <f>$E$47</f>
        <v>BLACK</v>
      </c>
      <c r="C147" s="188" t="s">
        <v>199</v>
      </c>
      <c r="D147" s="188" t="s">
        <v>200</v>
      </c>
      <c r="E147" s="336" t="s">
        <v>201</v>
      </c>
      <c r="F147" s="337"/>
      <c r="G147" s="337"/>
      <c r="H147" s="337"/>
      <c r="I147" s="338"/>
      <c r="J147" s="47"/>
      <c r="K147" s="47"/>
      <c r="L147" s="47"/>
      <c r="M147" s="47"/>
      <c r="N147" s="47"/>
    </row>
    <row r="148" spans="1:16" s="15" customFormat="1" ht="80.25" customHeight="1">
      <c r="A148" s="118"/>
      <c r="B148" s="187" t="str">
        <f>$E$51</f>
        <v>GREY HEATHER</v>
      </c>
      <c r="C148" s="188" t="s">
        <v>199</v>
      </c>
      <c r="D148" s="188" t="s">
        <v>200</v>
      </c>
      <c r="E148" s="336" t="s">
        <v>211</v>
      </c>
      <c r="F148" s="337"/>
      <c r="G148" s="337"/>
      <c r="H148" s="337"/>
      <c r="I148" s="338"/>
      <c r="J148" s="47"/>
      <c r="K148" s="47"/>
      <c r="L148" s="47"/>
      <c r="M148" s="47"/>
      <c r="N148" s="47"/>
    </row>
    <row r="149" spans="1:16" s="15" customFormat="1" ht="78.75" hidden="1" customHeight="1">
      <c r="A149" s="118"/>
      <c r="B149" s="187" t="str">
        <f>$D$28</f>
        <v>WASHED BURGUNDY</v>
      </c>
      <c r="C149" s="188" t="s">
        <v>199</v>
      </c>
      <c r="D149" s="188" t="s">
        <v>200</v>
      </c>
      <c r="E149" s="336" t="s">
        <v>201</v>
      </c>
      <c r="F149" s="337"/>
      <c r="G149" s="337"/>
      <c r="H149" s="337"/>
      <c r="I149" s="338"/>
      <c r="J149" s="47"/>
      <c r="K149" s="47"/>
      <c r="L149" s="47"/>
      <c r="M149" s="47"/>
      <c r="N149" s="47"/>
    </row>
    <row r="150" spans="1:16" s="15" customFormat="1" ht="54" hidden="1" customHeight="1">
      <c r="A150" s="118"/>
      <c r="B150" s="187" t="str">
        <f>$D$33</f>
        <v>LIME</v>
      </c>
      <c r="C150" s="188" t="s">
        <v>199</v>
      </c>
      <c r="D150" s="188" t="s">
        <v>200</v>
      </c>
      <c r="E150" s="336" t="s">
        <v>201</v>
      </c>
      <c r="F150" s="337"/>
      <c r="G150" s="337"/>
      <c r="H150" s="337"/>
      <c r="I150" s="338"/>
      <c r="J150" s="47"/>
      <c r="K150" s="47"/>
      <c r="L150" s="47"/>
      <c r="M150" s="47"/>
      <c r="N150" s="47"/>
    </row>
    <row r="151" spans="1:16" s="15" customFormat="1" ht="27.75">
      <c r="A151" s="118"/>
      <c r="B151" s="348" t="s">
        <v>71</v>
      </c>
      <c r="C151" s="349"/>
      <c r="D151" s="350"/>
      <c r="E151" s="350"/>
      <c r="F151" s="350"/>
      <c r="G151" s="350"/>
      <c r="H151" s="350"/>
      <c r="I151" s="351"/>
      <c r="J151" s="47"/>
      <c r="K151" s="47"/>
    </row>
    <row r="152" spans="1:16" s="15" customFormat="1" ht="56.25" customHeight="1">
      <c r="A152" s="118"/>
      <c r="B152" s="345"/>
      <c r="C152" s="346"/>
      <c r="D152" s="123" t="s">
        <v>57</v>
      </c>
      <c r="E152" s="123" t="s">
        <v>61</v>
      </c>
      <c r="F152" s="123" t="s">
        <v>10</v>
      </c>
      <c r="G152" s="123" t="s">
        <v>58</v>
      </c>
      <c r="H152" s="123" t="s">
        <v>59</v>
      </c>
      <c r="I152" s="123" t="s">
        <v>60</v>
      </c>
      <c r="J152" s="47"/>
    </row>
    <row r="153" spans="1:16" s="15" customFormat="1" ht="111.75" customHeight="1">
      <c r="A153" s="118"/>
      <c r="B153" s="415" t="s">
        <v>202</v>
      </c>
      <c r="C153" s="416"/>
      <c r="D153" s="224"/>
      <c r="E153" s="226">
        <v>8.25</v>
      </c>
      <c r="F153" s="226">
        <v>8.5</v>
      </c>
      <c r="G153" s="226">
        <v>8.75</v>
      </c>
      <c r="H153" s="226">
        <v>9</v>
      </c>
      <c r="I153" s="226">
        <v>9.25</v>
      </c>
      <c r="J153" s="47"/>
    </row>
    <row r="154" spans="1:16" s="15" customFormat="1" ht="78" customHeight="1">
      <c r="A154" s="118"/>
      <c r="B154" s="417" t="s">
        <v>203</v>
      </c>
      <c r="C154" s="418"/>
      <c r="D154" s="225"/>
      <c r="E154" s="226">
        <v>2.875</v>
      </c>
      <c r="F154" s="226">
        <v>3</v>
      </c>
      <c r="G154" s="226">
        <v>3.125</v>
      </c>
      <c r="H154" s="226">
        <v>3.25</v>
      </c>
      <c r="I154" s="226">
        <v>3.375</v>
      </c>
      <c r="J154" s="47"/>
    </row>
    <row r="155" spans="1:16" s="15" customFormat="1" ht="27">
      <c r="A155" s="118"/>
      <c r="B155" s="118"/>
      <c r="C155" s="118"/>
      <c r="D155" s="118"/>
      <c r="E155" s="118"/>
      <c r="F155" s="118"/>
      <c r="G155" s="118"/>
      <c r="H155" s="118"/>
      <c r="I155" s="118"/>
      <c r="J155" s="47"/>
      <c r="K155" s="47"/>
      <c r="L155" s="47"/>
      <c r="M155" s="47"/>
      <c r="N155" s="47"/>
      <c r="O155" s="47"/>
      <c r="P155" s="47"/>
    </row>
    <row r="156" spans="1:16" s="118" customFormat="1" ht="27.75">
      <c r="A156" s="16">
        <v>3</v>
      </c>
      <c r="B156" s="120" t="s">
        <v>122</v>
      </c>
      <c r="C156" s="18" t="s">
        <v>196</v>
      </c>
      <c r="D156" s="18"/>
      <c r="E156" s="18"/>
      <c r="F156" s="18"/>
      <c r="G156" s="47"/>
      <c r="H156" s="47"/>
      <c r="I156" s="47"/>
      <c r="J156" s="47"/>
      <c r="K156" s="19"/>
      <c r="L156" s="47"/>
      <c r="M156" s="47"/>
      <c r="N156" s="47"/>
      <c r="O156" s="47"/>
      <c r="P156" s="47"/>
    </row>
    <row r="157" spans="1:16" s="15" customFormat="1" ht="60" customHeight="1">
      <c r="A157" s="118"/>
      <c r="B157" s="121" t="s">
        <v>42</v>
      </c>
      <c r="C157" s="419" t="s">
        <v>72</v>
      </c>
      <c r="D157" s="420"/>
      <c r="E157" s="420"/>
      <c r="F157" s="420"/>
      <c r="G157" s="420"/>
      <c r="H157" s="420"/>
      <c r="I157" s="421"/>
      <c r="J157" s="47"/>
      <c r="K157" s="47"/>
      <c r="L157" s="47"/>
      <c r="M157" s="47"/>
      <c r="N157" s="47"/>
      <c r="O157" s="47"/>
      <c r="P157" s="47"/>
    </row>
    <row r="158" spans="1:16" s="15" customFormat="1" ht="69" hidden="1" customHeight="1">
      <c r="A158" s="118"/>
      <c r="B158" s="122" t="str">
        <f t="shared" ref="B158" si="83">$D$18</f>
        <v>BLACK</v>
      </c>
      <c r="C158" s="402" t="s">
        <v>204</v>
      </c>
      <c r="D158" s="403"/>
      <c r="E158" s="403"/>
      <c r="F158" s="403"/>
      <c r="G158" s="403"/>
      <c r="H158" s="403"/>
      <c r="I158" s="404"/>
      <c r="J158" s="47"/>
      <c r="K158" s="47"/>
      <c r="L158" s="47"/>
      <c r="M158" s="47"/>
      <c r="N158" s="47"/>
    </row>
    <row r="159" spans="1:16" s="15" customFormat="1" ht="115.5" customHeight="1">
      <c r="A159" s="118"/>
      <c r="B159" s="122" t="str">
        <f t="shared" ref="B159" si="84">$D$23</f>
        <v>GREY HEATHER</v>
      </c>
      <c r="C159" s="402" t="s">
        <v>205</v>
      </c>
      <c r="D159" s="403"/>
      <c r="E159" s="403"/>
      <c r="F159" s="403"/>
      <c r="G159" s="403"/>
      <c r="H159" s="403"/>
      <c r="I159" s="404"/>
      <c r="J159" s="47"/>
      <c r="K159" s="47"/>
      <c r="L159" s="47"/>
      <c r="M159" s="47"/>
      <c r="N159" s="47"/>
    </row>
    <row r="160" spans="1:16" s="15" customFormat="1" ht="48.75" hidden="1" customHeight="1">
      <c r="A160" s="118"/>
      <c r="B160" s="122" t="s">
        <v>160</v>
      </c>
      <c r="C160" s="405" t="s">
        <v>204</v>
      </c>
      <c r="D160" s="406"/>
      <c r="E160" s="406"/>
      <c r="F160" s="406"/>
      <c r="G160" s="406"/>
      <c r="H160" s="406"/>
      <c r="I160" s="407"/>
      <c r="J160" s="47"/>
      <c r="K160" s="47"/>
      <c r="L160" s="47"/>
      <c r="M160" s="47"/>
      <c r="N160" s="47"/>
    </row>
    <row r="161" spans="1:16" s="15" customFormat="1" ht="48.75" hidden="1" customHeight="1">
      <c r="A161" s="118"/>
      <c r="B161" s="122" t="s">
        <v>124</v>
      </c>
      <c r="C161" s="408"/>
      <c r="D161" s="409"/>
      <c r="E161" s="409"/>
      <c r="F161" s="409"/>
      <c r="G161" s="409"/>
      <c r="H161" s="409"/>
      <c r="I161" s="410"/>
      <c r="J161" s="47"/>
      <c r="K161" s="47"/>
      <c r="L161" s="47"/>
      <c r="M161" s="47"/>
      <c r="N161" s="47"/>
    </row>
    <row r="162" spans="1:16" s="15" customFormat="1" ht="48.75" hidden="1" customHeight="1">
      <c r="A162" s="118"/>
      <c r="B162" s="122" t="s">
        <v>149</v>
      </c>
      <c r="C162" s="411"/>
      <c r="D162" s="412"/>
      <c r="E162" s="412"/>
      <c r="F162" s="412"/>
      <c r="G162" s="412"/>
      <c r="H162" s="412"/>
      <c r="I162" s="413"/>
      <c r="J162" s="47"/>
      <c r="K162" s="47"/>
      <c r="L162" s="47"/>
      <c r="M162" s="47"/>
      <c r="N162" s="47"/>
    </row>
    <row r="163" spans="1:16" s="15" customFormat="1" ht="27">
      <c r="A163" s="118"/>
      <c r="B163" s="118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</row>
    <row r="164" spans="1:16" s="15" customFormat="1" ht="29.25" customHeight="1">
      <c r="B164" s="352" t="s">
        <v>118</v>
      </c>
      <c r="C164" s="352"/>
      <c r="D164" s="352"/>
      <c r="E164" s="352"/>
      <c r="G164" s="47"/>
      <c r="M164" s="46"/>
      <c r="N164" s="45"/>
      <c r="O164" s="45"/>
      <c r="P164" s="46"/>
    </row>
    <row r="165" spans="1:16" s="15" customFormat="1" ht="35.25" customHeight="1">
      <c r="A165" s="118">
        <v>1</v>
      </c>
      <c r="B165" s="124" t="s">
        <v>53</v>
      </c>
      <c r="C165" s="118"/>
      <c r="D165" s="118"/>
      <c r="G165" s="47"/>
      <c r="M165" s="46"/>
      <c r="N165" s="45"/>
      <c r="O165" s="45"/>
      <c r="P165" s="46"/>
    </row>
    <row r="166" spans="1:16" s="15" customFormat="1" ht="35.25" customHeight="1">
      <c r="A166" s="118">
        <v>2</v>
      </c>
      <c r="B166" s="124" t="s">
        <v>68</v>
      </c>
      <c r="C166" s="118"/>
      <c r="D166" s="118"/>
      <c r="G166" s="47"/>
      <c r="M166" s="46"/>
      <c r="N166" s="45"/>
      <c r="O166" s="45"/>
      <c r="P166" s="46"/>
    </row>
    <row r="167" spans="1:16" s="15" customFormat="1" ht="35.25" customHeight="1">
      <c r="A167" s="118">
        <v>3</v>
      </c>
      <c r="B167" s="124" t="s">
        <v>69</v>
      </c>
      <c r="C167" s="118"/>
      <c r="D167" s="118"/>
      <c r="G167" s="47"/>
      <c r="M167" s="46"/>
      <c r="N167" s="45"/>
      <c r="O167" s="45"/>
      <c r="P167" s="46"/>
    </row>
    <row r="168" spans="1:16" s="18" customFormat="1" ht="27.75">
      <c r="A168" s="16"/>
      <c r="B168" s="48" t="s">
        <v>62</v>
      </c>
      <c r="C168" s="49" t="s">
        <v>61</v>
      </c>
      <c r="D168" s="49" t="s">
        <v>10</v>
      </c>
      <c r="E168" s="49" t="s">
        <v>58</v>
      </c>
      <c r="F168" s="49" t="s">
        <v>59</v>
      </c>
      <c r="G168" s="49" t="s">
        <v>60</v>
      </c>
      <c r="H168" s="49" t="s">
        <v>11</v>
      </c>
      <c r="L168" s="50"/>
      <c r="M168" s="51"/>
      <c r="N168" s="51"/>
      <c r="O168" s="50"/>
    </row>
    <row r="169" spans="1:16" s="18" customFormat="1" ht="50.1" customHeight="1">
      <c r="A169" s="16"/>
      <c r="B169" s="48" t="s">
        <v>63</v>
      </c>
      <c r="C169" s="41">
        <f>G42</f>
        <v>133</v>
      </c>
      <c r="D169" s="41">
        <f t="shared" ref="D169:G169" si="85">H42</f>
        <v>268</v>
      </c>
      <c r="E169" s="41">
        <f t="shared" si="85"/>
        <v>248</v>
      </c>
      <c r="F169" s="41">
        <f t="shared" si="85"/>
        <v>105</v>
      </c>
      <c r="G169" s="41">
        <f t="shared" si="85"/>
        <v>15</v>
      </c>
      <c r="H169" s="41">
        <f>SUM(C169:G169)</f>
        <v>769</v>
      </c>
      <c r="L169" s="50"/>
      <c r="M169" s="51"/>
      <c r="N169" s="51"/>
      <c r="O169" s="50"/>
    </row>
    <row r="170" spans="1:16" s="125" customFormat="1" ht="198.75" customHeight="1">
      <c r="A170" s="414"/>
      <c r="B170" s="344"/>
      <c r="C170" s="344"/>
      <c r="D170" s="344"/>
      <c r="E170" s="344"/>
      <c r="F170" s="344"/>
      <c r="G170" s="344"/>
      <c r="H170" s="344"/>
      <c r="I170" s="344"/>
      <c r="J170" s="344"/>
      <c r="K170" s="344"/>
      <c r="L170" s="344"/>
      <c r="M170" s="344"/>
      <c r="N170" s="344"/>
      <c r="O170" s="344"/>
      <c r="P170" s="344"/>
    </row>
    <row r="171" spans="1:16" s="125" customFormat="1" ht="132.94999999999999" customHeight="1">
      <c r="G171" s="126"/>
    </row>
    <row r="172" spans="1:16" s="125" customFormat="1" ht="27">
      <c r="G172" s="126"/>
    </row>
    <row r="173" spans="1:16" s="125" customFormat="1" ht="27">
      <c r="G173" s="126"/>
    </row>
    <row r="174" spans="1:16" s="125" customFormat="1" ht="27">
      <c r="G174" s="126"/>
    </row>
    <row r="175" spans="1:16" s="125" customFormat="1" ht="27">
      <c r="G175" s="126"/>
    </row>
    <row r="176" spans="1:16" s="125" customFormat="1" ht="27">
      <c r="G176" s="126"/>
    </row>
    <row r="177" spans="7:7" s="125" customFormat="1" ht="27">
      <c r="G177" s="126"/>
    </row>
    <row r="178" spans="7:7" s="125" customFormat="1" ht="27">
      <c r="G178" s="126"/>
    </row>
    <row r="179" spans="7:7" s="125" customFormat="1" ht="27">
      <c r="G179" s="126"/>
    </row>
    <row r="180" spans="7:7" s="125" customFormat="1" ht="27">
      <c r="G180" s="126"/>
    </row>
    <row r="181" spans="7:7" s="125" customFormat="1" ht="27">
      <c r="G181" s="126"/>
    </row>
    <row r="182" spans="7:7" s="125" customFormat="1" ht="27">
      <c r="G182" s="126"/>
    </row>
    <row r="183" spans="7:7" s="125" customFormat="1" ht="27">
      <c r="G183" s="126"/>
    </row>
    <row r="184" spans="7:7" s="125" customFormat="1" ht="27">
      <c r="G184" s="126"/>
    </row>
    <row r="185" spans="7:7" s="125" customFormat="1" ht="27">
      <c r="G185" s="126"/>
    </row>
    <row r="186" spans="7:7" s="125" customFormat="1" ht="27">
      <c r="G186" s="126"/>
    </row>
    <row r="187" spans="7:7" s="125" customFormat="1" ht="27">
      <c r="G187" s="126"/>
    </row>
    <row r="188" spans="7:7" s="125" customFormat="1" ht="27">
      <c r="G188" s="126"/>
    </row>
    <row r="189" spans="7:7" s="125" customFormat="1" ht="27">
      <c r="G189" s="126"/>
    </row>
    <row r="190" spans="7:7" s="125" customFormat="1" ht="27">
      <c r="G190" s="126"/>
    </row>
    <row r="191" spans="7:7" s="125" customFormat="1" ht="27">
      <c r="G191" s="126"/>
    </row>
    <row r="192" spans="7:7" s="125" customFormat="1" ht="27">
      <c r="G192" s="12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I30"/>
  <sheetViews>
    <sheetView view="pageBreakPreview" topLeftCell="A8" zoomScale="25" zoomScaleNormal="40" zoomScaleSheetLayoutView="25" zoomScalePageLayoutView="25" workbookViewId="0">
      <selection activeCell="J11" sqref="J11"/>
    </sheetView>
  </sheetViews>
  <sheetFormatPr defaultColWidth="9.140625" defaultRowHeight="20.25"/>
  <cols>
    <col min="1" max="1" width="64.42578125" style="97" customWidth="1"/>
    <col min="2" max="2" width="143.140625" style="98" customWidth="1"/>
    <col min="3" max="3" width="108.85546875" style="98" customWidth="1"/>
    <col min="4" max="16384" width="9.140625" style="98"/>
  </cols>
  <sheetData>
    <row r="1" spans="1:9" s="88" customFormat="1" ht="36" customHeight="1">
      <c r="A1" s="86"/>
      <c r="B1" s="87"/>
    </row>
    <row r="2" spans="1:9" s="88" customFormat="1" ht="37.5" customHeight="1">
      <c r="A2" s="87" t="str">
        <f>'1. CUTTING DOCKET'!B6</f>
        <v xml:space="preserve">JOB NUMBER:  </v>
      </c>
      <c r="B2" s="87" t="str">
        <f>'1. CUTTING DOCKET'!D6</f>
        <v>G11  FW24   S2663</v>
      </c>
    </row>
    <row r="3" spans="1:9" s="88" customFormat="1" ht="37.5" customHeight="1">
      <c r="A3" s="89" t="str">
        <f>'1. CUTTING DOCKET'!B7</f>
        <v xml:space="preserve">STYLE NUMBER: </v>
      </c>
      <c r="B3" s="89" t="str">
        <f>'1. CUTTING DOCKET'!D7</f>
        <v xml:space="preserve">G11-STS02 </v>
      </c>
    </row>
    <row r="4" spans="1:9" s="88" customFormat="1" ht="37.5" customHeight="1">
      <c r="A4" s="89" t="str">
        <f>'1. CUTTING DOCKET'!B8</f>
        <v xml:space="preserve">STYLE NAME : </v>
      </c>
      <c r="B4" s="89" t="str">
        <f>'1. CUTTING DOCKET'!D8</f>
        <v>ATHLETIC T-SHIRT</v>
      </c>
    </row>
    <row r="5" spans="1:9" s="88" customFormat="1" ht="75.95" customHeight="1">
      <c r="A5" s="230"/>
      <c r="B5" s="189" t="str">
        <f>'1. CUTTING DOCKET'!$D$20</f>
        <v>WHITE</v>
      </c>
    </row>
    <row r="6" spans="1:9" s="92" customFormat="1" ht="69.75" customHeight="1">
      <c r="A6" s="191" t="s">
        <v>32</v>
      </c>
      <c r="B6" s="191" t="str">
        <f>'1. CUTTING DOCKET'!$E$27</f>
        <v>WHITE</v>
      </c>
    </row>
    <row r="7" spans="1:9" s="92" customFormat="1" ht="75" customHeight="1">
      <c r="A7" s="231" t="s">
        <v>33</v>
      </c>
      <c r="B7" s="191" t="str">
        <f>'1. CUTTING DOCKET'!M11</f>
        <v>HEAVY JERSEY SOLID - 20'S/2 WITH ENZYME CUT, 300-310GSM</v>
      </c>
    </row>
    <row r="8" spans="1:9" s="92" customFormat="1" ht="239.25" customHeight="1">
      <c r="A8" s="192" t="str">
        <f>'1. CUTTING DOCKET'!D27</f>
        <v>VẢI CHÍNH</v>
      </c>
      <c r="B8" s="194"/>
      <c r="I8" s="95"/>
    </row>
    <row r="9" spans="1:9" s="92" customFormat="1" ht="105.75">
      <c r="A9" s="191" t="str">
        <f>'1. CUTTING DOCKET'!$B$28</f>
        <v>RIB 1X1 100% COTTON CM16/1 320GSM</v>
      </c>
      <c r="B9" s="191" t="str">
        <f>'1. CUTTING DOCKET'!$E$28</f>
        <v>WHITE</v>
      </c>
    </row>
    <row r="10" spans="1:9" s="92" customFormat="1" ht="44.25">
      <c r="A10" s="192" t="str">
        <f>'1. CUTTING DOCKET'!$D$28</f>
        <v>VIỀN CỔ BỌC</v>
      </c>
      <c r="B10" s="193"/>
      <c r="I10" s="95"/>
    </row>
    <row r="11" spans="1:9" s="92" customFormat="1" ht="70.5">
      <c r="A11" s="191" t="str">
        <f>'1. CUTTING DOCKET'!B31</f>
        <v>CHỈ 40/2 MAY CHÍNH + VẮT SỔ</v>
      </c>
      <c r="B11" s="195" t="str">
        <f>'1. CUTTING DOCKET'!$F$31</f>
        <v>WHITE</v>
      </c>
    </row>
    <row r="12" spans="1:9" s="92" customFormat="1" ht="35.25">
      <c r="A12" s="192"/>
      <c r="B12" s="190">
        <f>'1. CUTTING DOCKET'!G31</f>
        <v>0</v>
      </c>
    </row>
    <row r="13" spans="1:9" s="92" customFormat="1" ht="70.5">
      <c r="A13" s="191" t="str">
        <f>'1. CUTTING DOCKET'!B32</f>
        <v xml:space="preserve">CHỈ 40/2 MAY NHÃN CHÍNH </v>
      </c>
      <c r="B13" s="278" t="s">
        <v>226</v>
      </c>
    </row>
    <row r="14" spans="1:9" s="92" customFormat="1" ht="35.25">
      <c r="A14" s="192"/>
      <c r="B14" s="277">
        <f>'1. CUTTING DOCKET'!G32</f>
        <v>0</v>
      </c>
    </row>
    <row r="15" spans="1:9" s="92" customFormat="1" ht="90" customHeight="1">
      <c r="A15" s="191" t="str">
        <f>'1. CUTTING DOCKET'!B33</f>
        <v>NHÃN CHÍNH + SIZE GLF</v>
      </c>
      <c r="B15" s="195" t="str">
        <f>'1. CUTTING DOCKET'!F33</f>
        <v>YELLOW</v>
      </c>
    </row>
    <row r="16" spans="1:9" s="92" customFormat="1" ht="116.25" customHeight="1">
      <c r="A16" s="284" t="s">
        <v>248</v>
      </c>
      <c r="B16" s="280"/>
    </row>
    <row r="17" spans="1:2" s="92" customFormat="1" ht="79.5" customHeight="1">
      <c r="A17" s="191" t="str">
        <f>'1. CUTTING DOCKET'!$B$34</f>
        <v>NHÃN THÀNH PHẦN 100%</v>
      </c>
      <c r="B17" s="195" t="str">
        <f>'1. CUTTING DOCKET'!$F$34</f>
        <v>NỀN TRẮNG CHỮ ĐEN</v>
      </c>
    </row>
    <row r="18" spans="1:2" s="92" customFormat="1" ht="346.5" customHeight="1">
      <c r="A18" s="192" t="s">
        <v>242</v>
      </c>
      <c r="B18" s="282"/>
    </row>
    <row r="19" spans="1:2" s="92" customFormat="1" ht="79.5" customHeight="1">
      <c r="A19" s="191" t="str">
        <f>'1. CUTTING DOCKET'!B37</f>
        <v>STICKER DÀN TRÊN BAO POLYBAG</v>
      </c>
      <c r="B19" s="195" t="str">
        <f>'1. CUTTING DOCKET'!F37</f>
        <v>NỀN TRẮNG CHỮ ĐEN</v>
      </c>
    </row>
    <row r="20" spans="1:2" s="92" customFormat="1" ht="299.25" customHeight="1">
      <c r="A20" s="196" t="s">
        <v>249</v>
      </c>
      <c r="B20" s="280" t="s">
        <v>262</v>
      </c>
    </row>
    <row r="21" spans="1:2" s="92" customFormat="1" ht="101.45" customHeight="1">
      <c r="A21" s="191" t="str">
        <f>'1. CUTTING DOCKET'!B39</f>
        <v>THẺ BÀI + GHIM TREO</v>
      </c>
      <c r="B21" s="278" t="str">
        <f>'1. CUTTING DOCKET'!F39</f>
        <v>BLUE</v>
      </c>
    </row>
    <row r="22" spans="1:2" s="92" customFormat="1" ht="303" customHeight="1">
      <c r="A22" s="196" t="s">
        <v>250</v>
      </c>
      <c r="B22" s="281"/>
    </row>
    <row r="23" spans="1:2" s="92" customFormat="1" ht="109.5" customHeight="1">
      <c r="A23" s="191" t="str">
        <f>'1. CUTTING DOCKET'!B41</f>
        <v>BAO POLYBAG 15" X 18"</v>
      </c>
      <c r="B23" s="278" t="str">
        <f>'1. CUTTING DOCKET'!F41</f>
        <v>CLEAR</v>
      </c>
    </row>
    <row r="24" spans="1:2" s="92" customFormat="1" ht="282" customHeight="1">
      <c r="A24" s="196" t="s">
        <v>251</v>
      </c>
      <c r="B24" s="279"/>
    </row>
    <row r="25" spans="1:2" s="92" customFormat="1" ht="93.6" customHeight="1">
      <c r="A25" s="191" t="s">
        <v>252</v>
      </c>
      <c r="B25" s="278" t="str">
        <f>'1. CUTTING DOCKET'!F45</f>
        <v>NATURAL</v>
      </c>
    </row>
    <row r="26" spans="1:2" s="92" customFormat="1" ht="87.6" customHeight="1">
      <c r="A26" s="192" t="s">
        <v>251</v>
      </c>
      <c r="B26" s="276"/>
    </row>
    <row r="27" spans="1:2" s="92" customFormat="1" ht="95.25" customHeight="1">
      <c r="A27" s="191" t="str">
        <f>'1. CUTTING DOCKET'!B49</f>
        <v xml:space="preserve">GIẤY CHỐNG ẨM </v>
      </c>
      <c r="B27" s="278" t="str">
        <f>'1. CUTTING DOCKET'!F49</f>
        <v>CLEAR</v>
      </c>
    </row>
    <row r="28" spans="1:2" s="92" customFormat="1" ht="87.6" customHeight="1">
      <c r="A28" s="192" t="s">
        <v>253</v>
      </c>
    </row>
    <row r="29" spans="1:2" s="92" customFormat="1" ht="119.45" customHeight="1">
      <c r="A29" s="191" t="str">
        <f>'1. CUTTING DOCKET'!B48</f>
        <v>BIG POLYBAG</v>
      </c>
      <c r="B29" s="278" t="str">
        <f>'1. CUTTING DOCKET'!F48</f>
        <v>CLEAR</v>
      </c>
    </row>
    <row r="30" spans="1:2" s="92" customFormat="1" ht="87.6" customHeight="1">
      <c r="A30" s="192" t="s">
        <v>251</v>
      </c>
      <c r="B30" s="276"/>
    </row>
  </sheetData>
  <printOptions horizontalCentered="1"/>
  <pageMargins left="0.25" right="0" top="0.60416666666666696" bottom="0.75" header="0" footer="0"/>
  <pageSetup paperSize="9" scale="47" fitToHeight="0" orientation="portrait" r:id="rId1"/>
  <headerFooter differentOddEven="1" differentFirst="1">
    <oddHeader>&amp;L&amp;G&amp;R&amp;"Muli,Bold"&amp;42[TRIMS CARD]</oddHeader>
    <oddFooter>&amp;L&amp;"Euclid Circular A SemiBold,Bold"&amp;28[UA]
&amp;G&amp;R&amp;G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61300-F0EE-43FA-8299-F486347D954A}">
  <sheetPr published="0">
    <pageSetUpPr fitToPage="1"/>
  </sheetPr>
  <dimension ref="A2:N20"/>
  <sheetViews>
    <sheetView view="pageBreakPreview" topLeftCell="A3" zoomScale="80" zoomScaleNormal="80" zoomScaleSheetLayoutView="80" workbookViewId="0">
      <selection activeCell="M9" sqref="M9"/>
    </sheetView>
  </sheetViews>
  <sheetFormatPr defaultColWidth="12.5703125" defaultRowHeight="12.75"/>
  <cols>
    <col min="1" max="1" width="42.5703125" style="288" customWidth="1"/>
    <col min="2" max="2" width="43.140625" style="288" hidden="1" customWidth="1"/>
    <col min="3" max="3" width="12" style="289" customWidth="1"/>
    <col min="4" max="4" width="15.140625" style="289" customWidth="1"/>
    <col min="5" max="6" width="11.85546875" style="290" customWidth="1"/>
    <col min="7" max="7" width="12.28515625" style="290" customWidth="1"/>
    <col min="8" max="8" width="15.28515625" style="290" customWidth="1"/>
    <col min="9" max="9" width="15.85546875" style="290" hidden="1" customWidth="1"/>
    <col min="10" max="10" width="14" style="290" customWidth="1"/>
    <col min="11" max="11" width="12.5703125" style="290" hidden="1" customWidth="1"/>
    <col min="12" max="12" width="12.7109375" style="288" hidden="1" customWidth="1"/>
    <col min="13" max="13" width="16" style="288" customWidth="1"/>
    <col min="14" max="16384" width="12.5703125" style="288"/>
  </cols>
  <sheetData>
    <row r="2" spans="1:14" ht="21.6" customHeight="1">
      <c r="A2" s="287" t="s">
        <v>238</v>
      </c>
    </row>
    <row r="3" spans="1:14" ht="21.6" customHeight="1">
      <c r="A3" s="291" t="s">
        <v>304</v>
      </c>
    </row>
    <row r="4" spans="1:14" ht="15">
      <c r="F4" s="292" t="s">
        <v>239</v>
      </c>
    </row>
    <row r="5" spans="1:14" ht="15">
      <c r="F5" s="292" t="s">
        <v>240</v>
      </c>
    </row>
    <row r="6" spans="1:14" ht="17.100000000000001" customHeight="1">
      <c r="A6" s="293" t="s">
        <v>264</v>
      </c>
      <c r="B6" s="294"/>
      <c r="C6" s="295"/>
      <c r="D6" s="295"/>
      <c r="E6" s="296"/>
      <c r="F6" s="296"/>
      <c r="G6" s="296"/>
      <c r="H6" s="297"/>
      <c r="I6" s="296"/>
      <c r="J6" s="296"/>
      <c r="K6" s="296"/>
      <c r="M6" s="298"/>
      <c r="N6" s="294"/>
    </row>
    <row r="7" spans="1:14" ht="21" customHeight="1">
      <c r="A7" s="293" t="s">
        <v>305</v>
      </c>
      <c r="B7" s="294"/>
      <c r="C7" s="299" t="s">
        <v>265</v>
      </c>
      <c r="D7" s="299" t="s">
        <v>241</v>
      </c>
      <c r="E7" s="298"/>
      <c r="F7" s="298" t="s">
        <v>223</v>
      </c>
      <c r="G7" s="298" t="s">
        <v>61</v>
      </c>
      <c r="H7" s="300" t="s">
        <v>10</v>
      </c>
      <c r="I7" s="301" t="s">
        <v>266</v>
      </c>
      <c r="J7" s="298" t="s">
        <v>58</v>
      </c>
      <c r="K7" s="298" t="s">
        <v>267</v>
      </c>
      <c r="M7" s="302" t="s">
        <v>59</v>
      </c>
      <c r="N7" s="302" t="s">
        <v>60</v>
      </c>
    </row>
    <row r="8" spans="1:14" ht="23.1" customHeight="1">
      <c r="A8" s="293" t="s">
        <v>268</v>
      </c>
      <c r="B8" s="303" t="s">
        <v>269</v>
      </c>
      <c r="C8" s="299">
        <v>0.5</v>
      </c>
      <c r="D8" s="299">
        <v>1</v>
      </c>
      <c r="E8" s="304"/>
      <c r="F8" s="304">
        <f t="shared" ref="F8:G10" si="0">G8-1</f>
        <v>25.25</v>
      </c>
      <c r="G8" s="304">
        <f>H8-1</f>
        <v>26.25</v>
      </c>
      <c r="H8" s="300">
        <v>27.25</v>
      </c>
      <c r="I8" s="304">
        <v>28.503937007874018</v>
      </c>
      <c r="J8" s="304">
        <f>H8+D8</f>
        <v>28.25</v>
      </c>
      <c r="K8" s="305">
        <v>2.5</v>
      </c>
      <c r="L8" s="290">
        <v>1.25</v>
      </c>
      <c r="M8" s="306">
        <f>J8+D8</f>
        <v>29.25</v>
      </c>
      <c r="N8" s="306">
        <f>M8+1</f>
        <v>30.25</v>
      </c>
    </row>
    <row r="9" spans="1:14" ht="23.1" customHeight="1">
      <c r="A9" s="293" t="s">
        <v>270</v>
      </c>
      <c r="B9" s="303" t="s">
        <v>271</v>
      </c>
      <c r="C9" s="299">
        <v>0.5</v>
      </c>
      <c r="D9" s="299">
        <v>1</v>
      </c>
      <c r="E9" s="304"/>
      <c r="F9" s="304">
        <f t="shared" si="0"/>
        <v>20.75</v>
      </c>
      <c r="G9" s="304">
        <f t="shared" si="0"/>
        <v>21.75</v>
      </c>
      <c r="H9" s="300">
        <v>22.75</v>
      </c>
      <c r="I9" s="304">
        <v>21.456692913385826</v>
      </c>
      <c r="J9" s="304">
        <f t="shared" ref="J9:J20" si="1">H9+D9</f>
        <v>23.75</v>
      </c>
      <c r="K9" s="305">
        <v>2.5</v>
      </c>
      <c r="L9" s="290">
        <v>1.25</v>
      </c>
      <c r="M9" s="306">
        <f t="shared" ref="M9:M20" si="2">J9+D9</f>
        <v>24.75</v>
      </c>
      <c r="N9" s="306">
        <f t="shared" ref="N9:N10" si="3">M9+1</f>
        <v>25.75</v>
      </c>
    </row>
    <row r="10" spans="1:14" ht="23.1" customHeight="1">
      <c r="A10" s="293" t="s">
        <v>272</v>
      </c>
      <c r="B10" s="303" t="s">
        <v>273</v>
      </c>
      <c r="C10" s="299">
        <v>0.5</v>
      </c>
      <c r="D10" s="299">
        <v>1</v>
      </c>
      <c r="E10" s="304"/>
      <c r="F10" s="304">
        <f t="shared" si="0"/>
        <v>19.5</v>
      </c>
      <c r="G10" s="304">
        <f t="shared" si="0"/>
        <v>20.5</v>
      </c>
      <c r="H10" s="300">
        <v>21.5</v>
      </c>
      <c r="I10" s="304">
        <v>22.5</v>
      </c>
      <c r="J10" s="304">
        <f t="shared" si="1"/>
        <v>22.5</v>
      </c>
      <c r="K10" s="305">
        <v>2.5</v>
      </c>
      <c r="L10" s="290">
        <v>1.25</v>
      </c>
      <c r="M10" s="306">
        <f t="shared" si="2"/>
        <v>23.5</v>
      </c>
      <c r="N10" s="306">
        <f t="shared" si="3"/>
        <v>24.5</v>
      </c>
    </row>
    <row r="11" spans="1:14" ht="23.1" customHeight="1">
      <c r="A11" s="293" t="s">
        <v>274</v>
      </c>
      <c r="B11" s="307" t="s">
        <v>275</v>
      </c>
      <c r="C11" s="299">
        <v>0.375</v>
      </c>
      <c r="D11" s="299">
        <v>0.75</v>
      </c>
      <c r="E11" s="304"/>
      <c r="F11" s="304">
        <f t="shared" ref="F11" si="4">G11-3/4</f>
        <v>16.5</v>
      </c>
      <c r="G11" s="304">
        <f>H11-3/4</f>
        <v>17.25</v>
      </c>
      <c r="H11" s="300">
        <v>18</v>
      </c>
      <c r="I11" s="304">
        <v>21.5</v>
      </c>
      <c r="J11" s="304">
        <f t="shared" si="1"/>
        <v>18.75</v>
      </c>
      <c r="K11" s="305">
        <v>1.2</v>
      </c>
      <c r="L11" s="290">
        <v>0.6</v>
      </c>
      <c r="M11" s="306">
        <f t="shared" si="2"/>
        <v>19.5</v>
      </c>
      <c r="N11" s="306">
        <f>M11+3/4</f>
        <v>20.25</v>
      </c>
    </row>
    <row r="12" spans="1:14" ht="23.1" customHeight="1">
      <c r="A12" s="293" t="s">
        <v>276</v>
      </c>
      <c r="B12" s="303" t="s">
        <v>95</v>
      </c>
      <c r="C12" s="299">
        <v>0.25</v>
      </c>
      <c r="D12" s="299">
        <v>0.25</v>
      </c>
      <c r="E12" s="304"/>
      <c r="F12" s="304">
        <f t="shared" ref="F12" si="5">G12-1/4</f>
        <v>7.625</v>
      </c>
      <c r="G12" s="304">
        <f>H12-1/4</f>
        <v>7.875</v>
      </c>
      <c r="H12" s="300">
        <v>8.125</v>
      </c>
      <c r="I12" s="304">
        <v>7.25</v>
      </c>
      <c r="J12" s="304">
        <f t="shared" si="1"/>
        <v>8.375</v>
      </c>
      <c r="K12" s="305">
        <v>0.6</v>
      </c>
      <c r="L12" s="290"/>
      <c r="M12" s="306">
        <f t="shared" si="2"/>
        <v>8.625</v>
      </c>
      <c r="N12" s="306">
        <f>M12+1/4</f>
        <v>8.875</v>
      </c>
    </row>
    <row r="13" spans="1:14" ht="23.1" customHeight="1">
      <c r="A13" s="293" t="s">
        <v>277</v>
      </c>
      <c r="B13" s="303" t="s">
        <v>278</v>
      </c>
      <c r="C13" s="299">
        <v>0.25</v>
      </c>
      <c r="D13" s="299">
        <v>0.125</v>
      </c>
      <c r="E13" s="304"/>
      <c r="F13" s="304">
        <f t="shared" ref="F13" si="6">G13-1/8</f>
        <v>3.5</v>
      </c>
      <c r="G13" s="304">
        <f>H13-1/8</f>
        <v>3.625</v>
      </c>
      <c r="H13" s="300">
        <v>3.75</v>
      </c>
      <c r="I13" s="304">
        <v>4.0551181102362204</v>
      </c>
      <c r="J13" s="304">
        <f t="shared" si="1"/>
        <v>3.875</v>
      </c>
      <c r="K13" s="305">
        <v>0.6</v>
      </c>
      <c r="L13" s="290"/>
      <c r="M13" s="306">
        <f t="shared" si="2"/>
        <v>4</v>
      </c>
      <c r="N13" s="306">
        <f>M13+1/8</f>
        <v>4.125</v>
      </c>
    </row>
    <row r="14" spans="1:14" ht="23.1" customHeight="1">
      <c r="A14" s="293" t="s">
        <v>279</v>
      </c>
      <c r="B14" s="303" t="s">
        <v>280</v>
      </c>
      <c r="C14" s="299">
        <v>0.25</v>
      </c>
      <c r="D14" s="299">
        <v>0</v>
      </c>
      <c r="E14" s="304"/>
      <c r="F14" s="304">
        <f t="shared" ref="F14" si="7">G14-0</f>
        <v>1.25</v>
      </c>
      <c r="G14" s="304">
        <f>H14-0</f>
        <v>1.25</v>
      </c>
      <c r="H14" s="300">
        <v>1.25</v>
      </c>
      <c r="I14" s="304">
        <v>1.125</v>
      </c>
      <c r="J14" s="304">
        <f t="shared" si="1"/>
        <v>1.25</v>
      </c>
      <c r="K14" s="305">
        <v>0</v>
      </c>
      <c r="L14" s="308"/>
      <c r="M14" s="306">
        <f t="shared" si="2"/>
        <v>1.25</v>
      </c>
      <c r="N14" s="306">
        <f>M14</f>
        <v>1.25</v>
      </c>
    </row>
    <row r="15" spans="1:14" ht="22.5" customHeight="1">
      <c r="A15" s="293" t="s">
        <v>281</v>
      </c>
      <c r="B15" s="303" t="s">
        <v>92</v>
      </c>
      <c r="C15" s="299">
        <v>0.375</v>
      </c>
      <c r="D15" s="299">
        <v>0.5</v>
      </c>
      <c r="E15" s="304"/>
      <c r="F15" s="304">
        <f t="shared" ref="F15" si="8">G15-1/2</f>
        <v>8.5</v>
      </c>
      <c r="G15" s="304">
        <f>H15-1/2</f>
        <v>9</v>
      </c>
      <c r="H15" s="300">
        <v>9.5</v>
      </c>
      <c r="I15" s="304">
        <v>10.472440944881891</v>
      </c>
      <c r="J15" s="304">
        <f t="shared" si="1"/>
        <v>10</v>
      </c>
      <c r="K15" s="305">
        <v>1.2</v>
      </c>
      <c r="L15" s="290">
        <v>0.6</v>
      </c>
      <c r="M15" s="306">
        <f t="shared" si="2"/>
        <v>10.5</v>
      </c>
      <c r="N15" s="306">
        <f>M15+1/2</f>
        <v>11</v>
      </c>
    </row>
    <row r="16" spans="1:14" ht="22.5" customHeight="1">
      <c r="A16" s="293" t="s">
        <v>282</v>
      </c>
      <c r="B16" s="303" t="s">
        <v>103</v>
      </c>
      <c r="C16" s="309">
        <v>0.375</v>
      </c>
      <c r="D16" s="309">
        <v>0.375</v>
      </c>
      <c r="E16" s="304"/>
      <c r="F16" s="304">
        <f t="shared" ref="F16" si="9">G16-3/8</f>
        <v>8.5</v>
      </c>
      <c r="G16" s="304">
        <f>H16-3/8</f>
        <v>8.875</v>
      </c>
      <c r="H16" s="300">
        <v>9.25</v>
      </c>
      <c r="I16" s="304">
        <v>8.375</v>
      </c>
      <c r="J16" s="304">
        <f t="shared" si="1"/>
        <v>9.625</v>
      </c>
      <c r="K16" s="305">
        <v>0.6</v>
      </c>
      <c r="L16" s="290">
        <v>0.3</v>
      </c>
      <c r="M16" s="306">
        <f t="shared" si="2"/>
        <v>10</v>
      </c>
      <c r="N16" s="306">
        <f>M16+3/8</f>
        <v>10.375</v>
      </c>
    </row>
    <row r="17" spans="1:14" ht="22.5" customHeight="1">
      <c r="A17" s="293" t="s">
        <v>283</v>
      </c>
      <c r="B17" s="303" t="s">
        <v>284</v>
      </c>
      <c r="C17" s="299">
        <v>0.375</v>
      </c>
      <c r="D17" s="299">
        <v>0.5</v>
      </c>
      <c r="E17" s="304"/>
      <c r="F17" s="304">
        <f t="shared" ref="F17:F18" si="10">G17-1/2</f>
        <v>7.5</v>
      </c>
      <c r="G17" s="304">
        <f>H17-1/2</f>
        <v>8</v>
      </c>
      <c r="H17" s="300">
        <v>8.5</v>
      </c>
      <c r="I17" s="304">
        <v>9.8818897637795278</v>
      </c>
      <c r="J17" s="304">
        <f t="shared" si="1"/>
        <v>9</v>
      </c>
      <c r="K17" s="305">
        <v>1.2</v>
      </c>
      <c r="L17" s="290">
        <v>0.6</v>
      </c>
      <c r="M17" s="306">
        <f t="shared" si="2"/>
        <v>9.5</v>
      </c>
      <c r="N17" s="306">
        <f>M17+1/2</f>
        <v>10</v>
      </c>
    </row>
    <row r="18" spans="1:14" ht="21" customHeight="1">
      <c r="A18" s="293" t="s">
        <v>285</v>
      </c>
      <c r="B18" s="303" t="s">
        <v>286</v>
      </c>
      <c r="C18" s="299">
        <v>0.375</v>
      </c>
      <c r="D18" s="299">
        <v>0.5</v>
      </c>
      <c r="E18" s="304"/>
      <c r="F18" s="304">
        <f t="shared" si="10"/>
        <v>7</v>
      </c>
      <c r="G18" s="304">
        <f>H18-1/2</f>
        <v>7.5</v>
      </c>
      <c r="H18" s="300">
        <v>8</v>
      </c>
      <c r="I18" s="304">
        <v>7.75</v>
      </c>
      <c r="J18" s="304">
        <f t="shared" si="1"/>
        <v>8.5</v>
      </c>
      <c r="K18" s="305">
        <v>1</v>
      </c>
      <c r="L18" s="290">
        <v>0.5</v>
      </c>
      <c r="M18" s="306">
        <f t="shared" si="2"/>
        <v>9</v>
      </c>
      <c r="N18" s="306">
        <f>M18+1/2</f>
        <v>9.5</v>
      </c>
    </row>
    <row r="19" spans="1:14" ht="21" customHeight="1">
      <c r="A19" s="293" t="s">
        <v>287</v>
      </c>
      <c r="B19" s="303" t="s">
        <v>288</v>
      </c>
      <c r="C19" s="299">
        <v>0.125</v>
      </c>
      <c r="D19" s="299">
        <v>0</v>
      </c>
      <c r="E19" s="304"/>
      <c r="F19" s="304">
        <f t="shared" ref="F19:F20" si="11">G19</f>
        <v>0.875</v>
      </c>
      <c r="G19" s="304">
        <f>H19</f>
        <v>0.875</v>
      </c>
      <c r="H19" s="300">
        <v>0.875</v>
      </c>
      <c r="I19" s="304">
        <v>0.875</v>
      </c>
      <c r="J19" s="304">
        <f t="shared" si="1"/>
        <v>0.875</v>
      </c>
      <c r="K19" s="310">
        <v>0</v>
      </c>
      <c r="M19" s="306">
        <f t="shared" si="2"/>
        <v>0.875</v>
      </c>
      <c r="N19" s="306">
        <f>M19</f>
        <v>0.875</v>
      </c>
    </row>
    <row r="20" spans="1:14" ht="21" customHeight="1">
      <c r="A20" s="311" t="s">
        <v>289</v>
      </c>
      <c r="B20" s="312" t="s">
        <v>290</v>
      </c>
      <c r="C20" s="313">
        <v>0.125</v>
      </c>
      <c r="D20" s="313">
        <v>0</v>
      </c>
      <c r="E20" s="314"/>
      <c r="F20" s="314">
        <f t="shared" si="11"/>
        <v>0.875</v>
      </c>
      <c r="G20" s="314">
        <f>H20</f>
        <v>0.875</v>
      </c>
      <c r="H20" s="315">
        <v>0.875</v>
      </c>
      <c r="I20" s="314">
        <v>0.98425196850393704</v>
      </c>
      <c r="J20" s="314">
        <f t="shared" si="1"/>
        <v>0.875</v>
      </c>
      <c r="K20" s="316">
        <v>0</v>
      </c>
      <c r="M20" s="317">
        <f t="shared" si="2"/>
        <v>0.875</v>
      </c>
      <c r="N20" s="317">
        <f>M20</f>
        <v>0.875</v>
      </c>
    </row>
  </sheetData>
  <printOptions horizontalCentered="1"/>
  <pageMargins left="0" right="0" top="1" bottom="1" header="0.5" footer="0.5"/>
  <pageSetup paperSize="9" scale="87" fitToHeight="0" orientation="landscape" r:id="rId1"/>
  <headerFooter>
    <oddHeader>&amp;L&amp;G&amp;R&amp;16MEASUREMENT</oddHeader>
    <oddFooter>&amp;L&amp;G&amp;R&amp;G</oddFooter>
  </headerFooter>
  <rowBreaks count="1" manualBreakCount="1">
    <brk id="20" max="12" man="1"/>
  </rowBreaks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5C188-AF87-4C51-956F-E211315B399D}">
  <sheetPr published="0" codeName="Sheet8"/>
  <dimension ref="A1"/>
  <sheetViews>
    <sheetView view="pageBreakPreview" zoomScale="60" zoomScaleNormal="100" workbookViewId="0">
      <selection activeCell="S25" sqref="S25"/>
    </sheetView>
  </sheetViews>
  <sheetFormatPr defaultRowHeight="15"/>
  <sheetData/>
  <pageMargins left="0.7" right="0.7" top="0.75" bottom="0.75" header="0.3" footer="0.3"/>
  <pageSetup paperSize="9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5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0.25"/>
  <cols>
    <col min="1" max="1" width="64.42578125" style="97" customWidth="1"/>
    <col min="2" max="2" width="81.28515625" style="98" hidden="1" customWidth="1"/>
    <col min="3" max="3" width="206" style="98" customWidth="1"/>
    <col min="4" max="4" width="70.7109375" style="98" hidden="1" customWidth="1"/>
    <col min="5" max="5" width="74.85546875" style="98" hidden="1" customWidth="1"/>
    <col min="6" max="16384" width="9.140625" style="98"/>
  </cols>
  <sheetData>
    <row r="1" spans="1:12" s="88" customFormat="1" ht="134.25" customHeight="1">
      <c r="A1" s="86"/>
      <c r="B1" s="87"/>
      <c r="C1" s="87"/>
      <c r="D1" s="87"/>
      <c r="E1" s="87"/>
    </row>
    <row r="2" spans="1:12" s="88" customFormat="1" ht="37.5" customHeight="1">
      <c r="A2" s="87" t="str">
        <f>'1. CUTTING DOCKET'!B6</f>
        <v xml:space="preserve">JOB NUMBER:  </v>
      </c>
      <c r="B2" s="87" t="str">
        <f>'1. CUTTING DOCKET'!D6</f>
        <v>G11  FW24   S2663</v>
      </c>
      <c r="C2" s="87" t="s">
        <v>180</v>
      </c>
      <c r="D2" s="87"/>
      <c r="E2" s="87"/>
    </row>
    <row r="3" spans="1:12" s="88" customFormat="1" ht="37.5" customHeight="1">
      <c r="A3" s="89" t="str">
        <f>'1. CUTTING DOCKET'!B7</f>
        <v xml:space="preserve">STYLE NUMBER: </v>
      </c>
      <c r="B3" s="89" t="str">
        <f>'1. CUTTING DOCKET'!D7</f>
        <v xml:space="preserve">G11-STS02 </v>
      </c>
      <c r="C3" s="89" t="s">
        <v>181</v>
      </c>
      <c r="D3" s="89"/>
      <c r="E3" s="89"/>
    </row>
    <row r="4" spans="1:12" s="88" customFormat="1" ht="37.5" customHeight="1">
      <c r="A4" s="89" t="str">
        <f>'1. CUTTING DOCKET'!B8</f>
        <v xml:space="preserve">STYLE NAME : </v>
      </c>
      <c r="B4" s="89" t="str">
        <f>'1. CUTTING DOCKET'!D8</f>
        <v>ATHLETIC T-SHIRT</v>
      </c>
      <c r="C4" s="89" t="s">
        <v>182</v>
      </c>
      <c r="D4" s="89"/>
      <c r="E4" s="89"/>
    </row>
    <row r="5" spans="1:12" s="88" customFormat="1" ht="75.95" customHeight="1">
      <c r="A5" s="90"/>
      <c r="B5" s="109" t="str">
        <f>'1. CUTTING DOCKET'!$D$20</f>
        <v>WHITE</v>
      </c>
      <c r="C5" s="189" t="e">
        <f>'1. CUTTING DOCKET'!#REF!</f>
        <v>#REF!</v>
      </c>
      <c r="D5" s="109" t="e">
        <f>'1. CUTTING DOCKET'!#REF!</f>
        <v>#REF!</v>
      </c>
      <c r="E5" s="109" t="e">
        <f>'1. CUTTING DOCKET'!#REF!</f>
        <v>#REF!</v>
      </c>
    </row>
    <row r="6" spans="1:12" s="92" customFormat="1" ht="69.75" customHeight="1">
      <c r="A6" s="91" t="s">
        <v>32</v>
      </c>
      <c r="B6" s="191" t="str">
        <f>'1. CUTTING DOCKET'!$E$27</f>
        <v>WHITE</v>
      </c>
      <c r="C6" s="191" t="e">
        <f>'1. CUTTING DOCKET'!#REF!</f>
        <v>#REF!</v>
      </c>
      <c r="D6" s="191" t="e">
        <f>'1. CUTTING DOCKET'!#REF!</f>
        <v>#REF!</v>
      </c>
      <c r="E6" s="191" t="e">
        <f>'1. CUTTING DOCKET'!#REF!</f>
        <v>#REF!</v>
      </c>
    </row>
    <row r="7" spans="1:12" s="92" customFormat="1" ht="75" customHeight="1">
      <c r="A7" s="93" t="s">
        <v>33</v>
      </c>
      <c r="B7" s="503" t="str">
        <f>'1. CUTTING DOCKET'!M11</f>
        <v>HEAVY JERSEY SOLID - 20'S/2 WITH ENZYME CUT, 300-310GSM</v>
      </c>
      <c r="C7" s="504"/>
      <c r="D7" s="504"/>
      <c r="E7" s="505"/>
    </row>
    <row r="8" spans="1:12" s="92" customFormat="1" ht="409.6" customHeight="1">
      <c r="A8" s="94" t="str">
        <f>'1. CUTTING DOCKET'!D27</f>
        <v>VẢI CHÍNH</v>
      </c>
      <c r="B8" s="506"/>
      <c r="C8" s="507"/>
      <c r="D8" s="508"/>
      <c r="E8" s="509"/>
      <c r="L8" s="95"/>
    </row>
    <row r="9" spans="1:12" s="92" customFormat="1" ht="94.5" customHeight="1">
      <c r="A9" s="91" t="e">
        <f>'1. CUTTING DOCKET'!#REF!</f>
        <v>#REF!</v>
      </c>
      <c r="B9" s="191" t="str">
        <f>'1. CUTTING DOCKET'!$E$28</f>
        <v>WHITE</v>
      </c>
      <c r="C9" s="191" t="e">
        <f>'1. CUTTING DOCKET'!#REF!</f>
        <v>#REF!</v>
      </c>
      <c r="D9" s="191" t="e">
        <f>'1. CUTTING DOCKET'!#REF!</f>
        <v>#REF!</v>
      </c>
      <c r="E9" s="191" t="e">
        <f>'1. CUTTING DOCKET'!#REF!</f>
        <v>#REF!</v>
      </c>
    </row>
    <row r="10" spans="1:12" s="92" customFormat="1" ht="409.5" customHeight="1">
      <c r="A10" s="192"/>
      <c r="B10" s="193"/>
      <c r="C10" s="193"/>
      <c r="D10" s="193"/>
      <c r="E10" s="193"/>
      <c r="L10" s="95"/>
    </row>
    <row r="11" spans="1:12" s="92" customFormat="1" ht="132" customHeight="1">
      <c r="A11" s="91" t="e">
        <f>'1. CUTTING DOCKET'!#REF!</f>
        <v>#REF!</v>
      </c>
      <c r="B11" s="191" t="e">
        <f>'1. CUTTING DOCKET'!#REF!</f>
        <v>#REF!</v>
      </c>
      <c r="C11" s="191" t="e">
        <f>'1. CUTTING DOCKET'!#REF!</f>
        <v>#REF!</v>
      </c>
      <c r="D11" s="191" t="e">
        <f>'1. CUTTING DOCKET'!#REF!</f>
        <v>#REF!</v>
      </c>
      <c r="E11" s="91" t="e">
        <f>'1. CUTTING DOCKET'!#REF!</f>
        <v>#REF!</v>
      </c>
    </row>
    <row r="12" spans="1:12" s="92" customFormat="1" ht="409.6" customHeight="1">
      <c r="A12" s="94" t="e">
        <f>'1. CUTTING DOCKET'!#REF!</f>
        <v>#REF!</v>
      </c>
      <c r="B12" s="194"/>
      <c r="C12" s="194"/>
      <c r="D12" s="194"/>
      <c r="E12" s="194"/>
      <c r="L12" s="95"/>
    </row>
    <row r="13" spans="1:12" s="92" customFormat="1" ht="135" hidden="1" customHeight="1">
      <c r="A13" s="91" t="e">
        <f>'1. CUTTING DOCKET'!#REF!</f>
        <v>#REF!</v>
      </c>
      <c r="B13" s="510" t="e">
        <f>'1. CUTTING DOCKET'!#REF!</f>
        <v>#REF!</v>
      </c>
      <c r="C13" s="504"/>
      <c r="D13" s="511"/>
      <c r="E13" s="91" t="e">
        <f>'1. CUTTING DOCKET'!#REF!</f>
        <v>#REF!</v>
      </c>
    </row>
    <row r="14" spans="1:12" s="92" customFormat="1" ht="409.6" hidden="1" customHeight="1">
      <c r="A14" s="94" t="e">
        <f>'1. CUTTING DOCKET'!#REF!</f>
        <v>#REF!</v>
      </c>
      <c r="B14" s="506"/>
      <c r="C14" s="507"/>
      <c r="D14" s="508"/>
      <c r="E14" s="134"/>
      <c r="L14" s="95"/>
    </row>
    <row r="15" spans="1:12" s="92" customFormat="1" ht="74.25" customHeight="1">
      <c r="A15" s="91" t="s">
        <v>52</v>
      </c>
      <c r="B15" s="195" t="str">
        <f>'1. CUTTING DOCKET'!$F$31</f>
        <v>WHITE</v>
      </c>
      <c r="C15" s="195" t="e">
        <f>'1. CUTTING DOCKET'!#REF!</f>
        <v>#REF!</v>
      </c>
      <c r="D15" s="195" t="e">
        <f>'1. CUTTING DOCKET'!#REF!</f>
        <v>#REF!</v>
      </c>
      <c r="E15" s="127" t="e">
        <f>'1. CUTTING DOCKET'!#REF!</f>
        <v>#REF!</v>
      </c>
    </row>
    <row r="16" spans="1:12" s="92" customFormat="1" ht="115.5" customHeight="1">
      <c r="A16" s="94" t="s">
        <v>41</v>
      </c>
      <c r="B16" s="190">
        <f>'1. CUTTING DOCKET'!$G$31</f>
        <v>0</v>
      </c>
      <c r="C16" s="190" t="e">
        <f>'1. CUTTING DOCKET'!#REF!</f>
        <v>#REF!</v>
      </c>
      <c r="D16" s="190" t="e">
        <f>'1. CUTTING DOCKET'!#REF!</f>
        <v>#REF!</v>
      </c>
      <c r="E16" s="190" t="e">
        <f>'1. CUTTING DOCKET'!#REF!</f>
        <v>#REF!</v>
      </c>
    </row>
    <row r="17" spans="1:5" s="92" customFormat="1" ht="115.5" customHeight="1">
      <c r="A17" s="94" t="e">
        <f>'1. CUTTING DOCKET'!#REF!</f>
        <v>#REF!</v>
      </c>
      <c r="B17" s="512" t="e">
        <f>'1. CUTTING DOCKET'!#REF!</f>
        <v>#REF!</v>
      </c>
      <c r="C17" s="513"/>
      <c r="D17" s="514"/>
      <c r="E17" s="515"/>
    </row>
    <row r="18" spans="1:5" s="92" customFormat="1" ht="90" customHeight="1">
      <c r="A18" s="91" t="str">
        <f>'1. CUTTING DOCKET'!B33</f>
        <v>NHÃN CHÍNH + SIZE GLF</v>
      </c>
      <c r="B18" s="488" t="str">
        <f>'1. CUTTING DOCKET'!F33</f>
        <v>YELLOW</v>
      </c>
      <c r="C18" s="483"/>
      <c r="D18" s="483"/>
      <c r="E18" s="489"/>
    </row>
    <row r="19" spans="1:5" s="92" customFormat="1" ht="409.6" customHeight="1">
      <c r="A19" s="196" t="s">
        <v>206</v>
      </c>
      <c r="B19" s="485"/>
      <c r="C19" s="486"/>
      <c r="D19" s="487"/>
      <c r="E19" s="487"/>
    </row>
    <row r="20" spans="1:5" s="92" customFormat="1" ht="79.5" customHeight="1">
      <c r="A20" s="91" t="e">
        <f>'1. CUTTING DOCKET'!#REF!</f>
        <v>#REF!</v>
      </c>
      <c r="B20" s="488" t="e">
        <f>'1. CUTTING DOCKET'!#REF!</f>
        <v>#REF!</v>
      </c>
      <c r="C20" s="483"/>
      <c r="D20" s="483"/>
      <c r="E20" s="489"/>
    </row>
    <row r="21" spans="1:5" s="92" customFormat="1" ht="346.5" customHeight="1">
      <c r="A21" s="94" t="s">
        <v>157</v>
      </c>
      <c r="B21" s="490"/>
      <c r="C21" s="491"/>
      <c r="D21" s="492"/>
      <c r="E21" s="493"/>
    </row>
    <row r="22" spans="1:5" s="92" customFormat="1" ht="35.25">
      <c r="A22" s="91" t="e">
        <f>'1. CUTTING DOCKET'!#REF!</f>
        <v>#REF!</v>
      </c>
      <c r="B22" s="482" t="e">
        <f>'1. CUTTING DOCKET'!#REF!</f>
        <v>#REF!</v>
      </c>
      <c r="C22" s="483"/>
      <c r="D22" s="484"/>
      <c r="E22" s="131"/>
    </row>
    <row r="23" spans="1:5" s="92" customFormat="1" ht="299.25" customHeight="1">
      <c r="A23" s="96" t="s">
        <v>140</v>
      </c>
      <c r="B23" s="494"/>
      <c r="C23" s="495"/>
      <c r="D23" s="496"/>
      <c r="E23" s="496"/>
    </row>
    <row r="24" spans="1:5" s="92" customFormat="1" ht="101.45" customHeight="1">
      <c r="A24" s="91" t="str">
        <f>'1. CUTTING DOCKET'!B34</f>
        <v>NHÃN THÀNH PHẦN 100%</v>
      </c>
      <c r="B24" s="482" t="str">
        <f>'1. CUTTING DOCKET'!F34</f>
        <v>NỀN TRẮNG CHỮ ĐEN</v>
      </c>
      <c r="C24" s="483"/>
      <c r="D24" s="484"/>
      <c r="E24" s="131"/>
    </row>
    <row r="25" spans="1:5" s="92" customFormat="1" ht="362.25" customHeight="1">
      <c r="A25" s="96" t="s">
        <v>212</v>
      </c>
      <c r="B25" s="497" t="s">
        <v>213</v>
      </c>
      <c r="C25" s="498"/>
      <c r="D25" s="499"/>
      <c r="E25" s="143"/>
    </row>
    <row r="26" spans="1:5" s="92" customFormat="1" ht="109.5" customHeight="1">
      <c r="A26" s="91" t="s">
        <v>141</v>
      </c>
      <c r="B26" s="482" t="str">
        <f>'1. CUTTING DOCKET'!F37</f>
        <v>NỀN TRẮNG CHỮ ĐEN</v>
      </c>
      <c r="C26" s="483"/>
      <c r="D26" s="484"/>
      <c r="E26" s="132"/>
    </row>
    <row r="27" spans="1:5" s="92" customFormat="1" ht="282" customHeight="1">
      <c r="A27" s="96" t="s">
        <v>142</v>
      </c>
      <c r="B27" s="500" t="s">
        <v>207</v>
      </c>
      <c r="C27" s="501"/>
      <c r="D27" s="502"/>
      <c r="E27" s="502"/>
    </row>
    <row r="28" spans="1:5" s="92" customFormat="1" ht="93.6" customHeight="1">
      <c r="A28" s="91" t="str">
        <f>'1. CUTTING DOCKET'!B45</f>
        <v>TẤM LÓT THÙNG</v>
      </c>
      <c r="B28" s="482" t="str">
        <f>'1. CUTTING DOCKET'!F45</f>
        <v>NATURAL</v>
      </c>
      <c r="C28" s="483"/>
      <c r="D28" s="484"/>
      <c r="E28" s="132"/>
    </row>
    <row r="29" spans="1:5" s="92" customFormat="1" ht="273" customHeight="1">
      <c r="A29" s="94" t="s">
        <v>143</v>
      </c>
      <c r="B29" s="474"/>
      <c r="C29" s="475"/>
      <c r="D29" s="476"/>
      <c r="E29" s="476"/>
    </row>
    <row r="30" spans="1:5" s="92" customFormat="1" ht="95.25" customHeight="1">
      <c r="A30" s="91" t="str">
        <f>'1. CUTTING DOCKET'!B49</f>
        <v xml:space="preserve">GIẤY CHỐNG ẨM </v>
      </c>
      <c r="B30" s="482" t="str">
        <f>'1. CUTTING DOCKET'!F49</f>
        <v>CLEAR</v>
      </c>
      <c r="C30" s="483"/>
      <c r="D30" s="484"/>
      <c r="E30" s="132"/>
    </row>
    <row r="31" spans="1:5" s="92" customFormat="1" ht="324.75" customHeight="1">
      <c r="A31" s="94"/>
      <c r="B31" s="474"/>
      <c r="C31" s="475"/>
      <c r="D31" s="476"/>
      <c r="E31" s="476"/>
    </row>
    <row r="32" spans="1:5" s="92" customFormat="1" ht="119.45" customHeight="1">
      <c r="A32" s="91" t="s">
        <v>145</v>
      </c>
      <c r="B32" s="482" t="e">
        <f>'1. CUTTING DOCKET'!#REF!</f>
        <v>#REF!</v>
      </c>
      <c r="C32" s="483"/>
      <c r="D32" s="484"/>
      <c r="E32" s="132"/>
    </row>
    <row r="33" spans="1:9" s="92" customFormat="1" ht="287.25" customHeight="1">
      <c r="A33" s="94" t="s">
        <v>146</v>
      </c>
      <c r="B33" s="474"/>
      <c r="C33" s="475"/>
      <c r="D33" s="476"/>
      <c r="E33" s="476"/>
    </row>
    <row r="34" spans="1:9" s="92" customFormat="1" ht="71.45" customHeight="1">
      <c r="A34" s="91" t="s">
        <v>136</v>
      </c>
      <c r="B34" s="482" t="s">
        <v>38</v>
      </c>
      <c r="C34" s="483"/>
      <c r="D34" s="484"/>
      <c r="E34" s="132"/>
    </row>
    <row r="35" spans="1:9" s="92" customFormat="1" ht="87" customHeight="1">
      <c r="A35" s="94" t="s">
        <v>144</v>
      </c>
      <c r="B35" s="474"/>
      <c r="C35" s="475"/>
      <c r="D35" s="476"/>
      <c r="E35" s="476"/>
    </row>
    <row r="36" spans="1:9" s="92" customFormat="1" ht="63.6" customHeight="1">
      <c r="A36" s="91" t="s">
        <v>137</v>
      </c>
      <c r="B36" s="482" t="s">
        <v>132</v>
      </c>
      <c r="C36" s="483"/>
      <c r="D36" s="484"/>
      <c r="E36" s="132"/>
    </row>
    <row r="37" spans="1:9" s="92" customFormat="1" ht="97.5" customHeight="1">
      <c r="A37" s="94" t="s">
        <v>144</v>
      </c>
      <c r="B37" s="474"/>
      <c r="C37" s="475"/>
      <c r="D37" s="476"/>
      <c r="E37" s="476"/>
    </row>
    <row r="38" spans="1:9" s="92" customFormat="1" ht="97.5" customHeight="1">
      <c r="A38" s="128" t="e">
        <f>'1. CUTTING DOCKET'!#REF!</f>
        <v>#REF!</v>
      </c>
      <c r="B38" s="477" t="e">
        <f>'1. CUTTING DOCKET'!#REF!</f>
        <v>#REF!</v>
      </c>
      <c r="C38" s="478"/>
      <c r="D38" s="479"/>
      <c r="E38" s="133"/>
    </row>
    <row r="39" spans="1:9" s="92" customFormat="1" ht="221.45" customHeight="1">
      <c r="A39" s="94"/>
      <c r="B39" s="480"/>
      <c r="C39" s="481"/>
      <c r="D39" s="480"/>
      <c r="E39" s="480"/>
    </row>
    <row r="43" spans="1:9">
      <c r="I43" s="9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4.25"/>
  <cols>
    <col min="1" max="17" width="9.140625" style="55"/>
    <col min="18" max="18" width="80.28515625" style="55" customWidth="1"/>
    <col min="19" max="16384" width="9.140625" style="55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61" customFormat="1" ht="30.75" customHeight="1">
      <c r="A1" s="57"/>
      <c r="B1" s="58" t="s">
        <v>73</v>
      </c>
      <c r="C1" s="58" t="s">
        <v>56</v>
      </c>
      <c r="D1" s="516" t="s">
        <v>74</v>
      </c>
      <c r="E1" s="516"/>
      <c r="F1" s="516"/>
      <c r="G1" s="58"/>
      <c r="H1" s="58"/>
      <c r="I1" s="59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</row>
    <row r="2" spans="1:25" s="61" customFormat="1" ht="30.75" customHeight="1" thickBot="1">
      <c r="A2" s="62"/>
      <c r="B2" s="63" t="s">
        <v>75</v>
      </c>
      <c r="C2" s="63" t="s">
        <v>76</v>
      </c>
      <c r="D2" s="517" t="s">
        <v>77</v>
      </c>
      <c r="E2" s="517"/>
      <c r="F2" s="517"/>
      <c r="G2" s="517"/>
      <c r="H2" s="517"/>
      <c r="I2" s="518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</row>
    <row r="3" spans="1:25" s="69" customFormat="1" ht="20.25" customHeight="1">
      <c r="A3" s="64" t="s">
        <v>78</v>
      </c>
      <c r="B3" s="65" t="s">
        <v>79</v>
      </c>
      <c r="C3" s="65" t="s">
        <v>80</v>
      </c>
      <c r="D3" s="66" t="s">
        <v>61</v>
      </c>
      <c r="E3" s="66" t="s">
        <v>10</v>
      </c>
      <c r="F3" s="66" t="s">
        <v>58</v>
      </c>
      <c r="G3" s="66" t="s">
        <v>59</v>
      </c>
      <c r="H3" s="66" t="s">
        <v>60</v>
      </c>
      <c r="I3" s="67" t="s">
        <v>81</v>
      </c>
      <c r="J3" s="68"/>
      <c r="K3" s="68"/>
    </row>
    <row r="4" spans="1:25" s="75" customFormat="1" ht="27" customHeight="1">
      <c r="A4" s="70">
        <v>1</v>
      </c>
      <c r="B4" s="71" t="s">
        <v>82</v>
      </c>
      <c r="C4" s="71" t="s">
        <v>83</v>
      </c>
      <c r="D4" s="72">
        <v>68.5</v>
      </c>
      <c r="E4" s="72">
        <v>72.5</v>
      </c>
      <c r="F4" s="72">
        <v>74.5</v>
      </c>
      <c r="G4" s="72">
        <v>76.5</v>
      </c>
      <c r="H4" s="72">
        <v>78.5</v>
      </c>
      <c r="I4" s="73" t="s">
        <v>84</v>
      </c>
      <c r="J4" s="74"/>
      <c r="K4" s="74"/>
    </row>
    <row r="5" spans="1:25" s="75" customFormat="1" ht="27" customHeight="1">
      <c r="A5" s="70">
        <v>2</v>
      </c>
      <c r="B5" s="71" t="s">
        <v>85</v>
      </c>
      <c r="C5" s="71" t="s">
        <v>86</v>
      </c>
      <c r="D5" s="72">
        <v>66.5</v>
      </c>
      <c r="E5" s="72">
        <v>70.5</v>
      </c>
      <c r="F5" s="72">
        <v>72.5</v>
      </c>
      <c r="G5" s="72">
        <v>74.5</v>
      </c>
      <c r="H5" s="72">
        <v>76.5</v>
      </c>
      <c r="I5" s="73" t="s">
        <v>84</v>
      </c>
      <c r="J5" s="74"/>
      <c r="K5" s="74"/>
    </row>
    <row r="6" spans="1:25" s="75" customFormat="1" ht="27" customHeight="1">
      <c r="A6" s="70">
        <v>3</v>
      </c>
      <c r="B6" s="56" t="s">
        <v>87</v>
      </c>
      <c r="C6" s="56" t="s">
        <v>88</v>
      </c>
      <c r="D6" s="76">
        <v>51</v>
      </c>
      <c r="E6" s="76">
        <v>55</v>
      </c>
      <c r="F6" s="76">
        <v>57</v>
      </c>
      <c r="G6" s="76">
        <v>59</v>
      </c>
      <c r="H6" s="76">
        <v>61</v>
      </c>
      <c r="I6" s="77" t="s">
        <v>84</v>
      </c>
      <c r="J6" s="74"/>
      <c r="K6" s="74"/>
    </row>
    <row r="7" spans="1:25" s="75" customFormat="1" ht="27" customHeight="1">
      <c r="A7" s="70">
        <v>4</v>
      </c>
      <c r="B7" s="56" t="s">
        <v>89</v>
      </c>
      <c r="C7" s="56" t="s">
        <v>90</v>
      </c>
      <c r="D7" s="76">
        <v>51</v>
      </c>
      <c r="E7" s="76">
        <v>55</v>
      </c>
      <c r="F7" s="76">
        <v>57</v>
      </c>
      <c r="G7" s="76">
        <v>59</v>
      </c>
      <c r="H7" s="76">
        <v>61</v>
      </c>
      <c r="I7" s="78" t="s">
        <v>84</v>
      </c>
      <c r="J7" s="74"/>
      <c r="K7" s="74"/>
    </row>
    <row r="8" spans="1:25" s="75" customFormat="1" ht="27" customHeight="1">
      <c r="A8" s="70">
        <v>5</v>
      </c>
      <c r="B8" s="56" t="s">
        <v>91</v>
      </c>
      <c r="C8" s="56" t="s">
        <v>92</v>
      </c>
      <c r="D8" s="76">
        <v>22</v>
      </c>
      <c r="E8" s="76">
        <v>23</v>
      </c>
      <c r="F8" s="76">
        <v>23.5</v>
      </c>
      <c r="G8" s="76">
        <v>24</v>
      </c>
      <c r="H8" s="76">
        <v>24.5</v>
      </c>
      <c r="I8" s="78" t="s">
        <v>93</v>
      </c>
      <c r="J8" s="74"/>
      <c r="K8" s="74"/>
    </row>
    <row r="9" spans="1:25" s="75" customFormat="1" ht="27" customHeight="1">
      <c r="A9" s="70">
        <v>6</v>
      </c>
      <c r="B9" s="56" t="s">
        <v>94</v>
      </c>
      <c r="C9" s="56" t="s">
        <v>95</v>
      </c>
      <c r="D9" s="76">
        <v>18.5</v>
      </c>
      <c r="E9" s="76">
        <v>19.5</v>
      </c>
      <c r="F9" s="76">
        <v>20.5</v>
      </c>
      <c r="G9" s="76">
        <v>20.5</v>
      </c>
      <c r="H9" s="76">
        <v>21.5</v>
      </c>
      <c r="I9" s="79" t="s">
        <v>84</v>
      </c>
      <c r="J9" s="74"/>
      <c r="K9" s="74"/>
    </row>
    <row r="10" spans="1:25" s="75" customFormat="1" ht="27" customHeight="1">
      <c r="A10" s="70">
        <v>7</v>
      </c>
      <c r="B10" s="56" t="s">
        <v>96</v>
      </c>
      <c r="C10" s="56" t="s">
        <v>97</v>
      </c>
      <c r="D10" s="76">
        <v>8.5</v>
      </c>
      <c r="E10" s="76">
        <v>9</v>
      </c>
      <c r="F10" s="76">
        <v>9.5</v>
      </c>
      <c r="G10" s="76">
        <v>9.5</v>
      </c>
      <c r="H10" s="76">
        <v>10</v>
      </c>
      <c r="I10" s="78" t="s">
        <v>84</v>
      </c>
      <c r="J10" s="74"/>
      <c r="K10" s="74"/>
    </row>
    <row r="11" spans="1:25" s="75" customFormat="1" ht="27" customHeight="1">
      <c r="A11" s="70">
        <v>8</v>
      </c>
      <c r="B11" s="56" t="s">
        <v>98</v>
      </c>
      <c r="C11" s="56" t="s">
        <v>99</v>
      </c>
      <c r="D11" s="76">
        <v>2</v>
      </c>
      <c r="E11" s="76">
        <v>2</v>
      </c>
      <c r="F11" s="76">
        <v>2</v>
      </c>
      <c r="G11" s="76">
        <v>2</v>
      </c>
      <c r="H11" s="76">
        <v>2</v>
      </c>
      <c r="I11" s="78">
        <v>0</v>
      </c>
      <c r="J11" s="74"/>
      <c r="K11" s="74"/>
    </row>
    <row r="12" spans="1:25" s="75" customFormat="1" ht="27" customHeight="1">
      <c r="A12" s="70">
        <v>9</v>
      </c>
      <c r="B12" s="56" t="s">
        <v>100</v>
      </c>
      <c r="C12" s="56" t="s">
        <v>101</v>
      </c>
      <c r="D12" s="76">
        <v>46</v>
      </c>
      <c r="E12" s="76">
        <v>50</v>
      </c>
      <c r="F12" s="76">
        <v>52</v>
      </c>
      <c r="G12" s="76">
        <v>54</v>
      </c>
      <c r="H12" s="76">
        <v>56</v>
      </c>
      <c r="I12" s="78" t="s">
        <v>93</v>
      </c>
      <c r="J12" s="74"/>
      <c r="K12" s="74"/>
    </row>
    <row r="13" spans="1:25" s="75" customFormat="1" ht="27" customHeight="1">
      <c r="A13" s="70">
        <v>10</v>
      </c>
      <c r="B13" s="56" t="s">
        <v>102</v>
      </c>
      <c r="C13" s="56" t="s">
        <v>103</v>
      </c>
      <c r="D13" s="76">
        <v>22</v>
      </c>
      <c r="E13" s="76">
        <v>23</v>
      </c>
      <c r="F13" s="76">
        <v>24</v>
      </c>
      <c r="G13" s="76">
        <v>25</v>
      </c>
      <c r="H13" s="76">
        <v>26</v>
      </c>
      <c r="I13" s="78" t="s">
        <v>93</v>
      </c>
      <c r="J13" s="74"/>
      <c r="K13" s="74"/>
    </row>
    <row r="14" spans="1:25" s="75" customFormat="1" ht="27" customHeight="1">
      <c r="A14" s="70">
        <v>11</v>
      </c>
      <c r="B14" s="56" t="s">
        <v>104</v>
      </c>
      <c r="C14" s="56" t="s">
        <v>105</v>
      </c>
      <c r="D14" s="76">
        <v>19.5</v>
      </c>
      <c r="E14" s="76">
        <v>20</v>
      </c>
      <c r="F14" s="76">
        <v>20.5</v>
      </c>
      <c r="G14" s="76">
        <v>21</v>
      </c>
      <c r="H14" s="76">
        <v>21.5</v>
      </c>
      <c r="I14" s="79">
        <v>0</v>
      </c>
      <c r="J14" s="74"/>
      <c r="K14" s="74"/>
    </row>
    <row r="15" spans="1:25" s="75" customFormat="1" ht="27" customHeight="1">
      <c r="A15" s="70">
        <v>12</v>
      </c>
      <c r="B15" s="56" t="s">
        <v>106</v>
      </c>
      <c r="C15" s="56" t="s">
        <v>107</v>
      </c>
      <c r="D15" s="76">
        <v>2.5</v>
      </c>
      <c r="E15" s="76">
        <v>2.5</v>
      </c>
      <c r="F15" s="76">
        <v>2.5</v>
      </c>
      <c r="G15" s="76">
        <v>2.5</v>
      </c>
      <c r="H15" s="76">
        <v>2.5</v>
      </c>
      <c r="I15" s="79">
        <v>0</v>
      </c>
      <c r="J15" s="74"/>
      <c r="K15" s="74"/>
    </row>
    <row r="16" spans="1:25" s="75" customFormat="1" ht="27" customHeight="1">
      <c r="A16" s="70">
        <v>13</v>
      </c>
      <c r="B16" s="56" t="s">
        <v>108</v>
      </c>
      <c r="C16" s="56" t="s">
        <v>109</v>
      </c>
      <c r="D16" s="76">
        <v>2.5</v>
      </c>
      <c r="E16" s="76">
        <v>2.5</v>
      </c>
      <c r="F16" s="76">
        <v>2.5</v>
      </c>
      <c r="G16" s="76">
        <v>2.5</v>
      </c>
      <c r="H16" s="76">
        <v>2.5</v>
      </c>
      <c r="I16" s="79">
        <v>0</v>
      </c>
      <c r="J16" s="74"/>
      <c r="K16" s="74"/>
    </row>
    <row r="17" spans="1:11" s="75" customFormat="1" ht="27" customHeight="1" thickBot="1">
      <c r="A17" s="70">
        <v>14</v>
      </c>
      <c r="B17" s="80" t="s">
        <v>110</v>
      </c>
      <c r="C17" s="80" t="s">
        <v>111</v>
      </c>
      <c r="D17" s="81">
        <v>2.5</v>
      </c>
      <c r="E17" s="81">
        <v>2.5</v>
      </c>
      <c r="F17" s="81">
        <v>2.5</v>
      </c>
      <c r="G17" s="81">
        <v>2.5</v>
      </c>
      <c r="H17" s="81">
        <v>2.5</v>
      </c>
      <c r="I17" s="82">
        <v>0</v>
      </c>
      <c r="J17" s="74"/>
      <c r="K17" s="74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F3B598-BCE5-499D-AF57-98984FABF3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68DFC93-82AD-45F6-821F-4FA1D2E8A1EA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30562B58-BC07-4CD6-AD99-2889AEFAD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1. CUTTING DOCKET</vt:lpstr>
      <vt:lpstr>GREY</vt:lpstr>
      <vt:lpstr>2. TRIM CARD</vt:lpstr>
      <vt:lpstr>UA FULLL SIZE 310724</vt:lpstr>
      <vt:lpstr>Sheet1</vt:lpstr>
      <vt:lpstr>2. TRIM CARD (GREY)</vt:lpstr>
      <vt:lpstr>3. ĐỊNH VỊ HÌNH IN.THÊU</vt:lpstr>
      <vt:lpstr>4. THÔNG SỐ SẢN XUẤT</vt:lpstr>
      <vt:lpstr>'2. TRIM CARD'!Print_Area</vt:lpstr>
      <vt:lpstr>'2. TRIM CARD (GREY)'!Print_Area</vt:lpstr>
      <vt:lpstr>GREY!Print_Area</vt:lpstr>
      <vt:lpstr>'UA FULLL SIZE 310724'!Print_Area</vt:lpstr>
      <vt:lpstr>'1. CUTTING DOCKET'!Print_Titles</vt:lpstr>
      <vt:lpstr>'2. TRIM CARD'!Print_Titles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Nguyen Tran Nguyen Kim</cp:lastModifiedBy>
  <cp:lastPrinted>2024-08-06T08:01:20Z</cp:lastPrinted>
  <dcterms:created xsi:type="dcterms:W3CDTF">2016-05-06T01:47:29Z</dcterms:created>
  <dcterms:modified xsi:type="dcterms:W3CDTF">2024-10-02T03:19:32Z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