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F88970B0" ContentType="image/pn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LE FLEUR/3-FW24/2-PRODUCTION/2-STYLE-FILE/CUTTING DOCKET/BULK/"/>
    </mc:Choice>
  </mc:AlternateContent>
  <xr:revisionPtr revIDLastSave="267" documentId="13_ncr:1_{31393E9C-65D2-4DEA-ABCB-33D15DE598DA}" xr6:coauthVersionLast="47" xr6:coauthVersionMax="47" xr10:uidLastSave="{3A30F381-22F5-4444-823F-3302FFBDE2BE}"/>
  <bookViews>
    <workbookView xWindow="-120" yWindow="-120" windowWidth="20730" windowHeight="11040" tabRatio="895" activeTab="2" xr2:uid="{00000000-000D-0000-FFFF-FFFF00000000}"/>
  </bookViews>
  <sheets>
    <sheet name="1. CUTTING DOCKET" sheetId="12" r:id="rId1"/>
    <sheet name="2. TRIM CARD" sheetId="13" r:id="rId2"/>
    <sheet name="BTS" sheetId="22" r:id="rId3"/>
    <sheet name="PP MEETING " sheetId="21" r:id="rId4"/>
    <sheet name="3. ĐỊNH VỊ HÌNH IN" sheetId="7" state="hidden" r:id="rId5"/>
    <sheet name="5. COMMENT PP MEETING" sheetId="14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1CAP002" localSheetId="2">[4]MTP!#REF!</definedName>
    <definedName name="_1CAP002">[4]MTP!#REF!</definedName>
    <definedName name="_2DATA_DATA2_L">'[5]#REF'!#REF!</definedName>
    <definedName name="_2STREO7" localSheetId="2">[6]MTP!#REF!</definedName>
    <definedName name="_2STREO7">[6]MTP!#REF!</definedName>
    <definedName name="_4GOIC01" localSheetId="2">[7]MTP!#REF!</definedName>
    <definedName name="_4GOIC01">[7]MTP!#REF!</definedName>
    <definedName name="_4OSLCTT" localSheetId="2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3" hidden="1">#REF!</definedName>
    <definedName name="_Fill" hidden="1">#REF!</definedName>
    <definedName name="_xlnm._FilterDatabase" localSheetId="0" hidden="1">'1. CUTTING DOCKET'!$A$56:$W$71</definedName>
    <definedName name="_lap1" localSheetId="2">#REF!</definedName>
    <definedName name="_lap1">#REF!</definedName>
    <definedName name="_lap2" localSheetId="2">#REF!</definedName>
    <definedName name="_lap2">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>#REF!</definedName>
    <definedName name="Area_Print">[12]LB!$B$1:$R$28</definedName>
    <definedName name="B_Giaù">#REF!</definedName>
    <definedName name="Bang_TK">[12]TK!$A$1:$IV$65536</definedName>
    <definedName name="Bang_TK1">[12]TK!$B$11:$Q$60</definedName>
    <definedName name="Baõng_Kieåm_Tra">[13]TK!$A$61:$E$65</definedName>
    <definedName name="Baûng_giaù">[13]QT!$R$2:$U$5</definedName>
    <definedName name="Baûng_HS">[12]HS!$C$3:$C$49</definedName>
    <definedName name="Baûng_Kieåm_Tra">[12]TK!$E$62:$F$65</definedName>
    <definedName name="Baûng_QT">[12]QT!$A$5:$K$88</definedName>
    <definedName name="Caáp_Baäc">[13]QT!$D$7:$M$42</definedName>
    <definedName name="Caáp_Baät">#REF!</definedName>
    <definedName name="cap">#REF!</definedName>
    <definedName name="cap0.7">#REF!</definedName>
    <definedName name="CCNK">[14]QMCT!#REF!</definedName>
    <definedName name="CL">#REF!</definedName>
    <definedName name="CLTMP">[14]QMCT!#REF!</definedName>
    <definedName name="CODE">[15]CODE!$A$6:$B$156</definedName>
    <definedName name="ctdn9697">#REF!</definedName>
    <definedName name="DA">'[16]Raw material movement'!#REF!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f">'[2]Raw material movement'!#REF!</definedName>
    <definedName name="DM">#REF!</definedName>
    <definedName name="DM_1">[12]TK!$E$11:$E$60</definedName>
    <definedName name="DM_2">[12]TK!$M$11:$M$60</definedName>
    <definedName name="dobt">#REF!</definedName>
    <definedName name="Döõ_Lieäu_Thoâ">[12]TK!$E$11:$E$60,[12]TK!$G$11:$G$60,[12]TK!$M$11:$M$60,[12]TK!$Q$11:$Q$60</definedName>
    <definedName name="dsdf">'[17]Raw material movement'!#REF!</definedName>
    <definedName name="dulieu">#REF!</definedName>
    <definedName name="FHT">#REF!</definedName>
    <definedName name="Full">[14]QMCT!#REF!</definedName>
    <definedName name="GDFD">'[18]Raw material movement'!#REF!</definedName>
    <definedName name="giaca">'[19]dg-VTu'!$C$6:$F$55</definedName>
    <definedName name="HDCCT">[14]QMCT!#REF!</definedName>
    <definedName name="HDCD">[14]QMCT!#REF!</definedName>
    <definedName name="Heâ_Soá">'[20]He so'!$A$1:$AU$1</definedName>
    <definedName name="Heä_Soá_NS">#REF!</definedName>
    <definedName name="Heä_Soá_TC">[12]HS!$C$66:$E$79</definedName>
    <definedName name="HS_1">[12]HS!#REF!</definedName>
    <definedName name="HS_2">[12]HS!#REF!</definedName>
    <definedName name="HS_3">[12]HS!#REF!</definedName>
    <definedName name="HS_4">[12]HS!#REF!</definedName>
    <definedName name="HS_5">[12]HS!#REF!</definedName>
    <definedName name="HS_6">[12]HS!#REF!</definedName>
    <definedName name="HS_7">[12]HS!#REF!</definedName>
    <definedName name="HS_8">[12]HS!#REF!</definedName>
    <definedName name="HS_9">[12]HS!#REF!</definedName>
    <definedName name="IB">#REF!</definedName>
    <definedName name="INTERNAL_INVOICE">[21]UN!#REF!</definedName>
    <definedName name="K">#REF!</definedName>
    <definedName name="K_1" localSheetId="2">[22]!K_1</definedName>
    <definedName name="K_1">[22]!K_1</definedName>
    <definedName name="K_2" localSheetId="2">[22]!K_2</definedName>
    <definedName name="K_2">[22]!K_2</definedName>
    <definedName name="Khaû_Naêng">#REF!</definedName>
    <definedName name="KN">#REF!</definedName>
    <definedName name="KNIT">'[23]GENERAL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>#REF!</definedName>
    <definedName name="Maõ_CÑ">#REF!</definedName>
    <definedName name="Maõ_Haøng">#REF!</definedName>
    <definedName name="mat">[24]Tke!$AD$10:$AR$96</definedName>
    <definedName name="MAVT">[25]Code!$A$7:$A$73</definedName>
    <definedName name="May">#REF!</definedName>
    <definedName name="Naêng_Suaát_BQ">[13]QT!$P$3</definedName>
    <definedName name="Naêng_suaát_BQ__taïm">#REF!</definedName>
    <definedName name="Naêng_suaát_QÑ">#REF!</definedName>
    <definedName name="NAVY" localSheetId="3" hidden="1">#REF!</definedName>
    <definedName name="NAVY" hidden="1">#REF!</definedName>
    <definedName name="NCcap0.7">#REF!</definedName>
    <definedName name="NCcap1">#REF!</definedName>
    <definedName name="ÑG">[13]QT!$K$6</definedName>
    <definedName name="Ngaøy_thaùng_HH">#REF!</definedName>
    <definedName name="Ñinh_Möùc_BQ">[13]QT!$B$5</definedName>
    <definedName name="ÑMTB">#REF!</definedName>
    <definedName name="Ñoåi_teân">[12]HS!#REF!</definedName>
    <definedName name="Ñôn_Giaù_Duyeät">#REF!</definedName>
    <definedName name="Ñònh_Möùc_BQ">#REF!</definedName>
    <definedName name="NSNM">#REF!</definedName>
    <definedName name="NToS" localSheetId="2">[26]!NToS</definedName>
    <definedName name="NToS">[26]!NToS</definedName>
    <definedName name="PRICE" localSheetId="3">#REF!</definedName>
    <definedName name="PRICE">#REF!</definedName>
    <definedName name="_xlnm.Print_Area" localSheetId="0">'1. CUTTING DOCKET'!$A$1:$P$130</definedName>
    <definedName name="_xlnm.Print_Area" localSheetId="1">'2. TRIM CARD'!$A$1:$D$34</definedName>
    <definedName name="_xlnm.Print_Area" localSheetId="5">'5. COMMENT PP MEETING'!$A$1:$H$21</definedName>
    <definedName name="_xlnm.Print_Area" localSheetId="2">BTS!$A$1:$L$20</definedName>
    <definedName name="_xlnm.Print_Area" localSheetId="3">'PP MEETING '!$A$1:$H$23</definedName>
    <definedName name="Print_erea">[13]QT!$A$1:$U$54</definedName>
    <definedName name="_xlnm.Print_Titles" localSheetId="0">'1. CUTTING DOCKET'!$1:$15</definedName>
    <definedName name="_xlnm.Print_Titles" localSheetId="1">'2. TRIM CARD'!$1:$5</definedName>
    <definedName name="_xlnm.Print_Titles" localSheetId="2">BTS!$1:$5</definedName>
    <definedName name="Quyõ_TG_SX" localSheetId="2">#REF!</definedName>
    <definedName name="Quyõ_TG_SX">#REF!</definedName>
    <definedName name="Quyõ_TGTB" localSheetId="2">#REF!</definedName>
    <definedName name="Quyõ_TGTB">#REF!</definedName>
    <definedName name="s" hidden="1">#REF!</definedName>
    <definedName name="S_löôïng_BQ1toå" localSheetId="2">#REF!</definedName>
    <definedName name="S_löôïng_BQ1toå">#REF!</definedName>
    <definedName name="sau">'[11]Chiet tinh dz35'!$H$4</definedName>
    <definedName name="SDDL">[14]QMCT!#REF!</definedName>
    <definedName name="SESEAM" localSheetId="3" hidden="1">#REF!</definedName>
    <definedName name="SESEAM" hidden="1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 localSheetId="3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'[27]Chi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[14]QMCT!#REF!</definedName>
    <definedName name="Vlcap0.7">#REF!</definedName>
    <definedName name="VLcap1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2" l="1"/>
  <c r="I19" i="12"/>
  <c r="F19" i="12"/>
  <c r="H19" i="12"/>
  <c r="J19" i="12"/>
  <c r="Q51" i="12" l="1"/>
  <c r="B11" i="13" l="1"/>
  <c r="A11" i="13"/>
  <c r="A12" i="13"/>
  <c r="C2" i="22"/>
  <c r="H78" i="12" l="1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4" i="12"/>
  <c r="H95" i="12"/>
  <c r="H96" i="12"/>
  <c r="H77" i="12"/>
  <c r="H76" i="12"/>
  <c r="H75" i="12"/>
  <c r="C19" i="21"/>
  <c r="C18" i="21"/>
  <c r="B123" i="12"/>
  <c r="B122" i="12"/>
  <c r="B121" i="12"/>
  <c r="C17" i="21"/>
  <c r="G8" i="21"/>
  <c r="D8" i="21"/>
  <c r="D6" i="21"/>
  <c r="G41" i="21"/>
  <c r="G6" i="21"/>
  <c r="H53" i="12" l="1"/>
  <c r="H49" i="12"/>
  <c r="H45" i="12"/>
  <c r="D16" i="13" l="1"/>
  <c r="D15" i="13"/>
  <c r="C16" i="13"/>
  <c r="C15" i="13"/>
  <c r="B16" i="13"/>
  <c r="A16" i="13"/>
  <c r="B15" i="13"/>
  <c r="D14" i="13"/>
  <c r="C14" i="13"/>
  <c r="B14" i="13"/>
  <c r="D13" i="13"/>
  <c r="C13" i="13"/>
  <c r="B7" i="13"/>
  <c r="D6" i="13"/>
  <c r="D9" i="13" s="1"/>
  <c r="C6" i="13"/>
  <c r="C9" i="13" s="1"/>
  <c r="D5" i="13"/>
  <c r="C5" i="13"/>
  <c r="B114" i="12" l="1"/>
  <c r="B113" i="12"/>
  <c r="L62" i="12"/>
  <c r="L61" i="12"/>
  <c r="L60" i="12"/>
  <c r="H62" i="12"/>
  <c r="H61" i="12"/>
  <c r="H60" i="12"/>
  <c r="L59" i="12"/>
  <c r="L58" i="12"/>
  <c r="L57" i="12"/>
  <c r="H63" i="12" l="1"/>
  <c r="H64" i="12"/>
  <c r="H65" i="12"/>
  <c r="H66" i="12"/>
  <c r="H67" i="12"/>
  <c r="H68" i="12"/>
  <c r="H69" i="12"/>
  <c r="H70" i="12"/>
  <c r="H71" i="12"/>
  <c r="H59" i="12"/>
  <c r="H58" i="12"/>
  <c r="H57" i="12"/>
  <c r="A50" i="12"/>
  <c r="E52" i="12"/>
  <c r="E48" i="12"/>
  <c r="A46" i="12"/>
  <c r="E44" i="12" l="1"/>
  <c r="P34" i="12"/>
  <c r="P32" i="12"/>
  <c r="P27" i="12"/>
  <c r="P25" i="12"/>
  <c r="P20" i="12"/>
  <c r="P18" i="12"/>
  <c r="D34" i="12"/>
  <c r="J33" i="12"/>
  <c r="J35" i="12" s="1"/>
  <c r="I33" i="12"/>
  <c r="I35" i="12" s="1"/>
  <c r="H33" i="12"/>
  <c r="H35" i="12" s="1"/>
  <c r="G33" i="12"/>
  <c r="G35" i="12" s="1"/>
  <c r="F33" i="12"/>
  <c r="F35" i="12" s="1"/>
  <c r="D33" i="12"/>
  <c r="D35" i="12" s="1"/>
  <c r="D27" i="12"/>
  <c r="J26" i="12"/>
  <c r="J28" i="12" s="1"/>
  <c r="I26" i="12"/>
  <c r="I28" i="12" s="1"/>
  <c r="H26" i="12"/>
  <c r="H28" i="12" s="1"/>
  <c r="G26" i="12"/>
  <c r="G28" i="12" s="1"/>
  <c r="F26" i="12"/>
  <c r="F28" i="12" s="1"/>
  <c r="D26" i="12"/>
  <c r="D28" i="12" s="1"/>
  <c r="J21" i="12"/>
  <c r="I21" i="12"/>
  <c r="H21" i="12"/>
  <c r="G21" i="12"/>
  <c r="F21" i="12"/>
  <c r="D20" i="12"/>
  <c r="J38" i="12" l="1"/>
  <c r="G38" i="12"/>
  <c r="H38" i="12"/>
  <c r="I38" i="12"/>
  <c r="F38" i="12"/>
  <c r="C130" i="12" s="1"/>
  <c r="P33" i="12"/>
  <c r="P35" i="12" s="1"/>
  <c r="P19" i="12"/>
  <c r="P26" i="12"/>
  <c r="P28" i="12" s="1"/>
  <c r="G47" i="12" l="1"/>
  <c r="K85" i="12"/>
  <c r="M85" i="12" s="1"/>
  <c r="O85" i="12" s="1"/>
  <c r="K79" i="12"/>
  <c r="M79" i="12" s="1"/>
  <c r="O79" i="12" s="1"/>
  <c r="K95" i="12"/>
  <c r="M95" i="12" s="1"/>
  <c r="O95" i="12" s="1"/>
  <c r="K88" i="12"/>
  <c r="M88" i="12" s="1"/>
  <c r="O88" i="12" s="1"/>
  <c r="K76" i="12"/>
  <c r="M76" i="12" s="1"/>
  <c r="O76" i="12" s="1"/>
  <c r="K82" i="12"/>
  <c r="M82" i="12" s="1"/>
  <c r="O82" i="12" s="1"/>
  <c r="K91" i="12"/>
  <c r="M91" i="12" s="1"/>
  <c r="O91" i="12" s="1"/>
  <c r="G51" i="12"/>
  <c r="K96" i="12"/>
  <c r="M96" i="12" s="1"/>
  <c r="O96" i="12" s="1"/>
  <c r="K86" i="12"/>
  <c r="M86" i="12" s="1"/>
  <c r="O86" i="12" s="1"/>
  <c r="K80" i="12"/>
  <c r="M80" i="12" s="1"/>
  <c r="O80" i="12" s="1"/>
  <c r="K77" i="12"/>
  <c r="M77" i="12" s="1"/>
  <c r="O77" i="12" s="1"/>
  <c r="K89" i="12"/>
  <c r="M89" i="12" s="1"/>
  <c r="O89" i="12" s="1"/>
  <c r="K92" i="12"/>
  <c r="M92" i="12" s="1"/>
  <c r="O92" i="12" s="1"/>
  <c r="K83" i="12"/>
  <c r="M83" i="12" s="1"/>
  <c r="O83" i="12" s="1"/>
  <c r="K62" i="12"/>
  <c r="M62" i="12" s="1"/>
  <c r="O62" i="12" s="1"/>
  <c r="K71" i="12"/>
  <c r="K65" i="12"/>
  <c r="K59" i="12"/>
  <c r="K68" i="12"/>
  <c r="K61" i="12"/>
  <c r="M61" i="12" s="1"/>
  <c r="O61" i="12" s="1"/>
  <c r="K67" i="12"/>
  <c r="M67" i="12" s="1"/>
  <c r="O67" i="12" s="1"/>
  <c r="K64" i="12"/>
  <c r="M64" i="12" s="1"/>
  <c r="O64" i="12" s="1"/>
  <c r="K58" i="12"/>
  <c r="K70" i="12"/>
  <c r="M70" i="12" s="1"/>
  <c r="O70" i="12" s="1"/>
  <c r="B21" i="13"/>
  <c r="A21" i="13"/>
  <c r="B19" i="13"/>
  <c r="A19" i="13"/>
  <c r="B17" i="13"/>
  <c r="A17" i="13"/>
  <c r="B13" i="13"/>
  <c r="A10" i="13"/>
  <c r="A8" i="13"/>
  <c r="B112" i="12" l="1"/>
  <c r="A9" i="13"/>
  <c r="B9" i="13"/>
  <c r="B6" i="13" l="1"/>
  <c r="B33" i="13" l="1"/>
  <c r="B29" i="13"/>
  <c r="B31" i="13"/>
  <c r="B27" i="13"/>
  <c r="B25" i="13"/>
  <c r="B23" i="13"/>
  <c r="A42" i="12" l="1"/>
  <c r="D19" i="12" l="1"/>
  <c r="D21" i="12" l="1"/>
  <c r="B5" i="13" s="1"/>
  <c r="M65" i="12"/>
  <c r="O65" i="12" s="1"/>
  <c r="B103" i="12" l="1"/>
  <c r="M68" i="12"/>
  <c r="O68" i="12" s="1"/>
  <c r="M71" i="12"/>
  <c r="O71" i="12" s="1"/>
  <c r="F7" i="14" l="1"/>
  <c r="G3" i="14" l="1"/>
  <c r="C18" i="14"/>
  <c r="C17" i="14"/>
  <c r="C16" i="14"/>
  <c r="C7" i="14"/>
  <c r="F5" i="14"/>
  <c r="C5" i="14"/>
  <c r="B4" i="13" l="1"/>
  <c r="B3" i="13"/>
  <c r="B2" i="13"/>
  <c r="A4" i="13"/>
  <c r="A3" i="13"/>
  <c r="A2" i="13"/>
  <c r="A14" i="13"/>
  <c r="H130" i="12" l="1"/>
  <c r="E130" i="12"/>
  <c r="D130" i="12"/>
  <c r="F130" i="12"/>
  <c r="G130" i="12"/>
  <c r="I130" i="12" l="1"/>
  <c r="P21" i="12" l="1"/>
  <c r="K94" i="12" l="1"/>
  <c r="M94" i="12" s="1"/>
  <c r="O94" i="12" s="1"/>
  <c r="K87" i="12"/>
  <c r="M87" i="12" s="1"/>
  <c r="O87" i="12" s="1"/>
  <c r="K78" i="12"/>
  <c r="M78" i="12" s="1"/>
  <c r="O78" i="12" s="1"/>
  <c r="K81" i="12"/>
  <c r="M81" i="12" s="1"/>
  <c r="O81" i="12" s="1"/>
  <c r="K84" i="12"/>
  <c r="M84" i="12" s="1"/>
  <c r="O84" i="12" s="1"/>
  <c r="K90" i="12"/>
  <c r="M90" i="12" s="1"/>
  <c r="O90" i="12" s="1"/>
  <c r="K75" i="12"/>
  <c r="M75" i="12" s="1"/>
  <c r="O75" i="12" s="1"/>
  <c r="M58" i="12"/>
  <c r="K60" i="12"/>
  <c r="M60" i="12" s="1"/>
  <c r="O60" i="12" s="1"/>
  <c r="K63" i="12"/>
  <c r="M63" i="12" s="1"/>
  <c r="O63" i="12" s="1"/>
  <c r="K66" i="12"/>
  <c r="M66" i="12" s="1"/>
  <c r="O66" i="12" s="1"/>
  <c r="K69" i="12"/>
  <c r="M69" i="12" s="1"/>
  <c r="O69" i="12" s="1"/>
  <c r="M59" i="12"/>
  <c r="K57" i="12"/>
  <c r="M57" i="12" s="1"/>
  <c r="N57" i="12" s="1"/>
  <c r="O57" i="12" s="1"/>
  <c r="P38" i="12"/>
  <c r="G43" i="12"/>
  <c r="N58" i="12" l="1"/>
  <c r="O58" i="12" s="1"/>
  <c r="N59" i="12"/>
  <c r="O59" i="12" s="1"/>
  <c r="G52" i="12"/>
  <c r="I51" i="12"/>
  <c r="J51" i="12" s="1"/>
  <c r="I43" i="12"/>
  <c r="J43" i="12" s="1"/>
  <c r="G44" i="12"/>
  <c r="I47" i="12"/>
  <c r="J47" i="12" s="1"/>
  <c r="G48" i="12"/>
  <c r="L51" i="12" l="1"/>
  <c r="L47" i="12"/>
  <c r="I52" i="12"/>
  <c r="J52" i="12" s="1"/>
  <c r="G53" i="12"/>
  <c r="I53" i="12" s="1"/>
  <c r="L53" i="12" s="1"/>
  <c r="I48" i="12"/>
  <c r="J48" i="12" s="1"/>
  <c r="G49" i="12"/>
  <c r="I49" i="12" s="1"/>
  <c r="L49" i="12" s="1"/>
  <c r="I44" i="12"/>
  <c r="G45" i="12"/>
  <c r="I45" i="12" s="1"/>
  <c r="L45" i="12" s="1"/>
  <c r="L43" i="12"/>
  <c r="L52" i="12" l="1"/>
  <c r="L48" i="12"/>
  <c r="J44" i="12"/>
  <c r="L44" i="12" s="1"/>
</calcChain>
</file>

<file path=xl/sharedStrings.xml><?xml version="1.0" encoding="utf-8"?>
<sst xmlns="http://schemas.openxmlformats.org/spreadsheetml/2006/main" count="488" uniqueCount="266">
  <si>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</si>
  <si>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</si>
  <si>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</si>
  <si>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</si>
  <si>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</si>
  <si>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</si>
  <si>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</si>
  <si>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</si>
  <si>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</si>
  <si>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</si>
  <si>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</si>
  <si>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</si>
  <si>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</si>
  <si>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</si>
  <si>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</si>
  <si>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</si>
  <si>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</si>
  <si>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</si>
  <si>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</si>
  <si>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</si>
  <si>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</si>
  <si>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</si>
  <si>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</si>
  <si>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</si>
  <si>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</si>
  <si>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</si>
  <si>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</si>
  <si>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</si>
  <si>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</si>
  <si>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</si>
  <si>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</si>
  <si>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</si>
  <si>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</si>
  <si>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</si>
  <si>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</si>
  <si>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</si>
  <si>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</si>
  <si>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WHITE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</si>
  <si>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</si>
  <si>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</si>
  <si>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</si>
  <si>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</si>
  <si>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</si>
  <si>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</si>
  <si>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</si>
  <si>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</si>
  <si>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</si>
  <si>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</si>
  <si>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</si>
  <si>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</si>
  <si>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</si>
  <si>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Comments</t>
  </si>
  <si>
    <t>PP MEETING DATE</t>
  </si>
  <si>
    <t xml:space="preserve">BUYER </t>
  </si>
  <si>
    <t>SEASON</t>
  </si>
  <si>
    <t>ITEM</t>
  </si>
  <si>
    <t>Issue</t>
  </si>
  <si>
    <t>Responsible</t>
  </si>
  <si>
    <t>Fabric</t>
  </si>
  <si>
    <t>-CÓ</t>
  </si>
  <si>
    <t>Trims and Accessories</t>
  </si>
  <si>
    <t>Pattern &amp; Marker</t>
  </si>
  <si>
    <t>Cutting</t>
  </si>
  <si>
    <t>Technical Garment Construction</t>
  </si>
  <si>
    <t>Operation and Attachments</t>
  </si>
  <si>
    <t>Embroidery</t>
  </si>
  <si>
    <t>Washing</t>
  </si>
  <si>
    <t>Packing</t>
  </si>
  <si>
    <t>THÙNG CARTON</t>
  </si>
  <si>
    <t>BAO NYLON</t>
  </si>
  <si>
    <t>TẤM LÓT THÙNG</t>
  </si>
  <si>
    <t>NATURAL</t>
  </si>
  <si>
    <t xml:space="preserve">STICKER - BARCODE </t>
  </si>
  <si>
    <t>SIZE:</t>
  </si>
  <si>
    <t>L</t>
  </si>
  <si>
    <t>XL</t>
  </si>
  <si>
    <t>XXL</t>
  </si>
  <si>
    <t>S</t>
  </si>
  <si>
    <t>THẺ BÀI + DÂY TREO</t>
  </si>
  <si>
    <t>SIZE</t>
  </si>
  <si>
    <t>SỐ LƯỢNG</t>
  </si>
  <si>
    <t>NHÃN THÀNH PHẦN 100% COTTON</t>
  </si>
  <si>
    <t>-CẮT CHÍNH XÁC</t>
  </si>
  <si>
    <t>EXTRA (+/-)</t>
  </si>
  <si>
    <t xml:space="preserve">XUẤT NGÀY </t>
  </si>
  <si>
    <t>PHẦN C : PHỤ LIỆU ĐÓNG GÓI</t>
  </si>
  <si>
    <t>PHẦN D : IN / THÊU / WASH</t>
  </si>
  <si>
    <t>XS</t>
  </si>
  <si>
    <t>SKU</t>
  </si>
  <si>
    <t>STICKER 40mm H x 30mm W</t>
  </si>
  <si>
    <t>NỀN ĐEN CHỮ TRẮNG</t>
  </si>
  <si>
    <t>BAO NYLON 14"x19"</t>
  </si>
  <si>
    <t xml:space="preserve">BIG POLYBAG- 100 X 120CM </t>
  </si>
  <si>
    <t>GÓI CHỐNG ẨM</t>
  </si>
  <si>
    <t>CLEAR</t>
  </si>
  <si>
    <t>14"x19"</t>
  </si>
  <si>
    <t>BIG POLY BAG 100 X 120CM</t>
  </si>
  <si>
    <t>THÙNG + TẤM LÓT</t>
  </si>
  <si>
    <t>FRONT LENGTH FROM HPS</t>
  </si>
  <si>
    <t>DUYỆT HÌNH IN THEO</t>
  </si>
  <si>
    <t>THÔNG TIN ĐỊNH VỊ HÌNH IN</t>
  </si>
  <si>
    <t>CHẤT LƯỢNG, HIỆU ỨNG  DUYỆT THEO</t>
  </si>
  <si>
    <t>Mã số:</t>
  </si>
  <si>
    <t>MER.QT-1.BM.4</t>
  </si>
  <si>
    <t>Lần ban hành:</t>
  </si>
  <si>
    <t>01</t>
  </si>
  <si>
    <t>Số trang</t>
  </si>
  <si>
    <t>-CUNG CẤP RẬP THÂN TRƯỚC + THÂN SAU NGƯỜI MẶC ĐỦ SIZE</t>
  </si>
  <si>
    <t>03/03</t>
  </si>
  <si>
    <t xml:space="preserve">KÍCH THƯỚC : 4.5X3 CM
</t>
  </si>
  <si>
    <t xml:space="preserve">KÍCH THƯỚC 3 X 2.5"
</t>
  </si>
  <si>
    <t>- POLY BAG NHỎ SẼ ĐÓNG THÙNG RIÊNG XUẤT CHUNG VỚI LÔ HÀNG SẢN XUẤT CHO KHÁCH.
- ĐÓNG HÀNG ĐÚNG QUI CÁCH GẤP HÀNG NHƯ BÌNH THƯỜNG ĐỂ VÀO BAO POLY BAG LỚN VÀ CHO VÀO THÙNG.</t>
  </si>
  <si>
    <t>MER.QT-4.BM4</t>
  </si>
  <si>
    <t>01/01</t>
  </si>
  <si>
    <t xml:space="preserve">STYLE(S)# </t>
  </si>
  <si>
    <t>Completion Date</t>
  </si>
  <si>
    <t>Printting</t>
  </si>
  <si>
    <t>CUTTING</t>
  </si>
  <si>
    <t>TECHNICAL</t>
  </si>
  <si>
    <t>PRINTING</t>
  </si>
  <si>
    <t>OUTSOURCE</t>
  </si>
  <si>
    <t>DYING</t>
  </si>
  <si>
    <t>QC/QA</t>
  </si>
  <si>
    <t>PACKING</t>
  </si>
  <si>
    <t>-CÁCH MAY THEO ÁO MẪU PP B15-TS157 , MÀU WHITE  ĐÃ DUYỆT
-CHỈNH MÁY ĐỂ ĐƯỜNG MAY TRÁNH MO LAI SAU WASH</t>
  </si>
  <si>
    <t>HÌNH IN THÂN TRƯỚC</t>
  </si>
  <si>
    <t>HÌNH IN THÂN SAU</t>
  </si>
  <si>
    <t xml:space="preserve">ĐỊNH VỊ HÌNH IN THÂN TRƯỚC </t>
  </si>
  <si>
    <t>PHẦN B : PHỤ LIỆU MAY</t>
  </si>
  <si>
    <t>KÍCH THƯỚC HÌNH THÊU</t>
  </si>
  <si>
    <t>DÁN TẠI BAO POLY VÀ THẺ BÀI</t>
  </si>
  <si>
    <t>ACROSS SHOULDER (SEAM TO SEAM)</t>
  </si>
  <si>
    <t>ACROSS CHEST (1" DOWN FROM UNDERARM)</t>
  </si>
  <si>
    <t>DÀI THÂN TRƯỚC ĐO TỪ ĐỈNH VAI</t>
  </si>
  <si>
    <t xml:space="preserve">PHẦN F: LƯU Ý </t>
  </si>
  <si>
    <t>VẢI CHÍNH</t>
  </si>
  <si>
    <t>DUYỆT MÀU SẮC + CHẤT LƯỢNG HÌNH IN THEO TÀI LIỆU</t>
  </si>
  <si>
    <t>KÍCH THƯỚC HÌNH IN THÂN TRƯỚC</t>
  </si>
  <si>
    <t>20.1206 INCH (H) X 17.3525 INCH (W)</t>
  </si>
  <si>
    <t>CANH GIỮA THÂN TRƯỚC - CÁCH 1 1/2 INCH TỪ ĐƯỜNG TRA CỔ ĐẾN ĐỈNH HÌNH IN</t>
  </si>
  <si>
    <t>WASH:</t>
  </si>
  <si>
    <t>THÊU:</t>
  </si>
  <si>
    <t>- CÁCH MAY THEO NHƯ ÁO MẪU</t>
  </si>
  <si>
    <t xml:space="preserve">- CÁCH GẮN NHÃN PHẢI NHƯ TÀI LIỆU YÊU CẦU </t>
  </si>
  <si>
    <t>- SỐ LƯỢNG NHÃN SIZE NHƯ SAU :</t>
  </si>
  <si>
    <t>IN:</t>
  </si>
  <si>
    <t>G11-CR01</t>
  </si>
  <si>
    <t>CREWNECK</t>
  </si>
  <si>
    <t>100% COTTON</t>
  </si>
  <si>
    <t>GOLF LE FLEUR</t>
  </si>
  <si>
    <t>BO CỔ, BO TAY, BO LAI</t>
  </si>
  <si>
    <t>CON PATCH TRANG TRÍ</t>
  </si>
  <si>
    <t>BROWN</t>
  </si>
  <si>
    <t>NHÃN CHÍNH + NHÃN SIZE (VUÔNG)</t>
  </si>
  <si>
    <t>THÊU BTP THÂN TRƯỚC</t>
  </si>
  <si>
    <t>KÍCH THƯỚC HÌNH THÊU THÂN TRƯỚC</t>
  </si>
  <si>
    <t>7 INCH</t>
  </si>
  <si>
    <t>ĐỊNH VỊ HÌNH THÊU THÂN TRƯỚC</t>
  </si>
  <si>
    <t>GIỮA CỔ SAU - CÁCH 0.5" TỪ ĐƯỜNG TRA CỔ XUỐNG, MAY 4 CẠNH NHÃN</t>
  </si>
  <si>
    <t>CÁCH 5" TỪ MÉP LAI LÊN - MAY Ở SƯỜN TRÁI NGƯỜI MẶC</t>
  </si>
  <si>
    <t>THÂN TRƯỚC TRÁI - CÁCH 1" TỪ ĐƯỜNG TRA BO VÀ 2" TỪ SƯỜN TRÁI VÀO</t>
  </si>
  <si>
    <r>
      <t>SUNSEEKERS</t>
    </r>
    <r>
      <rPr>
        <sz val="25"/>
        <rFont val="Muli"/>
      </rPr>
      <t xml:space="preserve"> </t>
    </r>
    <r>
      <rPr>
        <b/>
        <sz val="25"/>
        <rFont val="Muli"/>
      </rPr>
      <t>CREWNECK SWEATSHIRT</t>
    </r>
  </si>
  <si>
    <t>THÚY/TUYỀN 205</t>
  </si>
  <si>
    <t>G11  FW24  G2742</t>
  </si>
  <si>
    <t>DROP 1</t>
  </si>
  <si>
    <r>
      <rPr>
        <b/>
        <u/>
        <sz val="35"/>
        <rFont val="Muli"/>
      </rPr>
      <t xml:space="preserve">TÁC NGHIỆP SẢN XUẤT: </t>
    </r>
    <r>
      <rPr>
        <b/>
        <sz val="35"/>
        <rFont val="Muli"/>
      </rPr>
      <t>THAM KHẢO CÁCH MAY TỪ ÁO MẪU PP MÃ G11-CR01 MÀU YELLOW CHUYỂN KÈM TÁC NGHIỆP</t>
    </r>
  </si>
  <si>
    <t>SHIPPING SAMPLE</t>
  </si>
  <si>
    <t>BLUE</t>
  </si>
  <si>
    <t>CREAM</t>
  </si>
  <si>
    <t>SỐ LƯỢNG CẦN CẤP CHO TEST THÊU</t>
  </si>
  <si>
    <t>PRIMROSE PINK
12-2904 TCX</t>
  </si>
  <si>
    <t>SPUN SUGAR
12-4401 TCX</t>
  </si>
  <si>
    <t>TRANSPARENT YELLOW 11-0617 TCX</t>
  </si>
  <si>
    <t>CHỈ 40/2 DIỄU</t>
  </si>
  <si>
    <t>PRIMROSE PINK</t>
  </si>
  <si>
    <t>SPUN SUGAR</t>
  </si>
  <si>
    <t>TRANSPARENT YELLOW</t>
  </si>
  <si>
    <t>RE8165</t>
  </si>
  <si>
    <t>BL5283</t>
  </si>
  <si>
    <t>YE2811</t>
  </si>
  <si>
    <t>BLUE MIST</t>
  </si>
  <si>
    <t>ROCREAM GOLD</t>
  </si>
  <si>
    <t>BL5144</t>
  </si>
  <si>
    <t>YE2765</t>
  </si>
  <si>
    <t>GREEN</t>
  </si>
  <si>
    <t>THÔNG TIN ĐỊNH VỊ HÌNH THÊU
GỬI ĐỊNH VỊ DUYỆT TRƯỚC KHI TIẾN HÀNH SẢN XUẤT</t>
  </si>
  <si>
    <t>3XXL</t>
  </si>
  <si>
    <t>NECK BAND WIDTH</t>
  </si>
  <si>
    <t>TO BẢN BO CỔ</t>
  </si>
  <si>
    <t>NECK WIDTH</t>
  </si>
  <si>
    <t>RỘNG NGANG CỔ</t>
  </si>
  <si>
    <t>FRONT NECK DROP ( HPS TO NECK SEAM)</t>
  </si>
  <si>
    <t>HẠ CỔ TRƯỚC (ĐO TỪ ĐỈNH VAI ĐẾN BO CỔ)</t>
  </si>
  <si>
    <t>BACK NECK DROP ( HPS TO NECK SEAM)</t>
  </si>
  <si>
    <t>HẠ CỔ SAU (ĐO TỪ ĐỈNH VA ĐẾN ĐƯỜNG MAY CỔ)</t>
  </si>
  <si>
    <t>RỘNG VAI ( TỪ ĐƯỜNG MAY ĐẾN ĐƯỜNG MAY CỔ)</t>
  </si>
  <si>
    <t>NGANG NGỰC ĐO TỪ NÁCH XUỐNG 1''</t>
  </si>
  <si>
    <t>HEM WIDTH (RELAX)</t>
  </si>
  <si>
    <t>RỘNG LAI-(EM)</t>
  </si>
  <si>
    <t>ARMHOLE STRAIGHT</t>
  </si>
  <si>
    <t>NÁCH ĐO THẲNG</t>
  </si>
  <si>
    <t>SLEEVE LENGTH</t>
  </si>
  <si>
    <t>DÀI TAY</t>
  </si>
  <si>
    <t xml:space="preserve">BICEP 1" FROM ARMPIT </t>
  </si>
  <si>
    <t>BẮP TAY DƯỚI NÁCH 1"</t>
  </si>
  <si>
    <t>SLEEVE OPENING (RELAX)</t>
  </si>
  <si>
    <t>CỬA TAY ÊM</t>
  </si>
  <si>
    <t>SLEEVE RIB HEIGHT</t>
  </si>
  <si>
    <t>TO BẢN LAI ÁO</t>
  </si>
  <si>
    <t>BOTTOM RIB HEIGHT</t>
  </si>
  <si>
    <t>TO BAN LAI TAY</t>
  </si>
  <si>
    <t>SEMI BRUSHED SOLID  100%COTTON (14GG) 500GSM
(20/1 + 20/1 + 10/2) - CẦM MÀU</t>
  </si>
  <si>
    <t>RIB 1X1 430GSM 100%COTTON
20'CM/2 - CẦM MÀU</t>
  </si>
  <si>
    <t>SEMI BRUSHED SOLID  100%COTTON (14GG) 500GSM
(20/1 + 20/1 + 10/2)</t>
  </si>
  <si>
    <t>ĐÓNG TỪNG SẢN PHẨM</t>
  </si>
  <si>
    <t>FW24 PRODUCTION</t>
  </si>
  <si>
    <t>PINK</t>
  </si>
  <si>
    <t>VẢI CON GIỐNG</t>
  </si>
  <si>
    <t>COTTON TWILL 100% POLY</t>
  </si>
  <si>
    <t>ĐÃ CẤP PHIẾU RIÊNG CHO OUTSOURCE - G11-1031</t>
  </si>
  <si>
    <t>GLFW24P0045001E00K
LOT L0638/5 - ÁNH A, CẤP TRIỆT TIÊU</t>
  </si>
  <si>
    <t>GLFW24P0045002E00K
LOT L0638/5 - ÁNH A, CẤP TRIỆT TIÊU</t>
  </si>
  <si>
    <t>GLFW24P0045003E00K
LOT L0346/5 - ÁNH A, CẤP TRIỆT TIÊU</t>
  </si>
  <si>
    <t>GLFW24P0045004E00K
LOT L0346/5 - ÁNH A, CẤP TRIỆT TIÊU</t>
  </si>
  <si>
    <t>GLFW24P0045005E00K
LOT L0637/5 - ÁNH A, CẤP TRIỆT TIÊU</t>
  </si>
  <si>
    <t>GLFW24P0045006E00K
LOT L0637/5 - ÁNH A, CẤP TRIỆT TIÊU</t>
  </si>
  <si>
    <t>G11-0051</t>
  </si>
  <si>
    <t>RE8391</t>
  </si>
  <si>
    <t>DUYỆT MÀU SẮC + CHẤT LƯỢNG HÌNH THÊU THEO MẪU PROTO MÀU YELLOW CHUYỂN CÙNG TÁC NGHIỆP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</si>
  <si>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</si>
  <si>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</si>
  <si>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</si>
  <si>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</si>
  <si>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</si>
  <si>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</si>
  <si>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</si>
  <si>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VẢI CHÍNH ĐÃ NHẬP KHO</t>
  </si>
  <si>
    <t>TRIM ĐÃ NHẬP KHO</t>
  </si>
  <si>
    <t>ZA</t>
  </si>
  <si>
    <t>CẤP RẬP THÂN TRƯỚC FULL SIZE ĐỂ ĐỊNH VỊ HÌNH IN</t>
  </si>
  <si>
    <t>CẮT CHÍNH XÁC</t>
  </si>
  <si>
    <t>MAY THEO MẪU PP CHUYỂN KÈM TÁC NGHIỆP</t>
  </si>
  <si>
    <t>CÁCH GẮN NHÃN THEO TÁC NGHIỆP SX</t>
  </si>
  <si>
    <t>VỆ SINH CÔNG NGHIỆP SẠCH SẼ
ĐÓNG GÓI THEO QUY CÁCH ĐÓNG GÓI ĐÍNH KÈM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</si>
  <si>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</si>
  <si>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</si>
  <si>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 xml:space="preserve">LẤY BÁN THÀNH PHẨM  ĐÃ CẮT D15-STS152 -LAVENDER -KHÔNG CẮT NỮA </t>
  </si>
  <si>
    <t xml:space="preserve">SỐ LƯỢNG CẦN CẮT THÊM </t>
  </si>
  <si>
    <t xml:space="preserve">DRSS23P1480008T00K
L1533-12(ÁNH A) CẤP ĐỦ SỐ LƯỢNG </t>
  </si>
  <si>
    <t>NHÃN QR  Chống hàng giả 
 SERI"0001044252 ĐẾN 0001045547</t>
  </si>
  <si>
    <t>0001044252 ĐẾN 0001045547</t>
  </si>
  <si>
    <t>DUYỆT MÀU + HAND FEEL +HIỆU ỨNG  THEO  MẪU PP  D15-SHD01C  Wash Grape SẼ CHUYỂN 26.8.2022</t>
  </si>
  <si>
    <t>3.5"</t>
  </si>
  <si>
    <t>DUYỆT CHẤT LƯỢNG + HIỆU ỨNG + HANDFEEL SAU WASH THEO ÁO MẪU PPS MÀU YELLOW CHUYỂN CÙNG TÁC NGHIỆP</t>
  </si>
  <si>
    <t>POTASSIUM WASH</t>
  </si>
  <si>
    <t>CUSTOMER :</t>
  </si>
  <si>
    <t>STYLE NUMBER:</t>
  </si>
  <si>
    <t xml:space="preserve">THÔNG SỐ </t>
  </si>
  <si>
    <t>MEASUREMENT: INCH</t>
  </si>
  <si>
    <t>No.</t>
  </si>
  <si>
    <t>POM Name</t>
  </si>
  <si>
    <t>How to Measure</t>
  </si>
  <si>
    <t>Critical</t>
  </si>
  <si>
    <t>Tol +/-</t>
  </si>
  <si>
    <t>GHI ĐẦY ĐỦ THÔNG TIN TRÊN THÙNG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</si>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</sst>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\-yy;@"/>
    <numFmt numFmtId="174" formatCode="_-[$VND]\ * #,##0_-;\-[$VND]\ * #,##0_-;_-[$VND]\ * &quot;-&quot;_-;_-@_-"/>
    <numFmt numFmtId="175" formatCode="_-* #,##0.00_-;\-* #,##0.00_-;_-* &quot;-&quot;??_-;_-@_-"/>
    <numFmt numFmtId="176" formatCode="_([$VND]\ * #,##0_);_([$VND]\ * \(#,##0\);_([$VND]\ * &quot;-&quot;_);_(@_)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4"/>
      <name val="Calibri"/>
      <family val="2"/>
      <scheme val="minor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13"/>
      <name val="Muli"/>
    </font>
    <font>
      <sz val="26"/>
      <name val="Muli"/>
    </font>
    <font>
      <b/>
      <u/>
      <sz val="26"/>
      <name val="Muli"/>
    </font>
    <font>
      <b/>
      <sz val="22"/>
      <name val="Muli"/>
    </font>
    <font>
      <b/>
      <i/>
      <sz val="22"/>
      <name val="Muli"/>
    </font>
    <font>
      <sz val="22"/>
      <name val="Muli"/>
    </font>
    <font>
      <b/>
      <sz val="26"/>
      <color indexed="48"/>
      <name val="Muli"/>
    </font>
    <font>
      <b/>
      <sz val="22"/>
      <color indexed="48"/>
      <name val="Muli"/>
    </font>
    <font>
      <b/>
      <sz val="24"/>
      <name val="Muli"/>
    </font>
    <font>
      <b/>
      <sz val="28"/>
      <name val="Muli"/>
    </font>
    <font>
      <sz val="28"/>
      <name val="Muli"/>
    </font>
    <font>
      <sz val="18"/>
      <name val="Muli"/>
    </font>
    <font>
      <sz val="16"/>
      <name val="Muli"/>
    </font>
    <font>
      <b/>
      <sz val="12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22"/>
      <color theme="9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1"/>
      <name val="Muli"/>
    </font>
    <font>
      <sz val="11"/>
      <color theme="1"/>
      <name val="Muli"/>
    </font>
    <font>
      <b/>
      <sz val="44"/>
      <name val="Muli"/>
    </font>
    <font>
      <sz val="24"/>
      <name val="Muli"/>
    </font>
    <font>
      <b/>
      <sz val="36"/>
      <name val="Muli"/>
    </font>
    <font>
      <sz val="36"/>
      <name val="Muli"/>
    </font>
    <font>
      <b/>
      <sz val="22"/>
      <color theme="1"/>
      <name val="Muli"/>
    </font>
    <font>
      <b/>
      <sz val="10"/>
      <color theme="1"/>
      <name val="Muli"/>
    </font>
    <font>
      <sz val="10"/>
      <color theme="1"/>
      <name val="Muli"/>
    </font>
    <font>
      <b/>
      <sz val="10"/>
      <name val="Muli"/>
    </font>
    <font>
      <b/>
      <u/>
      <sz val="24"/>
      <name val="Muli"/>
    </font>
    <font>
      <b/>
      <sz val="24"/>
      <color theme="0"/>
      <name val="Muli"/>
    </font>
    <font>
      <b/>
      <sz val="24"/>
      <color theme="9"/>
      <name val="Muli"/>
    </font>
    <font>
      <b/>
      <sz val="24"/>
      <color indexed="48"/>
      <name val="Muli"/>
    </font>
    <font>
      <b/>
      <sz val="48"/>
      <name val="Muli"/>
    </font>
    <font>
      <sz val="22"/>
      <color indexed="8"/>
      <name val="Muli"/>
    </font>
    <font>
      <sz val="10"/>
      <color rgb="FF000000"/>
      <name val="Arial"/>
      <family val="2"/>
    </font>
    <font>
      <b/>
      <sz val="18"/>
      <color indexed="48"/>
      <name val="Muli"/>
    </font>
    <font>
      <b/>
      <sz val="18"/>
      <color rgb="FF0070C0"/>
      <name val="Muli"/>
    </font>
    <font>
      <b/>
      <sz val="25"/>
      <name val="Muli"/>
    </font>
    <font>
      <sz val="25"/>
      <name val="Muli"/>
    </font>
    <font>
      <b/>
      <sz val="35"/>
      <name val="Muli"/>
    </font>
    <font>
      <b/>
      <u/>
      <sz val="35"/>
      <name val="Muli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sz val="20"/>
      <name val="Muli"/>
    </font>
    <font>
      <b/>
      <sz val="22"/>
      <color indexed="8"/>
      <name val="Muli"/>
    </font>
    <font>
      <b/>
      <sz val="20"/>
      <name val="Muli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sz val="48"/>
      <name val="Muli"/>
    </font>
    <font>
      <b/>
      <sz val="72"/>
      <name val="Muli"/>
    </font>
    <font>
      <b/>
      <sz val="18"/>
      <name val="Muli"/>
    </font>
    <font>
      <i/>
      <u/>
      <sz val="24"/>
      <name val="Muli"/>
    </font>
    <font>
      <b/>
      <sz val="24"/>
      <color rgb="FF000000"/>
      <name val="Muli"/>
    </font>
    <font>
      <b/>
      <sz val="36"/>
      <color rgb="FF000000"/>
      <name val="Muli"/>
    </font>
    <font>
      <b/>
      <i/>
      <u/>
      <sz val="16"/>
      <name val="Muli"/>
    </font>
    <font>
      <b/>
      <sz val="16"/>
      <color rgb="FF000000"/>
      <name val="Muli"/>
    </font>
    <font>
      <b/>
      <sz val="18"/>
      <color theme="9" tint="-0.499984740745262"/>
      <name val="Muli"/>
    </font>
    <font>
      <b/>
      <sz val="14"/>
      <color rgb="FF000000"/>
      <name val="Muli"/>
    </font>
    <font>
      <sz val="14"/>
      <color rgb="FF000000"/>
      <name val="Muli"/>
    </font>
    <font>
      <sz val="10"/>
      <color rgb="FF000000"/>
      <name val="Muli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13" fillId="0" borderId="0"/>
    <xf numFmtId="0" fontId="66" fillId="0" borderId="0"/>
    <xf numFmtId="0" fontId="66" fillId="0" borderId="0"/>
    <xf numFmtId="0" fontId="66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73" fillId="0" borderId="0" applyNumberFormat="0" applyFill="0" applyBorder="0" applyAlignment="0" applyProtection="0">
      <alignment vertical="top"/>
      <protection locked="0"/>
    </xf>
    <xf numFmtId="17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/>
    <xf numFmtId="176" fontId="1" fillId="0" borderId="0"/>
    <xf numFmtId="176" fontId="1" fillId="0" borderId="0"/>
    <xf numFmtId="174" fontId="2" fillId="0" borderId="0"/>
    <xf numFmtId="175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2" fillId="0" borderId="0"/>
    <xf numFmtId="0" fontId="1" fillId="0" borderId="0"/>
    <xf numFmtId="0" fontId="75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</cellStyleXfs>
  <cellXfs count="466">
    <xf numFmtId="0" fontId="0" fillId="0" borderId="0" xfId="0"/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0" fontId="29" fillId="2" borderId="0" xfId="0" applyFont="1" applyFill="1" applyAlignment="1">
      <alignment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30" fillId="2" borderId="2" xfId="0" applyFont="1" applyFill="1" applyBorder="1" applyAlignment="1">
      <alignment horizontal="center" vertical="center"/>
    </xf>
    <xf numFmtId="0" fontId="21" fillId="4" borderId="2" xfId="0" quotePrefix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vertical="center"/>
    </xf>
    <xf numFmtId="0" fontId="36" fillId="2" borderId="0" xfId="0" applyFont="1" applyFill="1" applyAlignment="1">
      <alignment horizontal="center" vertical="center"/>
    </xf>
    <xf numFmtId="2" fontId="29" fillId="2" borderId="14" xfId="0" applyNumberFormat="1" applyFont="1" applyFill="1" applyBorder="1" applyAlignment="1">
      <alignment horizontal="center" vertical="center"/>
    </xf>
    <xf numFmtId="165" fontId="29" fillId="2" borderId="14" xfId="0" applyNumberFormat="1" applyFont="1" applyFill="1" applyBorder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5" fillId="2" borderId="0" xfId="0" quotePrefix="1" applyFont="1" applyFill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vertical="center"/>
    </xf>
    <xf numFmtId="0" fontId="21" fillId="2" borderId="49" xfId="0" applyFont="1" applyFill="1" applyBorder="1" applyAlignment="1">
      <alignment vertical="center" wrapText="1"/>
    </xf>
    <xf numFmtId="0" fontId="24" fillId="2" borderId="5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38" fillId="3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 wrapText="1"/>
    </xf>
    <xf numFmtId="0" fontId="36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right" vertical="center" wrapText="1"/>
    </xf>
    <xf numFmtId="0" fontId="27" fillId="0" borderId="2" xfId="0" applyFont="1" applyBorder="1" applyAlignment="1">
      <alignment horizontal="right" vertical="center"/>
    </xf>
    <xf numFmtId="0" fontId="31" fillId="2" borderId="2" xfId="0" applyFont="1" applyFill="1" applyBorder="1" applyAlignment="1">
      <alignment horizontal="right" vertical="center"/>
    </xf>
    <xf numFmtId="0" fontId="27" fillId="2" borderId="2" xfId="0" applyFont="1" applyFill="1" applyBorder="1" applyAlignment="1">
      <alignment horizontal="right" vertical="center"/>
    </xf>
    <xf numFmtId="0" fontId="40" fillId="2" borderId="0" xfId="0" applyFont="1" applyFill="1" applyAlignment="1">
      <alignment vertical="center"/>
    </xf>
    <xf numFmtId="0" fontId="40" fillId="11" borderId="0" xfId="0" applyFont="1" applyFill="1" applyAlignment="1">
      <alignment horizontal="left" vertical="center"/>
    </xf>
    <xf numFmtId="0" fontId="40" fillId="11" borderId="0" xfId="0" applyFont="1" applyFill="1" applyAlignment="1">
      <alignment horizontal="center" vertical="center"/>
    </xf>
    <xf numFmtId="1" fontId="40" fillId="11" borderId="0" xfId="0" applyNumberFormat="1" applyFont="1" applyFill="1" applyAlignment="1">
      <alignment horizontal="right" vertical="center"/>
    </xf>
    <xf numFmtId="1" fontId="40" fillId="11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41" fillId="2" borderId="0" xfId="0" applyFont="1" applyFill="1" applyAlignment="1">
      <alignment horizontal="left" vertical="center"/>
    </xf>
    <xf numFmtId="0" fontId="41" fillId="2" borderId="0" xfId="0" applyFont="1" applyFill="1" applyAlignment="1">
      <alignment horizontal="right" vertical="center"/>
    </xf>
    <xf numFmtId="3" fontId="42" fillId="2" borderId="4" xfId="0" applyNumberFormat="1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right" vertical="center"/>
    </xf>
    <xf numFmtId="3" fontId="42" fillId="2" borderId="4" xfId="0" applyNumberFormat="1" applyFont="1" applyFill="1" applyBorder="1" applyAlignment="1">
      <alignment vertical="center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center" vertical="center"/>
    </xf>
    <xf numFmtId="3" fontId="4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vertical="center"/>
    </xf>
    <xf numFmtId="0" fontId="49" fillId="2" borderId="0" xfId="0" applyFont="1" applyFill="1" applyAlignment="1">
      <alignment vertical="center"/>
    </xf>
    <xf numFmtId="0" fontId="48" fillId="2" borderId="0" xfId="0" applyFont="1" applyFill="1" applyAlignment="1">
      <alignment vertical="center" wrapText="1"/>
    </xf>
    <xf numFmtId="0" fontId="48" fillId="2" borderId="0" xfId="0" applyFont="1" applyFill="1" applyAlignment="1">
      <alignment horizontal="center" vertical="center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48" fillId="2" borderId="4" xfId="0" applyFont="1" applyFill="1" applyBorder="1" applyAlignment="1">
      <alignment vertical="center"/>
    </xf>
    <xf numFmtId="0" fontId="48" fillId="2" borderId="4" xfId="0" applyFont="1" applyFill="1" applyBorder="1" applyAlignment="1">
      <alignment vertical="center" wrapText="1"/>
    </xf>
    <xf numFmtId="0" fontId="48" fillId="2" borderId="4" xfId="0" applyFont="1" applyFill="1" applyBorder="1" applyAlignment="1">
      <alignment horizontal="center" vertical="center"/>
    </xf>
    <xf numFmtId="0" fontId="50" fillId="2" borderId="0" xfId="0" applyFont="1" applyFill="1" applyAlignment="1">
      <alignment vertical="center"/>
    </xf>
    <xf numFmtId="0" fontId="50" fillId="2" borderId="0" xfId="0" applyFont="1" applyFill="1" applyAlignment="1">
      <alignment horizontal="left" vertical="center"/>
    </xf>
    <xf numFmtId="0" fontId="50" fillId="2" borderId="0" xfId="0" applyFont="1" applyFill="1" applyAlignment="1">
      <alignment vertical="center" wrapText="1"/>
    </xf>
    <xf numFmtId="2" fontId="50" fillId="2" borderId="0" xfId="0" applyNumberFormat="1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1" fillId="0" borderId="0" xfId="0" applyFont="1" applyAlignment="1">
      <alignment vertical="center"/>
    </xf>
    <xf numFmtId="0" fontId="51" fillId="0" borderId="0" xfId="0" applyFont="1" applyAlignment="1">
      <alignment vertical="center" wrapText="1"/>
    </xf>
    <xf numFmtId="0" fontId="53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36" fillId="0" borderId="0" xfId="2" applyFont="1" applyAlignment="1">
      <alignment horizontal="center" vertical="center"/>
    </xf>
    <xf numFmtId="0" fontId="36" fillId="0" borderId="0" xfId="2" applyFont="1" applyAlignment="1">
      <alignment vertical="center"/>
    </xf>
    <xf numFmtId="0" fontId="55" fillId="2" borderId="0" xfId="0" quotePrefix="1" applyFont="1" applyFill="1" applyAlignment="1">
      <alignment horizontal="left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/>
    </xf>
    <xf numFmtId="1" fontId="29" fillId="2" borderId="9" xfId="0" applyNumberFormat="1" applyFont="1" applyFill="1" applyBorder="1" applyAlignment="1">
      <alignment horizontal="center" vertical="center"/>
    </xf>
    <xf numFmtId="0" fontId="47" fillId="0" borderId="23" xfId="59" applyFont="1" applyBorder="1" applyAlignment="1">
      <alignment vertical="center"/>
    </xf>
    <xf numFmtId="0" fontId="57" fillId="9" borderId="20" xfId="0" applyFont="1" applyFill="1" applyBorder="1" applyAlignment="1">
      <alignment vertical="center"/>
    </xf>
    <xf numFmtId="0" fontId="58" fillId="0" borderId="20" xfId="0" applyFont="1" applyBorder="1" applyAlignment="1">
      <alignment horizontal="center" vertical="center"/>
    </xf>
    <xf numFmtId="0" fontId="47" fillId="0" borderId="24" xfId="59" applyFont="1" applyBorder="1" applyAlignment="1">
      <alignment vertical="center"/>
    </xf>
    <xf numFmtId="0" fontId="47" fillId="0" borderId="24" xfId="59" applyFont="1" applyBorder="1" applyAlignment="1">
      <alignment vertical="center" wrapText="1"/>
    </xf>
    <xf numFmtId="0" fontId="37" fillId="0" borderId="25" xfId="59" applyFont="1" applyBorder="1" applyAlignment="1">
      <alignment vertical="center"/>
    </xf>
    <xf numFmtId="0" fontId="47" fillId="0" borderId="0" xfId="59" applyFont="1" applyAlignment="1">
      <alignment vertical="center"/>
    </xf>
    <xf numFmtId="0" fontId="47" fillId="0" borderId="26" xfId="59" applyFont="1" applyBorder="1" applyAlignment="1">
      <alignment vertical="center"/>
    </xf>
    <xf numFmtId="0" fontId="57" fillId="9" borderId="14" xfId="0" applyFont="1" applyFill="1" applyBorder="1" applyAlignment="1">
      <alignment vertical="center"/>
    </xf>
    <xf numFmtId="0" fontId="58" fillId="0" borderId="14" xfId="0" quotePrefix="1" applyFont="1" applyBorder="1" applyAlignment="1">
      <alignment horizontal="center" vertical="center"/>
    </xf>
    <xf numFmtId="0" fontId="47" fillId="0" borderId="0" xfId="59" applyFont="1" applyAlignment="1">
      <alignment vertical="center" wrapText="1"/>
    </xf>
    <xf numFmtId="0" fontId="37" fillId="0" borderId="27" xfId="59" applyFont="1" applyBorder="1" applyAlignment="1">
      <alignment vertical="center"/>
    </xf>
    <xf numFmtId="16" fontId="58" fillId="0" borderId="14" xfId="0" quotePrefix="1" applyNumberFormat="1" applyFont="1" applyBorder="1" applyAlignment="1">
      <alignment horizontal="center" vertical="center"/>
    </xf>
    <xf numFmtId="173" fontId="37" fillId="14" borderId="28" xfId="59" quotePrefix="1" applyNumberFormat="1" applyFont="1" applyFill="1" applyBorder="1" applyAlignment="1">
      <alignment vertical="center"/>
    </xf>
    <xf numFmtId="0" fontId="37" fillId="0" borderId="26" xfId="59" applyFont="1" applyBorder="1" applyAlignment="1">
      <alignment vertical="center"/>
    </xf>
    <xf numFmtId="0" fontId="37" fillId="0" borderId="0" xfId="59" applyFont="1" applyAlignment="1">
      <alignment vertical="center"/>
    </xf>
    <xf numFmtId="0" fontId="37" fillId="0" borderId="0" xfId="59" applyFont="1" applyAlignment="1">
      <alignment vertical="center" wrapText="1"/>
    </xf>
    <xf numFmtId="0" fontId="47" fillId="0" borderId="0" xfId="59" applyFont="1"/>
    <xf numFmtId="0" fontId="37" fillId="5" borderId="28" xfId="59" applyFont="1" applyFill="1" applyBorder="1" applyAlignment="1">
      <alignment horizontal="left" vertical="center"/>
    </xf>
    <xf numFmtId="0" fontId="37" fillId="5" borderId="28" xfId="59" applyFont="1" applyFill="1" applyBorder="1" applyAlignment="1">
      <alignment horizontal="left" vertical="center" wrapText="1"/>
    </xf>
    <xf numFmtId="0" fontId="37" fillId="0" borderId="0" xfId="59" applyFont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0" fontId="47" fillId="0" borderId="23" xfId="59" applyFont="1" applyBorder="1"/>
    <xf numFmtId="0" fontId="47" fillId="0" borderId="24" xfId="59" applyFont="1" applyBorder="1"/>
    <xf numFmtId="0" fontId="47" fillId="0" borderId="24" xfId="59" applyFont="1" applyBorder="1" applyAlignment="1">
      <alignment wrapText="1"/>
    </xf>
    <xf numFmtId="0" fontId="37" fillId="0" borderId="28" xfId="59" applyFont="1" applyBorder="1" applyAlignment="1">
      <alignment horizontal="center" vertical="center"/>
    </xf>
    <xf numFmtId="0" fontId="37" fillId="0" borderId="5" xfId="59" applyFont="1" applyBorder="1" applyAlignment="1">
      <alignment horizontal="center" vertical="center"/>
    </xf>
    <xf numFmtId="0" fontId="37" fillId="0" borderId="7" xfId="59" applyFont="1" applyBorder="1" applyAlignment="1">
      <alignment horizontal="center" vertical="center"/>
    </xf>
    <xf numFmtId="0" fontId="37" fillId="0" borderId="7" xfId="59" applyFont="1" applyBorder="1" applyAlignment="1">
      <alignment horizontal="center" vertical="center" wrapText="1"/>
    </xf>
    <xf numFmtId="0" fontId="37" fillId="0" borderId="0" xfId="59" applyFont="1" applyAlignment="1">
      <alignment horizontal="center" vertical="center"/>
    </xf>
    <xf numFmtId="0" fontId="37" fillId="0" borderId="30" xfId="59" applyFont="1" applyBorder="1" applyAlignment="1">
      <alignment horizontal="center" vertical="center"/>
    </xf>
    <xf numFmtId="0" fontId="37" fillId="0" borderId="30" xfId="59" applyFont="1" applyBorder="1" applyAlignment="1">
      <alignment horizontal="center" vertical="center" wrapText="1"/>
    </xf>
    <xf numFmtId="0" fontId="37" fillId="0" borderId="33" xfId="59" applyFont="1" applyBorder="1" applyAlignment="1">
      <alignment horizontal="center" vertical="center"/>
    </xf>
    <xf numFmtId="0" fontId="47" fillId="0" borderId="30" xfId="59" applyFont="1" applyBorder="1" applyAlignment="1">
      <alignment horizontal="left" vertical="center"/>
    </xf>
    <xf numFmtId="0" fontId="37" fillId="0" borderId="34" xfId="59" applyFont="1" applyBorder="1" applyAlignment="1">
      <alignment horizontal="center" vertical="center"/>
    </xf>
    <xf numFmtId="0" fontId="37" fillId="0" borderId="35" xfId="59" applyFont="1" applyBorder="1" applyAlignment="1">
      <alignment horizontal="center" vertical="center" wrapText="1"/>
    </xf>
    <xf numFmtId="0" fontId="37" fillId="0" borderId="38" xfId="59" applyFont="1" applyBorder="1" applyAlignment="1">
      <alignment horizontal="center" vertical="center"/>
    </xf>
    <xf numFmtId="0" fontId="47" fillId="0" borderId="39" xfId="59" applyFont="1" applyBorder="1" applyAlignment="1">
      <alignment horizontal="left" vertical="center"/>
    </xf>
    <xf numFmtId="0" fontId="37" fillId="0" borderId="35" xfId="59" applyFont="1" applyBorder="1" applyAlignment="1">
      <alignment horizontal="center" vertical="center"/>
    </xf>
    <xf numFmtId="0" fontId="37" fillId="0" borderId="34" xfId="59" applyFont="1" applyBorder="1" applyAlignment="1">
      <alignment horizontal="center" vertical="center" wrapText="1"/>
    </xf>
    <xf numFmtId="0" fontId="37" fillId="0" borderId="51" xfId="59" applyFont="1" applyBorder="1" applyAlignment="1">
      <alignment horizontal="center" vertical="center"/>
    </xf>
    <xf numFmtId="0" fontId="37" fillId="0" borderId="27" xfId="59" applyFont="1" applyBorder="1" applyAlignment="1">
      <alignment horizontal="center" vertical="center"/>
    </xf>
    <xf numFmtId="0" fontId="47" fillId="0" borderId="40" xfId="59" applyFont="1" applyBorder="1" applyAlignment="1">
      <alignment horizontal="left" vertical="center"/>
    </xf>
    <xf numFmtId="0" fontId="37" fillId="0" borderId="41" xfId="59" applyFont="1" applyBorder="1" applyAlignment="1">
      <alignment horizontal="center" vertical="center"/>
    </xf>
    <xf numFmtId="0" fontId="37" fillId="0" borderId="42" xfId="59" applyFont="1" applyBorder="1" applyAlignment="1">
      <alignment horizontal="center" vertical="center"/>
    </xf>
    <xf numFmtId="0" fontId="37" fillId="0" borderId="44" xfId="59" applyFont="1" applyBorder="1" applyAlignment="1">
      <alignment horizontal="center" vertical="center"/>
    </xf>
    <xf numFmtId="0" fontId="47" fillId="0" borderId="42" xfId="59" applyFont="1" applyBorder="1" applyAlignment="1">
      <alignment horizontal="left" vertical="center"/>
    </xf>
    <xf numFmtId="0" fontId="47" fillId="0" borderId="0" xfId="59" applyFont="1" applyAlignment="1">
      <alignment horizontal="left" vertical="center"/>
    </xf>
    <xf numFmtId="0" fontId="37" fillId="0" borderId="0" xfId="0" applyFont="1" applyAlignment="1">
      <alignment vertical="center"/>
    </xf>
    <xf numFmtId="0" fontId="59" fillId="0" borderId="0" xfId="59" applyFont="1" applyAlignment="1">
      <alignment horizontal="center" vertical="center"/>
    </xf>
    <xf numFmtId="0" fontId="59" fillId="0" borderId="0" xfId="59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9" fillId="2" borderId="2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vertical="center"/>
    </xf>
    <xf numFmtId="0" fontId="52" fillId="0" borderId="23" xfId="2" applyFont="1" applyBorder="1" applyAlignment="1">
      <alignment vertical="center"/>
    </xf>
    <xf numFmtId="0" fontId="32" fillId="0" borderId="26" xfId="2" applyFont="1" applyBorder="1" applyAlignment="1">
      <alignment vertical="center"/>
    </xf>
    <xf numFmtId="0" fontId="32" fillId="0" borderId="26" xfId="2" applyFont="1" applyBorder="1" applyAlignment="1">
      <alignment horizontal="left" vertical="center"/>
    </xf>
    <xf numFmtId="0" fontId="32" fillId="0" borderId="0" xfId="2" applyFont="1" applyAlignment="1">
      <alignment horizontal="left" vertical="center"/>
    </xf>
    <xf numFmtId="0" fontId="32" fillId="0" borderId="26" xfId="2" applyFont="1" applyBorder="1" applyAlignment="1">
      <alignment horizontal="center" vertical="center"/>
    </xf>
    <xf numFmtId="0" fontId="33" fillId="5" borderId="52" xfId="2" applyFont="1" applyFill="1" applyBorder="1" applyAlignment="1">
      <alignment horizontal="center" vertical="center" wrapText="1"/>
    </xf>
    <xf numFmtId="0" fontId="33" fillId="5" borderId="52" xfId="2" applyFont="1" applyFill="1" applyBorder="1" applyAlignment="1">
      <alignment horizontal="center" vertical="center"/>
    </xf>
    <xf numFmtId="0" fontId="34" fillId="0" borderId="52" xfId="2" applyFont="1" applyBorder="1" applyAlignment="1">
      <alignment horizontal="center" vertical="center" wrapText="1"/>
    </xf>
    <xf numFmtId="0" fontId="24" fillId="2" borderId="53" xfId="0" applyFont="1" applyFill="1" applyBorder="1" applyAlignment="1">
      <alignment vertical="center"/>
    </xf>
    <xf numFmtId="0" fontId="24" fillId="2" borderId="54" xfId="0" applyFont="1" applyFill="1" applyBorder="1" applyAlignment="1">
      <alignment vertical="center"/>
    </xf>
    <xf numFmtId="0" fontId="22" fillId="5" borderId="18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166" fontId="29" fillId="2" borderId="0" xfId="0" applyNumberFormat="1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 wrapText="1"/>
    </xf>
    <xf numFmtId="166" fontId="35" fillId="2" borderId="0" xfId="0" applyNumberFormat="1" applyFont="1" applyFill="1" applyAlignment="1">
      <alignment horizontal="center" vertical="center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1" fontId="29" fillId="2" borderId="14" xfId="0" applyNumberFormat="1" applyFont="1" applyFill="1" applyBorder="1" applyAlignment="1">
      <alignment horizontal="center" vertical="center"/>
    </xf>
    <xf numFmtId="0" fontId="53" fillId="2" borderId="0" xfId="0" applyFont="1" applyFill="1" applyAlignment="1">
      <alignment horizontal="left" vertical="center"/>
    </xf>
    <xf numFmtId="0" fontId="60" fillId="2" borderId="0" xfId="0" applyFont="1" applyFill="1" applyAlignment="1">
      <alignment horizontal="left" vertical="center"/>
    </xf>
    <xf numFmtId="0" fontId="32" fillId="2" borderId="0" xfId="0" applyFont="1" applyFill="1" applyAlignment="1">
      <alignment vertical="center"/>
    </xf>
    <xf numFmtId="0" fontId="53" fillId="2" borderId="0" xfId="0" applyFont="1" applyFill="1" applyAlignment="1">
      <alignment vertical="center" wrapText="1"/>
    </xf>
    <xf numFmtId="0" fontId="32" fillId="2" borderId="0" xfId="0" applyFont="1" applyFill="1" applyAlignment="1">
      <alignment vertical="center" wrapText="1"/>
    </xf>
    <xf numFmtId="0" fontId="53" fillId="2" borderId="0" xfId="0" applyFont="1" applyFill="1" applyAlignment="1">
      <alignment vertical="center"/>
    </xf>
    <xf numFmtId="0" fontId="32" fillId="0" borderId="14" xfId="0" applyFont="1" applyBorder="1" applyAlignment="1">
      <alignment horizontal="center" vertical="center"/>
    </xf>
    <xf numFmtId="1" fontId="53" fillId="2" borderId="15" xfId="0" applyNumberFormat="1" applyFont="1" applyFill="1" applyBorder="1" applyAlignment="1">
      <alignment horizontal="center" vertical="center" wrapText="1"/>
    </xf>
    <xf numFmtId="0" fontId="32" fillId="0" borderId="11" xfId="0" quotePrefix="1" applyFont="1" applyBorder="1" applyAlignment="1">
      <alignment horizontal="center" vertical="center"/>
    </xf>
    <xf numFmtId="1" fontId="53" fillId="2" borderId="14" xfId="0" applyNumberFormat="1" applyFont="1" applyFill="1" applyBorder="1" applyAlignment="1">
      <alignment horizontal="center" vertical="center" wrapText="1"/>
    </xf>
    <xf numFmtId="0" fontId="62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53" fillId="2" borderId="0" xfId="0" applyFont="1" applyFill="1" applyAlignment="1">
      <alignment horizontal="center" vertical="center"/>
    </xf>
    <xf numFmtId="166" fontId="53" fillId="2" borderId="0" xfId="0" applyNumberFormat="1" applyFont="1" applyFill="1" applyAlignment="1">
      <alignment horizontal="center" vertical="center"/>
    </xf>
    <xf numFmtId="0" fontId="22" fillId="5" borderId="55" xfId="0" applyFont="1" applyFill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/>
    </xf>
    <xf numFmtId="0" fontId="22" fillId="5" borderId="55" xfId="0" applyFont="1" applyFill="1" applyBorder="1" applyAlignment="1">
      <alignment horizontal="center" vertical="center" wrapText="1"/>
    </xf>
    <xf numFmtId="1" fontId="65" fillId="0" borderId="14" xfId="1" applyNumberFormat="1" applyFont="1" applyBorder="1" applyAlignment="1">
      <alignment horizontal="center" vertical="center" wrapText="1"/>
    </xf>
    <xf numFmtId="1" fontId="27" fillId="2" borderId="13" xfId="0" applyNumberFormat="1" applyFont="1" applyFill="1" applyBorder="1" applyAlignment="1">
      <alignment vertical="center" wrapText="1"/>
    </xf>
    <xf numFmtId="1" fontId="27" fillId="2" borderId="14" xfId="0" applyNumberFormat="1" applyFont="1" applyFill="1" applyBorder="1" applyAlignment="1">
      <alignment vertical="center" wrapText="1"/>
    </xf>
    <xf numFmtId="0" fontId="33" fillId="5" borderId="14" xfId="2" applyFont="1" applyFill="1" applyBorder="1" applyAlignment="1">
      <alignment horizontal="center" vertical="center" wrapText="1"/>
    </xf>
    <xf numFmtId="0" fontId="34" fillId="0" borderId="14" xfId="2" quotePrefix="1" applyFont="1" applyBorder="1" applyAlignment="1">
      <alignment horizontal="center" vertical="center" wrapText="1"/>
    </xf>
    <xf numFmtId="0" fontId="33" fillId="5" borderId="14" xfId="2" applyFont="1" applyFill="1" applyBorder="1" applyAlignment="1">
      <alignment horizontal="left" vertical="center" wrapText="1"/>
    </xf>
    <xf numFmtId="0" fontId="34" fillId="0" borderId="14" xfId="2" applyFont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/>
    </xf>
    <xf numFmtId="1" fontId="29" fillId="2" borderId="14" xfId="0" applyNumberFormat="1" applyFont="1" applyFill="1" applyBorder="1" applyAlignment="1">
      <alignment horizontal="center" vertical="center" wrapText="1"/>
    </xf>
    <xf numFmtId="0" fontId="67" fillId="2" borderId="2" xfId="0" applyFont="1" applyFill="1" applyBorder="1" applyAlignment="1">
      <alignment vertical="center" wrapText="1"/>
    </xf>
    <xf numFmtId="0" fontId="68" fillId="10" borderId="3" xfId="0" applyFont="1" applyFill="1" applyBorder="1" applyAlignment="1">
      <alignment vertical="center" wrapText="1"/>
    </xf>
    <xf numFmtId="0" fontId="39" fillId="2" borderId="2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14" fontId="28" fillId="2" borderId="1" xfId="0" applyNumberFormat="1" applyFont="1" applyFill="1" applyBorder="1" applyAlignment="1">
      <alignment horizontal="left" vertical="center"/>
    </xf>
    <xf numFmtId="0" fontId="53" fillId="0" borderId="15" xfId="0" applyFont="1" applyBorder="1" applyAlignment="1">
      <alignment vertical="center" wrapText="1"/>
    </xf>
    <xf numFmtId="0" fontId="32" fillId="0" borderId="14" xfId="0" quotePrefix="1" applyFont="1" applyBorder="1" applyAlignment="1">
      <alignment horizontal="center" vertical="center"/>
    </xf>
    <xf numFmtId="0" fontId="53" fillId="0" borderId="14" xfId="0" applyFont="1" applyBorder="1" applyAlignment="1">
      <alignment vertical="center" wrapText="1"/>
    </xf>
    <xf numFmtId="0" fontId="54" fillId="13" borderId="15" xfId="2" applyFont="1" applyFill="1" applyBorder="1" applyAlignment="1">
      <alignment horizontal="center" vertical="center" wrapText="1"/>
    </xf>
    <xf numFmtId="0" fontId="33" fillId="5" borderId="15" xfId="2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 vertical="center" wrapText="1"/>
    </xf>
    <xf numFmtId="1" fontId="33" fillId="5" borderId="14" xfId="2" applyNumberFormat="1" applyFont="1" applyFill="1" applyBorder="1" applyAlignment="1">
      <alignment horizontal="center" vertical="center" wrapText="1"/>
    </xf>
    <xf numFmtId="1" fontId="33" fillId="5" borderId="15" xfId="2" applyNumberFormat="1" applyFont="1" applyFill="1" applyBorder="1" applyAlignment="1">
      <alignment horizontal="center" vertical="center" wrapText="1"/>
    </xf>
    <xf numFmtId="1" fontId="33" fillId="0" borderId="15" xfId="2" applyNumberFormat="1" applyFont="1" applyBorder="1" applyAlignment="1">
      <alignment horizontal="center" vertical="center" wrapText="1"/>
    </xf>
    <xf numFmtId="1" fontId="33" fillId="0" borderId="14" xfId="2" applyNumberFormat="1" applyFont="1" applyBorder="1" applyAlignment="1">
      <alignment horizontal="center" vertical="center" wrapText="1"/>
    </xf>
    <xf numFmtId="0" fontId="54" fillId="2" borderId="3" xfId="64" applyNumberFormat="1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1" fontId="54" fillId="10" borderId="3" xfId="0" applyNumberFormat="1" applyFont="1" applyFill="1" applyBorder="1" applyAlignment="1">
      <alignment horizontal="center" vertical="center"/>
    </xf>
    <xf numFmtId="1" fontId="54" fillId="11" borderId="0" xfId="0" applyNumberFormat="1" applyFont="1" applyFill="1" applyAlignment="1">
      <alignment horizontal="center" vertical="center"/>
    </xf>
    <xf numFmtId="0" fontId="53" fillId="0" borderId="14" xfId="0" applyFont="1" applyBorder="1" applyAlignment="1">
      <alignment horizontal="center" vertical="center"/>
    </xf>
    <xf numFmtId="165" fontId="53" fillId="0" borderId="14" xfId="0" applyNumberFormat="1" applyFont="1" applyBorder="1" applyAlignment="1">
      <alignment horizontal="center" vertical="center"/>
    </xf>
    <xf numFmtId="4" fontId="53" fillId="2" borderId="14" xfId="0" applyNumberFormat="1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 wrapText="1"/>
    </xf>
    <xf numFmtId="0" fontId="76" fillId="2" borderId="10" xfId="0" applyFont="1" applyFill="1" applyBorder="1" applyAlignment="1">
      <alignment horizontal="center" vertical="center" wrapText="1"/>
    </xf>
    <xf numFmtId="1" fontId="76" fillId="2" borderId="14" xfId="0" applyNumberFormat="1" applyFont="1" applyFill="1" applyBorder="1" applyAlignment="1">
      <alignment horizontal="center" vertical="center" wrapText="1"/>
    </xf>
    <xf numFmtId="0" fontId="64" fillId="2" borderId="0" xfId="0" applyFont="1" applyFill="1" applyAlignment="1">
      <alignment vertical="center"/>
    </xf>
    <xf numFmtId="0" fontId="76" fillId="2" borderId="9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1" fontId="77" fillId="0" borderId="14" xfId="1" applyNumberFormat="1" applyFont="1" applyBorder="1" applyAlignment="1">
      <alignment horizontal="center" vertical="center" wrapText="1"/>
    </xf>
    <xf numFmtId="0" fontId="32" fillId="0" borderId="24" xfId="2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54" fillId="13" borderId="14" xfId="2" applyFont="1" applyFill="1" applyBorder="1" applyAlignment="1">
      <alignment horizontal="center" vertical="center" wrapText="1"/>
    </xf>
    <xf numFmtId="0" fontId="55" fillId="0" borderId="14" xfId="2" applyFont="1" applyBorder="1" applyAlignment="1">
      <alignment horizontal="center" vertical="center" wrapText="1"/>
    </xf>
    <xf numFmtId="0" fontId="37" fillId="0" borderId="6" xfId="59" applyFont="1" applyBorder="1" applyAlignment="1">
      <alignment horizontal="center" vertical="center"/>
    </xf>
    <xf numFmtId="0" fontId="29" fillId="2" borderId="58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 wrapText="1"/>
    </xf>
    <xf numFmtId="1" fontId="78" fillId="2" borderId="13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9" fillId="9" borderId="14" xfId="0" applyFont="1" applyFill="1" applyBorder="1" applyAlignment="1">
      <alignment vertical="center"/>
    </xf>
    <xf numFmtId="0" fontId="51" fillId="0" borderId="14" xfId="0" applyFont="1" applyBorder="1" applyAlignment="1">
      <alignment horizontal="center"/>
    </xf>
    <xf numFmtId="0" fontId="51" fillId="0" borderId="14" xfId="0" quotePrefix="1" applyFont="1" applyBorder="1" applyAlignment="1">
      <alignment horizontal="center"/>
    </xf>
    <xf numFmtId="16" fontId="51" fillId="0" borderId="14" xfId="0" quotePrefix="1" applyNumberFormat="1" applyFont="1" applyBorder="1" applyAlignment="1">
      <alignment horizontal="center"/>
    </xf>
    <xf numFmtId="14" fontId="37" fillId="16" borderId="28" xfId="59" applyNumberFormat="1" applyFont="1" applyFill="1" applyBorder="1" applyAlignment="1">
      <alignment horizontal="center" vertical="center"/>
    </xf>
    <xf numFmtId="0" fontId="37" fillId="16" borderId="28" xfId="59" applyFont="1" applyFill="1" applyBorder="1" applyAlignment="1">
      <alignment horizontal="center" vertical="center"/>
    </xf>
    <xf numFmtId="0" fontId="59" fillId="16" borderId="28" xfId="59" applyFont="1" applyFill="1" applyBorder="1" applyAlignment="1">
      <alignment horizontal="center" vertical="center"/>
    </xf>
    <xf numFmtId="0" fontId="0" fillId="0" borderId="26" xfId="0" applyBorder="1"/>
    <xf numFmtId="0" fontId="47" fillId="0" borderId="29" xfId="59" applyFont="1" applyBorder="1"/>
    <xf numFmtId="0" fontId="48" fillId="5" borderId="28" xfId="59" applyFont="1" applyFill="1" applyBorder="1" applyAlignment="1">
      <alignment horizontal="center" vertical="center"/>
    </xf>
    <xf numFmtId="0" fontId="48" fillId="5" borderId="5" xfId="59" applyFont="1" applyFill="1" applyBorder="1" applyAlignment="1">
      <alignment horizontal="center" vertical="center"/>
    </xf>
    <xf numFmtId="0" fontId="48" fillId="5" borderId="28" xfId="59" applyFont="1" applyFill="1" applyBorder="1" applyAlignment="1">
      <alignment horizontal="center" vertical="center" wrapText="1"/>
    </xf>
    <xf numFmtId="0" fontId="48" fillId="5" borderId="7" xfId="59" applyFont="1" applyFill="1" applyBorder="1" applyAlignment="1">
      <alignment horizontal="center" vertical="center" wrapText="1"/>
    </xf>
    <xf numFmtId="0" fontId="37" fillId="0" borderId="39" xfId="59" applyFont="1" applyBorder="1" applyAlignment="1">
      <alignment horizontal="center" vertical="center"/>
    </xf>
    <xf numFmtId="0" fontId="37" fillId="0" borderId="42" xfId="59" applyFont="1" applyBorder="1" applyAlignment="1">
      <alignment horizontal="center" vertical="center" wrapText="1"/>
    </xf>
    <xf numFmtId="0" fontId="37" fillId="0" borderId="0" xfId="59" applyFont="1" applyAlignment="1">
      <alignment horizontal="center" vertical="top"/>
    </xf>
    <xf numFmtId="0" fontId="37" fillId="0" borderId="0" xfId="59" applyFont="1" applyAlignment="1">
      <alignment horizontal="center" vertical="top" wrapText="1"/>
    </xf>
    <xf numFmtId="0" fontId="82" fillId="0" borderId="0" xfId="59" applyFont="1" applyAlignment="1">
      <alignment vertical="center"/>
    </xf>
    <xf numFmtId="0" fontId="47" fillId="0" borderId="0" xfId="59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quotePrefix="1" applyFont="1" applyAlignment="1">
      <alignment vertical="center" wrapText="1"/>
    </xf>
    <xf numFmtId="0" fontId="54" fillId="2" borderId="0" xfId="0" applyFont="1" applyFill="1" applyAlignment="1">
      <alignment vertical="center"/>
    </xf>
    <xf numFmtId="1" fontId="36" fillId="2" borderId="14" xfId="0" applyNumberFormat="1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vertical="center"/>
    </xf>
    <xf numFmtId="0" fontId="27" fillId="0" borderId="24" xfId="0" applyFont="1" applyBorder="1"/>
    <xf numFmtId="0" fontId="32" fillId="0" borderId="24" xfId="0" applyFont="1" applyBorder="1" applyAlignment="1">
      <alignment vertical="center"/>
    </xf>
    <xf numFmtId="0" fontId="32" fillId="0" borderId="24" xfId="0" applyFont="1" applyBorder="1" applyAlignment="1">
      <alignment horizontal="left" vertical="center"/>
    </xf>
    <xf numFmtId="0" fontId="32" fillId="0" borderId="24" xfId="0" applyFont="1" applyBorder="1"/>
    <xf numFmtId="0" fontId="32" fillId="0" borderId="25" xfId="0" applyFont="1" applyBorder="1"/>
    <xf numFmtId="0" fontId="32" fillId="0" borderId="0" xfId="0" applyFont="1"/>
    <xf numFmtId="0" fontId="86" fillId="0" borderId="0" xfId="0" applyFont="1"/>
    <xf numFmtId="0" fontId="32" fillId="0" borderId="26" xfId="0" applyFont="1" applyBorder="1" applyAlignment="1">
      <alignment horizontal="left" vertical="center"/>
    </xf>
    <xf numFmtId="0" fontId="27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12" fontId="32" fillId="0" borderId="0" xfId="0" applyNumberFormat="1" applyFont="1" applyAlignment="1">
      <alignment vertical="center"/>
    </xf>
    <xf numFmtId="0" fontId="32" fillId="0" borderId="27" xfId="0" applyFont="1" applyBorder="1"/>
    <xf numFmtId="0" fontId="22" fillId="0" borderId="47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87" fillId="0" borderId="29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12" fontId="22" fillId="0" borderId="29" xfId="0" applyNumberFormat="1" applyFont="1" applyBorder="1" applyAlignment="1">
      <alignment vertical="center"/>
    </xf>
    <xf numFmtId="0" fontId="88" fillId="0" borderId="29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0" borderId="29" xfId="0" applyFont="1" applyBorder="1"/>
    <xf numFmtId="0" fontId="22" fillId="0" borderId="48" xfId="0" applyFont="1" applyBorder="1"/>
    <xf numFmtId="0" fontId="22" fillId="0" borderId="0" xfId="0" applyFont="1"/>
    <xf numFmtId="0" fontId="89" fillId="0" borderId="0" xfId="0" applyFont="1"/>
    <xf numFmtId="0" fontId="90" fillId="0" borderId="58" xfId="0" quotePrefix="1" applyFont="1" applyBorder="1" applyAlignment="1">
      <alignment vertical="center"/>
    </xf>
    <xf numFmtId="0" fontId="90" fillId="0" borderId="58" xfId="0" applyFont="1" applyBorder="1" applyAlignment="1">
      <alignment vertical="center"/>
    </xf>
    <xf numFmtId="12" fontId="90" fillId="0" borderId="58" xfId="0" applyNumberFormat="1" applyFont="1" applyBorder="1" applyAlignment="1">
      <alignment vertical="center"/>
    </xf>
    <xf numFmtId="0" fontId="29" fillId="0" borderId="14" xfId="0" applyFont="1" applyBorder="1" applyAlignment="1">
      <alignment horizontal="center"/>
    </xf>
    <xf numFmtId="0" fontId="27" fillId="0" borderId="14" xfId="0" applyFont="1" applyBorder="1" applyAlignment="1">
      <alignment horizontal="center" vertical="center"/>
    </xf>
    <xf numFmtId="0" fontId="27" fillId="15" borderId="14" xfId="0" applyFont="1" applyFill="1" applyBorder="1" applyAlignment="1">
      <alignment horizontal="center" vertical="center"/>
    </xf>
    <xf numFmtId="0" fontId="91" fillId="0" borderId="0" xfId="61" applyFont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4" xfId="0" applyFont="1" applyBorder="1" applyAlignment="1">
      <alignment horizontal="left" vertical="center"/>
    </xf>
    <xf numFmtId="0" fontId="84" fillId="0" borderId="14" xfId="0" applyFont="1" applyBorder="1" applyAlignment="1">
      <alignment horizontal="left" vertical="center"/>
    </xf>
    <xf numFmtId="0" fontId="84" fillId="0" borderId="14" xfId="0" applyFont="1" applyBorder="1" applyAlignment="1">
      <alignment horizontal="center" vertical="center"/>
    </xf>
    <xf numFmtId="0" fontId="92" fillId="0" borderId="0" xfId="61" applyFont="1" applyAlignment="1">
      <alignment vertical="center"/>
    </xf>
    <xf numFmtId="0" fontId="84" fillId="0" borderId="14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93" fillId="0" borderId="0" xfId="61" applyFont="1"/>
    <xf numFmtId="12" fontId="93" fillId="0" borderId="0" xfId="61" applyNumberFormat="1" applyFont="1"/>
    <xf numFmtId="4" fontId="53" fillId="15" borderId="14" xfId="0" applyNumberFormat="1" applyFont="1" applyFill="1" applyBorder="1" applyAlignment="1">
      <alignment horizontal="center" vertical="center"/>
    </xf>
    <xf numFmtId="1" fontId="29" fillId="15" borderId="9" xfId="0" applyNumberFormat="1" applyFont="1" applyFill="1" applyBorder="1" applyAlignment="1">
      <alignment horizontal="center" vertical="center"/>
    </xf>
    <xf numFmtId="1" fontId="53" fillId="2" borderId="60" xfId="0" applyNumberFormat="1" applyFont="1" applyFill="1" applyBorder="1" applyAlignment="1">
      <alignment horizontal="left" vertical="center" wrapText="1"/>
    </xf>
    <xf numFmtId="1" fontId="53" fillId="2" borderId="59" xfId="0" applyNumberFormat="1" applyFont="1" applyFill="1" applyBorder="1" applyAlignment="1">
      <alignment horizontal="left" vertical="center" wrapText="1"/>
    </xf>
    <xf numFmtId="1" fontId="53" fillId="2" borderId="61" xfId="0" applyNumberFormat="1" applyFont="1" applyFill="1" applyBorder="1" applyAlignment="1">
      <alignment horizontal="left" vertical="center" wrapText="1"/>
    </xf>
    <xf numFmtId="1" fontId="53" fillId="2" borderId="62" xfId="0" applyNumberFormat="1" applyFont="1" applyFill="1" applyBorder="1" applyAlignment="1">
      <alignment horizontal="left" vertical="center" wrapText="1"/>
    </xf>
    <xf numFmtId="1" fontId="53" fillId="2" borderId="0" xfId="0" applyNumberFormat="1" applyFont="1" applyFill="1" applyAlignment="1">
      <alignment horizontal="left" vertical="center" wrapText="1"/>
    </xf>
    <xf numFmtId="1" fontId="53" fillId="2" borderId="63" xfId="0" applyNumberFormat="1" applyFont="1" applyFill="1" applyBorder="1" applyAlignment="1">
      <alignment horizontal="left" vertical="center" wrapText="1"/>
    </xf>
    <xf numFmtId="1" fontId="53" fillId="2" borderId="10" xfId="0" applyNumberFormat="1" applyFont="1" applyFill="1" applyBorder="1" applyAlignment="1">
      <alignment horizontal="left" vertical="center" wrapText="1"/>
    </xf>
    <xf numFmtId="1" fontId="53" fillId="2" borderId="58" xfId="0" applyNumberFormat="1" applyFont="1" applyFill="1" applyBorder="1" applyAlignment="1">
      <alignment horizontal="left" vertical="center" wrapText="1"/>
    </xf>
    <xf numFmtId="1" fontId="53" fillId="2" borderId="64" xfId="0" applyNumberFormat="1" applyFont="1" applyFill="1" applyBorder="1" applyAlignment="1">
      <alignment horizontal="left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64" fillId="2" borderId="0" xfId="0" quotePrefix="1" applyFont="1" applyFill="1" applyAlignment="1">
      <alignment horizontal="left" vertical="center" wrapText="1"/>
    </xf>
    <xf numFmtId="0" fontId="29" fillId="2" borderId="14" xfId="0" applyFont="1" applyFill="1" applyBorder="1" applyAlignment="1">
      <alignment horizontal="center" vertical="center"/>
    </xf>
    <xf numFmtId="1" fontId="29" fillId="2" borderId="15" xfId="0" applyNumberFormat="1" applyFont="1" applyFill="1" applyBorder="1" applyAlignment="1">
      <alignment horizontal="center" vertical="center" wrapText="1"/>
    </xf>
    <xf numFmtId="1" fontId="29" fillId="2" borderId="13" xfId="0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2" borderId="0" xfId="0" applyFont="1" applyFill="1" applyAlignment="1">
      <alignment horizontal="left" vertical="center" wrapText="1"/>
    </xf>
    <xf numFmtId="12" fontId="83" fillId="0" borderId="15" xfId="0" quotePrefix="1" applyNumberFormat="1" applyFont="1" applyBorder="1" applyAlignment="1">
      <alignment horizontal="center" vertical="center" wrapText="1"/>
    </xf>
    <xf numFmtId="12" fontId="83" fillId="0" borderId="12" xfId="0" quotePrefix="1" applyNumberFormat="1" applyFont="1" applyBorder="1" applyAlignment="1">
      <alignment horizontal="center" vertical="center" wrapText="1"/>
    </xf>
    <xf numFmtId="12" fontId="83" fillId="0" borderId="13" xfId="0" quotePrefix="1" applyNumberFormat="1" applyFont="1" applyBorder="1" applyAlignment="1">
      <alignment horizontal="center" vertical="center" wrapText="1"/>
    </xf>
    <xf numFmtId="0" fontId="53" fillId="2" borderId="60" xfId="0" quotePrefix="1" applyFont="1" applyFill="1" applyBorder="1" applyAlignment="1">
      <alignment horizontal="left" vertical="center" wrapText="1"/>
    </xf>
    <xf numFmtId="0" fontId="53" fillId="2" borderId="59" xfId="0" quotePrefix="1" applyFont="1" applyFill="1" applyBorder="1" applyAlignment="1">
      <alignment horizontal="left" vertical="center" wrapText="1"/>
    </xf>
    <xf numFmtId="0" fontId="53" fillId="2" borderId="61" xfId="0" quotePrefix="1" applyFont="1" applyFill="1" applyBorder="1" applyAlignment="1">
      <alignment horizontal="left" vertical="center" wrapText="1"/>
    </xf>
    <xf numFmtId="0" fontId="53" fillId="2" borderId="62" xfId="0" quotePrefix="1" applyFont="1" applyFill="1" applyBorder="1" applyAlignment="1">
      <alignment horizontal="left" vertical="center" wrapText="1"/>
    </xf>
    <xf numFmtId="0" fontId="53" fillId="2" borderId="0" xfId="0" quotePrefix="1" applyFont="1" applyFill="1" applyAlignment="1">
      <alignment horizontal="left" vertical="center" wrapText="1"/>
    </xf>
    <xf numFmtId="0" fontId="53" fillId="2" borderId="63" xfId="0" quotePrefix="1" applyFont="1" applyFill="1" applyBorder="1" applyAlignment="1">
      <alignment horizontal="left" vertical="center" wrapText="1"/>
    </xf>
    <xf numFmtId="0" fontId="53" fillId="2" borderId="10" xfId="0" quotePrefix="1" applyFont="1" applyFill="1" applyBorder="1" applyAlignment="1">
      <alignment horizontal="left" vertical="center" wrapText="1"/>
    </xf>
    <xf numFmtId="0" fontId="53" fillId="2" borderId="58" xfId="0" quotePrefix="1" applyFont="1" applyFill="1" applyBorder="1" applyAlignment="1">
      <alignment horizontal="left" vertical="center" wrapText="1"/>
    </xf>
    <xf numFmtId="0" fontId="53" fillId="2" borderId="64" xfId="0" quotePrefix="1" applyFont="1" applyFill="1" applyBorder="1" applyAlignment="1">
      <alignment horizontal="left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3" borderId="45" xfId="0" applyFont="1" applyFill="1" applyBorder="1" applyAlignment="1">
      <alignment horizontal="center" vertical="center" wrapText="1"/>
    </xf>
    <xf numFmtId="0" fontId="32" fillId="3" borderId="46" xfId="0" applyFont="1" applyFill="1" applyBorder="1" applyAlignment="1">
      <alignment horizontal="center" vertical="center" wrapText="1"/>
    </xf>
    <xf numFmtId="12" fontId="33" fillId="0" borderId="15" xfId="0" quotePrefix="1" applyNumberFormat="1" applyFont="1" applyBorder="1" applyAlignment="1">
      <alignment horizontal="center" vertical="center" wrapText="1"/>
    </xf>
    <xf numFmtId="12" fontId="33" fillId="0" borderId="12" xfId="0" quotePrefix="1" applyNumberFormat="1" applyFont="1" applyBorder="1" applyAlignment="1">
      <alignment horizontal="center" vertical="center" wrapText="1"/>
    </xf>
    <xf numFmtId="12" fontId="33" fillId="0" borderId="13" xfId="0" quotePrefix="1" applyNumberFormat="1" applyFont="1" applyBorder="1" applyAlignment="1">
      <alignment horizontal="center" vertical="center" wrapText="1"/>
    </xf>
    <xf numFmtId="0" fontId="53" fillId="2" borderId="15" xfId="0" applyFont="1" applyFill="1" applyBorder="1" applyAlignment="1">
      <alignment horizontal="center" vertical="center" wrapText="1"/>
    </xf>
    <xf numFmtId="0" fontId="53" fillId="2" borderId="13" xfId="0" applyFont="1" applyFill="1" applyBorder="1" applyAlignment="1">
      <alignment horizontal="center" vertical="center" wrapText="1"/>
    </xf>
    <xf numFmtId="0" fontId="53" fillId="0" borderId="15" xfId="0" applyFont="1" applyBorder="1" applyAlignment="1">
      <alignment horizontal="left" vertical="center" wrapText="1"/>
    </xf>
    <xf numFmtId="0" fontId="53" fillId="0" borderId="13" xfId="0" applyFont="1" applyBorder="1" applyAlignment="1">
      <alignment horizontal="left" vertical="center" wrapText="1"/>
    </xf>
    <xf numFmtId="0" fontId="22" fillId="9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69" fillId="3" borderId="0" xfId="0" applyFont="1" applyFill="1" applyAlignment="1">
      <alignment horizontal="left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40" fillId="2" borderId="45" xfId="0" applyFont="1" applyFill="1" applyBorder="1" applyAlignment="1">
      <alignment horizontal="left" vertical="center"/>
    </xf>
    <xf numFmtId="0" fontId="22" fillId="5" borderId="56" xfId="0" applyFont="1" applyFill="1" applyBorder="1" applyAlignment="1">
      <alignment horizontal="center" vertical="center" wrapText="1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5" xfId="0" applyFont="1" applyFill="1" applyBorder="1" applyAlignment="1">
      <alignment horizontal="center" vertical="center" wrapText="1"/>
    </xf>
    <xf numFmtId="0" fontId="27" fillId="12" borderId="14" xfId="0" applyFont="1" applyFill="1" applyBorder="1" applyAlignment="1">
      <alignment horizontal="left" vertical="center" wrapText="1"/>
    </xf>
    <xf numFmtId="0" fontId="22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1" fontId="56" fillId="0" borderId="9" xfId="0" applyNumberFormat="1" applyFont="1" applyBorder="1" applyAlignment="1">
      <alignment horizontal="center" vertical="center" wrapText="1"/>
    </xf>
    <xf numFmtId="0" fontId="56" fillId="0" borderId="9" xfId="0" applyFont="1" applyBorder="1" applyAlignment="1">
      <alignment horizontal="center" vertical="center" wrapText="1"/>
    </xf>
    <xf numFmtId="0" fontId="71" fillId="0" borderId="23" xfId="0" applyFont="1" applyBorder="1" applyAlignment="1">
      <alignment horizontal="center" vertical="center" wrapText="1"/>
    </xf>
    <xf numFmtId="0" fontId="71" fillId="0" borderId="24" xfId="0" applyFont="1" applyBorder="1" applyAlignment="1">
      <alignment horizontal="center" vertical="center" wrapText="1"/>
    </xf>
    <xf numFmtId="0" fontId="71" fillId="0" borderId="25" xfId="0" applyFont="1" applyBorder="1" applyAlignment="1">
      <alignment horizontal="center" vertical="center" wrapText="1"/>
    </xf>
    <xf numFmtId="0" fontId="71" fillId="0" borderId="26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1" fillId="0" borderId="27" xfId="0" applyFont="1" applyBorder="1" applyAlignment="1">
      <alignment horizontal="center" vertical="center" wrapText="1"/>
    </xf>
    <xf numFmtId="0" fontId="71" fillId="0" borderId="47" xfId="0" applyFont="1" applyBorder="1" applyAlignment="1">
      <alignment horizontal="center" vertical="center" wrapText="1"/>
    </xf>
    <xf numFmtId="0" fontId="71" fillId="0" borderId="29" xfId="0" applyFont="1" applyBorder="1" applyAlignment="1">
      <alignment horizontal="center" vertical="center" wrapText="1"/>
    </xf>
    <xf numFmtId="0" fontId="71" fillId="0" borderId="48" xfId="0" applyFont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left" vertical="center" wrapText="1"/>
    </xf>
    <xf numFmtId="0" fontId="27" fillId="2" borderId="57" xfId="0" applyFont="1" applyFill="1" applyBorder="1" applyAlignment="1">
      <alignment horizontal="left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1" fontId="56" fillId="0" borderId="15" xfId="0" applyNumberFormat="1" applyFont="1" applyBorder="1" applyAlignment="1">
      <alignment horizontal="center" vertical="center" wrapText="1"/>
    </xf>
    <xf numFmtId="1" fontId="56" fillId="0" borderId="12" xfId="0" applyNumberFormat="1" applyFont="1" applyBorder="1" applyAlignment="1">
      <alignment horizontal="center" vertical="center" wrapText="1"/>
    </xf>
    <xf numFmtId="1" fontId="56" fillId="0" borderId="13" xfId="0" applyNumberFormat="1" applyFont="1" applyBorder="1" applyAlignment="1">
      <alignment horizontal="center" vertical="center" wrapText="1"/>
    </xf>
    <xf numFmtId="0" fontId="61" fillId="2" borderId="0" xfId="0" applyFont="1" applyFill="1" applyAlignment="1">
      <alignment horizontal="center" vertical="center"/>
    </xf>
    <xf numFmtId="12" fontId="21" fillId="0" borderId="15" xfId="0" quotePrefix="1" applyNumberFormat="1" applyFont="1" applyBorder="1" applyAlignment="1">
      <alignment horizontal="center" vertical="center" wrapText="1"/>
    </xf>
    <xf numFmtId="12" fontId="21" fillId="0" borderId="12" xfId="0" quotePrefix="1" applyNumberFormat="1" applyFont="1" applyBorder="1" applyAlignment="1">
      <alignment horizontal="center" vertical="center" wrapText="1"/>
    </xf>
    <xf numFmtId="12" fontId="21" fillId="0" borderId="13" xfId="0" quotePrefix="1" applyNumberFormat="1" applyFont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top" wrapText="1"/>
    </xf>
    <xf numFmtId="0" fontId="61" fillId="2" borderId="0" xfId="0" applyFont="1" applyFill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53" fillId="2" borderId="15" xfId="0" quotePrefix="1" applyFont="1" applyFill="1" applyBorder="1" applyAlignment="1">
      <alignment horizontal="center" vertical="center" wrapText="1"/>
    </xf>
    <xf numFmtId="0" fontId="53" fillId="2" borderId="12" xfId="0" quotePrefix="1" applyFont="1" applyFill="1" applyBorder="1" applyAlignment="1">
      <alignment horizontal="center" vertical="center" wrapText="1"/>
    </xf>
    <xf numFmtId="0" fontId="53" fillId="2" borderId="13" xfId="0" quotePrefix="1" applyFont="1" applyFill="1" applyBorder="1" applyAlignment="1">
      <alignment horizontal="center" vertical="center" wrapText="1"/>
    </xf>
    <xf numFmtId="1" fontId="33" fillId="5" borderId="15" xfId="2" applyNumberFormat="1" applyFont="1" applyFill="1" applyBorder="1" applyAlignment="1">
      <alignment horizontal="center" vertical="center" wrapText="1"/>
    </xf>
    <xf numFmtId="1" fontId="33" fillId="5" borderId="12" xfId="2" applyNumberFormat="1" applyFont="1" applyFill="1" applyBorder="1" applyAlignment="1">
      <alignment horizontal="center" vertical="center" wrapText="1"/>
    </xf>
    <xf numFmtId="1" fontId="33" fillId="5" borderId="13" xfId="2" applyNumberFormat="1" applyFont="1" applyFill="1" applyBorder="1" applyAlignment="1">
      <alignment horizontal="center" vertical="center" wrapText="1"/>
    </xf>
    <xf numFmtId="0" fontId="33" fillId="0" borderId="15" xfId="2" applyFont="1" applyBorder="1" applyAlignment="1">
      <alignment horizontal="center"/>
    </xf>
    <xf numFmtId="0" fontId="33" fillId="0" borderId="12" xfId="2" applyFont="1" applyBorder="1" applyAlignment="1">
      <alignment horizontal="center"/>
    </xf>
    <xf numFmtId="0" fontId="33" fillId="0" borderId="13" xfId="2" applyFont="1" applyBorder="1" applyAlignment="1">
      <alignment horizontal="center"/>
    </xf>
    <xf numFmtId="1" fontId="33" fillId="0" borderId="15" xfId="2" applyNumberFormat="1" applyFont="1" applyBorder="1" applyAlignment="1">
      <alignment horizontal="center" vertical="center"/>
    </xf>
    <xf numFmtId="1" fontId="33" fillId="0" borderId="12" xfId="2" applyNumberFormat="1" applyFont="1" applyBorder="1" applyAlignment="1">
      <alignment horizontal="center" vertical="center"/>
    </xf>
    <xf numFmtId="1" fontId="33" fillId="0" borderId="13" xfId="2" applyNumberFormat="1" applyFont="1" applyBorder="1" applyAlignment="1">
      <alignment horizontal="center" vertical="center"/>
    </xf>
    <xf numFmtId="0" fontId="33" fillId="5" borderId="15" xfId="2" applyFont="1" applyFill="1" applyBorder="1" applyAlignment="1">
      <alignment horizontal="center" vertical="center" wrapText="1"/>
    </xf>
    <xf numFmtId="0" fontId="33" fillId="5" borderId="12" xfId="2" applyFont="1" applyFill="1" applyBorder="1" applyAlignment="1">
      <alignment horizontal="center" vertical="center" wrapText="1"/>
    </xf>
    <xf numFmtId="0" fontId="33" fillId="5" borderId="13" xfId="2" applyFont="1" applyFill="1" applyBorder="1" applyAlignment="1">
      <alignment horizontal="center" vertical="center" wrapText="1"/>
    </xf>
    <xf numFmtId="0" fontId="40" fillId="0" borderId="15" xfId="2" quotePrefix="1" applyFont="1" applyBorder="1" applyAlignment="1">
      <alignment horizontal="center" wrapText="1"/>
    </xf>
    <xf numFmtId="0" fontId="40" fillId="0" borderId="12" xfId="2" quotePrefix="1" applyFont="1" applyBorder="1" applyAlignment="1">
      <alignment horizontal="center" wrapText="1"/>
    </xf>
    <xf numFmtId="0" fontId="40" fillId="0" borderId="13" xfId="2" quotePrefix="1" applyFont="1" applyBorder="1" applyAlignment="1">
      <alignment horizontal="center" wrapText="1"/>
    </xf>
    <xf numFmtId="0" fontId="55" fillId="0" borderId="15" xfId="2" applyFont="1" applyBorder="1" applyAlignment="1">
      <alignment horizontal="center" vertical="center" wrapText="1"/>
    </xf>
    <xf numFmtId="0" fontId="55" fillId="0" borderId="12" xfId="2" applyFont="1" applyBorder="1" applyAlignment="1">
      <alignment horizontal="center" vertical="center" wrapText="1"/>
    </xf>
    <xf numFmtId="0" fontId="55" fillId="0" borderId="13" xfId="2" applyFont="1" applyBorder="1" applyAlignment="1">
      <alignment horizontal="center" vertical="center" wrapText="1"/>
    </xf>
    <xf numFmtId="1" fontId="33" fillId="0" borderId="15" xfId="2" applyNumberFormat="1" applyFont="1" applyBorder="1" applyAlignment="1">
      <alignment horizontal="center" vertical="center" wrapText="1"/>
    </xf>
    <xf numFmtId="1" fontId="33" fillId="0" borderId="12" xfId="2" applyNumberFormat="1" applyFont="1" applyBorder="1" applyAlignment="1">
      <alignment horizontal="center" vertical="center" wrapText="1"/>
    </xf>
    <xf numFmtId="1" fontId="33" fillId="0" borderId="13" xfId="2" applyNumberFormat="1" applyFont="1" applyBorder="1" applyAlignment="1">
      <alignment horizontal="center" vertical="center" wrapText="1"/>
    </xf>
    <xf numFmtId="1" fontId="34" fillId="0" borderId="15" xfId="2" applyNumberFormat="1" applyFont="1" applyBorder="1" applyAlignment="1">
      <alignment horizontal="center" vertical="center" wrapText="1"/>
    </xf>
    <xf numFmtId="1" fontId="34" fillId="0" borderId="12" xfId="2" applyNumberFormat="1" applyFont="1" applyBorder="1" applyAlignment="1">
      <alignment horizontal="center" vertical="center" wrapText="1"/>
    </xf>
    <xf numFmtId="1" fontId="34" fillId="0" borderId="13" xfId="2" applyNumberFormat="1" applyFont="1" applyBorder="1" applyAlignment="1">
      <alignment horizontal="center" vertical="center" wrapText="1"/>
    </xf>
    <xf numFmtId="0" fontId="85" fillId="0" borderId="24" xfId="0" applyFont="1" applyBorder="1" applyAlignment="1">
      <alignment horizontal="center" vertical="center"/>
    </xf>
    <xf numFmtId="0" fontId="37" fillId="0" borderId="0" xfId="59" applyFont="1" applyAlignment="1">
      <alignment horizontal="left" vertical="center" wrapText="1"/>
    </xf>
    <xf numFmtId="16" fontId="37" fillId="0" borderId="31" xfId="59" applyNumberFormat="1" applyFont="1" applyBorder="1" applyAlignment="1">
      <alignment horizontal="left" vertical="center" wrapText="1"/>
    </xf>
    <xf numFmtId="0" fontId="37" fillId="0" borderId="32" xfId="59" applyFont="1" applyBorder="1" applyAlignment="1">
      <alignment horizontal="left" vertical="center" wrapText="1"/>
    </xf>
    <xf numFmtId="0" fontId="37" fillId="0" borderId="33" xfId="59" applyFont="1" applyBorder="1" applyAlignment="1">
      <alignment horizontal="left" vertical="center" wrapText="1"/>
    </xf>
    <xf numFmtId="0" fontId="37" fillId="0" borderId="36" xfId="59" applyFont="1" applyBorder="1" applyAlignment="1">
      <alignment horizontal="left" vertical="center" wrapText="1"/>
    </xf>
    <xf numFmtId="0" fontId="37" fillId="0" borderId="37" xfId="59" applyFont="1" applyBorder="1" applyAlignment="1">
      <alignment horizontal="left" vertical="center" wrapText="1"/>
    </xf>
    <xf numFmtId="0" fontId="37" fillId="0" borderId="38" xfId="59" applyFont="1" applyBorder="1" applyAlignment="1">
      <alignment horizontal="left" vertical="center" wrapText="1"/>
    </xf>
    <xf numFmtId="0" fontId="22" fillId="0" borderId="36" xfId="59" applyFont="1" applyBorder="1" applyAlignment="1">
      <alignment horizontal="left" vertical="center" wrapText="1"/>
    </xf>
    <xf numFmtId="0" fontId="22" fillId="0" borderId="37" xfId="59" applyFont="1" applyBorder="1" applyAlignment="1">
      <alignment horizontal="left" vertical="center" wrapText="1"/>
    </xf>
    <xf numFmtId="0" fontId="22" fillId="0" borderId="38" xfId="59" applyFont="1" applyBorder="1" applyAlignment="1">
      <alignment horizontal="left" vertical="center" wrapText="1"/>
    </xf>
    <xf numFmtId="0" fontId="84" fillId="0" borderId="36" xfId="59" applyFont="1" applyBorder="1" applyAlignment="1">
      <alignment horizontal="left" vertical="center" wrapText="1"/>
    </xf>
    <xf numFmtId="0" fontId="84" fillId="0" borderId="37" xfId="59" applyFont="1" applyBorder="1" applyAlignment="1">
      <alignment horizontal="left" vertical="center" wrapText="1"/>
    </xf>
    <xf numFmtId="0" fontId="84" fillId="0" borderId="38" xfId="59" applyFont="1" applyBorder="1" applyAlignment="1">
      <alignment horizontal="left" vertical="center" wrapText="1"/>
    </xf>
    <xf numFmtId="0" fontId="37" fillId="0" borderId="41" xfId="59" applyFont="1" applyBorder="1" applyAlignment="1">
      <alignment horizontal="left" vertical="center" wrapText="1"/>
    </xf>
    <xf numFmtId="0" fontId="37" fillId="0" borderId="43" xfId="59" applyFont="1" applyBorder="1" applyAlignment="1">
      <alignment horizontal="left" vertical="center" wrapText="1"/>
    </xf>
    <xf numFmtId="0" fontId="37" fillId="0" borderId="44" xfId="59" applyFont="1" applyBorder="1" applyAlignment="1">
      <alignment horizontal="left" vertical="center" wrapText="1"/>
    </xf>
    <xf numFmtId="0" fontId="48" fillId="5" borderId="5" xfId="59" applyFont="1" applyFill="1" applyBorder="1" applyAlignment="1">
      <alignment horizontal="center" vertical="center"/>
    </xf>
    <xf numFmtId="0" fontId="48" fillId="5" borderId="6" xfId="59" applyFont="1" applyFill="1" applyBorder="1" applyAlignment="1">
      <alignment horizontal="center" vertical="center"/>
    </xf>
    <xf numFmtId="0" fontId="37" fillId="5" borderId="28" xfId="59" applyFont="1" applyFill="1" applyBorder="1" applyAlignment="1">
      <alignment horizontal="left" vertical="center"/>
    </xf>
    <xf numFmtId="0" fontId="37" fillId="0" borderId="6" xfId="59" applyFont="1" applyBorder="1" applyAlignment="1">
      <alignment vertical="center"/>
    </xf>
    <xf numFmtId="0" fontId="37" fillId="0" borderId="6" xfId="59" applyFont="1" applyBorder="1" applyAlignment="1">
      <alignment horizontal="left" vertical="center"/>
    </xf>
    <xf numFmtId="0" fontId="37" fillId="0" borderId="5" xfId="59" applyFont="1" applyBorder="1" applyAlignment="1">
      <alignment horizontal="center" vertical="center"/>
    </xf>
    <xf numFmtId="0" fontId="37" fillId="0" borderId="6" xfId="59" applyFont="1" applyBorder="1" applyAlignment="1">
      <alignment horizontal="center" vertical="center"/>
    </xf>
    <xf numFmtId="0" fontId="37" fillId="0" borderId="7" xfId="59" applyFont="1" applyBorder="1" applyAlignment="1">
      <alignment horizontal="center" vertical="center"/>
    </xf>
    <xf numFmtId="0" fontId="37" fillId="5" borderId="5" xfId="59" applyFont="1" applyFill="1" applyBorder="1" applyAlignment="1">
      <alignment horizontal="left" vertical="center" wrapText="1"/>
    </xf>
    <xf numFmtId="0" fontId="37" fillId="5" borderId="7" xfId="59" applyFont="1" applyFill="1" applyBorder="1" applyAlignment="1">
      <alignment horizontal="left" vertical="center" wrapText="1"/>
    </xf>
    <xf numFmtId="0" fontId="37" fillId="14" borderId="5" xfId="59" applyFont="1" applyFill="1" applyBorder="1" applyAlignment="1">
      <alignment horizontal="center" vertical="center"/>
    </xf>
    <xf numFmtId="0" fontId="37" fillId="14" borderId="7" xfId="59" applyFont="1" applyFill="1" applyBorder="1" applyAlignment="1">
      <alignment horizontal="center" vertical="center"/>
    </xf>
    <xf numFmtId="0" fontId="37" fillId="14" borderId="5" xfId="59" quotePrefix="1" applyFont="1" applyFill="1" applyBorder="1" applyAlignment="1" applyProtection="1">
      <alignment horizontal="center" vertical="center" wrapText="1"/>
      <protection locked="0"/>
    </xf>
    <xf numFmtId="0" fontId="37" fillId="14" borderId="7" xfId="59" applyFont="1" applyFill="1" applyBorder="1" applyAlignment="1" applyProtection="1">
      <alignment horizontal="center" vertical="center" wrapText="1"/>
      <protection locked="0"/>
    </xf>
    <xf numFmtId="0" fontId="20" fillId="0" borderId="36" xfId="29" applyFont="1" applyBorder="1" applyAlignment="1">
      <alignment horizontal="left" vertical="center" wrapText="1"/>
    </xf>
    <xf numFmtId="0" fontId="20" fillId="0" borderId="37" xfId="29" applyFont="1" applyBorder="1" applyAlignment="1">
      <alignment horizontal="left" vertical="center" wrapText="1"/>
    </xf>
    <xf numFmtId="0" fontId="20" fillId="0" borderId="38" xfId="29" applyFont="1" applyBorder="1" applyAlignment="1">
      <alignment horizontal="left" vertical="center" wrapText="1"/>
    </xf>
    <xf numFmtId="0" fontId="20" fillId="0" borderId="41" xfId="29" applyFont="1" applyBorder="1" applyAlignment="1">
      <alignment horizontal="left" vertical="center" wrapText="1"/>
    </xf>
    <xf numFmtId="0" fontId="20" fillId="0" borderId="43" xfId="29" applyFont="1" applyBorder="1" applyAlignment="1">
      <alignment horizontal="left" vertical="center" wrapText="1"/>
    </xf>
    <xf numFmtId="0" fontId="20" fillId="0" borderId="44" xfId="29" applyFont="1" applyBorder="1" applyAlignment="1">
      <alignment horizontal="left" vertical="center" wrapText="1"/>
    </xf>
    <xf numFmtId="0" fontId="20" fillId="0" borderId="31" xfId="29" quotePrefix="1" applyFont="1" applyBorder="1" applyAlignment="1">
      <alignment horizontal="left" vertical="center" wrapText="1"/>
    </xf>
    <xf numFmtId="0" fontId="20" fillId="0" borderId="32" xfId="29" applyFont="1" applyBorder="1" applyAlignment="1">
      <alignment horizontal="left" vertical="center" wrapText="1"/>
    </xf>
    <xf numFmtId="0" fontId="20" fillId="0" borderId="33" xfId="29" applyFont="1" applyBorder="1" applyAlignment="1">
      <alignment horizontal="left" vertical="center" wrapText="1"/>
    </xf>
    <xf numFmtId="0" fontId="20" fillId="0" borderId="36" xfId="29" quotePrefix="1" applyFont="1" applyBorder="1" applyAlignment="1">
      <alignment horizontal="left" vertical="center" wrapText="1"/>
    </xf>
  </cellXfs>
  <cellStyles count="82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" xfId="64" builtinId="3"/>
    <cellStyle name="Comma 10 3" xfId="81" xr:uid="{C83F887C-222B-4ACF-ACCC-B54B7D624A4B}"/>
    <cellStyle name="Comma 2" xfId="12" xr:uid="{00000000-0005-0000-0000-000009000000}"/>
    <cellStyle name="Comma 2 2" xfId="13" xr:uid="{00000000-0005-0000-0000-00000A000000}"/>
    <cellStyle name="Comma 2 6" xfId="80" xr:uid="{64130106-DB95-402F-AA18-BFCC285E94F6}"/>
    <cellStyle name="Comma 3" xfId="14" xr:uid="{00000000-0005-0000-0000-00000B000000}"/>
    <cellStyle name="Comma 4" xfId="15" xr:uid="{00000000-0005-0000-0000-00000C000000}"/>
    <cellStyle name="Comma 6" xfId="68" xr:uid="{1FAD76C6-5BAF-4F3E-B975-B8DCD4E27366}"/>
    <cellStyle name="Comma 6 2 3" xfId="74" xr:uid="{BBEACBE5-259E-4EF8-9E1D-8C6A0130AAE9}"/>
    <cellStyle name="Comma 74 2" xfId="69" xr:uid="{0489190B-A283-4E61-8A05-3D3A8C106423}"/>
    <cellStyle name="Comma 75 2" xfId="75" xr:uid="{E714B5E3-3AE5-4C80-9349-8814512ACEBE}"/>
    <cellStyle name="Comma0" xfId="16" xr:uid="{00000000-0005-0000-0000-00000D000000}"/>
    <cellStyle name="Currency 12 2 2" xfId="76" xr:uid="{4D7ADF11-AB5F-422A-BA06-CED29CABBB2B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Hyperlink 2" xfId="67" xr:uid="{61D086FA-F073-47A4-AFCA-A05C736910D1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0" xfId="70" xr:uid="{3C877BC7-8679-434E-8EBC-94B2C2BA84BB}"/>
    <cellStyle name="Normal 10 2" xfId="65" xr:uid="{271D61A9-663C-4FBE-AB29-FD3666DC9F72}"/>
    <cellStyle name="Normal 10 2 7" xfId="73" xr:uid="{8845C33E-E7F4-4DD1-B7E3-37C3EB55F997}"/>
    <cellStyle name="Normal 11" xfId="62" xr:uid="{00000000-0005-0000-0000-000019000000}"/>
    <cellStyle name="Normal 133" xfId="1" xr:uid="{00000000-0005-0000-0000-00001A000000}"/>
    <cellStyle name="Normal 133 3" xfId="72" xr:uid="{B6767CFA-EE5A-44C5-8C2F-BEFC2B377178}"/>
    <cellStyle name="Normal 133 3 3" xfId="66" xr:uid="{AA0890B0-6B39-41AD-9B36-E227F2AE0974}"/>
    <cellStyle name="Normal 137" xfId="71" xr:uid="{93BE3D80-B76F-4CF7-ABE5-DD0DAA146D2B}"/>
    <cellStyle name="Normal 145" xfId="60" xr:uid="{00000000-0005-0000-0000-00001B000000}"/>
    <cellStyle name="Normal 2" xfId="2" xr:uid="{00000000-0005-0000-0000-00001C000000}"/>
    <cellStyle name="Normal 2 2" xfId="27" xr:uid="{00000000-0005-0000-0000-00001D000000}"/>
    <cellStyle name="Normal 2 3" xfId="59" xr:uid="{00000000-0005-0000-0000-00001E000000}"/>
    <cellStyle name="Normal 2_112060-QTM" xfId="28" xr:uid="{00000000-0005-0000-0000-00001F000000}"/>
    <cellStyle name="Normal 20 3" xfId="77" xr:uid="{5E4C26B8-FCB8-49F8-BD20-45498773FF97}"/>
    <cellStyle name="Normal 3" xfId="29" xr:uid="{00000000-0005-0000-0000-000020000000}"/>
    <cellStyle name="Normal 3 2" xfId="30" xr:uid="{00000000-0005-0000-0000-000021000000}"/>
    <cellStyle name="Normal 3 2 4" xfId="78" xr:uid="{81FC1655-157A-419C-8F76-4A9136361ECE}"/>
    <cellStyle name="Normal 3 3" xfId="31" xr:uid="{00000000-0005-0000-0000-000022000000}"/>
    <cellStyle name="Normal 3_111030-111048-111061-QTCN" xfId="32" xr:uid="{00000000-0005-0000-0000-000023000000}"/>
    <cellStyle name="Normal 4" xfId="33" xr:uid="{00000000-0005-0000-0000-000024000000}"/>
    <cellStyle name="Normal 4 2" xfId="34" xr:uid="{00000000-0005-0000-0000-000025000000}"/>
    <cellStyle name="Normal 4 5" xfId="79" xr:uid="{9B848D95-0EDC-4CB7-AC63-26F9D06E133B}"/>
    <cellStyle name="Normal 5" xfId="35" xr:uid="{00000000-0005-0000-0000-000026000000}"/>
    <cellStyle name="Normal 6" xfId="36" xr:uid="{00000000-0005-0000-0000-000027000000}"/>
    <cellStyle name="Normal 7" xfId="61" xr:uid="{00000000-0005-0000-0000-000028000000}"/>
    <cellStyle name="Normal 8 2" xfId="63" xr:uid="{15668203-830B-4121-A738-97567434392B}"/>
    <cellStyle name="Percent [2]" xfId="37" xr:uid="{00000000-0005-0000-0000-000029000000}"/>
    <cellStyle name="Percent 2" xfId="38" xr:uid="{00000000-0005-0000-0000-00002A000000}"/>
    <cellStyle name="Percent 2 2" xfId="39" xr:uid="{00000000-0005-0000-0000-00002B000000}"/>
    <cellStyle name="Percent 2 3" xfId="40" xr:uid="{00000000-0005-0000-0000-00002C000000}"/>
    <cellStyle name="Percent 3" xfId="41" xr:uid="{00000000-0005-0000-0000-00002D000000}"/>
    <cellStyle name="SAPBEXstdData" xfId="42" xr:uid="{00000000-0005-0000-0000-00002E000000}"/>
    <cellStyle name="SAPBEXstdItem" xfId="43" xr:uid="{00000000-0005-0000-0000-00002F000000}"/>
    <cellStyle name="Style 1" xfId="44" xr:uid="{00000000-0005-0000-0000-000030000000}"/>
    <cellStyle name="Times New Roman" xfId="45" xr:uid="{00000000-0005-0000-0000-000031000000}"/>
    <cellStyle name="Total 2" xfId="46" xr:uid="{00000000-0005-0000-0000-000032000000}"/>
    <cellStyle name="Обычный_Лист1" xfId="47" xr:uid="{00000000-0005-0000-0000-000033000000}"/>
    <cellStyle name="똿뗦먛귟 [0.00]_PRODUCT DETAIL Q1" xfId="48" xr:uid="{00000000-0005-0000-0000-000034000000}"/>
    <cellStyle name="똿뗦먛귟_PRODUCT DETAIL Q1" xfId="49" xr:uid="{00000000-0005-0000-0000-000035000000}"/>
    <cellStyle name="믅됞 [0.00]_PRODUCT DETAIL Q1" xfId="50" xr:uid="{00000000-0005-0000-0000-000036000000}"/>
    <cellStyle name="믅됞_PRODUCT DETAIL Q1" xfId="51" xr:uid="{00000000-0005-0000-0000-000037000000}"/>
    <cellStyle name="백분율_HOBONG" xfId="52" xr:uid="{00000000-0005-0000-0000-000038000000}"/>
    <cellStyle name="뷭?_BOOKSHIP" xfId="53" xr:uid="{00000000-0005-0000-0000-000039000000}"/>
    <cellStyle name="콤마 [0]_1202" xfId="54" xr:uid="{00000000-0005-0000-0000-00003A000000}"/>
    <cellStyle name="콤마_1202" xfId="55" xr:uid="{00000000-0005-0000-0000-00003B000000}"/>
    <cellStyle name="통화 [0]_1202" xfId="56" xr:uid="{00000000-0005-0000-0000-00003C000000}"/>
    <cellStyle name="통화_1202" xfId="57" xr:uid="{00000000-0005-0000-0000-00003D000000}"/>
    <cellStyle name="표준_(정보부문)월별인원계획" xfId="58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Relationship Id="rId5" Type="http://schemas.openxmlformats.org/officeDocument/2006/relationships/image" Target="../media/image9.png"/><Relationship Id="rId4" Type="http://schemas.openxmlformats.org/officeDocument/2006/relationships/image" Target="../media/image8.F88970B0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299567</xdr:colOff>
      <xdr:row>5</xdr:row>
      <xdr:rowOff>8660</xdr:rowOff>
    </xdr:from>
    <xdr:to>
      <xdr:col>15</xdr:col>
      <xdr:colOff>1110470</xdr:colOff>
      <xdr:row>7</xdr:row>
      <xdr:rowOff>468935</xdr:rowOff>
    </xdr:to>
    <xdr:pic>
      <xdr:nvPicPr>
        <xdr:cNvPr id="5" name="Picture 4" descr="A front and back view of a sweater&#10;&#10;Description automatically generated">
          <a:extLst>
            <a:ext uri="{FF2B5EF4-FFF2-40B4-BE49-F238E27FC236}">
              <a16:creationId xmlns:a16="http://schemas.microsoft.com/office/drawing/2014/main" id="{2F8E4405-2725-6CE1-B02C-DAD1E4DEC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93692" y="2358160"/>
          <a:ext cx="3033403" cy="1539775"/>
        </a:xfrm>
        <a:prstGeom prst="rect">
          <a:avLst/>
        </a:prstGeom>
      </xdr:spPr>
    </xdr:pic>
    <xdr:clientData/>
  </xdr:twoCellAnchor>
  <xdr:twoCellAnchor editAs="oneCell">
    <xdr:from>
      <xdr:col>10</xdr:col>
      <xdr:colOff>577273</xdr:colOff>
      <xdr:row>98</xdr:row>
      <xdr:rowOff>496454</xdr:rowOff>
    </xdr:from>
    <xdr:to>
      <xdr:col>15</xdr:col>
      <xdr:colOff>138542</xdr:colOff>
      <xdr:row>114</xdr:row>
      <xdr:rowOff>401361</xdr:rowOff>
    </xdr:to>
    <xdr:pic>
      <xdr:nvPicPr>
        <xdr:cNvPr id="6" name="Picture 5" descr="A pink text on a gray background&#10;&#10;Description automatically generated">
          <a:extLst>
            <a:ext uri="{FF2B5EF4-FFF2-40B4-BE49-F238E27FC236}">
              <a16:creationId xmlns:a16="http://schemas.microsoft.com/office/drawing/2014/main" id="{F09541FE-17D9-4600-AAFE-42163EC1E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1728" y="25226818"/>
          <a:ext cx="5380178" cy="3661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3132667</xdr:colOff>
      <xdr:row>0</xdr:row>
      <xdr:rowOff>359834</xdr:rowOff>
    </xdr:from>
    <xdr:to>
      <xdr:col>3</xdr:col>
      <xdr:colOff>6154525</xdr:colOff>
      <xdr:row>3</xdr:row>
      <xdr:rowOff>128345</xdr:rowOff>
    </xdr:to>
    <xdr:pic>
      <xdr:nvPicPr>
        <xdr:cNvPr id="3" name="Picture 2" descr="A front and back view of a sweater&#10;&#10;Description automatically generated">
          <a:extLst>
            <a:ext uri="{FF2B5EF4-FFF2-40B4-BE49-F238E27FC236}">
              <a16:creationId xmlns:a16="http://schemas.microsoft.com/office/drawing/2014/main" id="{E17A681F-7962-4189-A2D4-AD2C4972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38500" y="359834"/>
          <a:ext cx="3021858" cy="1525344"/>
        </a:xfrm>
        <a:prstGeom prst="rect">
          <a:avLst/>
        </a:prstGeom>
      </xdr:spPr>
    </xdr:pic>
    <xdr:clientData/>
  </xdr:twoCellAnchor>
  <xdr:twoCellAnchor editAs="oneCell">
    <xdr:from>
      <xdr:col>2</xdr:col>
      <xdr:colOff>3471334</xdr:colOff>
      <xdr:row>21</xdr:row>
      <xdr:rowOff>571248</xdr:rowOff>
    </xdr:from>
    <xdr:to>
      <xdr:col>2</xdr:col>
      <xdr:colOff>6074834</xdr:colOff>
      <xdr:row>21</xdr:row>
      <xdr:rowOff>2804642</xdr:rowOff>
    </xdr:to>
    <xdr:pic>
      <xdr:nvPicPr>
        <xdr:cNvPr id="10" name="Picture 9" descr="A brown flower with a white background&#10;&#10;Description automatically generated">
          <a:extLst>
            <a:ext uri="{FF2B5EF4-FFF2-40B4-BE49-F238E27FC236}">
              <a16:creationId xmlns:a16="http://schemas.microsoft.com/office/drawing/2014/main" id="{6E5976D7-59BE-E6F9-CC21-F160B1745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77167" y="28214915"/>
          <a:ext cx="2603500" cy="2233394"/>
        </a:xfrm>
        <a:prstGeom prst="rect">
          <a:avLst/>
        </a:prstGeom>
      </xdr:spPr>
    </xdr:pic>
    <xdr:clientData/>
  </xdr:twoCellAnchor>
  <xdr:twoCellAnchor editAs="oneCell">
    <xdr:from>
      <xdr:col>2</xdr:col>
      <xdr:colOff>2031999</xdr:colOff>
      <xdr:row>17</xdr:row>
      <xdr:rowOff>275165</xdr:rowOff>
    </xdr:from>
    <xdr:to>
      <xdr:col>2</xdr:col>
      <xdr:colOff>6519332</xdr:colOff>
      <xdr:row>17</xdr:row>
      <xdr:rowOff>3350092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3331FE-C457-41BF-9A99-8E2334E98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37832" y="19092332"/>
          <a:ext cx="4487333" cy="3074927"/>
        </a:xfrm>
        <a:prstGeom prst="rect">
          <a:avLst/>
        </a:prstGeom>
      </xdr:spPr>
    </xdr:pic>
    <xdr:clientData/>
  </xdr:twoCellAnchor>
  <xdr:twoCellAnchor editAs="oneCell">
    <xdr:from>
      <xdr:col>2</xdr:col>
      <xdr:colOff>2564342</xdr:colOff>
      <xdr:row>19</xdr:row>
      <xdr:rowOff>17992</xdr:rowOff>
    </xdr:from>
    <xdr:to>
      <xdr:col>2</xdr:col>
      <xdr:colOff>6031442</xdr:colOff>
      <xdr:row>19</xdr:row>
      <xdr:rowOff>2983442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F02EBE-21F4-2309-8EBB-81A135B3E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4435667" y="31961667"/>
          <a:ext cx="2965450" cy="3467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783167</xdr:colOff>
      <xdr:row>25</xdr:row>
      <xdr:rowOff>550334</xdr:rowOff>
    </xdr:from>
    <xdr:ext cx="4931833" cy="2993724"/>
    <xdr:pic>
      <xdr:nvPicPr>
        <xdr:cNvPr id="5" name="Picture 4">
          <a:extLst>
            <a:ext uri="{FF2B5EF4-FFF2-40B4-BE49-F238E27FC236}">
              <a16:creationId xmlns:a16="http://schemas.microsoft.com/office/drawing/2014/main" id="{F92B0631-2DA7-4E8B-8941-0A18D8C5F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589000" y="37062834"/>
          <a:ext cx="4931833" cy="299372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STOMERS\MARSHALL%20ARTIST\SAMPLING\SALESMAN%20SP12\STYLES%20FILE\TRIMS%20LIST\MAI\BCThue\Nam%202009\Tu%20van%20ke%20toan\Monthly%20report%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OTHERS\TRIMS%20&amp;%20FABRIC%20LIST\MARSHALL%20ARTIST\SP12%20PRODUCTION\trim\TRIMLIST\MAI\BCThue\Nam%202009\Tu%20van%20ke%20toan\Monthly%20report%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R.%20HAI%20PLANNING\WovenForm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h.nth\AppData\Local\Microsoft\Windows\INetCache\Content.Outlook\0KVX4LH0\UA%20-%20CUTTING%20DOCKET%20-%20ISO.XLSX" TargetMode="External"/></Relationships>
</file>

<file path=xl/externalLinks/_rels/externalLink29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GOLF%20LE%20FLEUR/3-FW24/1-SAMPLE/2-STYLE-FILE/CUTTING%20DOCKET/GOLF%20LE%20FLEUR%20-%20FW24%20-%20G11-CR01%20-%20SUN%20SEEKERS%20CREWNECK%20-%20SIZE%20SET.xlsx" TargetMode="External"/><Relationship Id="rId2" Type="http://schemas.microsoft.com/office/2019/04/relationships/externalLinkLongPath" Target="/sites/COMMERCIAL/Shared%20Documents/General/2-CUSTOMER-FOLDER/GOLF%20LE%20FLEUR/3-FW24/1-SAMPLE/2-STYLE-FILE/CUTTING%20DOCKET/GOLF%20LE%20FLEUR%20-%20FW24%20-%20G11-CR01%20-%20SUN%20SEEKERS%20CREWNECK%20-%20SIZE%20SET.xlsx?40100328" TargetMode="External"/><Relationship Id="rId1" Type="http://schemas.openxmlformats.org/officeDocument/2006/relationships/externalLinkPath" Target="file:///\\40100328\GOLF%20LE%20FLEUR%20-%20FW24%20-%20G11-CR01%20-%20SUN%20SEEKERS%20CREWNECK%20-%20SIZE%20S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GOLF%20WANG/2-FW24/2-PRODUCTION/2-STYLE-FILE/CUTTING%20DOCKET/G10STS171-%20OLDE%20FLOODED%20TEE%20by%20GOLF%20WANG.XLSX" TargetMode="External"/><Relationship Id="rId1" Type="http://schemas.openxmlformats.org/officeDocument/2006/relationships/externalLinkPath" Target="/sites/COMMERCIAL/Shared%20Documents/General/2-CUSTOMER-FOLDER/GOLF%20WANG/2-FW24/2-PRODUCTION/2-STYLE-FILE/CUTTING%20DOCKET/G10STS171-%20OLDE%20FLOODED%20TEE%20by%20GOLF%20WA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 DOCKET"/>
      <sheetName val="2. TRIM CARD"/>
      <sheetName val="FORM SIGN"/>
      <sheetName val="3. ĐỊNH VỊ HÌNH IN.THÊU"/>
      <sheetName val="4. THÔNG SỐ SẢN XUẤT"/>
    </sheetNames>
    <sheetDataSet>
      <sheetData sheetId="0" refreshError="1">
        <row r="31">
          <cell r="D31" t="str">
            <v>VẢI CHÍNH</v>
          </cell>
        </row>
        <row r="40">
          <cell r="B40" t="str">
            <v>CHỈ 40/2 MAY CHÍNH + VẮT SỔ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2. TRIM CARD"/>
      <sheetName val="3. ĐỊNH VỊ HÌNH IN"/>
      <sheetName val="BTS"/>
      <sheetName val="5. COMMENT PP MEETING"/>
    </sheetNames>
    <sheetDataSet>
      <sheetData sheetId="0">
        <row r="8">
          <cell r="D8" t="str">
            <v>SUNSEEKERS CREWNECK SWEATSHIRT</v>
          </cell>
        </row>
      </sheetData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BLA"/>
      <sheetName val="WH.BR"/>
      <sheetName val="2. TRIM CARD"/>
      <sheetName val="SPEC"/>
      <sheetName val="PP MEETING "/>
      <sheetName val="7. PACKING"/>
      <sheetName val="BLACK"/>
      <sheetName val="2. TRIM CARD (BL)"/>
      <sheetName val="BR"/>
      <sheetName val="2. TRIM CARD (BR)"/>
      <sheetName val="WH"/>
      <sheetName val="2. TRIM CARD (2)"/>
      <sheetName val="4. COMMENT PP MEETING"/>
    </sheetNames>
    <sheetDataSet>
      <sheetData sheetId="0">
        <row r="7">
          <cell r="D7" t="str">
            <v>G10STS171</v>
          </cell>
        </row>
      </sheetData>
      <sheetData sheetId="1" refreshError="1"/>
      <sheetData sheetId="2">
        <row r="9">
          <cell r="D9" t="str">
            <v>FW24 PRODUCTION</v>
          </cell>
        </row>
      </sheetData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3"/>
  <sheetViews>
    <sheetView view="pageBreakPreview" topLeftCell="B80" zoomScale="40" zoomScaleNormal="55" zoomScaleSheetLayoutView="40" zoomScalePageLayoutView="40" workbookViewId="0">
      <selection activeCell="M86" sqref="M86"/>
    </sheetView>
  </sheetViews>
  <sheetFormatPr defaultColWidth="9.140625" defaultRowHeight="14.25"/>
  <cols>
    <col min="1" max="1" width="7.85546875" style="87" customWidth="1"/>
    <col min="2" max="2" width="33.28515625" style="87" customWidth="1"/>
    <col min="3" max="3" width="15.42578125" style="87" customWidth="1"/>
    <col min="4" max="5" width="22.5703125" style="87" customWidth="1"/>
    <col min="6" max="6" width="19" style="87" customWidth="1"/>
    <col min="7" max="7" width="19" style="88" customWidth="1"/>
    <col min="8" max="14" width="17.140625" style="87" customWidth="1"/>
    <col min="15" max="15" width="14.5703125" style="87" customWidth="1"/>
    <col min="16" max="16" width="20.7109375" style="87" customWidth="1"/>
    <col min="17" max="17" width="14.85546875" style="87" bestFit="1" customWidth="1"/>
    <col min="18" max="16384" width="9.140625" style="87"/>
  </cols>
  <sheetData>
    <row r="1" spans="1:16" s="1" customFormat="1" ht="39.950000000000003" customHeight="1">
      <c r="A1" s="35"/>
      <c r="B1" s="35"/>
      <c r="C1" s="35"/>
      <c r="D1" s="36"/>
      <c r="E1" s="35"/>
      <c r="F1" s="35"/>
      <c r="G1" s="35"/>
      <c r="H1" s="35"/>
      <c r="I1" s="35"/>
      <c r="J1" s="35"/>
      <c r="K1" s="35"/>
      <c r="L1" s="37"/>
      <c r="M1" s="355" t="s">
        <v>102</v>
      </c>
      <c r="N1" s="355" t="s">
        <v>102</v>
      </c>
      <c r="O1" s="356" t="s">
        <v>103</v>
      </c>
      <c r="P1" s="356"/>
    </row>
    <row r="2" spans="1:16" s="1" customFormat="1" ht="39.950000000000003" customHeight="1">
      <c r="A2" s="35"/>
      <c r="B2" s="35"/>
      <c r="C2" s="35"/>
      <c r="D2" s="35"/>
      <c r="E2" s="35"/>
      <c r="F2" s="35"/>
      <c r="G2" s="161"/>
      <c r="H2" s="161"/>
      <c r="I2" s="161"/>
      <c r="J2" s="161"/>
      <c r="K2" s="161"/>
      <c r="L2" s="162"/>
      <c r="M2" s="355" t="s">
        <v>104</v>
      </c>
      <c r="N2" s="355" t="s">
        <v>104</v>
      </c>
      <c r="O2" s="357" t="s">
        <v>105</v>
      </c>
      <c r="P2" s="357"/>
    </row>
    <row r="3" spans="1:16" s="1" customFormat="1" ht="39.950000000000003" customHeight="1">
      <c r="A3" s="35"/>
      <c r="B3" s="35"/>
      <c r="C3" s="35"/>
      <c r="D3" s="35"/>
      <c r="E3" s="35"/>
      <c r="F3" s="37"/>
      <c r="H3" s="7"/>
      <c r="I3" s="7"/>
      <c r="J3" s="7"/>
      <c r="K3" s="7"/>
      <c r="L3" s="7"/>
      <c r="M3" s="358" t="s">
        <v>106</v>
      </c>
      <c r="N3" s="355" t="s">
        <v>106</v>
      </c>
      <c r="O3" s="359" t="s">
        <v>108</v>
      </c>
      <c r="P3" s="356"/>
    </row>
    <row r="4" spans="1:16" s="3" customFormat="1" ht="33" customHeight="1" thickBot="1">
      <c r="B4" s="2" t="s">
        <v>162</v>
      </c>
      <c r="G4" s="7"/>
      <c r="H4" s="7"/>
      <c r="I4" s="7"/>
      <c r="J4" s="7"/>
      <c r="K4" s="7"/>
      <c r="L4" s="7"/>
    </row>
    <row r="5" spans="1:16" s="3" customFormat="1" ht="33" customHeight="1">
      <c r="B5" s="4" t="s">
        <v>0</v>
      </c>
      <c r="C5" s="4"/>
      <c r="D5" s="2"/>
      <c r="F5" s="5"/>
      <c r="G5" s="375" t="s">
        <v>165</v>
      </c>
      <c r="H5" s="376"/>
      <c r="I5" s="376"/>
      <c r="J5" s="376"/>
      <c r="K5" s="376"/>
      <c r="L5" s="376"/>
      <c r="M5" s="377"/>
    </row>
    <row r="6" spans="1:16" s="38" customFormat="1" ht="42" customHeight="1">
      <c r="B6" s="6" t="s">
        <v>41</v>
      </c>
      <c r="C6" s="6"/>
      <c r="D6" s="8" t="s">
        <v>163</v>
      </c>
      <c r="E6" s="165"/>
      <c r="F6" s="6"/>
      <c r="G6" s="378"/>
      <c r="H6" s="379"/>
      <c r="I6" s="379"/>
      <c r="J6" s="379"/>
      <c r="K6" s="379"/>
      <c r="L6" s="379"/>
      <c r="M6" s="380"/>
      <c r="N6" s="7"/>
      <c r="O6" s="7"/>
      <c r="P6" s="7"/>
    </row>
    <row r="7" spans="1:16" s="38" customFormat="1" ht="42" customHeight="1">
      <c r="B7" s="6" t="s">
        <v>42</v>
      </c>
      <c r="C7" s="6"/>
      <c r="D7" s="8" t="s">
        <v>146</v>
      </c>
      <c r="E7" s="8"/>
      <c r="F7" s="6"/>
      <c r="G7" s="378"/>
      <c r="H7" s="379"/>
      <c r="I7" s="379"/>
      <c r="J7" s="379"/>
      <c r="K7" s="379"/>
      <c r="L7" s="379"/>
      <c r="M7" s="380"/>
      <c r="N7" s="7"/>
      <c r="O7" s="7"/>
      <c r="P7" s="7"/>
    </row>
    <row r="8" spans="1:16" s="38" customFormat="1" ht="85.5" customHeight="1" thickBot="1">
      <c r="B8" s="6" t="s">
        <v>43</v>
      </c>
      <c r="C8" s="6"/>
      <c r="D8" s="363" t="s">
        <v>161</v>
      </c>
      <c r="E8" s="363"/>
      <c r="F8" s="363"/>
      <c r="G8" s="381"/>
      <c r="H8" s="382"/>
      <c r="I8" s="382"/>
      <c r="J8" s="382"/>
      <c r="K8" s="382"/>
      <c r="L8" s="382"/>
      <c r="M8" s="383"/>
      <c r="N8" s="7"/>
      <c r="O8" s="7"/>
      <c r="P8" s="7"/>
    </row>
    <row r="9" spans="1:16" s="18" customFormat="1" ht="38.25" customHeight="1">
      <c r="B9" s="9" t="s">
        <v>1</v>
      </c>
      <c r="C9" s="9"/>
      <c r="D9" s="39" t="s">
        <v>215</v>
      </c>
      <c r="E9" s="10"/>
      <c r="F9" s="11"/>
      <c r="G9" s="12"/>
      <c r="H9" s="11"/>
      <c r="I9" s="11"/>
      <c r="J9" s="11"/>
      <c r="K9" s="11"/>
      <c r="L9" s="11"/>
      <c r="M9" s="11"/>
      <c r="N9" s="11"/>
      <c r="O9" s="11"/>
      <c r="P9" s="11"/>
    </row>
    <row r="10" spans="1:16" s="18" customFormat="1" ht="35.450000000000003" customHeight="1">
      <c r="B10" s="13" t="s">
        <v>2</v>
      </c>
      <c r="C10" s="13"/>
      <c r="D10" s="14" t="s">
        <v>147</v>
      </c>
      <c r="E10" s="14"/>
      <c r="F10" s="14"/>
      <c r="G10" s="15"/>
      <c r="H10" s="14"/>
      <c r="I10" s="16" t="s">
        <v>44</v>
      </c>
      <c r="J10" s="16"/>
      <c r="K10" s="16"/>
      <c r="L10" s="16" t="s">
        <v>164</v>
      </c>
      <c r="M10" s="17"/>
      <c r="N10" s="17"/>
      <c r="O10" s="17"/>
      <c r="P10" s="17"/>
    </row>
    <row r="11" spans="1:16" s="18" customFormat="1" ht="93.95" customHeight="1">
      <c r="B11" s="13" t="s">
        <v>3</v>
      </c>
      <c r="C11" s="13"/>
      <c r="D11" s="207"/>
      <c r="E11" s="14"/>
      <c r="F11" s="14"/>
      <c r="G11" s="15"/>
      <c r="H11" s="14"/>
      <c r="I11" s="16" t="s">
        <v>4</v>
      </c>
      <c r="J11" s="16"/>
      <c r="K11" s="16"/>
      <c r="L11" s="385" t="s">
        <v>213</v>
      </c>
      <c r="M11" s="385"/>
      <c r="N11" s="385"/>
      <c r="O11" s="385"/>
      <c r="P11" s="385"/>
    </row>
    <row r="12" spans="1:16" s="18" customFormat="1" ht="38.25" customHeight="1">
      <c r="B12" s="16" t="s">
        <v>5</v>
      </c>
      <c r="C12" s="16"/>
      <c r="D12" s="19"/>
      <c r="E12" s="16"/>
      <c r="F12" s="16"/>
      <c r="G12" s="20"/>
      <c r="H12" s="164"/>
      <c r="I12" s="16" t="s">
        <v>38</v>
      </c>
      <c r="J12" s="16"/>
      <c r="L12" s="16" t="s">
        <v>148</v>
      </c>
      <c r="M12" s="16"/>
      <c r="N12" s="164"/>
      <c r="O12" s="164"/>
      <c r="P12" s="17"/>
    </row>
    <row r="13" spans="1:16" s="18" customFormat="1" ht="38.25" customHeight="1">
      <c r="B13" s="365"/>
      <c r="C13" s="365"/>
      <c r="D13" s="365"/>
      <c r="E13" s="365"/>
      <c r="F13" s="365"/>
      <c r="G13" s="20"/>
      <c r="H13" s="164"/>
      <c r="I13" s="16" t="s">
        <v>6</v>
      </c>
      <c r="J13" s="16"/>
      <c r="K13" s="16"/>
      <c r="L13" s="16"/>
      <c r="M13" s="164"/>
      <c r="N13" s="17"/>
      <c r="O13" s="17"/>
      <c r="P13" s="164"/>
    </row>
    <row r="14" spans="1:16" s="18" customFormat="1" ht="38.25" customHeight="1">
      <c r="B14" s="16" t="s">
        <v>48</v>
      </c>
      <c r="C14" s="16"/>
      <c r="D14" s="16" t="s">
        <v>7</v>
      </c>
      <c r="E14" s="16"/>
      <c r="F14" s="16"/>
      <c r="G14" s="21"/>
      <c r="H14" s="16"/>
      <c r="I14" s="16" t="s">
        <v>8</v>
      </c>
      <c r="J14" s="16"/>
      <c r="K14" s="16"/>
      <c r="L14" s="17" t="s">
        <v>149</v>
      </c>
      <c r="M14" s="17"/>
      <c r="N14" s="17"/>
      <c r="O14" s="17"/>
      <c r="P14" s="17"/>
    </row>
    <row r="15" spans="1:16" s="18" customFormat="1" ht="32.25" customHeight="1">
      <c r="B15" s="22" t="s">
        <v>84</v>
      </c>
      <c r="C15" s="22"/>
      <c r="D15" s="22"/>
      <c r="E15" s="9"/>
      <c r="F15" s="9"/>
      <c r="G15" s="40"/>
      <c r="H15" s="9"/>
      <c r="I15" s="9"/>
      <c r="J15" s="9"/>
      <c r="K15" s="9"/>
      <c r="L15" s="9"/>
      <c r="M15" s="9"/>
      <c r="N15" s="9"/>
      <c r="O15" s="9"/>
      <c r="P15" s="9"/>
    </row>
    <row r="16" spans="1:16" s="41" customFormat="1" ht="18.75" customHeight="1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2:16" s="3" customFormat="1" ht="35.450000000000003" customHeight="1">
      <c r="B17" s="23"/>
      <c r="C17" s="39" t="s">
        <v>88</v>
      </c>
      <c r="D17" s="39" t="s">
        <v>9</v>
      </c>
      <c r="E17" s="24" t="s">
        <v>73</v>
      </c>
      <c r="F17" s="24" t="s">
        <v>87</v>
      </c>
      <c r="G17" s="24" t="s">
        <v>77</v>
      </c>
      <c r="H17" s="24" t="s">
        <v>10</v>
      </c>
      <c r="I17" s="24" t="s">
        <v>74</v>
      </c>
      <c r="J17" s="24" t="s">
        <v>75</v>
      </c>
      <c r="K17" s="24"/>
      <c r="L17" s="24"/>
      <c r="M17" s="24"/>
      <c r="N17" s="24"/>
      <c r="O17" s="24"/>
      <c r="P17" s="43" t="s">
        <v>11</v>
      </c>
    </row>
    <row r="18" spans="2:16" s="3" customFormat="1" ht="54.75" customHeight="1">
      <c r="B18" s="205" t="s">
        <v>12</v>
      </c>
      <c r="C18" s="203"/>
      <c r="D18" s="25" t="s">
        <v>216</v>
      </c>
      <c r="E18" s="151"/>
      <c r="F18" s="220">
        <v>26</v>
      </c>
      <c r="G18" s="220">
        <v>45</v>
      </c>
      <c r="H18" s="220">
        <v>45</v>
      </c>
      <c r="I18" s="220">
        <v>24</v>
      </c>
      <c r="J18" s="220">
        <v>10</v>
      </c>
      <c r="K18" s="220"/>
      <c r="L18" s="220"/>
      <c r="M18" s="220"/>
      <c r="N18" s="220"/>
      <c r="O18" s="220"/>
      <c r="P18" s="219">
        <f>SUM(E18:O18)</f>
        <v>150</v>
      </c>
    </row>
    <row r="19" spans="2:16" s="3" customFormat="1" ht="54.75" customHeight="1">
      <c r="B19" s="205" t="s">
        <v>83</v>
      </c>
      <c r="C19" s="203"/>
      <c r="D19" s="26" t="str">
        <f>+D18</f>
        <v>PINK</v>
      </c>
      <c r="E19" s="151"/>
      <c r="F19" s="218">
        <f>ROUNDUP(F18*-5%,0)+1</f>
        <v>-1</v>
      </c>
      <c r="G19" s="218">
        <f>ROUNDUP(G18*-5%,0)+2</f>
        <v>-1</v>
      </c>
      <c r="H19" s="218">
        <f>ROUNDUP(H18*-5%,0)+2</f>
        <v>-1</v>
      </c>
      <c r="I19" s="218">
        <f>ROUNDUP(I18*-5%,0)+1</f>
        <v>-1</v>
      </c>
      <c r="J19" s="218">
        <f t="shared" ref="J19" si="0">ROUNDUP(J18*-5%,0)</f>
        <v>-1</v>
      </c>
      <c r="K19" s="218"/>
      <c r="L19" s="218"/>
      <c r="M19" s="218"/>
      <c r="N19" s="218"/>
      <c r="O19" s="218"/>
      <c r="P19" s="219">
        <f>SUM(E19:O19)</f>
        <v>-5</v>
      </c>
    </row>
    <row r="20" spans="2:16" s="3" customFormat="1" ht="75.95" customHeight="1">
      <c r="B20" s="384" t="s">
        <v>166</v>
      </c>
      <c r="C20" s="384"/>
      <c r="D20" s="26" t="str">
        <f>D18</f>
        <v>PINK</v>
      </c>
      <c r="E20" s="151"/>
      <c r="F20" s="218"/>
      <c r="G20" s="218"/>
      <c r="H20" s="218"/>
      <c r="I20" s="218">
        <v>1</v>
      </c>
      <c r="J20" s="218"/>
      <c r="K20" s="218"/>
      <c r="L20" s="218"/>
      <c r="M20" s="218"/>
      <c r="N20" s="218"/>
      <c r="O20" s="218"/>
      <c r="P20" s="219">
        <f>SUM(E20:O20)</f>
        <v>1</v>
      </c>
    </row>
    <row r="21" spans="2:16" s="2" customFormat="1" ht="54.75" customHeight="1">
      <c r="B21" s="44" t="s">
        <v>13</v>
      </c>
      <c r="C21" s="204"/>
      <c r="D21" s="152" t="str">
        <f>+D19</f>
        <v>PINK</v>
      </c>
      <c r="E21" s="44"/>
      <c r="F21" s="221">
        <f>SUM(F18:F20)</f>
        <v>25</v>
      </c>
      <c r="G21" s="221">
        <f t="shared" ref="G21:J21" si="1">SUM(G18:G20)</f>
        <v>44</v>
      </c>
      <c r="H21" s="221">
        <f t="shared" si="1"/>
        <v>44</v>
      </c>
      <c r="I21" s="221">
        <f t="shared" si="1"/>
        <v>24</v>
      </c>
      <c r="J21" s="221">
        <f t="shared" si="1"/>
        <v>9</v>
      </c>
      <c r="K21" s="221"/>
      <c r="L21" s="221"/>
      <c r="M21" s="222"/>
      <c r="N21" s="222"/>
      <c r="O21" s="222"/>
      <c r="P21" s="222">
        <f>SUM(P18:P20)</f>
        <v>146</v>
      </c>
    </row>
    <row r="22" spans="2:16" s="41" customFormat="1" ht="9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2:16" s="18" customFormat="1" ht="27" customHeight="1">
      <c r="B23" s="22"/>
      <c r="C23" s="22"/>
      <c r="D23" s="22"/>
      <c r="E23" s="45"/>
      <c r="F23" s="46"/>
      <c r="G23" s="46"/>
      <c r="H23" s="45"/>
      <c r="I23" s="45"/>
      <c r="J23" s="45"/>
      <c r="K23" s="45"/>
      <c r="L23" s="45"/>
      <c r="M23" s="47"/>
      <c r="N23" s="48"/>
      <c r="O23" s="48"/>
      <c r="P23" s="49"/>
    </row>
    <row r="24" spans="2:16" s="3" customFormat="1" ht="35.450000000000003" customHeight="1">
      <c r="B24" s="23"/>
      <c r="C24" s="39" t="s">
        <v>88</v>
      </c>
      <c r="D24" s="39" t="s">
        <v>9</v>
      </c>
      <c r="E24" s="24" t="s">
        <v>73</v>
      </c>
      <c r="F24" s="24" t="s">
        <v>87</v>
      </c>
      <c r="G24" s="24" t="s">
        <v>77</v>
      </c>
      <c r="H24" s="24" t="s">
        <v>10</v>
      </c>
      <c r="I24" s="24" t="s">
        <v>74</v>
      </c>
      <c r="J24" s="24" t="s">
        <v>75</v>
      </c>
      <c r="K24" s="24"/>
      <c r="L24" s="24"/>
      <c r="M24" s="24"/>
      <c r="N24" s="24"/>
      <c r="O24" s="24"/>
      <c r="P24" s="43" t="s">
        <v>11</v>
      </c>
    </row>
    <row r="25" spans="2:16" s="3" customFormat="1" ht="54.75" customHeight="1">
      <c r="B25" s="205" t="s">
        <v>12</v>
      </c>
      <c r="C25" s="203"/>
      <c r="D25" s="25" t="s">
        <v>167</v>
      </c>
      <c r="E25" s="151"/>
      <c r="F25" s="220">
        <v>12</v>
      </c>
      <c r="G25" s="220">
        <v>25</v>
      </c>
      <c r="H25" s="220">
        <v>45</v>
      </c>
      <c r="I25" s="220">
        <v>40</v>
      </c>
      <c r="J25" s="220">
        <v>28</v>
      </c>
      <c r="K25" s="220"/>
      <c r="L25" s="220"/>
      <c r="M25" s="220"/>
      <c r="N25" s="220"/>
      <c r="O25" s="220"/>
      <c r="P25" s="219">
        <f>SUM(E25:O25)</f>
        <v>150</v>
      </c>
    </row>
    <row r="26" spans="2:16" s="3" customFormat="1" ht="54.75" customHeight="1">
      <c r="B26" s="205" t="s">
        <v>83</v>
      </c>
      <c r="C26" s="203"/>
      <c r="D26" s="26" t="str">
        <f>+D25</f>
        <v>BLUE</v>
      </c>
      <c r="E26" s="151"/>
      <c r="F26" s="218">
        <f>ROUNDUP(F25*5%,0)</f>
        <v>1</v>
      </c>
      <c r="G26" s="218">
        <f t="shared" ref="G26:J26" si="2">ROUNDUP(G25*5%,0)</f>
        <v>2</v>
      </c>
      <c r="H26" s="218">
        <f t="shared" si="2"/>
        <v>3</v>
      </c>
      <c r="I26" s="218">
        <f t="shared" si="2"/>
        <v>2</v>
      </c>
      <c r="J26" s="218">
        <f t="shared" si="2"/>
        <v>2</v>
      </c>
      <c r="K26" s="218"/>
      <c r="L26" s="218"/>
      <c r="M26" s="218"/>
      <c r="N26" s="218"/>
      <c r="O26" s="218"/>
      <c r="P26" s="219">
        <f>SUM(E26:O26)</f>
        <v>10</v>
      </c>
    </row>
    <row r="27" spans="2:16" s="3" customFormat="1" ht="75.95" customHeight="1">
      <c r="B27" s="384" t="s">
        <v>166</v>
      </c>
      <c r="C27" s="384"/>
      <c r="D27" s="26" t="str">
        <f>D25</f>
        <v>BLUE</v>
      </c>
      <c r="E27" s="151"/>
      <c r="F27" s="218"/>
      <c r="G27" s="218"/>
      <c r="H27" s="218"/>
      <c r="I27" s="218">
        <v>1</v>
      </c>
      <c r="J27" s="218"/>
      <c r="K27" s="218"/>
      <c r="L27" s="218"/>
      <c r="M27" s="218"/>
      <c r="N27" s="218"/>
      <c r="O27" s="218"/>
      <c r="P27" s="219">
        <f>SUM(E27:O27)</f>
        <v>1</v>
      </c>
    </row>
    <row r="28" spans="2:16" s="2" customFormat="1" ht="54.75" customHeight="1">
      <c r="B28" s="44" t="s">
        <v>13</v>
      </c>
      <c r="C28" s="204"/>
      <c r="D28" s="152" t="str">
        <f>+D26</f>
        <v>BLUE</v>
      </c>
      <c r="E28" s="44"/>
      <c r="F28" s="221">
        <f>SUM(F25:F27)</f>
        <v>13</v>
      </c>
      <c r="G28" s="221">
        <f t="shared" ref="G28:J28" si="3">SUM(G25:G27)</f>
        <v>27</v>
      </c>
      <c r="H28" s="221">
        <f t="shared" si="3"/>
        <v>48</v>
      </c>
      <c r="I28" s="221">
        <f t="shared" si="3"/>
        <v>43</v>
      </c>
      <c r="J28" s="221">
        <f t="shared" si="3"/>
        <v>30</v>
      </c>
      <c r="K28" s="221"/>
      <c r="L28" s="221"/>
      <c r="M28" s="222"/>
      <c r="N28" s="222"/>
      <c r="O28" s="222"/>
      <c r="P28" s="222">
        <f>SUM(P25:P27)</f>
        <v>161</v>
      </c>
    </row>
    <row r="29" spans="2:16" s="41" customFormat="1" ht="9" customHeight="1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2:16" s="18" customFormat="1" ht="27" customHeight="1">
      <c r="B30" s="22"/>
      <c r="C30" s="22"/>
      <c r="D30" s="22"/>
      <c r="E30" s="45"/>
      <c r="F30" s="46"/>
      <c r="G30" s="46"/>
      <c r="H30" s="45"/>
      <c r="I30" s="45"/>
      <c r="J30" s="45"/>
      <c r="K30" s="45"/>
      <c r="L30" s="45"/>
      <c r="M30" s="47"/>
      <c r="N30" s="48"/>
      <c r="O30" s="48"/>
      <c r="P30" s="49"/>
    </row>
    <row r="31" spans="2:16" s="3" customFormat="1" ht="35.450000000000003" customHeight="1">
      <c r="B31" s="23"/>
      <c r="C31" s="39" t="s">
        <v>88</v>
      </c>
      <c r="D31" s="39" t="s">
        <v>9</v>
      </c>
      <c r="E31" s="24" t="s">
        <v>73</v>
      </c>
      <c r="F31" s="24" t="s">
        <v>87</v>
      </c>
      <c r="G31" s="24" t="s">
        <v>77</v>
      </c>
      <c r="H31" s="24" t="s">
        <v>10</v>
      </c>
      <c r="I31" s="24" t="s">
        <v>74</v>
      </c>
      <c r="J31" s="24" t="s">
        <v>75</v>
      </c>
      <c r="K31" s="24"/>
      <c r="L31" s="24"/>
      <c r="M31" s="24"/>
      <c r="N31" s="24"/>
      <c r="O31" s="24"/>
      <c r="P31" s="43" t="s">
        <v>11</v>
      </c>
    </row>
    <row r="32" spans="2:16" s="3" customFormat="1" ht="54.75" customHeight="1">
      <c r="B32" s="205" t="s">
        <v>12</v>
      </c>
      <c r="C32" s="203"/>
      <c r="D32" s="25" t="s">
        <v>168</v>
      </c>
      <c r="E32" s="151"/>
      <c r="F32" s="220">
        <v>12</v>
      </c>
      <c r="G32" s="220">
        <v>25</v>
      </c>
      <c r="H32" s="220">
        <v>45</v>
      </c>
      <c r="I32" s="220">
        <v>40</v>
      </c>
      <c r="J32" s="220">
        <v>28</v>
      </c>
      <c r="K32" s="220"/>
      <c r="L32" s="220"/>
      <c r="M32" s="220"/>
      <c r="N32" s="220"/>
      <c r="O32" s="220"/>
      <c r="P32" s="219">
        <f>SUM(E32:O32)</f>
        <v>150</v>
      </c>
    </row>
    <row r="33" spans="1:16" s="3" customFormat="1" ht="54.75" customHeight="1">
      <c r="B33" s="205" t="s">
        <v>83</v>
      </c>
      <c r="C33" s="203"/>
      <c r="D33" s="26" t="str">
        <f>+D32</f>
        <v>CREAM</v>
      </c>
      <c r="E33" s="151"/>
      <c r="F33" s="218">
        <f>ROUNDUP(F32*5%,0)</f>
        <v>1</v>
      </c>
      <c r="G33" s="218">
        <f t="shared" ref="G33:J33" si="4">ROUNDUP(G32*5%,0)</f>
        <v>2</v>
      </c>
      <c r="H33" s="218">
        <f t="shared" si="4"/>
        <v>3</v>
      </c>
      <c r="I33" s="218">
        <f t="shared" si="4"/>
        <v>2</v>
      </c>
      <c r="J33" s="218">
        <f t="shared" si="4"/>
        <v>2</v>
      </c>
      <c r="K33" s="218"/>
      <c r="L33" s="218"/>
      <c r="M33" s="218"/>
      <c r="N33" s="218"/>
      <c r="O33" s="218"/>
      <c r="P33" s="219">
        <f>SUM(E33:O33)</f>
        <v>10</v>
      </c>
    </row>
    <row r="34" spans="1:16" s="3" customFormat="1" ht="75.95" customHeight="1">
      <c r="B34" s="384" t="s">
        <v>166</v>
      </c>
      <c r="C34" s="384"/>
      <c r="D34" s="26" t="str">
        <f>D32</f>
        <v>CREAM</v>
      </c>
      <c r="E34" s="151"/>
      <c r="F34" s="218"/>
      <c r="G34" s="218"/>
      <c r="H34" s="218"/>
      <c r="I34" s="218">
        <v>1</v>
      </c>
      <c r="J34" s="218"/>
      <c r="K34" s="218"/>
      <c r="L34" s="218"/>
      <c r="M34" s="218"/>
      <c r="N34" s="218"/>
      <c r="O34" s="218"/>
      <c r="P34" s="219">
        <f>SUM(E34:O34)</f>
        <v>1</v>
      </c>
    </row>
    <row r="35" spans="1:16" s="2" customFormat="1" ht="54.75" customHeight="1">
      <c r="B35" s="44" t="s">
        <v>13</v>
      </c>
      <c r="C35" s="204"/>
      <c r="D35" s="152" t="str">
        <f>+D33</f>
        <v>CREAM</v>
      </c>
      <c r="E35" s="44"/>
      <c r="F35" s="221">
        <f>SUM(F32:F34)</f>
        <v>13</v>
      </c>
      <c r="G35" s="221">
        <f t="shared" ref="G35:J35" si="5">SUM(G32:G34)</f>
        <v>27</v>
      </c>
      <c r="H35" s="221">
        <f t="shared" si="5"/>
        <v>48</v>
      </c>
      <c r="I35" s="221">
        <f t="shared" si="5"/>
        <v>43</v>
      </c>
      <c r="J35" s="221">
        <f t="shared" si="5"/>
        <v>30</v>
      </c>
      <c r="K35" s="221"/>
      <c r="L35" s="221"/>
      <c r="M35" s="222"/>
      <c r="N35" s="222"/>
      <c r="O35" s="222"/>
      <c r="P35" s="222">
        <f>SUM(P32:P34)</f>
        <v>161</v>
      </c>
    </row>
    <row r="36" spans="1:16" s="41" customFormat="1" ht="9" customHeight="1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s="18" customFormat="1" ht="27" customHeight="1">
      <c r="B37" s="22"/>
      <c r="C37" s="22"/>
      <c r="D37" s="22"/>
      <c r="E37" s="45"/>
      <c r="F37" s="46"/>
      <c r="G37" s="46"/>
      <c r="H37" s="45"/>
      <c r="I37" s="45"/>
      <c r="J37" s="45"/>
      <c r="K37" s="45"/>
      <c r="L37" s="45"/>
      <c r="M37" s="47"/>
      <c r="N37" s="48"/>
      <c r="O37" s="48"/>
      <c r="P37" s="49"/>
    </row>
    <row r="38" spans="1:16" s="50" customFormat="1" ht="42.75" customHeight="1">
      <c r="B38" s="51" t="s">
        <v>14</v>
      </c>
      <c r="C38" s="52"/>
      <c r="D38" s="51"/>
      <c r="E38" s="53"/>
      <c r="F38" s="223">
        <f>F28+F21+F35</f>
        <v>51</v>
      </c>
      <c r="G38" s="223">
        <f t="shared" ref="G38:J38" si="6">G28+G21+G35</f>
        <v>98</v>
      </c>
      <c r="H38" s="223">
        <f t="shared" si="6"/>
        <v>140</v>
      </c>
      <c r="I38" s="223">
        <f t="shared" si="6"/>
        <v>110</v>
      </c>
      <c r="J38" s="223">
        <f t="shared" si="6"/>
        <v>69</v>
      </c>
      <c r="K38" s="54"/>
      <c r="L38" s="54"/>
      <c r="M38" s="54"/>
      <c r="N38" s="54"/>
      <c r="O38" s="54"/>
      <c r="P38" s="223">
        <f>P28+P21+P35</f>
        <v>468</v>
      </c>
    </row>
    <row r="39" spans="1:16" s="55" customFormat="1" ht="20.25" customHeight="1">
      <c r="B39" s="56"/>
      <c r="C39" s="56"/>
      <c r="D39" s="57"/>
      <c r="E39" s="58"/>
      <c r="F39" s="59"/>
      <c r="G39" s="60"/>
      <c r="H39" s="61"/>
      <c r="I39" s="61"/>
      <c r="J39" s="61"/>
      <c r="K39" s="61"/>
      <c r="L39" s="62"/>
      <c r="M39" s="63"/>
      <c r="N39" s="59"/>
      <c r="O39" s="59"/>
      <c r="P39" s="59"/>
    </row>
    <row r="40" spans="1:16" s="1" customFormat="1" ht="30.75" customHeight="1" thickBot="1">
      <c r="B40" s="64" t="s">
        <v>15</v>
      </c>
      <c r="C40" s="65"/>
      <c r="D40" s="65"/>
      <c r="E40" s="65"/>
      <c r="F40" s="66"/>
      <c r="G40" s="67"/>
      <c r="H40" s="66"/>
      <c r="I40" s="66"/>
      <c r="J40" s="66"/>
      <c r="K40" s="66"/>
      <c r="L40" s="66"/>
      <c r="N40" s="68"/>
      <c r="O40" s="68"/>
      <c r="P40" s="69"/>
    </row>
    <row r="41" spans="1:16" s="27" customFormat="1" ht="121.5">
      <c r="A41" s="371" t="s">
        <v>16</v>
      </c>
      <c r="B41" s="372"/>
      <c r="C41" s="372"/>
      <c r="D41" s="191" t="s">
        <v>17</v>
      </c>
      <c r="E41" s="192" t="s">
        <v>18</v>
      </c>
      <c r="F41" s="191" t="s">
        <v>19</v>
      </c>
      <c r="G41" s="193" t="s">
        <v>20</v>
      </c>
      <c r="H41" s="193" t="s">
        <v>21</v>
      </c>
      <c r="I41" s="193" t="s">
        <v>34</v>
      </c>
      <c r="J41" s="193" t="s">
        <v>35</v>
      </c>
      <c r="K41" s="193" t="s">
        <v>169</v>
      </c>
      <c r="L41" s="193" t="s">
        <v>36</v>
      </c>
      <c r="M41" s="367" t="s">
        <v>49</v>
      </c>
      <c r="N41" s="368"/>
      <c r="O41" s="368"/>
      <c r="P41" s="369"/>
    </row>
    <row r="42" spans="1:16" s="41" customFormat="1" ht="47.25" customHeight="1">
      <c r="A42" s="370" t="str">
        <f>D18</f>
        <v>PINK</v>
      </c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</row>
    <row r="43" spans="1:16" s="18" customFormat="1" ht="135.94999999999999" customHeight="1">
      <c r="A43" s="95">
        <v>1</v>
      </c>
      <c r="B43" s="364" t="s">
        <v>211</v>
      </c>
      <c r="C43" s="364"/>
      <c r="D43" s="96" t="s">
        <v>135</v>
      </c>
      <c r="E43" s="231" t="s">
        <v>170</v>
      </c>
      <c r="F43" s="97" t="s">
        <v>10</v>
      </c>
      <c r="G43" s="186">
        <f>$P$21</f>
        <v>146</v>
      </c>
      <c r="H43" s="224">
        <v>1.21</v>
      </c>
      <c r="I43" s="225">
        <f>H43*G43</f>
        <v>176.66</v>
      </c>
      <c r="J43" s="226">
        <f>I43*10%+(I43/50)*0.5+19</f>
        <v>38.432600000000001</v>
      </c>
      <c r="K43" s="226">
        <v>5</v>
      </c>
      <c r="L43" s="98">
        <f>+K43+J43+I43</f>
        <v>220.0926</v>
      </c>
      <c r="M43" s="373" t="s">
        <v>220</v>
      </c>
      <c r="N43" s="374"/>
      <c r="O43" s="374"/>
      <c r="P43" s="374"/>
    </row>
    <row r="44" spans="1:16" s="18" customFormat="1" ht="93.95" customHeight="1">
      <c r="A44" s="95">
        <v>2</v>
      </c>
      <c r="B44" s="364" t="s">
        <v>212</v>
      </c>
      <c r="C44" s="364"/>
      <c r="D44" s="96" t="s">
        <v>150</v>
      </c>
      <c r="E44" s="228" t="str">
        <f>E43</f>
        <v>PRIMROSE PINK
12-2904 TCX</v>
      </c>
      <c r="F44" s="97" t="s">
        <v>10</v>
      </c>
      <c r="G44" s="186">
        <f>G43</f>
        <v>146</v>
      </c>
      <c r="H44" s="224">
        <v>0.255</v>
      </c>
      <c r="I44" s="225">
        <f t="shared" ref="I44:I45" si="7">H44*G44</f>
        <v>37.230000000000004</v>
      </c>
      <c r="J44" s="226">
        <f>I44*0.9%</f>
        <v>0.33507000000000009</v>
      </c>
      <c r="K44" s="226"/>
      <c r="L44" s="98">
        <f t="shared" ref="L44" si="8">+K44+J44+I44</f>
        <v>37.565070000000006</v>
      </c>
      <c r="M44" s="373" t="s">
        <v>221</v>
      </c>
      <c r="N44" s="374"/>
      <c r="O44" s="374"/>
      <c r="P44" s="374"/>
    </row>
    <row r="45" spans="1:16" s="18" customFormat="1" ht="78.599999999999994" customHeight="1">
      <c r="A45" s="239">
        <v>3</v>
      </c>
      <c r="B45" s="386" t="s">
        <v>218</v>
      </c>
      <c r="C45" s="387"/>
      <c r="D45" s="240" t="s">
        <v>217</v>
      </c>
      <c r="E45" s="240" t="s">
        <v>168</v>
      </c>
      <c r="F45" s="97" t="s">
        <v>10</v>
      </c>
      <c r="G45" s="186">
        <f>G44</f>
        <v>146</v>
      </c>
      <c r="H45" s="224">
        <f>1/12</f>
        <v>8.3333333333333329E-2</v>
      </c>
      <c r="I45" s="225">
        <f t="shared" si="7"/>
        <v>12.166666666666666</v>
      </c>
      <c r="J45" s="226"/>
      <c r="K45" s="226"/>
      <c r="L45" s="98">
        <f>+K45+J45+I45</f>
        <v>12.166666666666666</v>
      </c>
      <c r="M45" s="388" t="s">
        <v>219</v>
      </c>
      <c r="N45" s="389"/>
      <c r="O45" s="389"/>
      <c r="P45" s="390"/>
    </row>
    <row r="46" spans="1:16" s="41" customFormat="1" ht="47.25" customHeight="1">
      <c r="A46" s="370" t="str">
        <f>D25</f>
        <v>BLUE</v>
      </c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0"/>
    </row>
    <row r="47" spans="1:16" s="18" customFormat="1" ht="135" customHeight="1">
      <c r="A47" s="95">
        <v>1</v>
      </c>
      <c r="B47" s="364" t="s">
        <v>211</v>
      </c>
      <c r="C47" s="364"/>
      <c r="D47" s="96" t="s">
        <v>135</v>
      </c>
      <c r="E47" s="231" t="s">
        <v>171</v>
      </c>
      <c r="F47" s="97" t="s">
        <v>10</v>
      </c>
      <c r="G47" s="186">
        <f>$P$28</f>
        <v>161</v>
      </c>
      <c r="H47" s="224">
        <v>1.21</v>
      </c>
      <c r="I47" s="225">
        <f>H47*G47</f>
        <v>194.81</v>
      </c>
      <c r="J47" s="307">
        <f>I47*3%+(I47/50)*0.5+9</f>
        <v>16.792400000000001</v>
      </c>
      <c r="K47" s="226">
        <v>5</v>
      </c>
      <c r="L47" s="308">
        <f>+K47+J47+I47</f>
        <v>216.60239999999999</v>
      </c>
      <c r="M47" s="373" t="s">
        <v>222</v>
      </c>
      <c r="N47" s="374"/>
      <c r="O47" s="374"/>
      <c r="P47" s="374"/>
    </row>
    <row r="48" spans="1:16" s="18" customFormat="1" ht="97.5" customHeight="1">
      <c r="A48" s="95">
        <v>2</v>
      </c>
      <c r="B48" s="364" t="s">
        <v>212</v>
      </c>
      <c r="C48" s="364"/>
      <c r="D48" s="96" t="s">
        <v>150</v>
      </c>
      <c r="E48" s="228" t="str">
        <f>E47</f>
        <v>SPUN SUGAR
12-4401 TCX</v>
      </c>
      <c r="F48" s="97" t="s">
        <v>10</v>
      </c>
      <c r="G48" s="186">
        <f>G47</f>
        <v>161</v>
      </c>
      <c r="H48" s="224">
        <v>0.255</v>
      </c>
      <c r="I48" s="225">
        <f t="shared" ref="I48:I49" si="9">H48*G48</f>
        <v>41.055</v>
      </c>
      <c r="J48" s="307">
        <f>I48*6%+(I48/50)*0.5+3</f>
        <v>5.87385</v>
      </c>
      <c r="K48" s="226"/>
      <c r="L48" s="308">
        <f t="shared" ref="L48" si="10">+K48+J48+I48</f>
        <v>46.928849999999997</v>
      </c>
      <c r="M48" s="373" t="s">
        <v>223</v>
      </c>
      <c r="N48" s="374"/>
      <c r="O48" s="374"/>
      <c r="P48" s="374"/>
    </row>
    <row r="49" spans="1:17" s="18" customFormat="1" ht="71.099999999999994" customHeight="1">
      <c r="A49" s="239">
        <v>3</v>
      </c>
      <c r="B49" s="386" t="s">
        <v>218</v>
      </c>
      <c r="C49" s="387"/>
      <c r="D49" s="240" t="s">
        <v>217</v>
      </c>
      <c r="E49" s="240" t="s">
        <v>168</v>
      </c>
      <c r="F49" s="97" t="s">
        <v>10</v>
      </c>
      <c r="G49" s="186">
        <f>G48</f>
        <v>161</v>
      </c>
      <c r="H49" s="224">
        <f>1/12</f>
        <v>8.3333333333333329E-2</v>
      </c>
      <c r="I49" s="225">
        <f t="shared" si="9"/>
        <v>13.416666666666666</v>
      </c>
      <c r="J49" s="226"/>
      <c r="K49" s="226"/>
      <c r="L49" s="98">
        <f>+K49+J49+I49</f>
        <v>13.416666666666666</v>
      </c>
      <c r="M49" s="388" t="s">
        <v>219</v>
      </c>
      <c r="N49" s="389"/>
      <c r="O49" s="389"/>
      <c r="P49" s="390"/>
    </row>
    <row r="50" spans="1:17" s="41" customFormat="1" ht="47.25" customHeight="1">
      <c r="A50" s="370" t="str">
        <f>D32</f>
        <v>CREAM</v>
      </c>
      <c r="B50" s="370"/>
      <c r="C50" s="370"/>
      <c r="D50" s="370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370"/>
    </row>
    <row r="51" spans="1:17" s="18" customFormat="1" ht="141.94999999999999" customHeight="1">
      <c r="A51" s="95">
        <v>1</v>
      </c>
      <c r="B51" s="364" t="s">
        <v>211</v>
      </c>
      <c r="C51" s="364"/>
      <c r="D51" s="96" t="s">
        <v>135</v>
      </c>
      <c r="E51" s="232" t="s">
        <v>172</v>
      </c>
      <c r="F51" s="97" t="s">
        <v>10</v>
      </c>
      <c r="G51" s="186">
        <f>$P$35</f>
        <v>161</v>
      </c>
      <c r="H51" s="224">
        <v>1.21</v>
      </c>
      <c r="I51" s="225">
        <f>H51*G51</f>
        <v>194.81</v>
      </c>
      <c r="J51" s="307">
        <f>I51*2%+(I51/50)*0.5</f>
        <v>5.8443000000000005</v>
      </c>
      <c r="K51" s="226">
        <v>5</v>
      </c>
      <c r="L51" s="308">
        <f>+K51+J51+I51</f>
        <v>205.65430000000001</v>
      </c>
      <c r="M51" s="373" t="s">
        <v>224</v>
      </c>
      <c r="N51" s="374"/>
      <c r="O51" s="374"/>
      <c r="P51" s="374"/>
      <c r="Q51" s="18">
        <f>239-34.6</f>
        <v>204.4</v>
      </c>
    </row>
    <row r="52" spans="1:17" s="18" customFormat="1" ht="108.95" customHeight="1">
      <c r="A52" s="95">
        <v>2</v>
      </c>
      <c r="B52" s="364" t="s">
        <v>212</v>
      </c>
      <c r="C52" s="364"/>
      <c r="D52" s="96" t="s">
        <v>150</v>
      </c>
      <c r="E52" s="227" t="str">
        <f>E51</f>
        <v>TRANSPARENT YELLOW 11-0617 TCX</v>
      </c>
      <c r="F52" s="97" t="s">
        <v>10</v>
      </c>
      <c r="G52" s="186">
        <f>G51</f>
        <v>161</v>
      </c>
      <c r="H52" s="224">
        <v>0.255</v>
      </c>
      <c r="I52" s="225">
        <f t="shared" ref="I52:I53" si="11">H52*G52</f>
        <v>41.055</v>
      </c>
      <c r="J52" s="307">
        <f>I52*6%+(I52/50)*0.5+3</f>
        <v>5.87385</v>
      </c>
      <c r="K52" s="226"/>
      <c r="L52" s="308">
        <f t="shared" ref="L52" si="12">+K52+J52+I52</f>
        <v>46.928849999999997</v>
      </c>
      <c r="M52" s="373" t="s">
        <v>225</v>
      </c>
      <c r="N52" s="374"/>
      <c r="O52" s="374"/>
      <c r="P52" s="374"/>
    </row>
    <row r="53" spans="1:17" s="18" customFormat="1" ht="80.099999999999994" customHeight="1">
      <c r="A53" s="239">
        <v>3</v>
      </c>
      <c r="B53" s="386" t="s">
        <v>218</v>
      </c>
      <c r="C53" s="387"/>
      <c r="D53" s="240" t="s">
        <v>217</v>
      </c>
      <c r="E53" s="240" t="s">
        <v>168</v>
      </c>
      <c r="F53" s="97" t="s">
        <v>10</v>
      </c>
      <c r="G53" s="186">
        <f>G52</f>
        <v>161</v>
      </c>
      <c r="H53" s="224">
        <f>1/12</f>
        <v>8.3333333333333329E-2</v>
      </c>
      <c r="I53" s="225">
        <f t="shared" si="11"/>
        <v>13.416666666666666</v>
      </c>
      <c r="J53" s="226"/>
      <c r="K53" s="226"/>
      <c r="L53" s="98">
        <f>+K53+J53+I53</f>
        <v>13.416666666666666</v>
      </c>
      <c r="M53" s="388" t="s">
        <v>219</v>
      </c>
      <c r="N53" s="389"/>
      <c r="O53" s="389"/>
      <c r="P53" s="390"/>
    </row>
    <row r="54" spans="1:17" s="70" customFormat="1" ht="24.6" customHeight="1">
      <c r="A54" s="68"/>
      <c r="B54" s="366"/>
      <c r="C54" s="366"/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</row>
    <row r="55" spans="1:17" s="72" customFormat="1" ht="33" customHeight="1" thickBot="1">
      <c r="B55" s="64" t="s">
        <v>128</v>
      </c>
      <c r="C55" s="73"/>
      <c r="D55" s="73"/>
      <c r="E55" s="73"/>
      <c r="G55" s="74"/>
      <c r="P55" s="75"/>
    </row>
    <row r="56" spans="1:17" s="78" customFormat="1" ht="79.5" customHeight="1">
      <c r="A56" s="318" t="s">
        <v>22</v>
      </c>
      <c r="B56" s="319"/>
      <c r="C56" s="319"/>
      <c r="D56" s="319"/>
      <c r="E56" s="320"/>
      <c r="F56" s="76" t="s">
        <v>45</v>
      </c>
      <c r="G56" s="76" t="s">
        <v>23</v>
      </c>
      <c r="H56" s="341" t="s">
        <v>40</v>
      </c>
      <c r="I56" s="342"/>
      <c r="J56" s="77" t="s">
        <v>19</v>
      </c>
      <c r="K56" s="76" t="s">
        <v>46</v>
      </c>
      <c r="L56" s="76" t="s">
        <v>24</v>
      </c>
      <c r="M56" s="163" t="s">
        <v>25</v>
      </c>
      <c r="N56" s="163" t="s">
        <v>26</v>
      </c>
      <c r="O56" s="163" t="s">
        <v>27</v>
      </c>
      <c r="P56" s="163" t="s">
        <v>28</v>
      </c>
    </row>
    <row r="57" spans="1:17" s="170" customFormat="1" ht="75.599999999999994" customHeight="1">
      <c r="A57" s="201">
        <v>1</v>
      </c>
      <c r="B57" s="322" t="s">
        <v>39</v>
      </c>
      <c r="C57" s="322"/>
      <c r="D57" s="322"/>
      <c r="E57" s="322"/>
      <c r="F57" s="229" t="s">
        <v>174</v>
      </c>
      <c r="G57" s="233" t="s">
        <v>177</v>
      </c>
      <c r="H57" s="323" t="str">
        <f>$D$18</f>
        <v>PINK</v>
      </c>
      <c r="I57" s="324"/>
      <c r="J57" s="176" t="s">
        <v>29</v>
      </c>
      <c r="K57" s="176">
        <f>$P$21</f>
        <v>146</v>
      </c>
      <c r="L57" s="28">
        <f>253/4500</f>
        <v>5.6222222222222222E-2</v>
      </c>
      <c r="M57" s="176">
        <f t="shared" ref="M57:M58" si="13">K57*L57</f>
        <v>8.208444444444444</v>
      </c>
      <c r="N57" s="29">
        <f>M57*23%</f>
        <v>1.8879422222222222</v>
      </c>
      <c r="O57" s="30">
        <f>ROUNDUP(N57+M57,0)+1</f>
        <v>12</v>
      </c>
      <c r="P57" s="195"/>
    </row>
    <row r="58" spans="1:17" s="170" customFormat="1" ht="75.599999999999994" customHeight="1">
      <c r="A58" s="201">
        <v>1</v>
      </c>
      <c r="B58" s="322" t="s">
        <v>39</v>
      </c>
      <c r="C58" s="322"/>
      <c r="D58" s="322"/>
      <c r="E58" s="322"/>
      <c r="F58" s="229" t="s">
        <v>175</v>
      </c>
      <c r="G58" s="233" t="s">
        <v>178</v>
      </c>
      <c r="H58" s="323" t="str">
        <f>$D$25</f>
        <v>BLUE</v>
      </c>
      <c r="I58" s="324"/>
      <c r="J58" s="176" t="s">
        <v>29</v>
      </c>
      <c r="K58" s="176">
        <f>$P$28</f>
        <v>161</v>
      </c>
      <c r="L58" s="28">
        <f t="shared" ref="L58:L59" si="14">253/4500</f>
        <v>5.6222222222222222E-2</v>
      </c>
      <c r="M58" s="176">
        <f t="shared" si="13"/>
        <v>9.0517777777777777</v>
      </c>
      <c r="N58" s="29">
        <f t="shared" ref="N58:N59" si="15">M58*23%</f>
        <v>2.081908888888889</v>
      </c>
      <c r="O58" s="30">
        <f t="shared" ref="O58" si="16">ROUNDUP(N58+M58,0)</f>
        <v>12</v>
      </c>
      <c r="P58" s="195"/>
    </row>
    <row r="59" spans="1:17" s="170" customFormat="1" ht="75.599999999999994" customHeight="1">
      <c r="A59" s="201">
        <v>1</v>
      </c>
      <c r="B59" s="322" t="s">
        <v>39</v>
      </c>
      <c r="C59" s="322"/>
      <c r="D59" s="322"/>
      <c r="E59" s="322"/>
      <c r="F59" s="229" t="s">
        <v>176</v>
      </c>
      <c r="G59" s="233" t="s">
        <v>179</v>
      </c>
      <c r="H59" s="323" t="str">
        <f>$D$32</f>
        <v>CREAM</v>
      </c>
      <c r="I59" s="324"/>
      <c r="J59" s="176" t="s">
        <v>29</v>
      </c>
      <c r="K59" s="176">
        <f>$P$35</f>
        <v>161</v>
      </c>
      <c r="L59" s="28">
        <f t="shared" si="14"/>
        <v>5.6222222222222222E-2</v>
      </c>
      <c r="M59" s="176">
        <f t="shared" ref="M59:M61" si="17">K59*L59</f>
        <v>9.0517777777777777</v>
      </c>
      <c r="N59" s="29">
        <f t="shared" si="15"/>
        <v>2.081908888888889</v>
      </c>
      <c r="O59" s="30">
        <f t="shared" ref="O59" si="18">ROUNDUP(N59+M59,0)</f>
        <v>12</v>
      </c>
      <c r="P59" s="195"/>
    </row>
    <row r="60" spans="1:17" s="170" customFormat="1" ht="68.099999999999994" customHeight="1">
      <c r="A60" s="201">
        <v>2</v>
      </c>
      <c r="B60" s="360" t="s">
        <v>173</v>
      </c>
      <c r="C60" s="361"/>
      <c r="D60" s="361"/>
      <c r="E60" s="362"/>
      <c r="F60" s="229" t="s">
        <v>216</v>
      </c>
      <c r="G60" s="233" t="s">
        <v>227</v>
      </c>
      <c r="H60" s="323" t="str">
        <f>$D$18</f>
        <v>PINK</v>
      </c>
      <c r="I60" s="324"/>
      <c r="J60" s="176" t="s">
        <v>29</v>
      </c>
      <c r="K60" s="176">
        <f>$P$21</f>
        <v>146</v>
      </c>
      <c r="L60" s="28">
        <f>110/4500</f>
        <v>2.4444444444444446E-2</v>
      </c>
      <c r="M60" s="176">
        <f t="shared" si="17"/>
        <v>3.568888888888889</v>
      </c>
      <c r="N60" s="29"/>
      <c r="O60" s="30">
        <f>ROUNDUP(N60+M60,0)+1</f>
        <v>5</v>
      </c>
      <c r="P60" s="195"/>
    </row>
    <row r="61" spans="1:17" s="170" customFormat="1" ht="68.099999999999994" customHeight="1">
      <c r="A61" s="201">
        <v>2</v>
      </c>
      <c r="B61" s="360" t="s">
        <v>173</v>
      </c>
      <c r="C61" s="361"/>
      <c r="D61" s="361"/>
      <c r="E61" s="362"/>
      <c r="F61" s="229" t="s">
        <v>180</v>
      </c>
      <c r="G61" s="233" t="s">
        <v>182</v>
      </c>
      <c r="H61" s="323" t="str">
        <f>$D$25</f>
        <v>BLUE</v>
      </c>
      <c r="I61" s="324"/>
      <c r="J61" s="176" t="s">
        <v>29</v>
      </c>
      <c r="K61" s="176">
        <f>$P$28</f>
        <v>161</v>
      </c>
      <c r="L61" s="28">
        <f>110/4500</f>
        <v>2.4444444444444446E-2</v>
      </c>
      <c r="M61" s="176">
        <f t="shared" si="17"/>
        <v>3.9355555555555557</v>
      </c>
      <c r="N61" s="29"/>
      <c r="O61" s="30">
        <f t="shared" ref="O61:O62" si="19">ROUNDUP(N61+M61,0)+1</f>
        <v>5</v>
      </c>
      <c r="P61" s="195"/>
    </row>
    <row r="62" spans="1:17" s="170" customFormat="1" ht="68.099999999999994" customHeight="1">
      <c r="A62" s="201">
        <v>2</v>
      </c>
      <c r="B62" s="360" t="s">
        <v>173</v>
      </c>
      <c r="C62" s="361"/>
      <c r="D62" s="361"/>
      <c r="E62" s="362"/>
      <c r="F62" s="229" t="s">
        <v>181</v>
      </c>
      <c r="G62" s="233" t="s">
        <v>183</v>
      </c>
      <c r="H62" s="323" t="str">
        <f>$D$32</f>
        <v>CREAM</v>
      </c>
      <c r="I62" s="324"/>
      <c r="J62" s="176" t="s">
        <v>29</v>
      </c>
      <c r="K62" s="176">
        <f>$P$35</f>
        <v>161</v>
      </c>
      <c r="L62" s="28">
        <f>110/4500</f>
        <v>2.4444444444444446E-2</v>
      </c>
      <c r="M62" s="176">
        <f t="shared" ref="M62" si="20">K62*L62</f>
        <v>3.9355555555555557</v>
      </c>
      <c r="N62" s="29"/>
      <c r="O62" s="30">
        <f t="shared" si="19"/>
        <v>5</v>
      </c>
      <c r="P62" s="195"/>
    </row>
    <row r="63" spans="1:17" s="170" customFormat="1" ht="66.599999999999994" customHeight="1">
      <c r="A63" s="201">
        <v>3</v>
      </c>
      <c r="B63" s="322" t="s">
        <v>153</v>
      </c>
      <c r="C63" s="322"/>
      <c r="D63" s="322"/>
      <c r="E63" s="322"/>
      <c r="F63" s="202" t="s">
        <v>184</v>
      </c>
      <c r="G63" s="233"/>
      <c r="H63" s="323" t="str">
        <f t="shared" ref="H63" si="21">$D$18</f>
        <v>PINK</v>
      </c>
      <c r="I63" s="324"/>
      <c r="J63" s="176" t="s">
        <v>30</v>
      </c>
      <c r="K63" s="176">
        <f t="shared" ref="K63" si="22">$P$21</f>
        <v>146</v>
      </c>
      <c r="L63" s="28">
        <v>1</v>
      </c>
      <c r="M63" s="176">
        <f t="shared" ref="M63" si="23">L63*K63</f>
        <v>146</v>
      </c>
      <c r="N63" s="29"/>
      <c r="O63" s="30">
        <f t="shared" ref="O63" si="24">N63+M63</f>
        <v>146</v>
      </c>
      <c r="P63" s="195"/>
    </row>
    <row r="64" spans="1:17" s="170" customFormat="1" ht="66.599999999999994" customHeight="1">
      <c r="A64" s="201">
        <v>3</v>
      </c>
      <c r="B64" s="322" t="s">
        <v>153</v>
      </c>
      <c r="C64" s="322"/>
      <c r="D64" s="322"/>
      <c r="E64" s="322"/>
      <c r="F64" s="202" t="s">
        <v>184</v>
      </c>
      <c r="G64" s="233"/>
      <c r="H64" s="323" t="str">
        <f t="shared" ref="H64" si="25">$D$25</f>
        <v>BLUE</v>
      </c>
      <c r="I64" s="324"/>
      <c r="J64" s="176" t="s">
        <v>30</v>
      </c>
      <c r="K64" s="176">
        <f t="shared" ref="K64" si="26">$P$28</f>
        <v>161</v>
      </c>
      <c r="L64" s="28">
        <v>1</v>
      </c>
      <c r="M64" s="176">
        <f t="shared" ref="M64" si="27">L64*K64</f>
        <v>161</v>
      </c>
      <c r="N64" s="29"/>
      <c r="O64" s="30">
        <f t="shared" ref="O64" si="28">N64+M64</f>
        <v>161</v>
      </c>
      <c r="P64" s="195"/>
    </row>
    <row r="65" spans="1:16" s="170" customFormat="1" ht="66.599999999999994" customHeight="1">
      <c r="A65" s="201">
        <v>3</v>
      </c>
      <c r="B65" s="322" t="s">
        <v>153</v>
      </c>
      <c r="C65" s="322"/>
      <c r="D65" s="322"/>
      <c r="E65" s="322"/>
      <c r="F65" s="202" t="s">
        <v>184</v>
      </c>
      <c r="G65" s="233"/>
      <c r="H65" s="323" t="str">
        <f t="shared" ref="H65" si="29">$D$32</f>
        <v>CREAM</v>
      </c>
      <c r="I65" s="324"/>
      <c r="J65" s="176" t="s">
        <v>30</v>
      </c>
      <c r="K65" s="176">
        <f t="shared" ref="K65" si="30">$P$35</f>
        <v>161</v>
      </c>
      <c r="L65" s="28">
        <v>1</v>
      </c>
      <c r="M65" s="176">
        <f t="shared" ref="M65:M67" si="31">L65*K65</f>
        <v>161</v>
      </c>
      <c r="N65" s="29"/>
      <c r="O65" s="30">
        <f t="shared" ref="O65:O67" si="32">N65+M65</f>
        <v>161</v>
      </c>
      <c r="P65" s="195"/>
    </row>
    <row r="66" spans="1:16" s="170" customFormat="1" ht="59.1" customHeight="1">
      <c r="A66" s="201">
        <v>4</v>
      </c>
      <c r="B66" s="322" t="s">
        <v>81</v>
      </c>
      <c r="C66" s="322"/>
      <c r="D66" s="322"/>
      <c r="E66" s="322"/>
      <c r="F66" s="202" t="s">
        <v>37</v>
      </c>
      <c r="G66" s="194"/>
      <c r="H66" s="323" t="str">
        <f t="shared" ref="H66" si="33">$D$18</f>
        <v>PINK</v>
      </c>
      <c r="I66" s="324"/>
      <c r="J66" s="176" t="s">
        <v>30</v>
      </c>
      <c r="K66" s="176">
        <f t="shared" ref="K66" si="34">$P$21</f>
        <v>146</v>
      </c>
      <c r="L66" s="28">
        <v>1</v>
      </c>
      <c r="M66" s="176">
        <f t="shared" ref="M66" si="35">L66*K66</f>
        <v>146</v>
      </c>
      <c r="N66" s="29"/>
      <c r="O66" s="30">
        <f t="shared" ref="O66" si="36">N66+M66</f>
        <v>146</v>
      </c>
      <c r="P66" s="241" t="s">
        <v>226</v>
      </c>
    </row>
    <row r="67" spans="1:16" s="170" customFormat="1" ht="59.1" customHeight="1">
      <c r="A67" s="201">
        <v>4</v>
      </c>
      <c r="B67" s="322" t="s">
        <v>81</v>
      </c>
      <c r="C67" s="322"/>
      <c r="D67" s="322"/>
      <c r="E67" s="322"/>
      <c r="F67" s="202" t="s">
        <v>37</v>
      </c>
      <c r="G67" s="194"/>
      <c r="H67" s="323" t="str">
        <f t="shared" ref="H67" si="37">$D$25</f>
        <v>BLUE</v>
      </c>
      <c r="I67" s="324"/>
      <c r="J67" s="176" t="s">
        <v>30</v>
      </c>
      <c r="K67" s="176">
        <f t="shared" ref="K67" si="38">$P$28</f>
        <v>161</v>
      </c>
      <c r="L67" s="28">
        <v>1</v>
      </c>
      <c r="M67" s="176">
        <f t="shared" si="31"/>
        <v>161</v>
      </c>
      <c r="N67" s="29"/>
      <c r="O67" s="30">
        <f t="shared" si="32"/>
        <v>161</v>
      </c>
      <c r="P67" s="241" t="s">
        <v>226</v>
      </c>
    </row>
    <row r="68" spans="1:16" s="170" customFormat="1" ht="59.1" customHeight="1">
      <c r="A68" s="201">
        <v>4</v>
      </c>
      <c r="B68" s="322" t="s">
        <v>81</v>
      </c>
      <c r="C68" s="322"/>
      <c r="D68" s="322"/>
      <c r="E68" s="322"/>
      <c r="F68" s="202" t="s">
        <v>37</v>
      </c>
      <c r="G68" s="194"/>
      <c r="H68" s="323" t="str">
        <f t="shared" ref="H68" si="39">$D$32</f>
        <v>CREAM</v>
      </c>
      <c r="I68" s="324"/>
      <c r="J68" s="176" t="s">
        <v>30</v>
      </c>
      <c r="K68" s="176">
        <f t="shared" ref="K68" si="40">$P$35</f>
        <v>161</v>
      </c>
      <c r="L68" s="28">
        <v>1</v>
      </c>
      <c r="M68" s="176">
        <f t="shared" ref="M68:M70" si="41">L68*K68</f>
        <v>161</v>
      </c>
      <c r="N68" s="29"/>
      <c r="O68" s="30">
        <f t="shared" ref="O68:O70" si="42">N68+M68</f>
        <v>161</v>
      </c>
      <c r="P68" s="241" t="s">
        <v>226</v>
      </c>
    </row>
    <row r="69" spans="1:16" s="170" customFormat="1" ht="63" customHeight="1">
      <c r="A69" s="201">
        <v>5</v>
      </c>
      <c r="B69" s="322" t="s">
        <v>151</v>
      </c>
      <c r="C69" s="322"/>
      <c r="D69" s="322"/>
      <c r="E69" s="322"/>
      <c r="F69" s="202" t="s">
        <v>152</v>
      </c>
      <c r="G69" s="194"/>
      <c r="H69" s="323" t="str">
        <f t="shared" ref="H69" si="43">$D$18</f>
        <v>PINK</v>
      </c>
      <c r="I69" s="324"/>
      <c r="J69" s="176" t="s">
        <v>30</v>
      </c>
      <c r="K69" s="176">
        <f t="shared" ref="K69" si="44">$P$21</f>
        <v>146</v>
      </c>
      <c r="L69" s="28">
        <v>1</v>
      </c>
      <c r="M69" s="176">
        <f t="shared" ref="M69" si="45">L69*K69</f>
        <v>146</v>
      </c>
      <c r="N69" s="29"/>
      <c r="O69" s="30">
        <f t="shared" ref="O69" si="46">N69+M69</f>
        <v>146</v>
      </c>
      <c r="P69" s="196"/>
    </row>
    <row r="70" spans="1:16" s="170" customFormat="1" ht="63" customHeight="1">
      <c r="A70" s="201">
        <v>5</v>
      </c>
      <c r="B70" s="322" t="s">
        <v>151</v>
      </c>
      <c r="C70" s="322"/>
      <c r="D70" s="322"/>
      <c r="E70" s="322"/>
      <c r="F70" s="202" t="s">
        <v>152</v>
      </c>
      <c r="G70" s="194"/>
      <c r="H70" s="323" t="str">
        <f t="shared" ref="H70" si="47">$D$25</f>
        <v>BLUE</v>
      </c>
      <c r="I70" s="324"/>
      <c r="J70" s="176" t="s">
        <v>30</v>
      </c>
      <c r="K70" s="176">
        <f t="shared" ref="K70" si="48">$P$28</f>
        <v>161</v>
      </c>
      <c r="L70" s="28">
        <v>1</v>
      </c>
      <c r="M70" s="176">
        <f t="shared" si="41"/>
        <v>161</v>
      </c>
      <c r="N70" s="29"/>
      <c r="O70" s="30">
        <f t="shared" si="42"/>
        <v>161</v>
      </c>
      <c r="P70" s="196"/>
    </row>
    <row r="71" spans="1:16" s="170" customFormat="1" ht="63" customHeight="1">
      <c r="A71" s="201">
        <v>5</v>
      </c>
      <c r="B71" s="322" t="s">
        <v>151</v>
      </c>
      <c r="C71" s="322"/>
      <c r="D71" s="322"/>
      <c r="E71" s="322"/>
      <c r="F71" s="202" t="s">
        <v>152</v>
      </c>
      <c r="G71" s="194"/>
      <c r="H71" s="323" t="str">
        <f t="shared" ref="H71" si="49">$D$32</f>
        <v>CREAM</v>
      </c>
      <c r="I71" s="324"/>
      <c r="J71" s="176" t="s">
        <v>30</v>
      </c>
      <c r="K71" s="176">
        <f t="shared" ref="K71" si="50">$P$35</f>
        <v>161</v>
      </c>
      <c r="L71" s="28">
        <v>1</v>
      </c>
      <c r="M71" s="176">
        <f t="shared" ref="M71" si="51">L71*K71</f>
        <v>161</v>
      </c>
      <c r="N71" s="29"/>
      <c r="O71" s="30">
        <f t="shared" ref="O71" si="52">N71+M71</f>
        <v>161</v>
      </c>
      <c r="P71" s="196"/>
    </row>
    <row r="72" spans="1:16" s="70" customFormat="1" ht="16.5">
      <c r="A72" s="68"/>
      <c r="B72" s="68"/>
      <c r="C72" s="68"/>
      <c r="D72" s="68"/>
      <c r="E72" s="68"/>
      <c r="F72" s="68"/>
      <c r="G72" s="71"/>
      <c r="H72" s="68"/>
      <c r="I72" s="68"/>
      <c r="J72" s="68"/>
      <c r="K72" s="68"/>
      <c r="L72" s="68"/>
      <c r="M72" s="68"/>
      <c r="N72" s="68"/>
      <c r="O72" s="68"/>
      <c r="P72" s="68"/>
    </row>
    <row r="73" spans="1:16" s="72" customFormat="1" ht="28.5" thickBot="1">
      <c r="B73" s="64" t="s">
        <v>85</v>
      </c>
      <c r="C73" s="73"/>
      <c r="D73" s="73"/>
      <c r="E73" s="73"/>
      <c r="F73" s="79"/>
      <c r="G73" s="80"/>
      <c r="H73" s="79"/>
      <c r="I73" s="79"/>
      <c r="J73" s="79"/>
      <c r="K73" s="79"/>
      <c r="L73" s="79"/>
      <c r="M73" s="79"/>
      <c r="N73" s="79"/>
      <c r="O73" s="79"/>
      <c r="P73" s="81"/>
    </row>
    <row r="74" spans="1:16" s="78" customFormat="1" ht="60.75">
      <c r="A74" s="318" t="s">
        <v>22</v>
      </c>
      <c r="B74" s="319"/>
      <c r="C74" s="319"/>
      <c r="D74" s="319"/>
      <c r="E74" s="320"/>
      <c r="F74" s="76" t="s">
        <v>45</v>
      </c>
      <c r="G74" s="76" t="s">
        <v>23</v>
      </c>
      <c r="H74" s="341" t="s">
        <v>40</v>
      </c>
      <c r="I74" s="342"/>
      <c r="J74" s="77" t="s">
        <v>19</v>
      </c>
      <c r="K74" s="76" t="s">
        <v>46</v>
      </c>
      <c r="L74" s="76" t="s">
        <v>24</v>
      </c>
      <c r="M74" s="163" t="s">
        <v>25</v>
      </c>
      <c r="N74" s="163" t="s">
        <v>26</v>
      </c>
      <c r="O74" s="163" t="s">
        <v>27</v>
      </c>
      <c r="P74" s="163" t="s">
        <v>28</v>
      </c>
    </row>
    <row r="75" spans="1:16" s="170" customFormat="1" ht="63" customHeight="1">
      <c r="A75" s="201">
        <v>1</v>
      </c>
      <c r="B75" s="322" t="s">
        <v>89</v>
      </c>
      <c r="C75" s="322"/>
      <c r="D75" s="322"/>
      <c r="E75" s="322"/>
      <c r="F75" s="202" t="s">
        <v>37</v>
      </c>
      <c r="G75" s="194"/>
      <c r="H75" s="323" t="str">
        <f t="shared" ref="H75" si="53">$D$18</f>
        <v>PINK</v>
      </c>
      <c r="I75" s="324"/>
      <c r="J75" s="176" t="s">
        <v>30</v>
      </c>
      <c r="K75" s="176">
        <f t="shared" ref="K75" si="54">$P$21</f>
        <v>146</v>
      </c>
      <c r="L75" s="28">
        <v>1</v>
      </c>
      <c r="M75" s="176">
        <f t="shared" ref="M75:M96" si="55">L75*K75</f>
        <v>146</v>
      </c>
      <c r="N75" s="29"/>
      <c r="O75" s="30">
        <f t="shared" ref="O75:O96" si="56">N75+M75</f>
        <v>146</v>
      </c>
      <c r="P75" s="196"/>
    </row>
    <row r="76" spans="1:16" s="170" customFormat="1" ht="63" customHeight="1">
      <c r="A76" s="201">
        <v>1</v>
      </c>
      <c r="B76" s="322" t="s">
        <v>89</v>
      </c>
      <c r="C76" s="322"/>
      <c r="D76" s="322"/>
      <c r="E76" s="322"/>
      <c r="F76" s="202" t="s">
        <v>37</v>
      </c>
      <c r="G76" s="194"/>
      <c r="H76" s="323" t="str">
        <f t="shared" ref="H76" si="57">$D$25</f>
        <v>BLUE</v>
      </c>
      <c r="I76" s="324"/>
      <c r="J76" s="176" t="s">
        <v>30</v>
      </c>
      <c r="K76" s="176">
        <f t="shared" ref="K76" si="58">$P$28</f>
        <v>161</v>
      </c>
      <c r="L76" s="28">
        <v>1</v>
      </c>
      <c r="M76" s="176">
        <f t="shared" si="55"/>
        <v>161</v>
      </c>
      <c r="N76" s="29"/>
      <c r="O76" s="30">
        <f t="shared" si="56"/>
        <v>161</v>
      </c>
      <c r="P76" s="196"/>
    </row>
    <row r="77" spans="1:16" s="170" customFormat="1" ht="63" customHeight="1">
      <c r="A77" s="201">
        <v>1</v>
      </c>
      <c r="B77" s="322" t="s">
        <v>89</v>
      </c>
      <c r="C77" s="322"/>
      <c r="D77" s="322"/>
      <c r="E77" s="322"/>
      <c r="F77" s="202" t="s">
        <v>37</v>
      </c>
      <c r="G77" s="194"/>
      <c r="H77" s="323" t="str">
        <f t="shared" ref="H77" si="59">$D$32</f>
        <v>CREAM</v>
      </c>
      <c r="I77" s="324"/>
      <c r="J77" s="176" t="s">
        <v>30</v>
      </c>
      <c r="K77" s="176">
        <f t="shared" ref="K77" si="60">$P$35</f>
        <v>161</v>
      </c>
      <c r="L77" s="28">
        <v>1</v>
      </c>
      <c r="M77" s="176">
        <f t="shared" si="55"/>
        <v>161</v>
      </c>
      <c r="N77" s="29"/>
      <c r="O77" s="30">
        <f t="shared" si="56"/>
        <v>161</v>
      </c>
      <c r="P77" s="196"/>
    </row>
    <row r="78" spans="1:16" s="170" customFormat="1" ht="63" customHeight="1">
      <c r="A78" s="201">
        <v>2</v>
      </c>
      <c r="B78" s="322" t="s">
        <v>78</v>
      </c>
      <c r="C78" s="322"/>
      <c r="D78" s="322"/>
      <c r="E78" s="322"/>
      <c r="F78" s="265" t="s">
        <v>90</v>
      </c>
      <c r="G78" s="194"/>
      <c r="H78" s="323" t="str">
        <f t="shared" ref="H78:H94" si="61">$D$18</f>
        <v>PINK</v>
      </c>
      <c r="I78" s="324"/>
      <c r="J78" s="176" t="s">
        <v>30</v>
      </c>
      <c r="K78" s="176">
        <f t="shared" ref="K78:K94" si="62">$P$21</f>
        <v>146</v>
      </c>
      <c r="L78" s="28">
        <v>1</v>
      </c>
      <c r="M78" s="176">
        <f t="shared" si="55"/>
        <v>146</v>
      </c>
      <c r="N78" s="29"/>
      <c r="O78" s="30">
        <f t="shared" si="56"/>
        <v>146</v>
      </c>
      <c r="P78" s="196"/>
    </row>
    <row r="79" spans="1:16" s="170" customFormat="1" ht="63" customHeight="1">
      <c r="A79" s="201">
        <v>2</v>
      </c>
      <c r="B79" s="322" t="s">
        <v>78</v>
      </c>
      <c r="C79" s="322"/>
      <c r="D79" s="322"/>
      <c r="E79" s="322"/>
      <c r="F79" s="265" t="s">
        <v>90</v>
      </c>
      <c r="G79" s="194"/>
      <c r="H79" s="323" t="str">
        <f t="shared" ref="H79:H95" si="63">$D$25</f>
        <v>BLUE</v>
      </c>
      <c r="I79" s="324"/>
      <c r="J79" s="176" t="s">
        <v>30</v>
      </c>
      <c r="K79" s="176">
        <f t="shared" ref="K79:K95" si="64">$P$28</f>
        <v>161</v>
      </c>
      <c r="L79" s="28">
        <v>1</v>
      </c>
      <c r="M79" s="176">
        <f t="shared" si="55"/>
        <v>161</v>
      </c>
      <c r="N79" s="29"/>
      <c r="O79" s="30">
        <f t="shared" si="56"/>
        <v>161</v>
      </c>
      <c r="P79" s="196"/>
    </row>
    <row r="80" spans="1:16" s="170" customFormat="1" ht="63" customHeight="1">
      <c r="A80" s="201">
        <v>2</v>
      </c>
      <c r="B80" s="322" t="s">
        <v>78</v>
      </c>
      <c r="C80" s="322"/>
      <c r="D80" s="322"/>
      <c r="E80" s="322"/>
      <c r="F80" s="265" t="s">
        <v>90</v>
      </c>
      <c r="G80" s="194"/>
      <c r="H80" s="323" t="str">
        <f t="shared" ref="H80:H96" si="65">$D$32</f>
        <v>CREAM</v>
      </c>
      <c r="I80" s="324"/>
      <c r="J80" s="176" t="s">
        <v>30</v>
      </c>
      <c r="K80" s="176">
        <f t="shared" ref="K80:K96" si="66">$P$35</f>
        <v>161</v>
      </c>
      <c r="L80" s="28">
        <v>1</v>
      </c>
      <c r="M80" s="176">
        <f t="shared" si="55"/>
        <v>161</v>
      </c>
      <c r="N80" s="29"/>
      <c r="O80" s="30">
        <f t="shared" si="56"/>
        <v>161</v>
      </c>
      <c r="P80" s="196"/>
    </row>
    <row r="81" spans="1:16" s="170" customFormat="1" ht="63" customHeight="1">
      <c r="A81" s="201">
        <v>3</v>
      </c>
      <c r="B81" s="322" t="s">
        <v>91</v>
      </c>
      <c r="C81" s="322"/>
      <c r="D81" s="322"/>
      <c r="E81" s="322"/>
      <c r="F81" s="202" t="s">
        <v>94</v>
      </c>
      <c r="G81" s="194"/>
      <c r="H81" s="323" t="str">
        <f t="shared" si="61"/>
        <v>PINK</v>
      </c>
      <c r="I81" s="324"/>
      <c r="J81" s="176" t="s">
        <v>30</v>
      </c>
      <c r="K81" s="176">
        <f t="shared" si="62"/>
        <v>146</v>
      </c>
      <c r="L81" s="28">
        <v>1</v>
      </c>
      <c r="M81" s="176">
        <f t="shared" si="55"/>
        <v>146</v>
      </c>
      <c r="N81" s="29"/>
      <c r="O81" s="30">
        <f t="shared" si="56"/>
        <v>146</v>
      </c>
      <c r="P81" s="196"/>
    </row>
    <row r="82" spans="1:16" s="170" customFormat="1" ht="63" customHeight="1">
      <c r="A82" s="201">
        <v>3</v>
      </c>
      <c r="B82" s="322" t="s">
        <v>91</v>
      </c>
      <c r="C82" s="322"/>
      <c r="D82" s="322"/>
      <c r="E82" s="322"/>
      <c r="F82" s="202" t="s">
        <v>94</v>
      </c>
      <c r="G82" s="194"/>
      <c r="H82" s="323" t="str">
        <f t="shared" si="63"/>
        <v>BLUE</v>
      </c>
      <c r="I82" s="324"/>
      <c r="J82" s="176" t="s">
        <v>30</v>
      </c>
      <c r="K82" s="176">
        <f t="shared" si="64"/>
        <v>161</v>
      </c>
      <c r="L82" s="28">
        <v>1</v>
      </c>
      <c r="M82" s="176">
        <f t="shared" si="55"/>
        <v>161</v>
      </c>
      <c r="N82" s="29"/>
      <c r="O82" s="30">
        <f t="shared" si="56"/>
        <v>161</v>
      </c>
      <c r="P82" s="196"/>
    </row>
    <row r="83" spans="1:16" s="170" customFormat="1" ht="63" customHeight="1">
      <c r="A83" s="201">
        <v>3</v>
      </c>
      <c r="B83" s="322" t="s">
        <v>91</v>
      </c>
      <c r="C83" s="322"/>
      <c r="D83" s="322"/>
      <c r="E83" s="322"/>
      <c r="F83" s="202" t="s">
        <v>94</v>
      </c>
      <c r="G83" s="194"/>
      <c r="H83" s="323" t="str">
        <f t="shared" si="65"/>
        <v>CREAM</v>
      </c>
      <c r="I83" s="324"/>
      <c r="J83" s="176" t="s">
        <v>30</v>
      </c>
      <c r="K83" s="176">
        <f t="shared" si="66"/>
        <v>161</v>
      </c>
      <c r="L83" s="28">
        <v>1</v>
      </c>
      <c r="M83" s="176">
        <f t="shared" si="55"/>
        <v>161</v>
      </c>
      <c r="N83" s="29"/>
      <c r="O83" s="30">
        <f t="shared" si="56"/>
        <v>161</v>
      </c>
      <c r="P83" s="196"/>
    </row>
    <row r="84" spans="1:16" s="170" customFormat="1" ht="63" customHeight="1">
      <c r="A84" s="201">
        <v>4</v>
      </c>
      <c r="B84" s="322" t="s">
        <v>92</v>
      </c>
      <c r="C84" s="322"/>
      <c r="D84" s="322"/>
      <c r="E84" s="322"/>
      <c r="F84" s="202" t="s">
        <v>94</v>
      </c>
      <c r="G84" s="194"/>
      <c r="H84" s="323" t="str">
        <f t="shared" si="61"/>
        <v>PINK</v>
      </c>
      <c r="I84" s="324"/>
      <c r="J84" s="176" t="s">
        <v>30</v>
      </c>
      <c r="K84" s="176">
        <f t="shared" si="62"/>
        <v>146</v>
      </c>
      <c r="L84" s="28">
        <v>2.5000000000000001E-2</v>
      </c>
      <c r="M84" s="176">
        <f t="shared" si="55"/>
        <v>3.6500000000000004</v>
      </c>
      <c r="N84" s="29"/>
      <c r="O84" s="30">
        <f t="shared" si="56"/>
        <v>3.6500000000000004</v>
      </c>
      <c r="P84" s="196"/>
    </row>
    <row r="85" spans="1:16" s="170" customFormat="1" ht="63" customHeight="1">
      <c r="A85" s="201">
        <v>4</v>
      </c>
      <c r="B85" s="322" t="s">
        <v>92</v>
      </c>
      <c r="C85" s="322"/>
      <c r="D85" s="322"/>
      <c r="E85" s="322"/>
      <c r="F85" s="202" t="s">
        <v>94</v>
      </c>
      <c r="G85" s="194"/>
      <c r="H85" s="323" t="str">
        <f t="shared" si="63"/>
        <v>BLUE</v>
      </c>
      <c r="I85" s="324"/>
      <c r="J85" s="176" t="s">
        <v>30</v>
      </c>
      <c r="K85" s="176">
        <f t="shared" si="64"/>
        <v>161</v>
      </c>
      <c r="L85" s="28">
        <v>2.5000000000000001E-2</v>
      </c>
      <c r="M85" s="176">
        <f t="shared" si="55"/>
        <v>4.0250000000000004</v>
      </c>
      <c r="N85" s="29"/>
      <c r="O85" s="30">
        <f t="shared" si="56"/>
        <v>4.0250000000000004</v>
      </c>
      <c r="P85" s="196"/>
    </row>
    <row r="86" spans="1:16" s="170" customFormat="1" ht="63" customHeight="1">
      <c r="A86" s="201">
        <v>4</v>
      </c>
      <c r="B86" s="322" t="s">
        <v>92</v>
      </c>
      <c r="C86" s="322"/>
      <c r="D86" s="322"/>
      <c r="E86" s="322"/>
      <c r="F86" s="202" t="s">
        <v>94</v>
      </c>
      <c r="G86" s="194"/>
      <c r="H86" s="323" t="str">
        <f t="shared" si="65"/>
        <v>CREAM</v>
      </c>
      <c r="I86" s="324"/>
      <c r="J86" s="176" t="s">
        <v>30</v>
      </c>
      <c r="K86" s="176">
        <f t="shared" si="66"/>
        <v>161</v>
      </c>
      <c r="L86" s="28">
        <v>2.5000000000000001E-2</v>
      </c>
      <c r="M86" s="176">
        <f t="shared" si="55"/>
        <v>4.0250000000000004</v>
      </c>
      <c r="N86" s="29"/>
      <c r="O86" s="30">
        <f t="shared" si="56"/>
        <v>4.0250000000000004</v>
      </c>
      <c r="P86" s="196"/>
    </row>
    <row r="87" spans="1:16" s="170" customFormat="1" ht="63" customHeight="1">
      <c r="A87" s="201">
        <v>5</v>
      </c>
      <c r="B87" s="322" t="s">
        <v>93</v>
      </c>
      <c r="C87" s="322"/>
      <c r="D87" s="322"/>
      <c r="E87" s="322"/>
      <c r="F87" s="202" t="s">
        <v>94</v>
      </c>
      <c r="G87" s="194"/>
      <c r="H87" s="323" t="str">
        <f t="shared" si="61"/>
        <v>PINK</v>
      </c>
      <c r="I87" s="324"/>
      <c r="J87" s="176" t="s">
        <v>30</v>
      </c>
      <c r="K87" s="176">
        <f t="shared" si="62"/>
        <v>146</v>
      </c>
      <c r="L87" s="28">
        <v>1</v>
      </c>
      <c r="M87" s="176">
        <f t="shared" si="55"/>
        <v>146</v>
      </c>
      <c r="N87" s="29"/>
      <c r="O87" s="30">
        <f t="shared" si="56"/>
        <v>146</v>
      </c>
      <c r="P87" s="196"/>
    </row>
    <row r="88" spans="1:16" s="170" customFormat="1" ht="63" customHeight="1">
      <c r="A88" s="201">
        <v>5</v>
      </c>
      <c r="B88" s="322" t="s">
        <v>93</v>
      </c>
      <c r="C88" s="322"/>
      <c r="D88" s="322"/>
      <c r="E88" s="322"/>
      <c r="F88" s="202" t="s">
        <v>94</v>
      </c>
      <c r="G88" s="194"/>
      <c r="H88" s="323" t="str">
        <f t="shared" si="63"/>
        <v>BLUE</v>
      </c>
      <c r="I88" s="324"/>
      <c r="J88" s="176" t="s">
        <v>30</v>
      </c>
      <c r="K88" s="176">
        <f t="shared" si="64"/>
        <v>161</v>
      </c>
      <c r="L88" s="28">
        <v>1</v>
      </c>
      <c r="M88" s="176">
        <f t="shared" si="55"/>
        <v>161</v>
      </c>
      <c r="N88" s="29"/>
      <c r="O88" s="30">
        <f t="shared" si="56"/>
        <v>161</v>
      </c>
      <c r="P88" s="196"/>
    </row>
    <row r="89" spans="1:16" s="170" customFormat="1" ht="63" customHeight="1">
      <c r="A89" s="201">
        <v>5</v>
      </c>
      <c r="B89" s="322" t="s">
        <v>93</v>
      </c>
      <c r="C89" s="322"/>
      <c r="D89" s="322"/>
      <c r="E89" s="322"/>
      <c r="F89" s="202" t="s">
        <v>94</v>
      </c>
      <c r="G89" s="194"/>
      <c r="H89" s="323" t="str">
        <f t="shared" si="65"/>
        <v>CREAM</v>
      </c>
      <c r="I89" s="324"/>
      <c r="J89" s="176" t="s">
        <v>30</v>
      </c>
      <c r="K89" s="176">
        <f t="shared" si="66"/>
        <v>161</v>
      </c>
      <c r="L89" s="28">
        <v>1</v>
      </c>
      <c r="M89" s="176">
        <f t="shared" si="55"/>
        <v>161</v>
      </c>
      <c r="N89" s="29"/>
      <c r="O89" s="30">
        <f t="shared" si="56"/>
        <v>161</v>
      </c>
      <c r="P89" s="196"/>
    </row>
    <row r="90" spans="1:16" s="170" customFormat="1" ht="63" customHeight="1">
      <c r="A90" s="201">
        <v>6</v>
      </c>
      <c r="B90" s="322" t="s">
        <v>68</v>
      </c>
      <c r="C90" s="322"/>
      <c r="D90" s="322"/>
      <c r="E90" s="322"/>
      <c r="F90" s="202" t="s">
        <v>71</v>
      </c>
      <c r="G90" s="194"/>
      <c r="H90" s="323" t="str">
        <f t="shared" si="61"/>
        <v>PINK</v>
      </c>
      <c r="I90" s="324"/>
      <c r="J90" s="176" t="s">
        <v>30</v>
      </c>
      <c r="K90" s="176">
        <f t="shared" si="62"/>
        <v>146</v>
      </c>
      <c r="L90" s="28">
        <v>2.5000000000000001E-2</v>
      </c>
      <c r="M90" s="176">
        <f t="shared" si="55"/>
        <v>3.6500000000000004</v>
      </c>
      <c r="N90" s="29"/>
      <c r="O90" s="30">
        <f t="shared" si="56"/>
        <v>3.6500000000000004</v>
      </c>
      <c r="P90" s="196"/>
    </row>
    <row r="91" spans="1:16" s="170" customFormat="1" ht="63" customHeight="1">
      <c r="A91" s="201">
        <v>6</v>
      </c>
      <c r="B91" s="322" t="s">
        <v>68</v>
      </c>
      <c r="C91" s="322"/>
      <c r="D91" s="322"/>
      <c r="E91" s="322"/>
      <c r="F91" s="202" t="s">
        <v>71</v>
      </c>
      <c r="G91" s="194"/>
      <c r="H91" s="323" t="str">
        <f t="shared" si="63"/>
        <v>BLUE</v>
      </c>
      <c r="I91" s="324"/>
      <c r="J91" s="176" t="s">
        <v>30</v>
      </c>
      <c r="K91" s="176">
        <f t="shared" si="64"/>
        <v>161</v>
      </c>
      <c r="L91" s="28">
        <v>2.5000000000000001E-2</v>
      </c>
      <c r="M91" s="176">
        <f t="shared" si="55"/>
        <v>4.0250000000000004</v>
      </c>
      <c r="N91" s="29"/>
      <c r="O91" s="30">
        <f t="shared" si="56"/>
        <v>4.0250000000000004</v>
      </c>
      <c r="P91" s="196"/>
    </row>
    <row r="92" spans="1:16" s="170" customFormat="1" ht="63" customHeight="1" thickBot="1">
      <c r="A92" s="201">
        <v>6</v>
      </c>
      <c r="B92" s="322" t="s">
        <v>68</v>
      </c>
      <c r="C92" s="322"/>
      <c r="D92" s="322"/>
      <c r="E92" s="322"/>
      <c r="F92" s="202" t="s">
        <v>71</v>
      </c>
      <c r="G92" s="194"/>
      <c r="H92" s="323" t="str">
        <f t="shared" si="65"/>
        <v>CREAM</v>
      </c>
      <c r="I92" s="324"/>
      <c r="J92" s="176" t="s">
        <v>30</v>
      </c>
      <c r="K92" s="176">
        <f t="shared" si="66"/>
        <v>161</v>
      </c>
      <c r="L92" s="28">
        <v>2.5000000000000001E-2</v>
      </c>
      <c r="M92" s="176">
        <f t="shared" si="55"/>
        <v>4.0250000000000004</v>
      </c>
      <c r="N92" s="29"/>
      <c r="O92" s="30">
        <f t="shared" si="56"/>
        <v>4.0250000000000004</v>
      </c>
      <c r="P92" s="196"/>
    </row>
    <row r="93" spans="1:16" s="78" customFormat="1" ht="60.75">
      <c r="A93" s="318" t="s">
        <v>22</v>
      </c>
      <c r="B93" s="319"/>
      <c r="C93" s="319"/>
      <c r="D93" s="319"/>
      <c r="E93" s="320"/>
      <c r="F93" s="76" t="s">
        <v>45</v>
      </c>
      <c r="G93" s="76" t="s">
        <v>23</v>
      </c>
      <c r="H93" s="341" t="s">
        <v>40</v>
      </c>
      <c r="I93" s="342"/>
      <c r="J93" s="77" t="s">
        <v>19</v>
      </c>
      <c r="K93" s="76" t="s">
        <v>46</v>
      </c>
      <c r="L93" s="76" t="s">
        <v>24</v>
      </c>
      <c r="M93" s="163" t="s">
        <v>25</v>
      </c>
      <c r="N93" s="163" t="s">
        <v>26</v>
      </c>
      <c r="O93" s="163" t="s">
        <v>27</v>
      </c>
      <c r="P93" s="163" t="s">
        <v>28</v>
      </c>
    </row>
    <row r="94" spans="1:16" s="170" customFormat="1" ht="63" customHeight="1">
      <c r="A94" s="201">
        <v>7</v>
      </c>
      <c r="B94" s="322" t="s">
        <v>70</v>
      </c>
      <c r="C94" s="322"/>
      <c r="D94" s="322"/>
      <c r="E94" s="322"/>
      <c r="F94" s="202" t="s">
        <v>71</v>
      </c>
      <c r="G94" s="194"/>
      <c r="H94" s="323" t="str">
        <f t="shared" si="61"/>
        <v>PINK</v>
      </c>
      <c r="I94" s="324"/>
      <c r="J94" s="176" t="s">
        <v>30</v>
      </c>
      <c r="K94" s="176">
        <f t="shared" si="62"/>
        <v>146</v>
      </c>
      <c r="L94" s="28">
        <v>0.06</v>
      </c>
      <c r="M94" s="176">
        <f t="shared" si="55"/>
        <v>8.76</v>
      </c>
      <c r="N94" s="29"/>
      <c r="O94" s="30">
        <f t="shared" si="56"/>
        <v>8.76</v>
      </c>
      <c r="P94" s="196"/>
    </row>
    <row r="95" spans="1:16" s="170" customFormat="1" ht="63" customHeight="1">
      <c r="A95" s="201">
        <v>7</v>
      </c>
      <c r="B95" s="322" t="s">
        <v>70</v>
      </c>
      <c r="C95" s="322"/>
      <c r="D95" s="322"/>
      <c r="E95" s="322"/>
      <c r="F95" s="202" t="s">
        <v>71</v>
      </c>
      <c r="G95" s="194"/>
      <c r="H95" s="323" t="str">
        <f t="shared" si="63"/>
        <v>BLUE</v>
      </c>
      <c r="I95" s="324"/>
      <c r="J95" s="176" t="s">
        <v>30</v>
      </c>
      <c r="K95" s="176">
        <f t="shared" si="64"/>
        <v>161</v>
      </c>
      <c r="L95" s="28">
        <v>0.06</v>
      </c>
      <c r="M95" s="176">
        <f t="shared" si="55"/>
        <v>9.66</v>
      </c>
      <c r="N95" s="29"/>
      <c r="O95" s="30">
        <f t="shared" si="56"/>
        <v>9.66</v>
      </c>
      <c r="P95" s="196"/>
    </row>
    <row r="96" spans="1:16" s="170" customFormat="1" ht="63" customHeight="1">
      <c r="A96" s="201">
        <v>7</v>
      </c>
      <c r="B96" s="322" t="s">
        <v>70</v>
      </c>
      <c r="C96" s="322"/>
      <c r="D96" s="322"/>
      <c r="E96" s="322"/>
      <c r="F96" s="202" t="s">
        <v>71</v>
      </c>
      <c r="G96" s="194"/>
      <c r="H96" s="323" t="str">
        <f t="shared" si="65"/>
        <v>CREAM</v>
      </c>
      <c r="I96" s="324"/>
      <c r="J96" s="176" t="s">
        <v>30</v>
      </c>
      <c r="K96" s="176">
        <f t="shared" si="66"/>
        <v>161</v>
      </c>
      <c r="L96" s="28">
        <v>0.06</v>
      </c>
      <c r="M96" s="176">
        <f t="shared" si="55"/>
        <v>9.66</v>
      </c>
      <c r="N96" s="29"/>
      <c r="O96" s="30">
        <f t="shared" si="56"/>
        <v>9.66</v>
      </c>
      <c r="P96" s="196"/>
    </row>
    <row r="97" spans="1:16" s="82" customFormat="1">
      <c r="B97" s="83"/>
      <c r="C97" s="83"/>
      <c r="G97" s="84"/>
      <c r="N97" s="85"/>
      <c r="O97" s="85"/>
      <c r="P97" s="86"/>
    </row>
    <row r="98" spans="1:16" s="18" customFormat="1" ht="27.75">
      <c r="B98" s="64" t="s">
        <v>86</v>
      </c>
      <c r="C98" s="31"/>
      <c r="G98" s="168"/>
      <c r="J98" s="64" t="s">
        <v>31</v>
      </c>
      <c r="K98" s="64"/>
      <c r="L98" s="64"/>
      <c r="M98" s="64"/>
      <c r="N98" s="169"/>
      <c r="O98" s="169"/>
      <c r="P98" s="170"/>
    </row>
    <row r="99" spans="1:16" s="177" customFormat="1" ht="39.950000000000003" customHeight="1">
      <c r="A99" s="177">
        <v>1</v>
      </c>
      <c r="B99" s="178" t="s">
        <v>145</v>
      </c>
      <c r="C99" s="328" t="s">
        <v>265</v>
      </c>
      <c r="D99" s="328"/>
      <c r="E99" s="328"/>
      <c r="F99" s="328"/>
      <c r="G99" s="328"/>
      <c r="H99" s="328"/>
      <c r="I99" s="328"/>
      <c r="J99" s="180"/>
      <c r="K99" s="181"/>
      <c r="L99" s="180"/>
      <c r="M99" s="180"/>
      <c r="N99" s="180"/>
      <c r="O99" s="180"/>
      <c r="P99" s="180"/>
    </row>
    <row r="100" spans="1:16" s="177" customFormat="1" ht="17.45" hidden="1" customHeight="1">
      <c r="B100" s="178"/>
      <c r="C100" s="206"/>
      <c r="D100" s="206"/>
      <c r="E100" s="206"/>
      <c r="F100" s="206"/>
      <c r="G100" s="206"/>
      <c r="H100" s="206"/>
      <c r="I100" s="206"/>
      <c r="J100" s="180"/>
      <c r="K100" s="181"/>
      <c r="L100" s="180"/>
      <c r="M100" s="180"/>
      <c r="N100" s="180"/>
      <c r="O100" s="180"/>
      <c r="P100" s="180"/>
    </row>
    <row r="101" spans="1:16" s="182" customFormat="1" ht="43.5" hidden="1" customHeight="1">
      <c r="A101" s="177"/>
      <c r="B101" s="397" t="s">
        <v>47</v>
      </c>
      <c r="C101" s="397"/>
      <c r="D101" s="397"/>
      <c r="E101" s="397"/>
      <c r="F101" s="397"/>
      <c r="G101" s="397"/>
      <c r="H101" s="397"/>
      <c r="I101" s="397"/>
      <c r="J101" s="180"/>
      <c r="K101" s="181"/>
      <c r="L101" s="180"/>
      <c r="M101" s="180"/>
      <c r="N101" s="180"/>
      <c r="O101" s="180"/>
      <c r="P101" s="180"/>
    </row>
    <row r="102" spans="1:16" s="182" customFormat="1" ht="43.5" hidden="1" customHeight="1">
      <c r="A102" s="177"/>
      <c r="B102" s="183" t="s">
        <v>40</v>
      </c>
      <c r="C102" s="325" t="s">
        <v>99</v>
      </c>
      <c r="D102" s="326"/>
      <c r="E102" s="326"/>
      <c r="F102" s="326"/>
      <c r="G102" s="326"/>
      <c r="H102" s="326"/>
      <c r="I102" s="327"/>
      <c r="J102" s="180"/>
      <c r="K102" s="395"/>
      <c r="L102" s="395"/>
      <c r="M102" s="395"/>
      <c r="N102" s="395"/>
      <c r="O102" s="395"/>
      <c r="P102" s="180"/>
    </row>
    <row r="103" spans="1:16" s="182" customFormat="1" ht="103.5" hidden="1" customHeight="1">
      <c r="A103" s="177"/>
      <c r="B103" s="184" t="str">
        <f>$D$21</f>
        <v>PINK</v>
      </c>
      <c r="C103" s="398" t="s">
        <v>136</v>
      </c>
      <c r="D103" s="399"/>
      <c r="E103" s="399"/>
      <c r="F103" s="399"/>
      <c r="G103" s="399"/>
      <c r="H103" s="399"/>
      <c r="I103" s="400"/>
      <c r="J103" s="180"/>
      <c r="K103" s="395"/>
      <c r="L103" s="395"/>
      <c r="M103" s="395"/>
      <c r="N103" s="395"/>
      <c r="O103" s="395"/>
    </row>
    <row r="104" spans="1:16" s="182" customFormat="1" ht="30" hidden="1">
      <c r="A104" s="177"/>
      <c r="B104" s="343" t="s">
        <v>100</v>
      </c>
      <c r="C104" s="344"/>
      <c r="D104" s="344"/>
      <c r="E104" s="344"/>
      <c r="F104" s="344"/>
      <c r="G104" s="344"/>
      <c r="H104" s="344"/>
      <c r="I104" s="345"/>
      <c r="J104" s="180"/>
      <c r="K104" s="396" t="s">
        <v>125</v>
      </c>
      <c r="L104" s="396"/>
      <c r="M104" s="396"/>
      <c r="N104" s="391" t="s">
        <v>126</v>
      </c>
      <c r="O104" s="391"/>
      <c r="P104" s="391"/>
    </row>
    <row r="105" spans="1:16" s="182" customFormat="1" ht="30" hidden="1">
      <c r="A105" s="177"/>
      <c r="B105" s="351"/>
      <c r="C105" s="352"/>
      <c r="D105" s="185" t="s">
        <v>73</v>
      </c>
      <c r="E105" s="185" t="s">
        <v>87</v>
      </c>
      <c r="F105" s="185" t="s">
        <v>77</v>
      </c>
      <c r="G105" s="185" t="s">
        <v>10</v>
      </c>
      <c r="H105" s="185" t="s">
        <v>74</v>
      </c>
      <c r="I105" s="185" t="s">
        <v>75</v>
      </c>
      <c r="J105" s="185" t="s">
        <v>76</v>
      </c>
    </row>
    <row r="106" spans="1:16" s="182" customFormat="1" ht="105.75" hidden="1" customHeight="1">
      <c r="A106" s="177"/>
      <c r="B106" s="353" t="s">
        <v>137</v>
      </c>
      <c r="C106" s="354"/>
      <c r="D106" s="392" t="s">
        <v>138</v>
      </c>
      <c r="E106" s="393"/>
      <c r="F106" s="393"/>
      <c r="G106" s="393"/>
      <c r="H106" s="393"/>
      <c r="I106" s="393"/>
      <c r="J106" s="394"/>
    </row>
    <row r="107" spans="1:16" s="182" customFormat="1" ht="105.75" hidden="1" customHeight="1">
      <c r="A107" s="177"/>
      <c r="B107" s="353" t="s">
        <v>127</v>
      </c>
      <c r="C107" s="354"/>
      <c r="D107" s="392" t="s">
        <v>139</v>
      </c>
      <c r="E107" s="393"/>
      <c r="F107" s="393"/>
      <c r="G107" s="393"/>
      <c r="H107" s="393"/>
      <c r="I107" s="393"/>
      <c r="J107" s="394"/>
    </row>
    <row r="108" spans="1:16" s="182" customFormat="1" ht="30" hidden="1">
      <c r="A108" s="177"/>
      <c r="B108" s="177"/>
      <c r="C108" s="177"/>
      <c r="D108" s="177"/>
      <c r="E108" s="177"/>
      <c r="F108" s="177"/>
      <c r="G108" s="177"/>
      <c r="H108" s="177"/>
      <c r="I108" s="177"/>
      <c r="J108" s="180"/>
      <c r="K108" s="180"/>
      <c r="L108" s="180"/>
      <c r="M108" s="180"/>
      <c r="N108" s="180"/>
      <c r="O108" s="180"/>
      <c r="P108" s="180"/>
    </row>
    <row r="109" spans="1:16" s="177" customFormat="1" ht="60">
      <c r="A109" s="177">
        <v>2</v>
      </c>
      <c r="B109" s="178" t="s">
        <v>141</v>
      </c>
      <c r="C109" s="230" t="s">
        <v>154</v>
      </c>
      <c r="D109" s="178"/>
      <c r="E109" s="179"/>
      <c r="F109" s="178"/>
      <c r="G109" s="180"/>
      <c r="H109" s="180"/>
      <c r="I109" s="180"/>
      <c r="J109" s="180"/>
      <c r="K109" s="181"/>
      <c r="L109" s="180"/>
      <c r="M109" s="180"/>
      <c r="N109" s="180"/>
      <c r="O109" s="180"/>
      <c r="P109" s="180"/>
    </row>
    <row r="110" spans="1:16" s="177" customFormat="1" ht="34.5" customHeight="1">
      <c r="B110" s="343" t="s">
        <v>47</v>
      </c>
      <c r="C110" s="344"/>
      <c r="D110" s="344"/>
      <c r="E110" s="344"/>
      <c r="F110" s="344"/>
      <c r="G110" s="344"/>
      <c r="H110" s="344"/>
      <c r="I110" s="345"/>
      <c r="J110" s="180"/>
      <c r="K110" s="181"/>
      <c r="L110" s="180"/>
      <c r="M110" s="180"/>
      <c r="N110" s="180"/>
      <c r="O110" s="180"/>
      <c r="P110" s="180"/>
    </row>
    <row r="111" spans="1:16" s="177" customFormat="1" ht="34.5" customHeight="1">
      <c r="B111" s="183" t="s">
        <v>40</v>
      </c>
      <c r="C111" s="325" t="s">
        <v>129</v>
      </c>
      <c r="D111" s="326"/>
      <c r="E111" s="326"/>
      <c r="F111" s="326"/>
      <c r="G111" s="326"/>
      <c r="H111" s="326"/>
      <c r="I111" s="327"/>
      <c r="J111" s="180"/>
      <c r="K111" s="181"/>
      <c r="L111" s="180"/>
      <c r="M111" s="180"/>
      <c r="N111" s="180"/>
      <c r="O111" s="180"/>
      <c r="P111" s="180"/>
    </row>
    <row r="112" spans="1:16" s="177" customFormat="1" ht="42" customHeight="1">
      <c r="B112" s="186" t="str">
        <f>D18</f>
        <v>PINK</v>
      </c>
      <c r="C112" s="309" t="s">
        <v>228</v>
      </c>
      <c r="D112" s="310"/>
      <c r="E112" s="310"/>
      <c r="F112" s="310"/>
      <c r="G112" s="310"/>
      <c r="H112" s="310"/>
      <c r="I112" s="311"/>
      <c r="J112" s="180"/>
      <c r="K112" s="181"/>
      <c r="L112" s="180"/>
      <c r="M112" s="180"/>
      <c r="N112" s="180"/>
      <c r="O112" s="180"/>
      <c r="P112" s="180"/>
    </row>
    <row r="113" spans="1:16" s="177" customFormat="1" ht="42" customHeight="1">
      <c r="B113" s="186" t="str">
        <f>D25</f>
        <v>BLUE</v>
      </c>
      <c r="C113" s="312"/>
      <c r="D113" s="313"/>
      <c r="E113" s="313"/>
      <c r="F113" s="313"/>
      <c r="G113" s="313"/>
      <c r="H113" s="313"/>
      <c r="I113" s="314"/>
      <c r="J113" s="180"/>
      <c r="K113" s="181"/>
      <c r="L113" s="180"/>
      <c r="M113" s="180"/>
      <c r="N113" s="180"/>
      <c r="O113" s="180"/>
      <c r="P113" s="180"/>
    </row>
    <row r="114" spans="1:16" s="177" customFormat="1" ht="42" customHeight="1">
      <c r="B114" s="186" t="str">
        <f>D32</f>
        <v>CREAM</v>
      </c>
      <c r="C114" s="315"/>
      <c r="D114" s="316"/>
      <c r="E114" s="316"/>
      <c r="F114" s="316"/>
      <c r="G114" s="316"/>
      <c r="H114" s="316"/>
      <c r="I114" s="317"/>
      <c r="J114" s="180"/>
      <c r="K114" s="181"/>
      <c r="L114" s="180"/>
      <c r="M114" s="180"/>
      <c r="N114" s="180"/>
      <c r="O114" s="180"/>
      <c r="P114" s="180"/>
    </row>
    <row r="115" spans="1:16" s="177" customFormat="1" ht="90.95" customHeight="1">
      <c r="B115" s="343" t="s">
        <v>185</v>
      </c>
      <c r="C115" s="344"/>
      <c r="D115" s="346"/>
      <c r="E115" s="346"/>
      <c r="F115" s="346"/>
      <c r="G115" s="346"/>
      <c r="H115" s="346"/>
      <c r="I115" s="347"/>
      <c r="J115" s="180"/>
      <c r="K115" s="181"/>
      <c r="L115" s="180"/>
      <c r="M115" s="180"/>
      <c r="N115" s="180"/>
      <c r="O115" s="180"/>
      <c r="P115" s="180"/>
    </row>
    <row r="116" spans="1:16" s="177" customFormat="1" ht="34.5" customHeight="1">
      <c r="B116" s="209" t="s">
        <v>73</v>
      </c>
      <c r="C116" s="209" t="s">
        <v>87</v>
      </c>
      <c r="D116" s="209" t="s">
        <v>77</v>
      </c>
      <c r="E116" s="209" t="s">
        <v>10</v>
      </c>
      <c r="F116" s="209" t="s">
        <v>74</v>
      </c>
      <c r="G116" s="209" t="s">
        <v>75</v>
      </c>
      <c r="H116" s="209" t="s">
        <v>76</v>
      </c>
      <c r="I116" s="209" t="s">
        <v>186</v>
      </c>
      <c r="J116" s="180"/>
      <c r="K116" s="181"/>
      <c r="L116" s="180"/>
      <c r="M116" s="180"/>
      <c r="N116" s="180"/>
      <c r="O116" s="180"/>
      <c r="P116" s="180"/>
    </row>
    <row r="117" spans="1:16" s="177" customFormat="1" ht="97.5" customHeight="1">
      <c r="B117" s="210" t="s">
        <v>155</v>
      </c>
      <c r="C117" s="348" t="s">
        <v>156</v>
      </c>
      <c r="D117" s="349"/>
      <c r="E117" s="349"/>
      <c r="F117" s="349"/>
      <c r="G117" s="349"/>
      <c r="H117" s="349"/>
      <c r="I117" s="350"/>
      <c r="J117" s="180"/>
      <c r="K117" s="181"/>
      <c r="L117" s="180"/>
      <c r="M117" s="180"/>
      <c r="N117" s="180"/>
      <c r="O117" s="180"/>
      <c r="P117" s="180"/>
    </row>
    <row r="118" spans="1:16" s="177" customFormat="1" ht="107.45" customHeight="1">
      <c r="B118" s="208" t="s">
        <v>157</v>
      </c>
      <c r="C118" s="329" t="s">
        <v>252</v>
      </c>
      <c r="D118" s="330"/>
      <c r="E118" s="330"/>
      <c r="F118" s="330"/>
      <c r="G118" s="330"/>
      <c r="H118" s="330"/>
      <c r="I118" s="331"/>
      <c r="J118" s="180"/>
      <c r="K118" s="181"/>
      <c r="L118" s="180"/>
      <c r="M118" s="180"/>
      <c r="N118" s="180"/>
      <c r="O118" s="180"/>
      <c r="P118" s="180"/>
    </row>
    <row r="119" spans="1:16" s="177" customFormat="1" ht="56.1" customHeight="1">
      <c r="A119" s="177">
        <v>3</v>
      </c>
      <c r="B119" s="178" t="s">
        <v>140</v>
      </c>
      <c r="C119" s="264" t="s">
        <v>254</v>
      </c>
      <c r="D119" s="178"/>
      <c r="E119" s="179"/>
      <c r="F119" s="178"/>
      <c r="G119" s="180"/>
      <c r="H119" s="180"/>
      <c r="I119" s="180"/>
      <c r="J119" s="180"/>
      <c r="K119" s="181"/>
      <c r="L119" s="180"/>
      <c r="M119" s="180"/>
      <c r="N119" s="180"/>
      <c r="O119" s="180"/>
      <c r="P119" s="180"/>
    </row>
    <row r="120" spans="1:16" s="182" customFormat="1" ht="34.5" customHeight="1">
      <c r="A120" s="177"/>
      <c r="B120" s="183" t="s">
        <v>40</v>
      </c>
      <c r="C120" s="325" t="s">
        <v>101</v>
      </c>
      <c r="D120" s="326"/>
      <c r="E120" s="326"/>
      <c r="F120" s="326"/>
      <c r="G120" s="326"/>
      <c r="H120" s="326"/>
      <c r="I120" s="327"/>
      <c r="J120" s="180"/>
      <c r="K120" s="180"/>
      <c r="L120" s="180"/>
      <c r="M120" s="180"/>
      <c r="N120" s="180"/>
      <c r="O120" s="180"/>
      <c r="P120" s="180"/>
    </row>
    <row r="121" spans="1:16" s="182" customFormat="1" ht="46.5" customHeight="1">
      <c r="A121" s="177"/>
      <c r="B121" s="186" t="str">
        <f>D18</f>
        <v>PINK</v>
      </c>
      <c r="C121" s="332" t="s">
        <v>253</v>
      </c>
      <c r="D121" s="333"/>
      <c r="E121" s="333"/>
      <c r="F121" s="333"/>
      <c r="G121" s="333"/>
      <c r="H121" s="333"/>
      <c r="I121" s="334"/>
      <c r="J121" s="180"/>
      <c r="K121" s="180"/>
      <c r="L121" s="180"/>
      <c r="M121" s="180"/>
      <c r="N121" s="180"/>
    </row>
    <row r="122" spans="1:16" s="182" customFormat="1" ht="44.1" customHeight="1">
      <c r="A122" s="177"/>
      <c r="B122" s="186" t="str">
        <f>D25</f>
        <v>BLUE</v>
      </c>
      <c r="C122" s="335"/>
      <c r="D122" s="336"/>
      <c r="E122" s="336"/>
      <c r="F122" s="336"/>
      <c r="G122" s="336"/>
      <c r="H122" s="336"/>
      <c r="I122" s="337"/>
      <c r="J122" s="180"/>
      <c r="K122" s="180"/>
      <c r="L122" s="180"/>
      <c r="M122" s="180"/>
      <c r="N122" s="180"/>
    </row>
    <row r="123" spans="1:16" s="182" customFormat="1" ht="40.5" customHeight="1">
      <c r="A123" s="177"/>
      <c r="B123" s="184" t="str">
        <f>D32</f>
        <v>CREAM</v>
      </c>
      <c r="C123" s="338"/>
      <c r="D123" s="339"/>
      <c r="E123" s="339"/>
      <c r="F123" s="339"/>
      <c r="G123" s="339"/>
      <c r="H123" s="339"/>
      <c r="I123" s="340"/>
      <c r="J123" s="180"/>
      <c r="K123" s="180"/>
      <c r="L123" s="180"/>
      <c r="M123" s="180"/>
      <c r="N123" s="180"/>
    </row>
    <row r="124" spans="1:16" s="182" customFormat="1" ht="33.75" customHeight="1">
      <c r="A124" s="177"/>
      <c r="B124" s="177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</row>
    <row r="125" spans="1:16" s="182" customFormat="1" ht="29.25" customHeight="1">
      <c r="B125" s="187" t="s">
        <v>134</v>
      </c>
      <c r="C125" s="188"/>
      <c r="D125" s="188"/>
      <c r="E125" s="188"/>
      <c r="G125" s="180"/>
      <c r="M125" s="189"/>
      <c r="N125" s="190"/>
      <c r="O125" s="190"/>
      <c r="P125" s="189"/>
    </row>
    <row r="126" spans="1:16" s="167" customFormat="1" ht="35.25" customHeight="1">
      <c r="A126" s="32">
        <v>1</v>
      </c>
      <c r="B126" s="33" t="s">
        <v>142</v>
      </c>
      <c r="C126" s="32"/>
      <c r="D126" s="32"/>
      <c r="G126" s="171"/>
      <c r="M126" s="78"/>
      <c r="N126" s="172"/>
      <c r="O126" s="172"/>
      <c r="P126" s="78"/>
    </row>
    <row r="127" spans="1:16" s="167" customFormat="1" ht="35.25" customHeight="1">
      <c r="A127" s="32">
        <v>2</v>
      </c>
      <c r="B127" s="33" t="s">
        <v>143</v>
      </c>
      <c r="C127" s="32"/>
      <c r="D127" s="32"/>
      <c r="G127" s="171"/>
      <c r="M127" s="78"/>
      <c r="N127" s="172"/>
      <c r="O127" s="172"/>
      <c r="P127" s="78"/>
    </row>
    <row r="128" spans="1:16" s="167" customFormat="1" ht="35.25" customHeight="1">
      <c r="A128" s="32">
        <v>3</v>
      </c>
      <c r="B128" s="33" t="s">
        <v>144</v>
      </c>
      <c r="C128" s="32"/>
      <c r="D128" s="32"/>
      <c r="G128" s="171"/>
      <c r="M128" s="78"/>
      <c r="N128" s="172"/>
      <c r="O128" s="172"/>
      <c r="P128" s="78"/>
    </row>
    <row r="129" spans="1:16" s="11" customFormat="1" ht="41.25" customHeight="1">
      <c r="A129" s="9"/>
      <c r="B129" s="173" t="s">
        <v>79</v>
      </c>
      <c r="C129" s="34" t="s">
        <v>87</v>
      </c>
      <c r="D129" s="34" t="s">
        <v>77</v>
      </c>
      <c r="E129" s="34" t="s">
        <v>10</v>
      </c>
      <c r="F129" s="34" t="s">
        <v>74</v>
      </c>
      <c r="G129" s="34" t="s">
        <v>75</v>
      </c>
      <c r="H129" s="34" t="s">
        <v>76</v>
      </c>
      <c r="I129" s="166" t="s">
        <v>11</v>
      </c>
      <c r="L129" s="174"/>
      <c r="M129" s="175"/>
      <c r="N129" s="175"/>
      <c r="O129" s="174"/>
    </row>
    <row r="130" spans="1:16" s="11" customFormat="1" ht="41.25" customHeight="1">
      <c r="A130" s="9"/>
      <c r="B130" s="173" t="s">
        <v>80</v>
      </c>
      <c r="C130" s="30">
        <f t="shared" ref="C130:H130" si="67">F38</f>
        <v>51</v>
      </c>
      <c r="D130" s="30">
        <f t="shared" si="67"/>
        <v>98</v>
      </c>
      <c r="E130" s="30">
        <f t="shared" si="67"/>
        <v>140</v>
      </c>
      <c r="F130" s="30">
        <f t="shared" si="67"/>
        <v>110</v>
      </c>
      <c r="G130" s="30">
        <f t="shared" si="67"/>
        <v>69</v>
      </c>
      <c r="H130" s="30">
        <f t="shared" si="67"/>
        <v>0</v>
      </c>
      <c r="I130" s="30">
        <f>SUM(C130:H130)</f>
        <v>468</v>
      </c>
      <c r="L130" s="174"/>
      <c r="M130" s="175"/>
      <c r="N130" s="175"/>
      <c r="O130" s="174"/>
    </row>
    <row r="131" spans="1:16" ht="153.75" customHeight="1">
      <c r="A131" s="321"/>
      <c r="B131" s="321"/>
      <c r="C131" s="321"/>
      <c r="D131" s="321"/>
      <c r="E131" s="321"/>
      <c r="F131" s="321"/>
      <c r="G131" s="321"/>
      <c r="H131" s="321"/>
      <c r="I131" s="321"/>
      <c r="J131" s="321"/>
      <c r="K131" s="321"/>
      <c r="L131" s="321"/>
      <c r="M131" s="321"/>
      <c r="N131" s="321"/>
      <c r="O131" s="321"/>
      <c r="P131" s="321"/>
    </row>
    <row r="132" spans="1:16" ht="65.25" customHeight="1">
      <c r="A132" s="33"/>
      <c r="B132" s="94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1:16" ht="65.25" customHeight="1">
      <c r="A133" s="33"/>
      <c r="B133" s="94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</row>
  </sheetData>
  <mergeCells count="137">
    <mergeCell ref="B87:E87"/>
    <mergeCell ref="H87:I87"/>
    <mergeCell ref="B90:E90"/>
    <mergeCell ref="H90:I90"/>
    <mergeCell ref="M47:P47"/>
    <mergeCell ref="B48:C48"/>
    <mergeCell ref="M48:P48"/>
    <mergeCell ref="H81:I81"/>
    <mergeCell ref="D107:J107"/>
    <mergeCell ref="B106:C106"/>
    <mergeCell ref="D106:J106"/>
    <mergeCell ref="K102:O103"/>
    <mergeCell ref="K104:M104"/>
    <mergeCell ref="B101:I101"/>
    <mergeCell ref="C103:I103"/>
    <mergeCell ref="H92:I92"/>
    <mergeCell ref="A50:P50"/>
    <mergeCell ref="B51:C51"/>
    <mergeCell ref="M51:P51"/>
    <mergeCell ref="B52:C52"/>
    <mergeCell ref="M52:P52"/>
    <mergeCell ref="H60:I60"/>
    <mergeCell ref="B61:E61"/>
    <mergeCell ref="H61:I61"/>
    <mergeCell ref="B62:E62"/>
    <mergeCell ref="H62:I62"/>
    <mergeCell ref="B85:E85"/>
    <mergeCell ref="H85:I85"/>
    <mergeCell ref="H84:I84"/>
    <mergeCell ref="B75:E75"/>
    <mergeCell ref="H75:I75"/>
    <mergeCell ref="B78:E78"/>
    <mergeCell ref="H78:I78"/>
    <mergeCell ref="B82:E82"/>
    <mergeCell ref="H82:I82"/>
    <mergeCell ref="B81:E81"/>
    <mergeCell ref="H63:I63"/>
    <mergeCell ref="B67:E67"/>
    <mergeCell ref="H67:I67"/>
    <mergeCell ref="B66:E66"/>
    <mergeCell ref="H66:I66"/>
    <mergeCell ref="N104:P104"/>
    <mergeCell ref="B83:E83"/>
    <mergeCell ref="B86:E86"/>
    <mergeCell ref="B70:E70"/>
    <mergeCell ref="H70:I70"/>
    <mergeCell ref="B69:E69"/>
    <mergeCell ref="H89:I89"/>
    <mergeCell ref="B80:E80"/>
    <mergeCell ref="H77:I77"/>
    <mergeCell ref="H80:I80"/>
    <mergeCell ref="B79:E79"/>
    <mergeCell ref="B89:E89"/>
    <mergeCell ref="H79:I79"/>
    <mergeCell ref="H76:I76"/>
    <mergeCell ref="B77:E77"/>
    <mergeCell ref="A74:E74"/>
    <mergeCell ref="H74:I74"/>
    <mergeCell ref="B76:E76"/>
    <mergeCell ref="H83:I83"/>
    <mergeCell ref="H86:I86"/>
    <mergeCell ref="B88:E88"/>
    <mergeCell ref="H88:I88"/>
    <mergeCell ref="B92:E92"/>
    <mergeCell ref="B84:E84"/>
    <mergeCell ref="D8:F8"/>
    <mergeCell ref="B43:C43"/>
    <mergeCell ref="A56:E56"/>
    <mergeCell ref="B13:F13"/>
    <mergeCell ref="B54:P54"/>
    <mergeCell ref="M41:P41"/>
    <mergeCell ref="A42:P42"/>
    <mergeCell ref="A41:C41"/>
    <mergeCell ref="M43:P43"/>
    <mergeCell ref="B44:C44"/>
    <mergeCell ref="M44:P44"/>
    <mergeCell ref="G5:M8"/>
    <mergeCell ref="B20:C20"/>
    <mergeCell ref="B27:C27"/>
    <mergeCell ref="B34:C34"/>
    <mergeCell ref="L11:P11"/>
    <mergeCell ref="B45:C45"/>
    <mergeCell ref="M45:P45"/>
    <mergeCell ref="B49:C49"/>
    <mergeCell ref="M49:P49"/>
    <mergeCell ref="B53:C53"/>
    <mergeCell ref="M53:P53"/>
    <mergeCell ref="A46:P46"/>
    <mergeCell ref="B47:C47"/>
    <mergeCell ref="M1:N1"/>
    <mergeCell ref="O1:P1"/>
    <mergeCell ref="M2:N2"/>
    <mergeCell ref="O2:P2"/>
    <mergeCell ref="M3:N3"/>
    <mergeCell ref="O3:P3"/>
    <mergeCell ref="B68:E68"/>
    <mergeCell ref="B71:E71"/>
    <mergeCell ref="H71:I71"/>
    <mergeCell ref="H56:I56"/>
    <mergeCell ref="B57:E57"/>
    <mergeCell ref="H57:I57"/>
    <mergeCell ref="H68:I68"/>
    <mergeCell ref="B65:E65"/>
    <mergeCell ref="H65:I65"/>
    <mergeCell ref="B59:E59"/>
    <mergeCell ref="H59:I59"/>
    <mergeCell ref="B58:E58"/>
    <mergeCell ref="H58:I58"/>
    <mergeCell ref="B64:E64"/>
    <mergeCell ref="H64:I64"/>
    <mergeCell ref="B63:E63"/>
    <mergeCell ref="H69:I69"/>
    <mergeCell ref="B60:E60"/>
    <mergeCell ref="C112:I114"/>
    <mergeCell ref="A93:E93"/>
    <mergeCell ref="A131:P131"/>
    <mergeCell ref="B91:E91"/>
    <mergeCell ref="H91:I91"/>
    <mergeCell ref="B95:E95"/>
    <mergeCell ref="H95:I95"/>
    <mergeCell ref="H96:I96"/>
    <mergeCell ref="C102:I102"/>
    <mergeCell ref="C99:I99"/>
    <mergeCell ref="B96:E96"/>
    <mergeCell ref="C111:I111"/>
    <mergeCell ref="C118:I118"/>
    <mergeCell ref="C121:I123"/>
    <mergeCell ref="H93:I93"/>
    <mergeCell ref="B94:E94"/>
    <mergeCell ref="H94:I94"/>
    <mergeCell ref="B104:I104"/>
    <mergeCell ref="C120:I120"/>
    <mergeCell ref="B115:I115"/>
    <mergeCell ref="C117:I117"/>
    <mergeCell ref="B110:I110"/>
    <mergeCell ref="B105:C105"/>
    <mergeCell ref="B107:C107"/>
  </mergeCells>
  <printOptions horizontalCentered="1"/>
  <pageMargins left="0.25" right="0" top="0.61388888888888904" bottom="0.75" header="0" footer="0"/>
  <pageSetup paperSize="9" scale="33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6" manualBreakCount="6">
    <brk id="38" max="15" man="1"/>
    <brk id="53" max="15" man="1"/>
    <brk id="71" max="15" man="1"/>
    <brk id="92" max="15" man="1"/>
    <brk id="96" max="15" man="1"/>
    <brk id="130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4"/>
  <sheetViews>
    <sheetView view="pageBreakPreview" topLeftCell="A16" zoomScale="30" zoomScaleNormal="30" zoomScaleSheetLayoutView="30" zoomScalePageLayoutView="25" workbookViewId="0">
      <selection activeCell="B18" sqref="B18:D18"/>
    </sheetView>
  </sheetViews>
  <sheetFormatPr defaultColWidth="9.140625" defaultRowHeight="20.25"/>
  <cols>
    <col min="1" max="1" width="65.42578125" style="92" customWidth="1"/>
    <col min="2" max="4" width="109" style="92" customWidth="1"/>
    <col min="5" max="5" width="25.28515625" style="93" customWidth="1"/>
    <col min="6" max="16384" width="9.140625" style="93"/>
  </cols>
  <sheetData>
    <row r="1" spans="1:7" s="89" customFormat="1" ht="62.25" customHeight="1">
      <c r="A1" s="153"/>
      <c r="B1" s="234"/>
      <c r="C1" s="234"/>
      <c r="D1" s="234"/>
    </row>
    <row r="2" spans="1:7" s="89" customFormat="1" ht="37.5" customHeight="1">
      <c r="A2" s="154" t="str">
        <f>'1. CUTTING DOCKET'!$B$6</f>
        <v xml:space="preserve">JOB NUMBER:  </v>
      </c>
      <c r="B2" s="156" t="str">
        <f>'1. CUTTING DOCKET'!$D$6</f>
        <v>G11  FW24  G2742</v>
      </c>
      <c r="C2" s="156"/>
      <c r="D2" s="235"/>
    </row>
    <row r="3" spans="1:7" s="89" customFormat="1" ht="37.5" customHeight="1">
      <c r="A3" s="155" t="str">
        <f>'1. CUTTING DOCKET'!$B$7</f>
        <v xml:space="preserve">STYLE NUMBER: </v>
      </c>
      <c r="B3" s="156" t="str">
        <f>'1. CUTTING DOCKET'!$D$7</f>
        <v>G11-CR01</v>
      </c>
      <c r="C3" s="156"/>
      <c r="D3" s="235"/>
    </row>
    <row r="4" spans="1:7" s="89" customFormat="1" ht="37.5" customHeight="1">
      <c r="A4" s="155" t="str">
        <f>'1. CUTTING DOCKET'!$B$8</f>
        <v xml:space="preserve">STYLE NAME : </v>
      </c>
      <c r="B4" s="156" t="str">
        <f>'1. CUTTING DOCKET'!$D$8</f>
        <v>SUNSEEKERS CREWNECK SWEATSHIRT</v>
      </c>
      <c r="C4" s="156"/>
      <c r="D4" s="235"/>
    </row>
    <row r="5" spans="1:7" s="89" customFormat="1" ht="75.95" customHeight="1">
      <c r="A5" s="157"/>
      <c r="B5" s="211" t="str">
        <f>'1. CUTTING DOCKET'!$D$21</f>
        <v>PINK</v>
      </c>
      <c r="C5" s="211" t="str">
        <f>'1. CUTTING DOCKET'!D25</f>
        <v>BLUE</v>
      </c>
      <c r="D5" s="236" t="str">
        <f>'1. CUTTING DOCKET'!D32</f>
        <v>CREAM</v>
      </c>
    </row>
    <row r="6" spans="1:7" s="90" customFormat="1" ht="69.75" customHeight="1">
      <c r="A6" s="158" t="s">
        <v>32</v>
      </c>
      <c r="B6" s="212" t="str">
        <f>'1. CUTTING DOCKET'!$E$43</f>
        <v>PRIMROSE PINK
12-2904 TCX</v>
      </c>
      <c r="C6" s="212" t="str">
        <f>'1. CUTTING DOCKET'!E47</f>
        <v>SPUN SUGAR
12-4401 TCX</v>
      </c>
      <c r="D6" s="197" t="str">
        <f>'1. CUTTING DOCKET'!E51</f>
        <v>TRANSPARENT YELLOW 11-0617 TCX</v>
      </c>
    </row>
    <row r="7" spans="1:7" s="90" customFormat="1" ht="88.5" customHeight="1">
      <c r="A7" s="159" t="s">
        <v>33</v>
      </c>
      <c r="B7" s="410" t="str">
        <f>'1. CUTTING DOCKET'!B43</f>
        <v>SEMI BRUSHED SOLID  100%COTTON (14GG) 500GSM
(20/1 + 20/1 + 10/2) - CẦM MÀU</v>
      </c>
      <c r="C7" s="411"/>
      <c r="D7" s="412"/>
    </row>
    <row r="8" spans="1:7" s="90" customFormat="1" ht="346.5" customHeight="1">
      <c r="A8" s="160" t="str">
        <f>'1. CUTTING DOCKET'!$D$43</f>
        <v>VẢI CHÍNH</v>
      </c>
      <c r="B8" s="213"/>
      <c r="C8" s="213"/>
      <c r="D8" s="237"/>
      <c r="G8" s="91"/>
    </row>
    <row r="9" spans="1:7" s="90" customFormat="1" ht="137.1" customHeight="1">
      <c r="A9" s="158" t="str">
        <f>'1. CUTTING DOCKET'!B44</f>
        <v>RIB 1X1 430GSM 100%COTTON
20'CM/2 - CẦM MÀU</v>
      </c>
      <c r="B9" s="212" t="str">
        <f>'1. CUTTING DOCKET'!E44</f>
        <v>PRIMROSE PINK
12-2904 TCX</v>
      </c>
      <c r="C9" s="212" t="str">
        <f>C6</f>
        <v>SPUN SUGAR
12-4401 TCX</v>
      </c>
      <c r="D9" s="197" t="str">
        <f>D6</f>
        <v>TRANSPARENT YELLOW 11-0617 TCX</v>
      </c>
    </row>
    <row r="10" spans="1:7" s="90" customFormat="1" ht="339.95" customHeight="1">
      <c r="A10" s="160" t="str">
        <f>'1. CUTTING DOCKET'!$D$44</f>
        <v>BO CỔ, BO TAY, BO LAI</v>
      </c>
      <c r="B10" s="213"/>
      <c r="C10" s="213"/>
      <c r="D10" s="237"/>
      <c r="G10" s="91"/>
    </row>
    <row r="11" spans="1:7" s="90" customFormat="1" ht="137.1" customHeight="1">
      <c r="A11" s="158" t="str">
        <f>'1. CUTTING DOCKET'!B53</f>
        <v>COTTON TWILL 100% POLY</v>
      </c>
      <c r="B11" s="410" t="str">
        <f>'1. CUTTING DOCKET'!E53</f>
        <v>CREAM</v>
      </c>
      <c r="C11" s="411"/>
      <c r="D11" s="412"/>
    </row>
    <row r="12" spans="1:7" s="90" customFormat="1" ht="339.95" customHeight="1">
      <c r="A12" s="160" t="str">
        <f>'1. CUTTING DOCKET'!D53</f>
        <v>VẢI CON GIỐNG</v>
      </c>
      <c r="B12" s="416"/>
      <c r="C12" s="417"/>
      <c r="D12" s="418"/>
      <c r="G12" s="91"/>
    </row>
    <row r="13" spans="1:7" s="90" customFormat="1" ht="70.5" customHeight="1">
      <c r="A13" s="158" t="s">
        <v>50</v>
      </c>
      <c r="B13" s="215" t="str">
        <f>'1. CUTTING DOCKET'!$F$57</f>
        <v>PRIMROSE PINK</v>
      </c>
      <c r="C13" s="215" t="str">
        <f>'1. CUTTING DOCKET'!F58</f>
        <v>SPUN SUGAR</v>
      </c>
      <c r="D13" s="214" t="str">
        <f>'1. CUTTING DOCKET'!F59</f>
        <v>TRANSPARENT YELLOW</v>
      </c>
    </row>
    <row r="14" spans="1:7" s="90" customFormat="1" ht="111.95" customHeight="1">
      <c r="A14" s="160" t="str">
        <f>'[28]1. CUTTING DOCKET'!B40</f>
        <v>CHỈ 40/2 MAY CHÍNH + VẮT SỔ</v>
      </c>
      <c r="B14" s="216" t="str">
        <f>'1. CUTTING DOCKET'!G57</f>
        <v>RE8165</v>
      </c>
      <c r="C14" s="216" t="str">
        <f>'1. CUTTING DOCKET'!G58</f>
        <v>BL5283</v>
      </c>
      <c r="D14" s="217" t="str">
        <f>'1. CUTTING DOCKET'!G59</f>
        <v>YE2811</v>
      </c>
    </row>
    <row r="15" spans="1:7" s="90" customFormat="1" ht="70.5" customHeight="1">
      <c r="A15" s="158" t="s">
        <v>50</v>
      </c>
      <c r="B15" s="215" t="str">
        <f>'1. CUTTING DOCKET'!F60</f>
        <v>PINK</v>
      </c>
      <c r="C15" s="215" t="str">
        <f>'1. CUTTING DOCKET'!F61</f>
        <v>BLUE MIST</v>
      </c>
      <c r="D15" s="214" t="str">
        <f>'1. CUTTING DOCKET'!F62</f>
        <v>ROCREAM GOLD</v>
      </c>
    </row>
    <row r="16" spans="1:7" s="90" customFormat="1" ht="111.95" customHeight="1">
      <c r="A16" s="160" t="str">
        <f>'1. CUTTING DOCKET'!B60</f>
        <v>CHỈ 40/2 DIỄU</v>
      </c>
      <c r="B16" s="216" t="str">
        <f>'1. CUTTING DOCKET'!G60</f>
        <v>RE8391</v>
      </c>
      <c r="C16" s="216" t="str">
        <f>'1. CUTTING DOCKET'!G61</f>
        <v>BL5144</v>
      </c>
      <c r="D16" s="217" t="str">
        <f>'1. CUTTING DOCKET'!G62</f>
        <v>YE2765</v>
      </c>
    </row>
    <row r="17" spans="1:4" s="90" customFormat="1" ht="90" customHeight="1">
      <c r="A17" s="197" t="str">
        <f>'1. CUTTING DOCKET'!$B$65</f>
        <v>NHÃN CHÍNH + NHÃN SIZE (VUÔNG)</v>
      </c>
      <c r="B17" s="401" t="str">
        <f>'1. CUTTING DOCKET'!$F$65</f>
        <v>GREEN</v>
      </c>
      <c r="C17" s="402"/>
      <c r="D17" s="403"/>
    </row>
    <row r="18" spans="1:4" s="90" customFormat="1" ht="279.75" customHeight="1">
      <c r="A18" s="198" t="s">
        <v>158</v>
      </c>
      <c r="B18" s="404"/>
      <c r="C18" s="405"/>
      <c r="D18" s="406"/>
    </row>
    <row r="19" spans="1:4" s="90" customFormat="1" ht="90" customHeight="1">
      <c r="A19" s="197" t="str">
        <f>'1. CUTTING DOCKET'!$B$68</f>
        <v>NHÃN THÀNH PHẦN 100% COTTON</v>
      </c>
      <c r="B19" s="401" t="str">
        <f>'1. CUTTING DOCKET'!$F$68</f>
        <v>WHITE</v>
      </c>
      <c r="C19" s="402"/>
      <c r="D19" s="403"/>
    </row>
    <row r="20" spans="1:4" s="90" customFormat="1" ht="257.45" customHeight="1">
      <c r="A20" s="198" t="s">
        <v>159</v>
      </c>
      <c r="B20" s="413"/>
      <c r="C20" s="414"/>
      <c r="D20" s="415"/>
    </row>
    <row r="21" spans="1:4" s="90" customFormat="1" ht="66" customHeight="1">
      <c r="A21" s="197" t="str">
        <f>'1. CUTTING DOCKET'!$B$71</f>
        <v>CON PATCH TRANG TRÍ</v>
      </c>
      <c r="B21" s="401" t="str">
        <f>'1. CUTTING DOCKET'!$F$71</f>
        <v>BROWN</v>
      </c>
      <c r="C21" s="402"/>
      <c r="D21" s="403"/>
    </row>
    <row r="22" spans="1:4" s="90" customFormat="1" ht="278.10000000000002" customHeight="1">
      <c r="A22" s="198" t="s">
        <v>160</v>
      </c>
      <c r="B22" s="404"/>
      <c r="C22" s="405"/>
      <c r="D22" s="406"/>
    </row>
    <row r="23" spans="1:4" s="90" customFormat="1" ht="35.25">
      <c r="A23" s="197" t="s">
        <v>72</v>
      </c>
      <c r="B23" s="401" t="str">
        <f>'1. CUTTING DOCKET'!F76</f>
        <v>WHITE</v>
      </c>
      <c r="C23" s="402"/>
      <c r="D23" s="403"/>
    </row>
    <row r="24" spans="1:4" s="90" customFormat="1" ht="140.44999999999999" customHeight="1">
      <c r="A24" s="198" t="s">
        <v>109</v>
      </c>
      <c r="B24" s="407" t="s">
        <v>130</v>
      </c>
      <c r="C24" s="408"/>
      <c r="D24" s="409"/>
    </row>
    <row r="25" spans="1:4" s="90" customFormat="1" ht="35.25">
      <c r="A25" s="199" t="s">
        <v>78</v>
      </c>
      <c r="B25" s="401" t="str">
        <f>'1. CUTTING DOCKET'!F79</f>
        <v>NỀN ĐEN CHỮ TRẮNG</v>
      </c>
      <c r="C25" s="402"/>
      <c r="D25" s="403"/>
    </row>
    <row r="26" spans="1:4" s="90" customFormat="1" ht="313.5" customHeight="1">
      <c r="A26" s="200" t="s">
        <v>110</v>
      </c>
      <c r="B26" s="419"/>
      <c r="C26" s="420"/>
      <c r="D26" s="421"/>
    </row>
    <row r="27" spans="1:4" s="90" customFormat="1" ht="35.25">
      <c r="A27" s="197" t="s">
        <v>69</v>
      </c>
      <c r="B27" s="401" t="str">
        <f>'1. CUTTING DOCKET'!F81</f>
        <v>CLEAR</v>
      </c>
      <c r="C27" s="402"/>
      <c r="D27" s="403"/>
    </row>
    <row r="28" spans="1:4" s="90" customFormat="1" ht="351" customHeight="1">
      <c r="A28" s="200" t="s">
        <v>95</v>
      </c>
      <c r="B28" s="419" t="s">
        <v>214</v>
      </c>
      <c r="C28" s="420"/>
      <c r="D28" s="421"/>
    </row>
    <row r="29" spans="1:4" s="90" customFormat="1" ht="75" customHeight="1">
      <c r="A29" s="197" t="s">
        <v>93</v>
      </c>
      <c r="B29" s="401" t="str">
        <f>'1. CUTTING DOCKET'!F88</f>
        <v>CLEAR</v>
      </c>
      <c r="C29" s="402"/>
      <c r="D29" s="403"/>
    </row>
    <row r="30" spans="1:4" s="90" customFormat="1" ht="85.5" customHeight="1">
      <c r="A30" s="200"/>
      <c r="B30" s="422"/>
      <c r="C30" s="423"/>
      <c r="D30" s="424"/>
    </row>
    <row r="31" spans="1:4" s="90" customFormat="1" ht="105" customHeight="1">
      <c r="A31" s="199" t="s">
        <v>96</v>
      </c>
      <c r="B31" s="401" t="str">
        <f>'1. CUTTING DOCKET'!F84</f>
        <v>CLEAR</v>
      </c>
      <c r="C31" s="402"/>
      <c r="D31" s="403"/>
    </row>
    <row r="32" spans="1:4" s="90" customFormat="1" ht="99" customHeight="1">
      <c r="A32" s="200"/>
      <c r="B32" s="422"/>
      <c r="C32" s="423"/>
      <c r="D32" s="424"/>
    </row>
    <row r="33" spans="1:4" s="90" customFormat="1" ht="93" customHeight="1">
      <c r="A33" s="199" t="s">
        <v>97</v>
      </c>
      <c r="B33" s="401" t="str">
        <f>'1. CUTTING DOCKET'!F91</f>
        <v>NATURAL</v>
      </c>
      <c r="C33" s="402"/>
      <c r="D33" s="403"/>
    </row>
    <row r="34" spans="1:4" s="90" customFormat="1" ht="192" customHeight="1">
      <c r="A34" s="200" t="s">
        <v>264</v>
      </c>
      <c r="B34" s="422"/>
      <c r="C34" s="423"/>
      <c r="D34" s="424"/>
    </row>
  </sheetData>
  <mergeCells count="21">
    <mergeCell ref="B33:D33"/>
    <mergeCell ref="B34:D34"/>
    <mergeCell ref="B30:D30"/>
    <mergeCell ref="B31:D31"/>
    <mergeCell ref="B32:D32"/>
    <mergeCell ref="B25:D25"/>
    <mergeCell ref="B26:D26"/>
    <mergeCell ref="B27:D27"/>
    <mergeCell ref="B28:D28"/>
    <mergeCell ref="B29:D29"/>
    <mergeCell ref="B21:D21"/>
    <mergeCell ref="B22:D22"/>
    <mergeCell ref="B23:D23"/>
    <mergeCell ref="B24:D24"/>
    <mergeCell ref="B7:D7"/>
    <mergeCell ref="B17:D17"/>
    <mergeCell ref="B18:D18"/>
    <mergeCell ref="B19:D19"/>
    <mergeCell ref="B20:D20"/>
    <mergeCell ref="B11:D11"/>
    <mergeCell ref="B12:D12"/>
  </mergeCells>
  <printOptions horizontalCentered="1"/>
  <pageMargins left="0.25" right="0" top="0.60416666666666663" bottom="0.75" header="0" footer="0"/>
  <pageSetup paperSize="9" scale="25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8" max="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E1CD-21B7-4D5C-B66A-0D257273D5C9}">
  <sheetPr>
    <outlinePr summaryBelow="0" summaryRight="0"/>
    <pageSetUpPr fitToPage="1"/>
  </sheetPr>
  <dimension ref="A1:V27"/>
  <sheetViews>
    <sheetView tabSelected="1" view="pageBreakPreview" zoomScale="60" zoomScaleNormal="55" workbookViewId="0">
      <selection activeCell="K9" sqref="K9"/>
    </sheetView>
  </sheetViews>
  <sheetFormatPr defaultColWidth="14.42578125" defaultRowHeight="15.75" customHeight="1"/>
  <cols>
    <col min="1" max="1" width="7.5703125" style="305" customWidth="1"/>
    <col min="2" max="2" width="68.85546875" style="305" customWidth="1"/>
    <col min="3" max="3" width="72.85546875" style="305" customWidth="1"/>
    <col min="4" max="4" width="14.85546875" style="305" customWidth="1"/>
    <col min="5" max="5" width="14.42578125" style="305" customWidth="1"/>
    <col min="6" max="6" width="14.42578125" style="305"/>
    <col min="7" max="7" width="14.42578125" style="306"/>
    <col min="8" max="11" width="14.42578125" style="305"/>
    <col min="12" max="12" width="0.140625" style="305" customWidth="1"/>
    <col min="13" max="16384" width="14.42578125" style="305"/>
  </cols>
  <sheetData>
    <row r="1" spans="1:22" s="273" customFormat="1" ht="43.5" customHeight="1">
      <c r="A1" s="266"/>
      <c r="B1" s="267" t="s">
        <v>255</v>
      </c>
      <c r="C1" s="268" t="s">
        <v>149</v>
      </c>
      <c r="D1" s="269"/>
      <c r="E1" s="268"/>
      <c r="F1" s="425"/>
      <c r="G1" s="425"/>
      <c r="H1" s="268"/>
      <c r="I1" s="268"/>
      <c r="J1" s="270"/>
      <c r="K1" s="270"/>
      <c r="L1" s="271"/>
      <c r="M1" s="272"/>
      <c r="N1" s="272"/>
      <c r="O1" s="272"/>
      <c r="P1" s="272"/>
      <c r="Q1" s="272"/>
      <c r="R1" s="272"/>
      <c r="S1" s="272"/>
      <c r="T1" s="272"/>
      <c r="U1" s="272"/>
      <c r="V1" s="272"/>
    </row>
    <row r="2" spans="1:22" s="273" customFormat="1" ht="43.5" customHeight="1">
      <c r="A2" s="274"/>
      <c r="B2" s="275" t="s">
        <v>256</v>
      </c>
      <c r="C2" s="276" t="str">
        <f>'[29]1. CUTTING DOCKET'!$D$8</f>
        <v>SUNSEEKERS CREWNECK SWEATSHIRT</v>
      </c>
      <c r="D2" s="277"/>
      <c r="E2" s="277"/>
      <c r="F2" s="277"/>
      <c r="G2" s="278"/>
      <c r="H2" s="277"/>
      <c r="I2" s="277"/>
      <c r="J2" s="272"/>
      <c r="K2" s="272"/>
      <c r="L2" s="279"/>
      <c r="M2" s="272"/>
      <c r="N2" s="272"/>
      <c r="O2" s="272"/>
      <c r="P2" s="272"/>
      <c r="Q2" s="272"/>
      <c r="R2" s="272"/>
      <c r="S2" s="272"/>
      <c r="T2" s="272"/>
      <c r="U2" s="272"/>
      <c r="V2" s="272"/>
    </row>
    <row r="3" spans="1:22" s="290" customFormat="1" ht="44.25" customHeight="1" thickBot="1">
      <c r="A3" s="280"/>
      <c r="B3" s="281"/>
      <c r="C3" s="282" t="s">
        <v>257</v>
      </c>
      <c r="D3" s="283"/>
      <c r="E3" s="283"/>
      <c r="F3" s="283"/>
      <c r="G3" s="284"/>
      <c r="H3" s="285" t="s">
        <v>258</v>
      </c>
      <c r="I3" s="286"/>
      <c r="J3" s="287"/>
      <c r="K3" s="287"/>
      <c r="L3" s="288"/>
      <c r="M3" s="289"/>
      <c r="N3" s="289"/>
      <c r="O3" s="289"/>
      <c r="P3" s="289"/>
      <c r="Q3" s="289"/>
      <c r="R3" s="289"/>
      <c r="S3" s="289"/>
      <c r="T3" s="289"/>
      <c r="U3" s="289"/>
      <c r="V3" s="289"/>
    </row>
    <row r="4" spans="1:22" s="290" customFormat="1" ht="26.25" customHeight="1">
      <c r="A4" s="291"/>
      <c r="B4" s="292"/>
      <c r="C4" s="292"/>
      <c r="D4" s="292"/>
      <c r="E4" s="292"/>
      <c r="F4" s="292"/>
      <c r="G4" s="293"/>
      <c r="H4" s="292"/>
      <c r="I4" s="292"/>
      <c r="J4" s="292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</row>
    <row r="5" spans="1:22" s="297" customFormat="1" ht="43.5" customHeight="1">
      <c r="A5" s="294" t="s">
        <v>259</v>
      </c>
      <c r="B5" s="295" t="s">
        <v>260</v>
      </c>
      <c r="C5" s="295" t="s">
        <v>261</v>
      </c>
      <c r="D5" s="295" t="s">
        <v>262</v>
      </c>
      <c r="E5" s="295" t="s">
        <v>263</v>
      </c>
      <c r="F5" s="295" t="s">
        <v>87</v>
      </c>
      <c r="G5" s="295" t="s">
        <v>77</v>
      </c>
      <c r="H5" s="296" t="s">
        <v>10</v>
      </c>
      <c r="I5" s="295" t="s">
        <v>74</v>
      </c>
      <c r="J5" s="295" t="s">
        <v>75</v>
      </c>
      <c r="K5" s="295"/>
    </row>
    <row r="6" spans="1:22" s="302" customFormat="1" ht="45" customHeight="1">
      <c r="A6" s="298">
        <v>1</v>
      </c>
      <c r="B6" s="299" t="s">
        <v>98</v>
      </c>
      <c r="C6" s="300" t="s">
        <v>133</v>
      </c>
      <c r="D6" s="299" t="b">
        <v>1</v>
      </c>
      <c r="E6" s="298">
        <v>0.5</v>
      </c>
      <c r="F6" s="298">
        <v>26.25</v>
      </c>
      <c r="G6" s="298">
        <v>27.25</v>
      </c>
      <c r="H6" s="301">
        <v>28.25</v>
      </c>
      <c r="I6" s="298">
        <v>29.25</v>
      </c>
      <c r="J6" s="298">
        <v>30.25</v>
      </c>
      <c r="K6" s="298"/>
      <c r="L6" s="302">
        <v>1</v>
      </c>
    </row>
    <row r="7" spans="1:22" s="302" customFormat="1" ht="45" customHeight="1">
      <c r="A7" s="298">
        <v>2</v>
      </c>
      <c r="B7" s="299" t="s">
        <v>187</v>
      </c>
      <c r="C7" s="300" t="s">
        <v>188</v>
      </c>
      <c r="D7" s="299" t="b">
        <v>1</v>
      </c>
      <c r="E7" s="298">
        <v>0.125</v>
      </c>
      <c r="F7" s="298">
        <v>1</v>
      </c>
      <c r="G7" s="298">
        <v>1</v>
      </c>
      <c r="H7" s="301">
        <v>1</v>
      </c>
      <c r="I7" s="298">
        <v>1</v>
      </c>
      <c r="J7" s="298">
        <v>1</v>
      </c>
      <c r="K7" s="298"/>
      <c r="L7" s="302">
        <v>0</v>
      </c>
    </row>
    <row r="8" spans="1:22" s="302" customFormat="1" ht="45" customHeight="1">
      <c r="A8" s="298">
        <v>3</v>
      </c>
      <c r="B8" s="299" t="s">
        <v>189</v>
      </c>
      <c r="C8" s="300" t="s">
        <v>190</v>
      </c>
      <c r="D8" s="299" t="b">
        <v>1</v>
      </c>
      <c r="E8" s="298">
        <v>0.375</v>
      </c>
      <c r="F8" s="298">
        <v>7.25</v>
      </c>
      <c r="G8" s="298">
        <v>7.5</v>
      </c>
      <c r="H8" s="301">
        <v>7.75</v>
      </c>
      <c r="I8" s="298">
        <v>8</v>
      </c>
      <c r="J8" s="298">
        <v>8.25</v>
      </c>
      <c r="K8" s="298"/>
      <c r="L8" s="302">
        <v>0</v>
      </c>
    </row>
    <row r="9" spans="1:22" s="302" customFormat="1" ht="45" customHeight="1">
      <c r="A9" s="298">
        <v>4</v>
      </c>
      <c r="B9" s="299" t="s">
        <v>191</v>
      </c>
      <c r="C9" s="300" t="s">
        <v>192</v>
      </c>
      <c r="D9" s="299" t="b">
        <v>1</v>
      </c>
      <c r="E9" s="298">
        <v>0.25</v>
      </c>
      <c r="F9" s="298">
        <v>4.125</v>
      </c>
      <c r="G9" s="298">
        <v>4.25</v>
      </c>
      <c r="H9" s="301">
        <v>4.375</v>
      </c>
      <c r="I9" s="298">
        <v>4.5</v>
      </c>
      <c r="J9" s="298">
        <v>4.625</v>
      </c>
      <c r="K9" s="298"/>
      <c r="L9" s="302">
        <v>0</v>
      </c>
    </row>
    <row r="10" spans="1:22" s="302" customFormat="1" ht="45" customHeight="1">
      <c r="A10" s="298">
        <v>5</v>
      </c>
      <c r="B10" s="299" t="s">
        <v>193</v>
      </c>
      <c r="C10" s="303" t="s">
        <v>194</v>
      </c>
      <c r="D10" s="299" t="b">
        <v>1</v>
      </c>
      <c r="E10" s="298">
        <v>0.125</v>
      </c>
      <c r="F10" s="298">
        <v>0.625</v>
      </c>
      <c r="G10" s="298" t="s">
        <v>265</v>
      </c>
      <c r="H10" s="301">
        <v>0.625</v>
      </c>
      <c r="I10" s="298">
        <v>0.625</v>
      </c>
      <c r="J10" s="298">
        <v>0.625</v>
      </c>
      <c r="K10" s="298"/>
      <c r="L10" s="302">
        <v>0</v>
      </c>
    </row>
    <row r="11" spans="1:22" s="302" customFormat="1" ht="45" customHeight="1">
      <c r="A11" s="298">
        <v>6</v>
      </c>
      <c r="B11" s="299" t="s">
        <v>131</v>
      </c>
      <c r="C11" s="300" t="s">
        <v>195</v>
      </c>
      <c r="D11" s="299" t="b">
        <v>1</v>
      </c>
      <c r="E11" s="298">
        <v>0.5</v>
      </c>
      <c r="F11" s="298">
        <v>19</v>
      </c>
      <c r="G11" s="298">
        <v>19.75</v>
      </c>
      <c r="H11" s="301">
        <v>20.5</v>
      </c>
      <c r="I11" s="298">
        <v>21.25</v>
      </c>
      <c r="J11" s="298">
        <v>22</v>
      </c>
      <c r="K11" s="298"/>
      <c r="L11" s="302">
        <v>2</v>
      </c>
    </row>
    <row r="12" spans="1:22" s="302" customFormat="1" ht="45" customHeight="1">
      <c r="A12" s="298">
        <v>7</v>
      </c>
      <c r="B12" s="299" t="s">
        <v>132</v>
      </c>
      <c r="C12" s="300" t="s">
        <v>196</v>
      </c>
      <c r="D12" s="299" t="b">
        <v>1</v>
      </c>
      <c r="E12" s="298">
        <v>0.5</v>
      </c>
      <c r="F12" s="298">
        <v>23</v>
      </c>
      <c r="G12" s="298">
        <v>24</v>
      </c>
      <c r="H12" s="301">
        <v>25</v>
      </c>
      <c r="I12" s="298">
        <v>26</v>
      </c>
      <c r="J12" s="298">
        <v>27</v>
      </c>
      <c r="K12" s="298"/>
    </row>
    <row r="13" spans="1:22" s="302" customFormat="1" ht="45" customHeight="1">
      <c r="A13" s="298">
        <v>8</v>
      </c>
      <c r="B13" s="304" t="s">
        <v>197</v>
      </c>
      <c r="C13" s="300" t="s">
        <v>198</v>
      </c>
      <c r="D13" s="299" t="b">
        <v>1</v>
      </c>
      <c r="E13" s="298">
        <v>0.5</v>
      </c>
      <c r="F13" s="298">
        <v>17</v>
      </c>
      <c r="G13" s="298">
        <v>18</v>
      </c>
      <c r="H13" s="301">
        <v>19</v>
      </c>
      <c r="I13" s="298">
        <v>20</v>
      </c>
      <c r="J13" s="298">
        <v>21</v>
      </c>
      <c r="K13" s="298"/>
    </row>
    <row r="14" spans="1:22" s="302" customFormat="1" ht="45" customHeight="1">
      <c r="A14" s="298">
        <v>9</v>
      </c>
      <c r="B14" s="299" t="s">
        <v>199</v>
      </c>
      <c r="C14" s="300" t="s">
        <v>200</v>
      </c>
      <c r="D14" s="299" t="b">
        <v>1</v>
      </c>
      <c r="E14" s="298">
        <v>0.25</v>
      </c>
      <c r="F14" s="298">
        <v>9.5</v>
      </c>
      <c r="G14" s="298">
        <v>10</v>
      </c>
      <c r="H14" s="301">
        <v>10.5</v>
      </c>
      <c r="I14" s="298">
        <v>11</v>
      </c>
      <c r="J14" s="298">
        <v>11.5</v>
      </c>
      <c r="K14" s="298"/>
      <c r="L14" s="302">
        <v>2</v>
      </c>
    </row>
    <row r="15" spans="1:22" s="302" customFormat="1" ht="45" customHeight="1">
      <c r="A15" s="298">
        <v>10</v>
      </c>
      <c r="B15" s="299" t="s">
        <v>201</v>
      </c>
      <c r="C15" s="300" t="s">
        <v>202</v>
      </c>
      <c r="D15" s="299" t="b">
        <v>1</v>
      </c>
      <c r="E15" s="298">
        <v>0.5</v>
      </c>
      <c r="F15" s="298">
        <v>24.5</v>
      </c>
      <c r="G15" s="298">
        <v>25</v>
      </c>
      <c r="H15" s="301">
        <v>25.5</v>
      </c>
      <c r="I15" s="298">
        <v>26</v>
      </c>
      <c r="J15" s="298">
        <v>26.5</v>
      </c>
      <c r="K15" s="298"/>
      <c r="L15" s="302">
        <v>2</v>
      </c>
    </row>
    <row r="16" spans="1:22" s="302" customFormat="1" ht="45" customHeight="1">
      <c r="A16" s="298">
        <v>11</v>
      </c>
      <c r="B16" s="299" t="s">
        <v>203</v>
      </c>
      <c r="C16" s="300" t="s">
        <v>204</v>
      </c>
      <c r="D16" s="299" t="b">
        <v>1</v>
      </c>
      <c r="E16" s="298">
        <v>0.25</v>
      </c>
      <c r="F16" s="298">
        <v>9.625</v>
      </c>
      <c r="G16" s="298">
        <v>10</v>
      </c>
      <c r="H16" s="301">
        <v>10.375</v>
      </c>
      <c r="I16" s="298">
        <v>10.75</v>
      </c>
      <c r="J16" s="298">
        <v>11.125</v>
      </c>
      <c r="K16" s="298"/>
      <c r="L16" s="302">
        <v>0.5</v>
      </c>
    </row>
    <row r="17" spans="1:12" s="302" customFormat="1" ht="45" customHeight="1">
      <c r="A17" s="298">
        <v>12</v>
      </c>
      <c r="B17" s="299" t="s">
        <v>205</v>
      </c>
      <c r="C17" s="300" t="s">
        <v>206</v>
      </c>
      <c r="D17" s="299" t="b">
        <v>1</v>
      </c>
      <c r="E17" s="298">
        <v>0.25</v>
      </c>
      <c r="F17" s="298">
        <v>3.25</v>
      </c>
      <c r="G17" s="298">
        <v>3.5</v>
      </c>
      <c r="H17" s="301">
        <v>3.75</v>
      </c>
      <c r="I17" s="298">
        <v>4</v>
      </c>
      <c r="J17" s="298">
        <v>4.25</v>
      </c>
      <c r="K17" s="298"/>
      <c r="L17" s="302">
        <v>0.375</v>
      </c>
    </row>
    <row r="18" spans="1:12" s="302" customFormat="1" ht="45" customHeight="1">
      <c r="A18" s="298">
        <v>13</v>
      </c>
      <c r="B18" s="299" t="s">
        <v>207</v>
      </c>
      <c r="C18" s="300" t="s">
        <v>208</v>
      </c>
      <c r="D18" s="299" t="b">
        <v>1</v>
      </c>
      <c r="E18" s="298">
        <v>0.25</v>
      </c>
      <c r="F18" s="298">
        <v>3</v>
      </c>
      <c r="G18" s="298">
        <v>3</v>
      </c>
      <c r="H18" s="301">
        <v>3</v>
      </c>
      <c r="I18" s="298">
        <v>3</v>
      </c>
      <c r="J18" s="298">
        <v>3</v>
      </c>
      <c r="K18" s="298"/>
      <c r="L18" s="302">
        <v>0.5</v>
      </c>
    </row>
    <row r="19" spans="1:12" s="302" customFormat="1" ht="45" customHeight="1">
      <c r="A19" s="298">
        <v>14</v>
      </c>
      <c r="B19" s="299" t="s">
        <v>209</v>
      </c>
      <c r="C19" s="300" t="s">
        <v>210</v>
      </c>
      <c r="D19" s="299" t="b">
        <v>1</v>
      </c>
      <c r="E19" s="298">
        <v>0.25</v>
      </c>
      <c r="F19" s="298">
        <v>3</v>
      </c>
      <c r="G19" s="298">
        <v>3</v>
      </c>
      <c r="H19" s="301">
        <v>3</v>
      </c>
      <c r="I19" s="298">
        <v>3</v>
      </c>
      <c r="J19" s="298">
        <v>3</v>
      </c>
      <c r="K19" s="298"/>
    </row>
    <row r="20" spans="1:12" s="302" customFormat="1" ht="45" customHeight="1">
      <c r="A20" s="298"/>
      <c r="B20" s="300"/>
      <c r="C20" s="300"/>
      <c r="D20" s="299"/>
      <c r="E20" s="298"/>
      <c r="F20" s="298"/>
      <c r="G20" s="298"/>
      <c r="H20" s="301"/>
      <c r="I20" s="298"/>
      <c r="J20" s="298"/>
      <c r="K20" s="298"/>
    </row>
    <row r="21" spans="1:12" s="302" customFormat="1" ht="45" customHeight="1">
      <c r="A21" s="298"/>
      <c r="B21" s="300"/>
      <c r="C21" s="300"/>
      <c r="D21" s="299"/>
      <c r="E21" s="298"/>
      <c r="F21" s="298"/>
      <c r="G21" s="298"/>
      <c r="H21" s="301"/>
      <c r="I21" s="298"/>
      <c r="J21" s="298"/>
      <c r="K21" s="298"/>
    </row>
    <row r="22" spans="1:12" s="302" customFormat="1" ht="45" customHeight="1">
      <c r="A22" s="298"/>
      <c r="B22" s="300"/>
      <c r="C22" s="300"/>
      <c r="D22" s="299"/>
      <c r="E22" s="298"/>
      <c r="F22" s="298"/>
      <c r="G22" s="298"/>
      <c r="H22" s="301"/>
      <c r="I22" s="298"/>
      <c r="J22" s="298"/>
      <c r="K22" s="298"/>
    </row>
    <row r="23" spans="1:12" s="302" customFormat="1" ht="45" customHeight="1">
      <c r="A23" s="298"/>
      <c r="B23" s="300"/>
      <c r="C23" s="300"/>
      <c r="D23" s="299"/>
      <c r="E23" s="298"/>
      <c r="F23" s="298"/>
      <c r="G23" s="298"/>
      <c r="H23" s="301"/>
      <c r="I23" s="298"/>
      <c r="J23" s="298"/>
      <c r="K23" s="298"/>
    </row>
    <row r="24" spans="1:12" s="302" customFormat="1" ht="45" customHeight="1">
      <c r="A24" s="298"/>
      <c r="B24" s="300"/>
      <c r="C24" s="300"/>
      <c r="D24" s="299"/>
      <c r="E24" s="298"/>
      <c r="F24" s="298"/>
      <c r="G24" s="298"/>
      <c r="H24" s="301"/>
      <c r="I24" s="298"/>
      <c r="J24" s="298"/>
      <c r="K24" s="298"/>
    </row>
    <row r="25" spans="1:12" s="302" customFormat="1" ht="45" customHeight="1">
      <c r="A25" s="298"/>
      <c r="B25" s="300"/>
      <c r="C25" s="300"/>
      <c r="D25" s="299"/>
      <c r="E25" s="298"/>
      <c r="F25" s="298"/>
      <c r="G25" s="298"/>
      <c r="H25" s="301"/>
      <c r="I25" s="298"/>
      <c r="J25" s="298"/>
      <c r="K25" s="298"/>
    </row>
    <row r="26" spans="1:12" s="302" customFormat="1" ht="45" customHeight="1">
      <c r="A26" s="298"/>
      <c r="B26" s="300"/>
      <c r="C26" s="300"/>
      <c r="D26" s="299"/>
      <c r="E26" s="298"/>
      <c r="F26" s="298"/>
      <c r="G26" s="298"/>
      <c r="H26" s="301"/>
      <c r="I26" s="298"/>
      <c r="J26" s="298"/>
      <c r="K26" s="298"/>
    </row>
    <row r="27" spans="1:12" s="302" customFormat="1" ht="45" customHeight="1">
      <c r="A27" s="298"/>
      <c r="B27" s="300"/>
      <c r="C27" s="300"/>
      <c r="D27" s="299"/>
      <c r="E27" s="298"/>
      <c r="F27" s="298"/>
      <c r="G27" s="298"/>
      <c r="H27" s="301"/>
      <c r="I27" s="298"/>
      <c r="J27" s="298"/>
      <c r="K27" s="298"/>
    </row>
  </sheetData>
  <mergeCells count="1">
    <mergeCell ref="F1:G1"/>
  </mergeCells>
  <pageMargins left="0.25" right="0.25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B6F6-B508-4F13-898F-FF9359A95DD9}">
  <sheetPr>
    <pageSetUpPr fitToPage="1"/>
  </sheetPr>
  <dimension ref="A1:M103"/>
  <sheetViews>
    <sheetView view="pageBreakPreview" topLeftCell="A20" zoomScale="85" zoomScaleNormal="70" zoomScaleSheetLayoutView="85" zoomScalePageLayoutView="70" workbookViewId="0">
      <selection activeCell="H18" sqref="H18"/>
    </sheetView>
  </sheetViews>
  <sheetFormatPr defaultColWidth="9.85546875" defaultRowHeight="15.75"/>
  <cols>
    <col min="1" max="1" width="5.42578125" style="147" bestFit="1" customWidth="1"/>
    <col min="2" max="2" width="17.7109375" style="147" customWidth="1"/>
    <col min="3" max="3" width="26" style="150" customWidth="1"/>
    <col min="4" max="4" width="20" style="147" customWidth="1"/>
    <col min="5" max="5" width="2.28515625" style="147" customWidth="1"/>
    <col min="6" max="6" width="15.85546875" style="147" customWidth="1"/>
    <col min="7" max="7" width="21.140625" style="147" customWidth="1"/>
    <col min="8" max="8" width="45.5703125" style="147" customWidth="1"/>
    <col min="9" max="254" width="9.85546875" style="147"/>
    <col min="255" max="255" width="3.85546875" style="147" customWidth="1"/>
    <col min="256" max="257" width="9.5703125" style="147" customWidth="1"/>
    <col min="258" max="259" width="14.7109375" style="147" customWidth="1"/>
    <col min="260" max="260" width="0" style="147" hidden="1" customWidth="1"/>
    <col min="261" max="267" width="9.5703125" style="147" customWidth="1"/>
    <col min="268" max="510" width="9.85546875" style="147"/>
    <col min="511" max="511" width="3.85546875" style="147" customWidth="1"/>
    <col min="512" max="513" width="9.5703125" style="147" customWidth="1"/>
    <col min="514" max="515" width="14.7109375" style="147" customWidth="1"/>
    <col min="516" max="516" width="0" style="147" hidden="1" customWidth="1"/>
    <col min="517" max="523" width="9.5703125" style="147" customWidth="1"/>
    <col min="524" max="766" width="9.85546875" style="147"/>
    <col min="767" max="767" width="3.85546875" style="147" customWidth="1"/>
    <col min="768" max="769" width="9.5703125" style="147" customWidth="1"/>
    <col min="770" max="771" width="14.7109375" style="147" customWidth="1"/>
    <col min="772" max="772" width="0" style="147" hidden="1" customWidth="1"/>
    <col min="773" max="779" width="9.5703125" style="147" customWidth="1"/>
    <col min="780" max="1022" width="9.85546875" style="147"/>
    <col min="1023" max="1023" width="3.85546875" style="147" customWidth="1"/>
    <col min="1024" max="1025" width="9.5703125" style="147" customWidth="1"/>
    <col min="1026" max="1027" width="14.7109375" style="147" customWidth="1"/>
    <col min="1028" max="1028" width="0" style="147" hidden="1" customWidth="1"/>
    <col min="1029" max="1035" width="9.5703125" style="147" customWidth="1"/>
    <col min="1036" max="1278" width="9.85546875" style="147"/>
    <col min="1279" max="1279" width="3.85546875" style="147" customWidth="1"/>
    <col min="1280" max="1281" width="9.5703125" style="147" customWidth="1"/>
    <col min="1282" max="1283" width="14.7109375" style="147" customWidth="1"/>
    <col min="1284" max="1284" width="0" style="147" hidden="1" customWidth="1"/>
    <col min="1285" max="1291" width="9.5703125" style="147" customWidth="1"/>
    <col min="1292" max="1534" width="9.85546875" style="147"/>
    <col min="1535" max="1535" width="3.85546875" style="147" customWidth="1"/>
    <col min="1536" max="1537" width="9.5703125" style="147" customWidth="1"/>
    <col min="1538" max="1539" width="14.7109375" style="147" customWidth="1"/>
    <col min="1540" max="1540" width="0" style="147" hidden="1" customWidth="1"/>
    <col min="1541" max="1547" width="9.5703125" style="147" customWidth="1"/>
    <col min="1548" max="1790" width="9.85546875" style="147"/>
    <col min="1791" max="1791" width="3.85546875" style="147" customWidth="1"/>
    <col min="1792" max="1793" width="9.5703125" style="147" customWidth="1"/>
    <col min="1794" max="1795" width="14.7109375" style="147" customWidth="1"/>
    <col min="1796" max="1796" width="0" style="147" hidden="1" customWidth="1"/>
    <col min="1797" max="1803" width="9.5703125" style="147" customWidth="1"/>
    <col min="1804" max="2046" width="9.85546875" style="147"/>
    <col min="2047" max="2047" width="3.85546875" style="147" customWidth="1"/>
    <col min="2048" max="2049" width="9.5703125" style="147" customWidth="1"/>
    <col min="2050" max="2051" width="14.7109375" style="147" customWidth="1"/>
    <col min="2052" max="2052" width="0" style="147" hidden="1" customWidth="1"/>
    <col min="2053" max="2059" width="9.5703125" style="147" customWidth="1"/>
    <col min="2060" max="2302" width="9.85546875" style="147"/>
    <col min="2303" max="2303" width="3.85546875" style="147" customWidth="1"/>
    <col min="2304" max="2305" width="9.5703125" style="147" customWidth="1"/>
    <col min="2306" max="2307" width="14.7109375" style="147" customWidth="1"/>
    <col min="2308" max="2308" width="0" style="147" hidden="1" customWidth="1"/>
    <col min="2309" max="2315" width="9.5703125" style="147" customWidth="1"/>
    <col min="2316" max="2558" width="9.85546875" style="147"/>
    <col min="2559" max="2559" width="3.85546875" style="147" customWidth="1"/>
    <col min="2560" max="2561" width="9.5703125" style="147" customWidth="1"/>
    <col min="2562" max="2563" width="14.7109375" style="147" customWidth="1"/>
    <col min="2564" max="2564" width="0" style="147" hidden="1" customWidth="1"/>
    <col min="2565" max="2571" width="9.5703125" style="147" customWidth="1"/>
    <col min="2572" max="2814" width="9.85546875" style="147"/>
    <col min="2815" max="2815" width="3.85546875" style="147" customWidth="1"/>
    <col min="2816" max="2817" width="9.5703125" style="147" customWidth="1"/>
    <col min="2818" max="2819" width="14.7109375" style="147" customWidth="1"/>
    <col min="2820" max="2820" width="0" style="147" hidden="1" customWidth="1"/>
    <col min="2821" max="2827" width="9.5703125" style="147" customWidth="1"/>
    <col min="2828" max="3070" width="9.85546875" style="147"/>
    <col min="3071" max="3071" width="3.85546875" style="147" customWidth="1"/>
    <col min="3072" max="3073" width="9.5703125" style="147" customWidth="1"/>
    <col min="3074" max="3075" width="14.7109375" style="147" customWidth="1"/>
    <col min="3076" max="3076" width="0" style="147" hidden="1" customWidth="1"/>
    <col min="3077" max="3083" width="9.5703125" style="147" customWidth="1"/>
    <col min="3084" max="3326" width="9.85546875" style="147"/>
    <col min="3327" max="3327" width="3.85546875" style="147" customWidth="1"/>
    <col min="3328" max="3329" width="9.5703125" style="147" customWidth="1"/>
    <col min="3330" max="3331" width="14.7109375" style="147" customWidth="1"/>
    <col min="3332" max="3332" width="0" style="147" hidden="1" customWidth="1"/>
    <col min="3333" max="3339" width="9.5703125" style="147" customWidth="1"/>
    <col min="3340" max="3582" width="9.85546875" style="147"/>
    <col min="3583" max="3583" width="3.85546875" style="147" customWidth="1"/>
    <col min="3584" max="3585" width="9.5703125" style="147" customWidth="1"/>
    <col min="3586" max="3587" width="14.7109375" style="147" customWidth="1"/>
    <col min="3588" max="3588" width="0" style="147" hidden="1" customWidth="1"/>
    <col min="3589" max="3595" width="9.5703125" style="147" customWidth="1"/>
    <col min="3596" max="3838" width="9.85546875" style="147"/>
    <col min="3839" max="3839" width="3.85546875" style="147" customWidth="1"/>
    <col min="3840" max="3841" width="9.5703125" style="147" customWidth="1"/>
    <col min="3842" max="3843" width="14.7109375" style="147" customWidth="1"/>
    <col min="3844" max="3844" width="0" style="147" hidden="1" customWidth="1"/>
    <col min="3845" max="3851" width="9.5703125" style="147" customWidth="1"/>
    <col min="3852" max="4094" width="9.85546875" style="147"/>
    <col min="4095" max="4095" width="3.85546875" style="147" customWidth="1"/>
    <col min="4096" max="4097" width="9.5703125" style="147" customWidth="1"/>
    <col min="4098" max="4099" width="14.7109375" style="147" customWidth="1"/>
    <col min="4100" max="4100" width="0" style="147" hidden="1" customWidth="1"/>
    <col min="4101" max="4107" width="9.5703125" style="147" customWidth="1"/>
    <col min="4108" max="4350" width="9.85546875" style="147"/>
    <col min="4351" max="4351" width="3.85546875" style="147" customWidth="1"/>
    <col min="4352" max="4353" width="9.5703125" style="147" customWidth="1"/>
    <col min="4354" max="4355" width="14.7109375" style="147" customWidth="1"/>
    <col min="4356" max="4356" width="0" style="147" hidden="1" customWidth="1"/>
    <col min="4357" max="4363" width="9.5703125" style="147" customWidth="1"/>
    <col min="4364" max="4606" width="9.85546875" style="147"/>
    <col min="4607" max="4607" width="3.85546875" style="147" customWidth="1"/>
    <col min="4608" max="4609" width="9.5703125" style="147" customWidth="1"/>
    <col min="4610" max="4611" width="14.7109375" style="147" customWidth="1"/>
    <col min="4612" max="4612" width="0" style="147" hidden="1" customWidth="1"/>
    <col min="4613" max="4619" width="9.5703125" style="147" customWidth="1"/>
    <col min="4620" max="4862" width="9.85546875" style="147"/>
    <col min="4863" max="4863" width="3.85546875" style="147" customWidth="1"/>
    <col min="4864" max="4865" width="9.5703125" style="147" customWidth="1"/>
    <col min="4866" max="4867" width="14.7109375" style="147" customWidth="1"/>
    <col min="4868" max="4868" width="0" style="147" hidden="1" customWidth="1"/>
    <col min="4869" max="4875" width="9.5703125" style="147" customWidth="1"/>
    <col min="4876" max="5118" width="9.85546875" style="147"/>
    <col min="5119" max="5119" width="3.85546875" style="147" customWidth="1"/>
    <col min="5120" max="5121" width="9.5703125" style="147" customWidth="1"/>
    <col min="5122" max="5123" width="14.7109375" style="147" customWidth="1"/>
    <col min="5124" max="5124" width="0" style="147" hidden="1" customWidth="1"/>
    <col min="5125" max="5131" width="9.5703125" style="147" customWidth="1"/>
    <col min="5132" max="5374" width="9.85546875" style="147"/>
    <col min="5375" max="5375" width="3.85546875" style="147" customWidth="1"/>
    <col min="5376" max="5377" width="9.5703125" style="147" customWidth="1"/>
    <col min="5378" max="5379" width="14.7109375" style="147" customWidth="1"/>
    <col min="5380" max="5380" width="0" style="147" hidden="1" customWidth="1"/>
    <col min="5381" max="5387" width="9.5703125" style="147" customWidth="1"/>
    <col min="5388" max="5630" width="9.85546875" style="147"/>
    <col min="5631" max="5631" width="3.85546875" style="147" customWidth="1"/>
    <col min="5632" max="5633" width="9.5703125" style="147" customWidth="1"/>
    <col min="5634" max="5635" width="14.7109375" style="147" customWidth="1"/>
    <col min="5636" max="5636" width="0" style="147" hidden="1" customWidth="1"/>
    <col min="5637" max="5643" width="9.5703125" style="147" customWidth="1"/>
    <col min="5644" max="5886" width="9.85546875" style="147"/>
    <col min="5887" max="5887" width="3.85546875" style="147" customWidth="1"/>
    <col min="5888" max="5889" width="9.5703125" style="147" customWidth="1"/>
    <col min="5890" max="5891" width="14.7109375" style="147" customWidth="1"/>
    <col min="5892" max="5892" width="0" style="147" hidden="1" customWidth="1"/>
    <col min="5893" max="5899" width="9.5703125" style="147" customWidth="1"/>
    <col min="5900" max="6142" width="9.85546875" style="147"/>
    <col min="6143" max="6143" width="3.85546875" style="147" customWidth="1"/>
    <col min="6144" max="6145" width="9.5703125" style="147" customWidth="1"/>
    <col min="6146" max="6147" width="14.7109375" style="147" customWidth="1"/>
    <col min="6148" max="6148" width="0" style="147" hidden="1" customWidth="1"/>
    <col min="6149" max="6155" width="9.5703125" style="147" customWidth="1"/>
    <col min="6156" max="6398" width="9.85546875" style="147"/>
    <col min="6399" max="6399" width="3.85546875" style="147" customWidth="1"/>
    <col min="6400" max="6401" width="9.5703125" style="147" customWidth="1"/>
    <col min="6402" max="6403" width="14.7109375" style="147" customWidth="1"/>
    <col min="6404" max="6404" width="0" style="147" hidden="1" customWidth="1"/>
    <col min="6405" max="6411" width="9.5703125" style="147" customWidth="1"/>
    <col min="6412" max="6654" width="9.85546875" style="147"/>
    <col min="6655" max="6655" width="3.85546875" style="147" customWidth="1"/>
    <col min="6656" max="6657" width="9.5703125" style="147" customWidth="1"/>
    <col min="6658" max="6659" width="14.7109375" style="147" customWidth="1"/>
    <col min="6660" max="6660" width="0" style="147" hidden="1" customWidth="1"/>
    <col min="6661" max="6667" width="9.5703125" style="147" customWidth="1"/>
    <col min="6668" max="6910" width="9.85546875" style="147"/>
    <col min="6911" max="6911" width="3.85546875" style="147" customWidth="1"/>
    <col min="6912" max="6913" width="9.5703125" style="147" customWidth="1"/>
    <col min="6914" max="6915" width="14.7109375" style="147" customWidth="1"/>
    <col min="6916" max="6916" width="0" style="147" hidden="1" customWidth="1"/>
    <col min="6917" max="6923" width="9.5703125" style="147" customWidth="1"/>
    <col min="6924" max="7166" width="9.85546875" style="147"/>
    <col min="7167" max="7167" width="3.85546875" style="147" customWidth="1"/>
    <col min="7168" max="7169" width="9.5703125" style="147" customWidth="1"/>
    <col min="7170" max="7171" width="14.7109375" style="147" customWidth="1"/>
    <col min="7172" max="7172" width="0" style="147" hidden="1" customWidth="1"/>
    <col min="7173" max="7179" width="9.5703125" style="147" customWidth="1"/>
    <col min="7180" max="7422" width="9.85546875" style="147"/>
    <col min="7423" max="7423" width="3.85546875" style="147" customWidth="1"/>
    <col min="7424" max="7425" width="9.5703125" style="147" customWidth="1"/>
    <col min="7426" max="7427" width="14.7109375" style="147" customWidth="1"/>
    <col min="7428" max="7428" width="0" style="147" hidden="1" customWidth="1"/>
    <col min="7429" max="7435" width="9.5703125" style="147" customWidth="1"/>
    <col min="7436" max="7678" width="9.85546875" style="147"/>
    <col min="7679" max="7679" width="3.85546875" style="147" customWidth="1"/>
    <col min="7680" max="7681" width="9.5703125" style="147" customWidth="1"/>
    <col min="7682" max="7683" width="14.7109375" style="147" customWidth="1"/>
    <col min="7684" max="7684" width="0" style="147" hidden="1" customWidth="1"/>
    <col min="7685" max="7691" width="9.5703125" style="147" customWidth="1"/>
    <col min="7692" max="7934" width="9.85546875" style="147"/>
    <col min="7935" max="7935" width="3.85546875" style="147" customWidth="1"/>
    <col min="7936" max="7937" width="9.5703125" style="147" customWidth="1"/>
    <col min="7938" max="7939" width="14.7109375" style="147" customWidth="1"/>
    <col min="7940" max="7940" width="0" style="147" hidden="1" customWidth="1"/>
    <col min="7941" max="7947" width="9.5703125" style="147" customWidth="1"/>
    <col min="7948" max="8190" width="9.85546875" style="147"/>
    <col min="8191" max="8191" width="3.85546875" style="147" customWidth="1"/>
    <col min="8192" max="8193" width="9.5703125" style="147" customWidth="1"/>
    <col min="8194" max="8195" width="14.7109375" style="147" customWidth="1"/>
    <col min="8196" max="8196" width="0" style="147" hidden="1" customWidth="1"/>
    <col min="8197" max="8203" width="9.5703125" style="147" customWidth="1"/>
    <col min="8204" max="8446" width="9.85546875" style="147"/>
    <col min="8447" max="8447" width="3.85546875" style="147" customWidth="1"/>
    <col min="8448" max="8449" width="9.5703125" style="147" customWidth="1"/>
    <col min="8450" max="8451" width="14.7109375" style="147" customWidth="1"/>
    <col min="8452" max="8452" width="0" style="147" hidden="1" customWidth="1"/>
    <col min="8453" max="8459" width="9.5703125" style="147" customWidth="1"/>
    <col min="8460" max="8702" width="9.85546875" style="147"/>
    <col min="8703" max="8703" width="3.85546875" style="147" customWidth="1"/>
    <col min="8704" max="8705" width="9.5703125" style="147" customWidth="1"/>
    <col min="8706" max="8707" width="14.7109375" style="147" customWidth="1"/>
    <col min="8708" max="8708" width="0" style="147" hidden="1" customWidth="1"/>
    <col min="8709" max="8715" width="9.5703125" style="147" customWidth="1"/>
    <col min="8716" max="8958" width="9.85546875" style="147"/>
    <col min="8959" max="8959" width="3.85546875" style="147" customWidth="1"/>
    <col min="8960" max="8961" width="9.5703125" style="147" customWidth="1"/>
    <col min="8962" max="8963" width="14.7109375" style="147" customWidth="1"/>
    <col min="8964" max="8964" width="0" style="147" hidden="1" customWidth="1"/>
    <col min="8965" max="8971" width="9.5703125" style="147" customWidth="1"/>
    <col min="8972" max="9214" width="9.85546875" style="147"/>
    <col min="9215" max="9215" width="3.85546875" style="147" customWidth="1"/>
    <col min="9216" max="9217" width="9.5703125" style="147" customWidth="1"/>
    <col min="9218" max="9219" width="14.7109375" style="147" customWidth="1"/>
    <col min="9220" max="9220" width="0" style="147" hidden="1" customWidth="1"/>
    <col min="9221" max="9227" width="9.5703125" style="147" customWidth="1"/>
    <col min="9228" max="9470" width="9.85546875" style="147"/>
    <col min="9471" max="9471" width="3.85546875" style="147" customWidth="1"/>
    <col min="9472" max="9473" width="9.5703125" style="147" customWidth="1"/>
    <col min="9474" max="9475" width="14.7109375" style="147" customWidth="1"/>
    <col min="9476" max="9476" width="0" style="147" hidden="1" customWidth="1"/>
    <col min="9477" max="9483" width="9.5703125" style="147" customWidth="1"/>
    <col min="9484" max="9726" width="9.85546875" style="147"/>
    <col min="9727" max="9727" width="3.85546875" style="147" customWidth="1"/>
    <col min="9728" max="9729" width="9.5703125" style="147" customWidth="1"/>
    <col min="9730" max="9731" width="14.7109375" style="147" customWidth="1"/>
    <col min="9732" max="9732" width="0" style="147" hidden="1" customWidth="1"/>
    <col min="9733" max="9739" width="9.5703125" style="147" customWidth="1"/>
    <col min="9740" max="9982" width="9.85546875" style="147"/>
    <col min="9983" max="9983" width="3.85546875" style="147" customWidth="1"/>
    <col min="9984" max="9985" width="9.5703125" style="147" customWidth="1"/>
    <col min="9986" max="9987" width="14.7109375" style="147" customWidth="1"/>
    <col min="9988" max="9988" width="0" style="147" hidden="1" customWidth="1"/>
    <col min="9989" max="9995" width="9.5703125" style="147" customWidth="1"/>
    <col min="9996" max="10238" width="9.85546875" style="147"/>
    <col min="10239" max="10239" width="3.85546875" style="147" customWidth="1"/>
    <col min="10240" max="10241" width="9.5703125" style="147" customWidth="1"/>
    <col min="10242" max="10243" width="14.7109375" style="147" customWidth="1"/>
    <col min="10244" max="10244" width="0" style="147" hidden="1" customWidth="1"/>
    <col min="10245" max="10251" width="9.5703125" style="147" customWidth="1"/>
    <col min="10252" max="10494" width="9.85546875" style="147"/>
    <col min="10495" max="10495" width="3.85546875" style="147" customWidth="1"/>
    <col min="10496" max="10497" width="9.5703125" style="147" customWidth="1"/>
    <col min="10498" max="10499" width="14.7109375" style="147" customWidth="1"/>
    <col min="10500" max="10500" width="0" style="147" hidden="1" customWidth="1"/>
    <col min="10501" max="10507" width="9.5703125" style="147" customWidth="1"/>
    <col min="10508" max="10750" width="9.85546875" style="147"/>
    <col min="10751" max="10751" width="3.85546875" style="147" customWidth="1"/>
    <col min="10752" max="10753" width="9.5703125" style="147" customWidth="1"/>
    <col min="10754" max="10755" width="14.7109375" style="147" customWidth="1"/>
    <col min="10756" max="10756" width="0" style="147" hidden="1" customWidth="1"/>
    <col min="10757" max="10763" width="9.5703125" style="147" customWidth="1"/>
    <col min="10764" max="11006" width="9.85546875" style="147"/>
    <col min="11007" max="11007" width="3.85546875" style="147" customWidth="1"/>
    <col min="11008" max="11009" width="9.5703125" style="147" customWidth="1"/>
    <col min="11010" max="11011" width="14.7109375" style="147" customWidth="1"/>
    <col min="11012" max="11012" width="0" style="147" hidden="1" customWidth="1"/>
    <col min="11013" max="11019" width="9.5703125" style="147" customWidth="1"/>
    <col min="11020" max="11262" width="9.85546875" style="147"/>
    <col min="11263" max="11263" width="3.85546875" style="147" customWidth="1"/>
    <col min="11264" max="11265" width="9.5703125" style="147" customWidth="1"/>
    <col min="11266" max="11267" width="14.7109375" style="147" customWidth="1"/>
    <col min="11268" max="11268" width="0" style="147" hidden="1" customWidth="1"/>
    <col min="11269" max="11275" width="9.5703125" style="147" customWidth="1"/>
    <col min="11276" max="11518" width="9.85546875" style="147"/>
    <col min="11519" max="11519" width="3.85546875" style="147" customWidth="1"/>
    <col min="11520" max="11521" width="9.5703125" style="147" customWidth="1"/>
    <col min="11522" max="11523" width="14.7109375" style="147" customWidth="1"/>
    <col min="11524" max="11524" width="0" style="147" hidden="1" customWidth="1"/>
    <col min="11525" max="11531" width="9.5703125" style="147" customWidth="1"/>
    <col min="11532" max="11774" width="9.85546875" style="147"/>
    <col min="11775" max="11775" width="3.85546875" style="147" customWidth="1"/>
    <col min="11776" max="11777" width="9.5703125" style="147" customWidth="1"/>
    <col min="11778" max="11779" width="14.7109375" style="147" customWidth="1"/>
    <col min="11780" max="11780" width="0" style="147" hidden="1" customWidth="1"/>
    <col min="11781" max="11787" width="9.5703125" style="147" customWidth="1"/>
    <col min="11788" max="12030" width="9.85546875" style="147"/>
    <col min="12031" max="12031" width="3.85546875" style="147" customWidth="1"/>
    <col min="12032" max="12033" width="9.5703125" style="147" customWidth="1"/>
    <col min="12034" max="12035" width="14.7109375" style="147" customWidth="1"/>
    <col min="12036" max="12036" width="0" style="147" hidden="1" customWidth="1"/>
    <col min="12037" max="12043" width="9.5703125" style="147" customWidth="1"/>
    <col min="12044" max="12286" width="9.85546875" style="147"/>
    <col min="12287" max="12287" width="3.85546875" style="147" customWidth="1"/>
    <col min="12288" max="12289" width="9.5703125" style="147" customWidth="1"/>
    <col min="12290" max="12291" width="14.7109375" style="147" customWidth="1"/>
    <col min="12292" max="12292" width="0" style="147" hidden="1" customWidth="1"/>
    <col min="12293" max="12299" width="9.5703125" style="147" customWidth="1"/>
    <col min="12300" max="12542" width="9.85546875" style="147"/>
    <col min="12543" max="12543" width="3.85546875" style="147" customWidth="1"/>
    <col min="12544" max="12545" width="9.5703125" style="147" customWidth="1"/>
    <col min="12546" max="12547" width="14.7109375" style="147" customWidth="1"/>
    <col min="12548" max="12548" width="0" style="147" hidden="1" customWidth="1"/>
    <col min="12549" max="12555" width="9.5703125" style="147" customWidth="1"/>
    <col min="12556" max="12798" width="9.85546875" style="147"/>
    <col min="12799" max="12799" width="3.85546875" style="147" customWidth="1"/>
    <col min="12800" max="12801" width="9.5703125" style="147" customWidth="1"/>
    <col min="12802" max="12803" width="14.7109375" style="147" customWidth="1"/>
    <col min="12804" max="12804" width="0" style="147" hidden="1" customWidth="1"/>
    <col min="12805" max="12811" width="9.5703125" style="147" customWidth="1"/>
    <col min="12812" max="13054" width="9.85546875" style="147"/>
    <col min="13055" max="13055" width="3.85546875" style="147" customWidth="1"/>
    <col min="13056" max="13057" width="9.5703125" style="147" customWidth="1"/>
    <col min="13058" max="13059" width="14.7109375" style="147" customWidth="1"/>
    <col min="13060" max="13060" width="0" style="147" hidden="1" customWidth="1"/>
    <col min="13061" max="13067" width="9.5703125" style="147" customWidth="1"/>
    <col min="13068" max="13310" width="9.85546875" style="147"/>
    <col min="13311" max="13311" width="3.85546875" style="147" customWidth="1"/>
    <col min="13312" max="13313" width="9.5703125" style="147" customWidth="1"/>
    <col min="13314" max="13315" width="14.7109375" style="147" customWidth="1"/>
    <col min="13316" max="13316" width="0" style="147" hidden="1" customWidth="1"/>
    <col min="13317" max="13323" width="9.5703125" style="147" customWidth="1"/>
    <col min="13324" max="13566" width="9.85546875" style="147"/>
    <col min="13567" max="13567" width="3.85546875" style="147" customWidth="1"/>
    <col min="13568" max="13569" width="9.5703125" style="147" customWidth="1"/>
    <col min="13570" max="13571" width="14.7109375" style="147" customWidth="1"/>
    <col min="13572" max="13572" width="0" style="147" hidden="1" customWidth="1"/>
    <col min="13573" max="13579" width="9.5703125" style="147" customWidth="1"/>
    <col min="13580" max="13822" width="9.85546875" style="147"/>
    <col min="13823" max="13823" width="3.85546875" style="147" customWidth="1"/>
    <col min="13824" max="13825" width="9.5703125" style="147" customWidth="1"/>
    <col min="13826" max="13827" width="14.7109375" style="147" customWidth="1"/>
    <col min="13828" max="13828" width="0" style="147" hidden="1" customWidth="1"/>
    <col min="13829" max="13835" width="9.5703125" style="147" customWidth="1"/>
    <col min="13836" max="14078" width="9.85546875" style="147"/>
    <col min="14079" max="14079" width="3.85546875" style="147" customWidth="1"/>
    <col min="14080" max="14081" width="9.5703125" style="147" customWidth="1"/>
    <col min="14082" max="14083" width="14.7109375" style="147" customWidth="1"/>
    <col min="14084" max="14084" width="0" style="147" hidden="1" customWidth="1"/>
    <col min="14085" max="14091" width="9.5703125" style="147" customWidth="1"/>
    <col min="14092" max="14334" width="9.85546875" style="147"/>
    <col min="14335" max="14335" width="3.85546875" style="147" customWidth="1"/>
    <col min="14336" max="14337" width="9.5703125" style="147" customWidth="1"/>
    <col min="14338" max="14339" width="14.7109375" style="147" customWidth="1"/>
    <col min="14340" max="14340" width="0" style="147" hidden="1" customWidth="1"/>
    <col min="14341" max="14347" width="9.5703125" style="147" customWidth="1"/>
    <col min="14348" max="14590" width="9.85546875" style="147"/>
    <col min="14591" max="14591" width="3.85546875" style="147" customWidth="1"/>
    <col min="14592" max="14593" width="9.5703125" style="147" customWidth="1"/>
    <col min="14594" max="14595" width="14.7109375" style="147" customWidth="1"/>
    <col min="14596" max="14596" width="0" style="147" hidden="1" customWidth="1"/>
    <col min="14597" max="14603" width="9.5703125" style="147" customWidth="1"/>
    <col min="14604" max="14846" width="9.85546875" style="147"/>
    <col min="14847" max="14847" width="3.85546875" style="147" customWidth="1"/>
    <col min="14848" max="14849" width="9.5703125" style="147" customWidth="1"/>
    <col min="14850" max="14851" width="14.7109375" style="147" customWidth="1"/>
    <col min="14852" max="14852" width="0" style="147" hidden="1" customWidth="1"/>
    <col min="14853" max="14859" width="9.5703125" style="147" customWidth="1"/>
    <col min="14860" max="15102" width="9.85546875" style="147"/>
    <col min="15103" max="15103" width="3.85546875" style="147" customWidth="1"/>
    <col min="15104" max="15105" width="9.5703125" style="147" customWidth="1"/>
    <col min="15106" max="15107" width="14.7109375" style="147" customWidth="1"/>
    <col min="15108" max="15108" width="0" style="147" hidden="1" customWidth="1"/>
    <col min="15109" max="15115" width="9.5703125" style="147" customWidth="1"/>
    <col min="15116" max="15358" width="9.85546875" style="147"/>
    <col min="15359" max="15359" width="3.85546875" style="147" customWidth="1"/>
    <col min="15360" max="15361" width="9.5703125" style="147" customWidth="1"/>
    <col min="15362" max="15363" width="14.7109375" style="147" customWidth="1"/>
    <col min="15364" max="15364" width="0" style="147" hidden="1" customWidth="1"/>
    <col min="15365" max="15371" width="9.5703125" style="147" customWidth="1"/>
    <col min="15372" max="15614" width="9.85546875" style="147"/>
    <col min="15615" max="15615" width="3.85546875" style="147" customWidth="1"/>
    <col min="15616" max="15617" width="9.5703125" style="147" customWidth="1"/>
    <col min="15618" max="15619" width="14.7109375" style="147" customWidth="1"/>
    <col min="15620" max="15620" width="0" style="147" hidden="1" customWidth="1"/>
    <col min="15621" max="15627" width="9.5703125" style="147" customWidth="1"/>
    <col min="15628" max="15870" width="9.85546875" style="147"/>
    <col min="15871" max="15871" width="3.85546875" style="147" customWidth="1"/>
    <col min="15872" max="15873" width="9.5703125" style="147" customWidth="1"/>
    <col min="15874" max="15875" width="14.7109375" style="147" customWidth="1"/>
    <col min="15876" max="15876" width="0" style="147" hidden="1" customWidth="1"/>
    <col min="15877" max="15883" width="9.5703125" style="147" customWidth="1"/>
    <col min="15884" max="16126" width="9.85546875" style="147"/>
    <col min="16127" max="16127" width="3.85546875" style="147" customWidth="1"/>
    <col min="16128" max="16129" width="9.5703125" style="147" customWidth="1"/>
    <col min="16130" max="16131" width="14.7109375" style="147" customWidth="1"/>
    <col min="16132" max="16132" width="0" style="147" hidden="1" customWidth="1"/>
    <col min="16133" max="16139" width="9.5703125" style="147" customWidth="1"/>
    <col min="16140" max="16384" width="9.85546875" style="147"/>
  </cols>
  <sheetData>
    <row r="1" spans="1:9" s="116" customFormat="1" ht="18" customHeight="1">
      <c r="B1"/>
      <c r="C1" s="242"/>
      <c r="D1"/>
      <c r="E1"/>
      <c r="F1" s="243" t="s">
        <v>102</v>
      </c>
      <c r="G1" s="244" t="s">
        <v>112</v>
      </c>
      <c r="H1"/>
    </row>
    <row r="2" spans="1:9" s="116" customFormat="1" ht="14.45" customHeight="1">
      <c r="B2"/>
      <c r="C2" s="242"/>
      <c r="D2"/>
      <c r="E2"/>
      <c r="F2" s="243" t="s">
        <v>104</v>
      </c>
      <c r="G2" s="245" t="s">
        <v>229</v>
      </c>
      <c r="H2"/>
    </row>
    <row r="3" spans="1:9" s="116" customFormat="1" ht="14.45" customHeight="1" thickBot="1">
      <c r="B3"/>
      <c r="C3" s="242"/>
      <c r="D3"/>
      <c r="E3"/>
      <c r="F3" s="243" t="s">
        <v>106</v>
      </c>
      <c r="G3" s="246" t="s">
        <v>113</v>
      </c>
      <c r="H3"/>
    </row>
    <row r="4" spans="1:9" s="116" customFormat="1" ht="17.25" customHeight="1" thickBot="1">
      <c r="A4" s="114"/>
      <c r="B4" s="444" t="s">
        <v>52</v>
      </c>
      <c r="C4" s="444"/>
      <c r="D4" s="247">
        <v>45520</v>
      </c>
      <c r="E4"/>
      <c r="F4"/>
      <c r="G4"/>
      <c r="H4"/>
    </row>
    <row r="5" spans="1:9" s="116" customFormat="1" ht="3.95" customHeight="1" thickBot="1">
      <c r="A5" s="114"/>
      <c r="B5" s="445"/>
      <c r="C5" s="445"/>
      <c r="D5" s="238"/>
      <c r="E5"/>
      <c r="F5" s="114"/>
      <c r="G5" s="114"/>
      <c r="H5"/>
    </row>
    <row r="6" spans="1:9" s="116" customFormat="1" ht="17.25" customHeight="1" thickBot="1">
      <c r="A6" s="114"/>
      <c r="B6" s="444" t="s">
        <v>53</v>
      </c>
      <c r="C6" s="444"/>
      <c r="D6" s="248" t="str">
        <f>'1. CUTTING DOCKET'!L14</f>
        <v>GOLF LE FLEUR</v>
      </c>
      <c r="E6"/>
      <c r="F6" s="117" t="s">
        <v>54</v>
      </c>
      <c r="G6" s="249" t="str">
        <f>[30]WH.BR!D9</f>
        <v>FW24 PRODUCTION</v>
      </c>
      <c r="H6"/>
    </row>
    <row r="7" spans="1:9" s="116" customFormat="1" ht="3.95" customHeight="1" thickBot="1">
      <c r="A7" s="114"/>
      <c r="B7" s="446"/>
      <c r="C7" s="446"/>
      <c r="D7" s="238"/>
      <c r="E7"/>
      <c r="F7" s="119"/>
      <c r="G7" s="119"/>
      <c r="H7"/>
    </row>
    <row r="8" spans="1:9" s="116" customFormat="1" ht="16.5" thickBot="1">
      <c r="A8" s="114"/>
      <c r="B8" s="444" t="s">
        <v>230</v>
      </c>
      <c r="C8" s="444"/>
      <c r="D8" s="248" t="str">
        <f>'1. CUTTING DOCKET'!D7</f>
        <v>G11-CR01</v>
      </c>
      <c r="E8" s="250"/>
      <c r="F8" s="117" t="s">
        <v>55</v>
      </c>
      <c r="G8" s="248" t="str">
        <f>'1. CUTTING DOCKET'!D10</f>
        <v>CREWNECK</v>
      </c>
      <c r="H8"/>
    </row>
    <row r="9" spans="1:9" s="116" customFormat="1" ht="9" customHeight="1" thickBot="1">
      <c r="A9" s="251"/>
      <c r="B9" s="122"/>
      <c r="C9" s="123"/>
      <c r="D9" s="122"/>
      <c r="F9" s="122"/>
      <c r="G9" s="122"/>
    </row>
    <row r="10" spans="1:9" s="128" customFormat="1" ht="33.75" customHeight="1" thickBot="1">
      <c r="A10" s="252" t="s">
        <v>231</v>
      </c>
      <c r="B10" s="253" t="s">
        <v>232</v>
      </c>
      <c r="C10" s="442" t="s">
        <v>233</v>
      </c>
      <c r="D10" s="443"/>
      <c r="E10" s="443"/>
      <c r="F10" s="443"/>
      <c r="G10" s="254" t="s">
        <v>234</v>
      </c>
      <c r="H10" s="255" t="s">
        <v>235</v>
      </c>
    </row>
    <row r="11" spans="1:9" s="116" customFormat="1" ht="76.5" customHeight="1">
      <c r="A11" s="129">
        <v>1</v>
      </c>
      <c r="B11" s="130" t="s">
        <v>58</v>
      </c>
      <c r="C11" s="427" t="s">
        <v>236</v>
      </c>
      <c r="D11" s="428"/>
      <c r="E11" s="428"/>
      <c r="F11" s="429"/>
      <c r="G11" s="129"/>
      <c r="H11" s="129"/>
    </row>
    <row r="12" spans="1:9" s="116" customFormat="1" ht="76.5" customHeight="1">
      <c r="A12" s="133">
        <v>2</v>
      </c>
      <c r="B12" s="134" t="s">
        <v>60</v>
      </c>
      <c r="C12" s="430" t="s">
        <v>237</v>
      </c>
      <c r="D12" s="431"/>
      <c r="E12" s="431"/>
      <c r="F12" s="432"/>
      <c r="G12" s="256"/>
      <c r="H12" s="256"/>
      <c r="I12" s="116" t="s">
        <v>238</v>
      </c>
    </row>
    <row r="13" spans="1:9" s="116" customFormat="1" ht="76.5" customHeight="1">
      <c r="A13" s="133">
        <v>3</v>
      </c>
      <c r="B13" s="134" t="s">
        <v>61</v>
      </c>
      <c r="C13" s="430" t="s">
        <v>239</v>
      </c>
      <c r="D13" s="431"/>
      <c r="E13" s="431"/>
      <c r="F13" s="432"/>
      <c r="G13" s="256"/>
      <c r="H13" s="256"/>
    </row>
    <row r="14" spans="1:9" s="116" customFormat="1" ht="76.5" customHeight="1">
      <c r="A14" s="133">
        <v>4</v>
      </c>
      <c r="B14" s="134" t="s">
        <v>62</v>
      </c>
      <c r="C14" s="430" t="s">
        <v>240</v>
      </c>
      <c r="D14" s="431"/>
      <c r="E14" s="431"/>
      <c r="F14" s="432"/>
      <c r="G14" s="256"/>
      <c r="H14" s="256"/>
    </row>
    <row r="15" spans="1:9" s="116" customFormat="1" ht="76.5" customHeight="1">
      <c r="A15" s="133">
        <v>5</v>
      </c>
      <c r="B15" s="134" t="s">
        <v>63</v>
      </c>
      <c r="C15" s="430" t="s">
        <v>241</v>
      </c>
      <c r="D15" s="431"/>
      <c r="E15" s="431"/>
      <c r="F15" s="432"/>
      <c r="G15" s="256"/>
      <c r="H15" s="256"/>
    </row>
    <row r="16" spans="1:9" s="116" customFormat="1" ht="76.5" customHeight="1">
      <c r="A16" s="133">
        <v>6</v>
      </c>
      <c r="B16" s="134" t="s">
        <v>64</v>
      </c>
      <c r="C16" s="430" t="s">
        <v>242</v>
      </c>
      <c r="D16" s="431"/>
      <c r="E16" s="431"/>
      <c r="F16" s="432"/>
      <c r="G16" s="256"/>
      <c r="H16" s="256"/>
    </row>
    <row r="17" spans="1:8" s="116" customFormat="1" ht="87" customHeight="1">
      <c r="A17" s="133">
        <v>7</v>
      </c>
      <c r="B17" s="134" t="s">
        <v>116</v>
      </c>
      <c r="C17" s="433" t="str">
        <f>'1. CUTTING DOCKET'!C99</f>
        <v xml:space="preserve"> </v>
      </c>
      <c r="D17" s="434"/>
      <c r="E17" s="434"/>
      <c r="F17" s="435"/>
      <c r="G17" s="256"/>
      <c r="H17" s="256"/>
    </row>
    <row r="18" spans="1:8" s="116" customFormat="1" ht="76.5" customHeight="1">
      <c r="A18" s="133">
        <v>8</v>
      </c>
      <c r="B18" s="134" t="s">
        <v>65</v>
      </c>
      <c r="C18" s="436" t="str">
        <f>'1. CUTTING DOCKET'!C109</f>
        <v>THÊU BTP THÂN TRƯỚC</v>
      </c>
      <c r="D18" s="437"/>
      <c r="E18" s="437"/>
      <c r="F18" s="438"/>
      <c r="G18" s="256"/>
      <c r="H18" s="256"/>
    </row>
    <row r="19" spans="1:8" s="116" customFormat="1" ht="76.5" customHeight="1">
      <c r="A19" s="133">
        <v>9</v>
      </c>
      <c r="B19" s="134" t="s">
        <v>66</v>
      </c>
      <c r="C19" s="436" t="str">
        <f>'1. CUTTING DOCKET'!C119</f>
        <v>POTASSIUM WASH</v>
      </c>
      <c r="D19" s="437"/>
      <c r="E19" s="437"/>
      <c r="F19" s="438"/>
      <c r="G19" s="256"/>
      <c r="H19" s="256"/>
    </row>
    <row r="20" spans="1:8" s="116" customFormat="1" ht="76.5" customHeight="1" thickBot="1">
      <c r="A20" s="142">
        <v>10</v>
      </c>
      <c r="B20" s="257" t="s">
        <v>67</v>
      </c>
      <c r="C20" s="439" t="s">
        <v>243</v>
      </c>
      <c r="D20" s="440"/>
      <c r="E20" s="440"/>
      <c r="F20" s="441"/>
      <c r="G20" s="143"/>
      <c r="H20" s="143"/>
    </row>
    <row r="21" spans="1:8" ht="12" customHeight="1">
      <c r="A21" s="128"/>
      <c r="B21" s="128"/>
      <c r="C21" s="120"/>
      <c r="D21" s="120"/>
      <c r="E21" s="120"/>
      <c r="F21" s="120"/>
      <c r="G21" s="128"/>
      <c r="H21" s="128"/>
    </row>
    <row r="22" spans="1:8" ht="34.5" customHeight="1">
      <c r="A22" s="128"/>
      <c r="B22" s="426" t="s">
        <v>244</v>
      </c>
      <c r="C22" s="426"/>
      <c r="D22" s="426"/>
      <c r="E22" s="120"/>
      <c r="F22" s="120"/>
      <c r="G22" s="426" t="s">
        <v>245</v>
      </c>
      <c r="H22" s="426"/>
    </row>
    <row r="23" spans="1:8" ht="39.950000000000003" customHeight="1">
      <c r="A23" s="128"/>
      <c r="B23" s="258"/>
      <c r="C23" s="259"/>
      <c r="D23" s="258"/>
      <c r="E23" s="258"/>
      <c r="F23" s="116"/>
      <c r="G23" s="258"/>
      <c r="H23" s="258"/>
    </row>
    <row r="24" spans="1:8" ht="39.950000000000003" customHeight="1">
      <c r="A24" s="114"/>
      <c r="B24" s="105"/>
      <c r="C24" s="109"/>
      <c r="D24" s="105"/>
      <c r="E24" s="105"/>
      <c r="F24" s="105"/>
      <c r="G24" s="105"/>
      <c r="H24" s="105"/>
    </row>
    <row r="25" spans="1:8" ht="39.950000000000003" customHeight="1">
      <c r="A25" s="114"/>
      <c r="B25" s="105"/>
      <c r="C25" s="109"/>
      <c r="D25" s="105"/>
      <c r="E25" s="105"/>
      <c r="F25" s="105"/>
      <c r="G25" s="105"/>
      <c r="H25" s="105"/>
    </row>
    <row r="26" spans="1:8" ht="39.950000000000003" customHeight="1">
      <c r="A26" s="114"/>
      <c r="B26" s="105"/>
      <c r="C26" s="109"/>
      <c r="D26" s="105"/>
      <c r="E26" s="105"/>
      <c r="F26" s="105"/>
      <c r="G26" s="105"/>
      <c r="H26" s="105"/>
    </row>
    <row r="27" spans="1:8" ht="39.950000000000003" customHeight="1">
      <c r="A27" s="114"/>
      <c r="B27" s="105"/>
      <c r="C27" s="109"/>
      <c r="D27" s="105"/>
      <c r="E27" s="105"/>
      <c r="F27" s="105"/>
      <c r="G27" s="105"/>
      <c r="H27" s="105"/>
    </row>
    <row r="28" spans="1:8" ht="39.950000000000003" customHeight="1">
      <c r="A28" s="114"/>
      <c r="B28" s="105"/>
      <c r="C28" s="109"/>
      <c r="D28" s="105"/>
      <c r="E28" s="105"/>
      <c r="F28" s="105"/>
      <c r="G28" s="105"/>
      <c r="H28" s="105"/>
    </row>
    <row r="29" spans="1:8" ht="39.950000000000003" customHeight="1">
      <c r="A29" s="114"/>
      <c r="B29" s="105"/>
      <c r="C29" s="109"/>
      <c r="D29" s="105"/>
      <c r="E29" s="105"/>
      <c r="F29" s="105"/>
      <c r="G29" s="105"/>
      <c r="H29" s="105"/>
    </row>
    <row r="30" spans="1:8" ht="39.950000000000003" customHeight="1">
      <c r="A30" s="114"/>
      <c r="B30" s="105"/>
      <c r="C30" s="109"/>
      <c r="D30" s="105"/>
      <c r="E30" s="105"/>
      <c r="F30" s="105"/>
      <c r="G30" s="105"/>
      <c r="H30" s="105"/>
    </row>
    <row r="31" spans="1:8" ht="39.950000000000003" customHeight="1">
      <c r="A31" s="114"/>
      <c r="B31" s="105"/>
      <c r="C31" s="109"/>
      <c r="D31" s="105"/>
      <c r="E31" s="105"/>
      <c r="F31" s="105"/>
      <c r="G31" s="105"/>
      <c r="H31" s="105"/>
    </row>
    <row r="32" spans="1:8">
      <c r="A32" s="114"/>
      <c r="B32" s="105"/>
      <c r="C32" s="109"/>
      <c r="D32" s="105"/>
      <c r="E32" s="105"/>
      <c r="F32" s="105"/>
      <c r="G32" s="105"/>
      <c r="H32" s="105"/>
    </row>
    <row r="33" spans="1:13" ht="39.950000000000003" customHeight="1">
      <c r="A33" s="114"/>
      <c r="B33" s="105"/>
      <c r="C33" s="109"/>
      <c r="D33" s="105"/>
      <c r="E33" s="105"/>
      <c r="F33" s="105"/>
      <c r="G33" s="105"/>
      <c r="H33" s="105"/>
    </row>
    <row r="34" spans="1:13" ht="59.25" customHeight="1">
      <c r="A34" s="114"/>
      <c r="B34" s="105" t="s">
        <v>246</v>
      </c>
      <c r="C34" s="109"/>
      <c r="D34" s="105"/>
      <c r="E34" s="105"/>
      <c r="F34" s="105"/>
      <c r="G34" s="105"/>
      <c r="H34" s="105"/>
    </row>
    <row r="35" spans="1:13" ht="39.950000000000003" customHeight="1">
      <c r="A35" s="114"/>
      <c r="B35" s="105"/>
      <c r="C35" s="109"/>
      <c r="D35" s="105"/>
      <c r="E35" s="105"/>
      <c r="F35" s="105"/>
      <c r="G35" s="105"/>
      <c r="H35" s="105"/>
      <c r="M35" s="147" t="s">
        <v>246</v>
      </c>
    </row>
    <row r="36" spans="1:13" ht="39.950000000000003" customHeight="1">
      <c r="A36" s="114"/>
      <c r="B36" s="105"/>
      <c r="C36" s="109"/>
      <c r="D36" s="105"/>
      <c r="E36" s="105"/>
      <c r="F36" s="105"/>
      <c r="G36" s="105"/>
      <c r="H36" s="105"/>
    </row>
    <row r="37" spans="1:13" ht="39.950000000000003" customHeight="1">
      <c r="A37" s="114"/>
      <c r="B37" s="105"/>
      <c r="C37" s="109"/>
      <c r="D37" s="105"/>
      <c r="E37" s="105"/>
      <c r="F37" s="105"/>
      <c r="G37" s="105"/>
      <c r="H37" s="105"/>
    </row>
    <row r="38" spans="1:13" ht="59.25" customHeight="1">
      <c r="A38" s="114"/>
      <c r="B38" s="260" t="s">
        <v>247</v>
      </c>
      <c r="C38" s="109"/>
      <c r="D38" s="105"/>
      <c r="E38" s="105"/>
      <c r="F38" s="105"/>
      <c r="G38" s="105"/>
      <c r="H38" s="105"/>
    </row>
    <row r="39" spans="1:13" ht="153.75" customHeight="1">
      <c r="A39" s="114"/>
      <c r="B39" s="105"/>
      <c r="C39" s="109"/>
      <c r="D39" s="105"/>
      <c r="E39" s="105"/>
      <c r="F39" s="105"/>
      <c r="G39" s="261"/>
      <c r="H39" s="261"/>
      <c r="I39" s="262"/>
      <c r="J39" s="262"/>
    </row>
    <row r="40" spans="1:13" ht="39.950000000000003" customHeight="1">
      <c r="A40" s="114"/>
      <c r="B40" s="105"/>
      <c r="C40" s="109"/>
      <c r="D40" s="105"/>
      <c r="E40" s="105"/>
      <c r="F40" s="105"/>
      <c r="G40" s="261"/>
      <c r="H40" s="261"/>
      <c r="I40" s="262"/>
      <c r="J40" s="262"/>
    </row>
    <row r="41" spans="1:13" ht="141.75" customHeight="1">
      <c r="A41" s="114"/>
      <c r="B41" s="105"/>
      <c r="C41" s="109"/>
      <c r="D41" s="105"/>
      <c r="E41" s="105"/>
      <c r="F41" s="105"/>
      <c r="G41" s="261">
        <f>G39</f>
        <v>0</v>
      </c>
      <c r="H41" s="261"/>
      <c r="I41" s="262"/>
      <c r="J41" s="262"/>
      <c r="M41" s="150" t="s">
        <v>248</v>
      </c>
    </row>
    <row r="42" spans="1:13" ht="39.950000000000003" customHeight="1">
      <c r="A42" s="114"/>
      <c r="B42" s="105"/>
      <c r="C42" s="109"/>
      <c r="D42" s="105"/>
      <c r="E42" s="105"/>
      <c r="F42" s="105"/>
      <c r="G42" s="105"/>
      <c r="H42" s="105"/>
    </row>
    <row r="43" spans="1:13" ht="39.950000000000003" customHeight="1">
      <c r="A43" s="114"/>
      <c r="B43" s="105"/>
      <c r="C43" s="109"/>
      <c r="D43" s="105"/>
      <c r="E43" s="105"/>
      <c r="F43" s="105"/>
      <c r="G43" s="105"/>
      <c r="H43" s="105"/>
    </row>
    <row r="44" spans="1:13" ht="39.950000000000003" customHeight="1">
      <c r="A44" s="114"/>
      <c r="B44" s="105"/>
      <c r="C44" s="109"/>
      <c r="D44" s="105"/>
      <c r="E44" s="105"/>
      <c r="F44" s="105"/>
      <c r="G44" s="105"/>
      <c r="H44" s="105"/>
    </row>
    <row r="45" spans="1:13" ht="39.950000000000003" customHeight="1">
      <c r="A45" s="114"/>
      <c r="B45" s="105"/>
      <c r="C45" s="109"/>
      <c r="D45" s="105"/>
      <c r="E45" s="105"/>
      <c r="F45" s="105"/>
      <c r="G45" s="105"/>
      <c r="H45" s="105"/>
    </row>
    <row r="46" spans="1:13" ht="39.950000000000003" customHeight="1">
      <c r="A46" s="114"/>
      <c r="B46" s="105"/>
      <c r="C46" s="109"/>
      <c r="D46" s="105"/>
      <c r="E46" s="105"/>
      <c r="F46" s="105"/>
      <c r="G46" s="105"/>
      <c r="H46" s="105"/>
    </row>
    <row r="47" spans="1:13" ht="39.950000000000003" customHeight="1">
      <c r="A47" s="114"/>
      <c r="B47" s="105"/>
      <c r="C47" s="109"/>
      <c r="D47" s="105"/>
      <c r="E47" s="105"/>
      <c r="F47" s="105"/>
      <c r="G47" s="105"/>
      <c r="H47" s="105"/>
    </row>
    <row r="48" spans="1:13" ht="39.950000000000003" customHeight="1">
      <c r="A48" s="114"/>
      <c r="B48" s="105"/>
      <c r="C48" s="109"/>
      <c r="D48" s="105"/>
      <c r="E48" s="105"/>
      <c r="F48" s="105"/>
      <c r="G48" s="105"/>
      <c r="H48" s="105"/>
    </row>
    <row r="49" spans="1:8" ht="39.950000000000003" customHeight="1">
      <c r="A49" s="114"/>
      <c r="B49" s="109" t="s">
        <v>249</v>
      </c>
      <c r="C49" s="109"/>
      <c r="D49" s="105"/>
      <c r="E49" s="105"/>
      <c r="F49" s="105"/>
      <c r="G49" s="105"/>
      <c r="H49" s="105"/>
    </row>
    <row r="50" spans="1:8" ht="39.950000000000003" customHeight="1">
      <c r="A50" s="114"/>
      <c r="B50" s="105"/>
      <c r="C50" s="109"/>
      <c r="D50" s="105"/>
      <c r="E50" s="105"/>
      <c r="F50" s="105"/>
      <c r="G50" s="105"/>
      <c r="H50" s="105"/>
    </row>
    <row r="51" spans="1:8" ht="39.950000000000003" customHeight="1">
      <c r="A51" s="114"/>
      <c r="B51" s="105"/>
      <c r="C51" s="109"/>
      <c r="D51" s="105"/>
      <c r="E51" s="105"/>
      <c r="F51" s="105"/>
      <c r="G51" s="105"/>
      <c r="H51" s="105"/>
    </row>
    <row r="52" spans="1:8" ht="39.950000000000003" customHeight="1">
      <c r="A52" s="114"/>
      <c r="B52" s="105"/>
      <c r="C52" s="109"/>
      <c r="D52" s="105"/>
      <c r="E52" s="105"/>
      <c r="F52" s="105"/>
      <c r="G52" s="105"/>
      <c r="H52" s="105"/>
    </row>
    <row r="53" spans="1:8" ht="39.950000000000003" customHeight="1">
      <c r="A53" s="114"/>
      <c r="B53" s="105"/>
      <c r="C53" s="109"/>
      <c r="D53" s="105"/>
      <c r="E53" s="105"/>
      <c r="F53" s="105"/>
      <c r="G53" s="105"/>
      <c r="H53" s="105" t="s">
        <v>250</v>
      </c>
    </row>
    <row r="54" spans="1:8" ht="39.950000000000003" customHeight="1">
      <c r="A54" s="114"/>
      <c r="B54" s="105"/>
      <c r="C54" s="109"/>
      <c r="D54" s="105"/>
      <c r="E54" s="105"/>
      <c r="F54" s="105"/>
      <c r="G54" s="105"/>
      <c r="H54" s="105"/>
    </row>
    <row r="55" spans="1:8" ht="39.950000000000003" customHeight="1">
      <c r="A55" s="114"/>
      <c r="B55" s="105"/>
      <c r="C55" s="109"/>
      <c r="D55" s="105"/>
      <c r="E55" s="105"/>
      <c r="F55" s="105"/>
      <c r="G55" s="105"/>
      <c r="H55" s="105"/>
    </row>
    <row r="56" spans="1:8" ht="39.950000000000003" customHeight="1">
      <c r="A56" s="114"/>
      <c r="B56" s="105"/>
      <c r="C56" s="109"/>
      <c r="D56" s="105"/>
      <c r="E56" s="105"/>
      <c r="F56" s="105"/>
      <c r="G56" s="105"/>
      <c r="H56" s="105"/>
    </row>
    <row r="57" spans="1:8" ht="39.950000000000003" customHeight="1">
      <c r="A57" s="114"/>
      <c r="B57" s="105"/>
      <c r="C57" s="109"/>
      <c r="D57" s="105"/>
      <c r="E57" s="105"/>
      <c r="F57" s="105"/>
      <c r="G57" s="105"/>
      <c r="H57" s="105"/>
    </row>
    <row r="58" spans="1:8" ht="39.950000000000003" customHeight="1">
      <c r="A58" s="114"/>
      <c r="B58" s="105"/>
      <c r="C58" s="109"/>
      <c r="D58" s="105"/>
      <c r="E58" s="105"/>
      <c r="F58" s="105"/>
      <c r="G58" s="105"/>
      <c r="H58" s="105"/>
    </row>
    <row r="59" spans="1:8" ht="39.950000000000003" customHeight="1">
      <c r="A59" s="114"/>
      <c r="B59" s="105"/>
      <c r="C59" s="109"/>
      <c r="D59" s="105"/>
      <c r="E59" s="105"/>
      <c r="F59" s="105"/>
      <c r="G59" s="105"/>
      <c r="H59" s="105"/>
    </row>
    <row r="60" spans="1:8" ht="39.950000000000003" customHeight="1">
      <c r="A60" s="114"/>
      <c r="B60" s="105"/>
      <c r="C60" s="109"/>
      <c r="D60" s="105"/>
      <c r="E60" s="105"/>
      <c r="F60" s="105"/>
      <c r="G60" s="105"/>
      <c r="H60" s="105"/>
    </row>
    <row r="61" spans="1:8" ht="39.950000000000003" customHeight="1">
      <c r="A61" s="114"/>
      <c r="B61" s="105"/>
      <c r="C61" s="109"/>
      <c r="D61" s="105"/>
      <c r="E61" s="105"/>
      <c r="F61" s="105"/>
      <c r="G61" s="105"/>
      <c r="H61" s="105"/>
    </row>
    <row r="62" spans="1:8" ht="39.950000000000003" customHeight="1">
      <c r="A62" s="114"/>
      <c r="B62" s="105"/>
      <c r="C62" s="109"/>
      <c r="D62" s="105"/>
      <c r="E62" s="105"/>
      <c r="F62" s="105"/>
      <c r="G62" s="105"/>
      <c r="H62" s="105"/>
    </row>
    <row r="63" spans="1:8" ht="39.950000000000003" customHeight="1">
      <c r="A63" s="114"/>
      <c r="B63" s="105"/>
      <c r="C63" s="109"/>
      <c r="D63" s="105"/>
      <c r="E63" s="105"/>
      <c r="F63" s="105"/>
      <c r="G63" s="105"/>
      <c r="H63" s="105"/>
    </row>
    <row r="64" spans="1:8" ht="39.950000000000003" customHeight="1">
      <c r="A64" s="114"/>
      <c r="B64" s="105"/>
      <c r="C64" s="109"/>
      <c r="D64" s="105"/>
      <c r="E64" s="105"/>
      <c r="F64" s="105"/>
      <c r="G64" s="105"/>
      <c r="H64" s="105"/>
    </row>
    <row r="65" spans="1:8" ht="39.950000000000003" customHeight="1">
      <c r="A65" s="114"/>
      <c r="B65" s="105"/>
      <c r="C65" s="109"/>
      <c r="D65" s="105"/>
      <c r="E65" s="105"/>
      <c r="F65" s="105"/>
      <c r="G65" s="105"/>
      <c r="H65" s="105"/>
    </row>
    <row r="66" spans="1:8" ht="39.950000000000003" customHeight="1">
      <c r="A66" s="114"/>
      <c r="B66" s="105"/>
      <c r="C66" s="109"/>
      <c r="D66" s="105"/>
      <c r="E66" s="105"/>
      <c r="F66" s="105"/>
      <c r="G66" s="105"/>
      <c r="H66" s="105"/>
    </row>
    <row r="67" spans="1:8" ht="39.950000000000003" customHeight="1">
      <c r="A67" s="114"/>
      <c r="B67" s="105"/>
      <c r="C67" s="109"/>
      <c r="D67" s="105"/>
      <c r="E67" s="105"/>
      <c r="F67" s="105"/>
      <c r="G67" s="105"/>
      <c r="H67" s="105"/>
    </row>
    <row r="68" spans="1:8" ht="39.950000000000003" customHeight="1">
      <c r="A68" s="114"/>
      <c r="B68" s="105"/>
      <c r="C68" s="109"/>
      <c r="D68" s="105"/>
      <c r="E68" s="105"/>
      <c r="F68" s="105"/>
      <c r="G68" s="105"/>
      <c r="H68" s="105"/>
    </row>
    <row r="69" spans="1:8" ht="39.950000000000003" customHeight="1">
      <c r="A69" s="114"/>
      <c r="B69" s="105"/>
      <c r="C69" s="109"/>
      <c r="D69" s="105"/>
      <c r="E69" s="105"/>
      <c r="F69" s="105"/>
      <c r="G69" s="105"/>
      <c r="H69" s="105"/>
    </row>
    <row r="103" spans="3:3" ht="94.5">
      <c r="C103" s="263" t="s">
        <v>251</v>
      </c>
    </row>
  </sheetData>
  <mergeCells count="18">
    <mergeCell ref="C10:F10"/>
    <mergeCell ref="B4:C4"/>
    <mergeCell ref="B5:C5"/>
    <mergeCell ref="B6:C6"/>
    <mergeCell ref="B7:C7"/>
    <mergeCell ref="B8:C8"/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</mergeCells>
  <printOptions horizontalCentered="1"/>
  <pageMargins left="0.25" right="0.25" top="0.75303030303030305" bottom="0.75" header="0.3" footer="0.3"/>
  <pageSetup paperSize="9" scale="64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0" zoomScaleNormal="70" workbookViewId="0">
      <selection activeCell="A53" sqref="A53"/>
    </sheetView>
  </sheetViews>
  <sheetFormatPr defaultColWidth="9.140625" defaultRowHeight="15"/>
  <sheetData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4"/>
  <sheetViews>
    <sheetView view="pageBreakPreview" topLeftCell="A13" zoomScale="85" zoomScaleNormal="100" zoomScaleSheetLayoutView="85" zoomScalePageLayoutView="70" workbookViewId="0">
      <selection activeCell="C15" sqref="C15:F15"/>
    </sheetView>
  </sheetViews>
  <sheetFormatPr defaultColWidth="9.85546875" defaultRowHeight="15.75"/>
  <cols>
    <col min="1" max="1" width="3.85546875" style="147" customWidth="1"/>
    <col min="2" max="2" width="18.85546875" style="147" customWidth="1"/>
    <col min="3" max="3" width="13.85546875" style="147" customWidth="1"/>
    <col min="4" max="4" width="16.28515625" style="147" customWidth="1"/>
    <col min="5" max="6" width="12.85546875" style="150" customWidth="1"/>
    <col min="7" max="7" width="14" style="147" bestFit="1" customWidth="1"/>
    <col min="8" max="8" width="19.5703125" style="147" customWidth="1"/>
    <col min="9" max="256" width="9.85546875" style="147"/>
    <col min="257" max="257" width="3.85546875" style="147" customWidth="1"/>
    <col min="258" max="259" width="9.5703125" style="147" customWidth="1"/>
    <col min="260" max="261" width="14.7109375" style="147" customWidth="1"/>
    <col min="262" max="262" width="0" style="147" hidden="1" customWidth="1"/>
    <col min="263" max="269" width="9.5703125" style="147" customWidth="1"/>
    <col min="270" max="512" width="9.85546875" style="147"/>
    <col min="513" max="513" width="3.85546875" style="147" customWidth="1"/>
    <col min="514" max="515" width="9.5703125" style="147" customWidth="1"/>
    <col min="516" max="517" width="14.7109375" style="147" customWidth="1"/>
    <col min="518" max="518" width="0" style="147" hidden="1" customWidth="1"/>
    <col min="519" max="525" width="9.5703125" style="147" customWidth="1"/>
    <col min="526" max="768" width="9.85546875" style="147"/>
    <col min="769" max="769" width="3.85546875" style="147" customWidth="1"/>
    <col min="770" max="771" width="9.5703125" style="147" customWidth="1"/>
    <col min="772" max="773" width="14.7109375" style="147" customWidth="1"/>
    <col min="774" max="774" width="0" style="147" hidden="1" customWidth="1"/>
    <col min="775" max="781" width="9.5703125" style="147" customWidth="1"/>
    <col min="782" max="1024" width="9.85546875" style="147"/>
    <col min="1025" max="1025" width="3.85546875" style="147" customWidth="1"/>
    <col min="1026" max="1027" width="9.5703125" style="147" customWidth="1"/>
    <col min="1028" max="1029" width="14.7109375" style="147" customWidth="1"/>
    <col min="1030" max="1030" width="0" style="147" hidden="1" customWidth="1"/>
    <col min="1031" max="1037" width="9.5703125" style="147" customWidth="1"/>
    <col min="1038" max="1280" width="9.85546875" style="147"/>
    <col min="1281" max="1281" width="3.85546875" style="147" customWidth="1"/>
    <col min="1282" max="1283" width="9.5703125" style="147" customWidth="1"/>
    <col min="1284" max="1285" width="14.7109375" style="147" customWidth="1"/>
    <col min="1286" max="1286" width="0" style="147" hidden="1" customWidth="1"/>
    <col min="1287" max="1293" width="9.5703125" style="147" customWidth="1"/>
    <col min="1294" max="1536" width="9.85546875" style="147"/>
    <col min="1537" max="1537" width="3.85546875" style="147" customWidth="1"/>
    <col min="1538" max="1539" width="9.5703125" style="147" customWidth="1"/>
    <col min="1540" max="1541" width="14.7109375" style="147" customWidth="1"/>
    <col min="1542" max="1542" width="0" style="147" hidden="1" customWidth="1"/>
    <col min="1543" max="1549" width="9.5703125" style="147" customWidth="1"/>
    <col min="1550" max="1792" width="9.85546875" style="147"/>
    <col min="1793" max="1793" width="3.85546875" style="147" customWidth="1"/>
    <col min="1794" max="1795" width="9.5703125" style="147" customWidth="1"/>
    <col min="1796" max="1797" width="14.7109375" style="147" customWidth="1"/>
    <col min="1798" max="1798" width="0" style="147" hidden="1" customWidth="1"/>
    <col min="1799" max="1805" width="9.5703125" style="147" customWidth="1"/>
    <col min="1806" max="2048" width="9.85546875" style="147"/>
    <col min="2049" max="2049" width="3.85546875" style="147" customWidth="1"/>
    <col min="2050" max="2051" width="9.5703125" style="147" customWidth="1"/>
    <col min="2052" max="2053" width="14.7109375" style="147" customWidth="1"/>
    <col min="2054" max="2054" width="0" style="147" hidden="1" customWidth="1"/>
    <col min="2055" max="2061" width="9.5703125" style="147" customWidth="1"/>
    <col min="2062" max="2304" width="9.85546875" style="147"/>
    <col min="2305" max="2305" width="3.85546875" style="147" customWidth="1"/>
    <col min="2306" max="2307" width="9.5703125" style="147" customWidth="1"/>
    <col min="2308" max="2309" width="14.7109375" style="147" customWidth="1"/>
    <col min="2310" max="2310" width="0" style="147" hidden="1" customWidth="1"/>
    <col min="2311" max="2317" width="9.5703125" style="147" customWidth="1"/>
    <col min="2318" max="2560" width="9.85546875" style="147"/>
    <col min="2561" max="2561" width="3.85546875" style="147" customWidth="1"/>
    <col min="2562" max="2563" width="9.5703125" style="147" customWidth="1"/>
    <col min="2564" max="2565" width="14.7109375" style="147" customWidth="1"/>
    <col min="2566" max="2566" width="0" style="147" hidden="1" customWidth="1"/>
    <col min="2567" max="2573" width="9.5703125" style="147" customWidth="1"/>
    <col min="2574" max="2816" width="9.85546875" style="147"/>
    <col min="2817" max="2817" width="3.85546875" style="147" customWidth="1"/>
    <col min="2818" max="2819" width="9.5703125" style="147" customWidth="1"/>
    <col min="2820" max="2821" width="14.7109375" style="147" customWidth="1"/>
    <col min="2822" max="2822" width="0" style="147" hidden="1" customWidth="1"/>
    <col min="2823" max="2829" width="9.5703125" style="147" customWidth="1"/>
    <col min="2830" max="3072" width="9.85546875" style="147"/>
    <col min="3073" max="3073" width="3.85546875" style="147" customWidth="1"/>
    <col min="3074" max="3075" width="9.5703125" style="147" customWidth="1"/>
    <col min="3076" max="3077" width="14.7109375" style="147" customWidth="1"/>
    <col min="3078" max="3078" width="0" style="147" hidden="1" customWidth="1"/>
    <col min="3079" max="3085" width="9.5703125" style="147" customWidth="1"/>
    <col min="3086" max="3328" width="9.85546875" style="147"/>
    <col min="3329" max="3329" width="3.85546875" style="147" customWidth="1"/>
    <col min="3330" max="3331" width="9.5703125" style="147" customWidth="1"/>
    <col min="3332" max="3333" width="14.7109375" style="147" customWidth="1"/>
    <col min="3334" max="3334" width="0" style="147" hidden="1" customWidth="1"/>
    <col min="3335" max="3341" width="9.5703125" style="147" customWidth="1"/>
    <col min="3342" max="3584" width="9.85546875" style="147"/>
    <col min="3585" max="3585" width="3.85546875" style="147" customWidth="1"/>
    <col min="3586" max="3587" width="9.5703125" style="147" customWidth="1"/>
    <col min="3588" max="3589" width="14.7109375" style="147" customWidth="1"/>
    <col min="3590" max="3590" width="0" style="147" hidden="1" customWidth="1"/>
    <col min="3591" max="3597" width="9.5703125" style="147" customWidth="1"/>
    <col min="3598" max="3840" width="9.85546875" style="147"/>
    <col min="3841" max="3841" width="3.85546875" style="147" customWidth="1"/>
    <col min="3842" max="3843" width="9.5703125" style="147" customWidth="1"/>
    <col min="3844" max="3845" width="14.7109375" style="147" customWidth="1"/>
    <col min="3846" max="3846" width="0" style="147" hidden="1" customWidth="1"/>
    <col min="3847" max="3853" width="9.5703125" style="147" customWidth="1"/>
    <col min="3854" max="4096" width="9.85546875" style="147"/>
    <col min="4097" max="4097" width="3.85546875" style="147" customWidth="1"/>
    <col min="4098" max="4099" width="9.5703125" style="147" customWidth="1"/>
    <col min="4100" max="4101" width="14.7109375" style="147" customWidth="1"/>
    <col min="4102" max="4102" width="0" style="147" hidden="1" customWidth="1"/>
    <col min="4103" max="4109" width="9.5703125" style="147" customWidth="1"/>
    <col min="4110" max="4352" width="9.85546875" style="147"/>
    <col min="4353" max="4353" width="3.85546875" style="147" customWidth="1"/>
    <col min="4354" max="4355" width="9.5703125" style="147" customWidth="1"/>
    <col min="4356" max="4357" width="14.7109375" style="147" customWidth="1"/>
    <col min="4358" max="4358" width="0" style="147" hidden="1" customWidth="1"/>
    <col min="4359" max="4365" width="9.5703125" style="147" customWidth="1"/>
    <col min="4366" max="4608" width="9.85546875" style="147"/>
    <col min="4609" max="4609" width="3.85546875" style="147" customWidth="1"/>
    <col min="4610" max="4611" width="9.5703125" style="147" customWidth="1"/>
    <col min="4612" max="4613" width="14.7109375" style="147" customWidth="1"/>
    <col min="4614" max="4614" width="0" style="147" hidden="1" customWidth="1"/>
    <col min="4615" max="4621" width="9.5703125" style="147" customWidth="1"/>
    <col min="4622" max="4864" width="9.85546875" style="147"/>
    <col min="4865" max="4865" width="3.85546875" style="147" customWidth="1"/>
    <col min="4866" max="4867" width="9.5703125" style="147" customWidth="1"/>
    <col min="4868" max="4869" width="14.7109375" style="147" customWidth="1"/>
    <col min="4870" max="4870" width="0" style="147" hidden="1" customWidth="1"/>
    <col min="4871" max="4877" width="9.5703125" style="147" customWidth="1"/>
    <col min="4878" max="5120" width="9.85546875" style="147"/>
    <col min="5121" max="5121" width="3.85546875" style="147" customWidth="1"/>
    <col min="5122" max="5123" width="9.5703125" style="147" customWidth="1"/>
    <col min="5124" max="5125" width="14.7109375" style="147" customWidth="1"/>
    <col min="5126" max="5126" width="0" style="147" hidden="1" customWidth="1"/>
    <col min="5127" max="5133" width="9.5703125" style="147" customWidth="1"/>
    <col min="5134" max="5376" width="9.85546875" style="147"/>
    <col min="5377" max="5377" width="3.85546875" style="147" customWidth="1"/>
    <col min="5378" max="5379" width="9.5703125" style="147" customWidth="1"/>
    <col min="5380" max="5381" width="14.7109375" style="147" customWidth="1"/>
    <col min="5382" max="5382" width="0" style="147" hidden="1" customWidth="1"/>
    <col min="5383" max="5389" width="9.5703125" style="147" customWidth="1"/>
    <col min="5390" max="5632" width="9.85546875" style="147"/>
    <col min="5633" max="5633" width="3.85546875" style="147" customWidth="1"/>
    <col min="5634" max="5635" width="9.5703125" style="147" customWidth="1"/>
    <col min="5636" max="5637" width="14.7109375" style="147" customWidth="1"/>
    <col min="5638" max="5638" width="0" style="147" hidden="1" customWidth="1"/>
    <col min="5639" max="5645" width="9.5703125" style="147" customWidth="1"/>
    <col min="5646" max="5888" width="9.85546875" style="147"/>
    <col min="5889" max="5889" width="3.85546875" style="147" customWidth="1"/>
    <col min="5890" max="5891" width="9.5703125" style="147" customWidth="1"/>
    <col min="5892" max="5893" width="14.7109375" style="147" customWidth="1"/>
    <col min="5894" max="5894" width="0" style="147" hidden="1" customWidth="1"/>
    <col min="5895" max="5901" width="9.5703125" style="147" customWidth="1"/>
    <col min="5902" max="6144" width="9.85546875" style="147"/>
    <col min="6145" max="6145" width="3.85546875" style="147" customWidth="1"/>
    <col min="6146" max="6147" width="9.5703125" style="147" customWidth="1"/>
    <col min="6148" max="6149" width="14.7109375" style="147" customWidth="1"/>
    <col min="6150" max="6150" width="0" style="147" hidden="1" customWidth="1"/>
    <col min="6151" max="6157" width="9.5703125" style="147" customWidth="1"/>
    <col min="6158" max="6400" width="9.85546875" style="147"/>
    <col min="6401" max="6401" width="3.85546875" style="147" customWidth="1"/>
    <col min="6402" max="6403" width="9.5703125" style="147" customWidth="1"/>
    <col min="6404" max="6405" width="14.7109375" style="147" customWidth="1"/>
    <col min="6406" max="6406" width="0" style="147" hidden="1" customWidth="1"/>
    <col min="6407" max="6413" width="9.5703125" style="147" customWidth="1"/>
    <col min="6414" max="6656" width="9.85546875" style="147"/>
    <col min="6657" max="6657" width="3.85546875" style="147" customWidth="1"/>
    <col min="6658" max="6659" width="9.5703125" style="147" customWidth="1"/>
    <col min="6660" max="6661" width="14.7109375" style="147" customWidth="1"/>
    <col min="6662" max="6662" width="0" style="147" hidden="1" customWidth="1"/>
    <col min="6663" max="6669" width="9.5703125" style="147" customWidth="1"/>
    <col min="6670" max="6912" width="9.85546875" style="147"/>
    <col min="6913" max="6913" width="3.85546875" style="147" customWidth="1"/>
    <col min="6914" max="6915" width="9.5703125" style="147" customWidth="1"/>
    <col min="6916" max="6917" width="14.7109375" style="147" customWidth="1"/>
    <col min="6918" max="6918" width="0" style="147" hidden="1" customWidth="1"/>
    <col min="6919" max="6925" width="9.5703125" style="147" customWidth="1"/>
    <col min="6926" max="7168" width="9.85546875" style="147"/>
    <col min="7169" max="7169" width="3.85546875" style="147" customWidth="1"/>
    <col min="7170" max="7171" width="9.5703125" style="147" customWidth="1"/>
    <col min="7172" max="7173" width="14.7109375" style="147" customWidth="1"/>
    <col min="7174" max="7174" width="0" style="147" hidden="1" customWidth="1"/>
    <col min="7175" max="7181" width="9.5703125" style="147" customWidth="1"/>
    <col min="7182" max="7424" width="9.85546875" style="147"/>
    <col min="7425" max="7425" width="3.85546875" style="147" customWidth="1"/>
    <col min="7426" max="7427" width="9.5703125" style="147" customWidth="1"/>
    <col min="7428" max="7429" width="14.7109375" style="147" customWidth="1"/>
    <col min="7430" max="7430" width="0" style="147" hidden="1" customWidth="1"/>
    <col min="7431" max="7437" width="9.5703125" style="147" customWidth="1"/>
    <col min="7438" max="7680" width="9.85546875" style="147"/>
    <col min="7681" max="7681" width="3.85546875" style="147" customWidth="1"/>
    <col min="7682" max="7683" width="9.5703125" style="147" customWidth="1"/>
    <col min="7684" max="7685" width="14.7109375" style="147" customWidth="1"/>
    <col min="7686" max="7686" width="0" style="147" hidden="1" customWidth="1"/>
    <col min="7687" max="7693" width="9.5703125" style="147" customWidth="1"/>
    <col min="7694" max="7936" width="9.85546875" style="147"/>
    <col min="7937" max="7937" width="3.85546875" style="147" customWidth="1"/>
    <col min="7938" max="7939" width="9.5703125" style="147" customWidth="1"/>
    <col min="7940" max="7941" width="14.7109375" style="147" customWidth="1"/>
    <col min="7942" max="7942" width="0" style="147" hidden="1" customWidth="1"/>
    <col min="7943" max="7949" width="9.5703125" style="147" customWidth="1"/>
    <col min="7950" max="8192" width="9.85546875" style="147"/>
    <col min="8193" max="8193" width="3.85546875" style="147" customWidth="1"/>
    <col min="8194" max="8195" width="9.5703125" style="147" customWidth="1"/>
    <col min="8196" max="8197" width="14.7109375" style="147" customWidth="1"/>
    <col min="8198" max="8198" width="0" style="147" hidden="1" customWidth="1"/>
    <col min="8199" max="8205" width="9.5703125" style="147" customWidth="1"/>
    <col min="8206" max="8448" width="9.85546875" style="147"/>
    <col min="8449" max="8449" width="3.85546875" style="147" customWidth="1"/>
    <col min="8450" max="8451" width="9.5703125" style="147" customWidth="1"/>
    <col min="8452" max="8453" width="14.7109375" style="147" customWidth="1"/>
    <col min="8454" max="8454" width="0" style="147" hidden="1" customWidth="1"/>
    <col min="8455" max="8461" width="9.5703125" style="147" customWidth="1"/>
    <col min="8462" max="8704" width="9.85546875" style="147"/>
    <col min="8705" max="8705" width="3.85546875" style="147" customWidth="1"/>
    <col min="8706" max="8707" width="9.5703125" style="147" customWidth="1"/>
    <col min="8708" max="8709" width="14.7109375" style="147" customWidth="1"/>
    <col min="8710" max="8710" width="0" style="147" hidden="1" customWidth="1"/>
    <col min="8711" max="8717" width="9.5703125" style="147" customWidth="1"/>
    <col min="8718" max="8960" width="9.85546875" style="147"/>
    <col min="8961" max="8961" width="3.85546875" style="147" customWidth="1"/>
    <col min="8962" max="8963" width="9.5703125" style="147" customWidth="1"/>
    <col min="8964" max="8965" width="14.7109375" style="147" customWidth="1"/>
    <col min="8966" max="8966" width="0" style="147" hidden="1" customWidth="1"/>
    <col min="8967" max="8973" width="9.5703125" style="147" customWidth="1"/>
    <col min="8974" max="9216" width="9.85546875" style="147"/>
    <col min="9217" max="9217" width="3.85546875" style="147" customWidth="1"/>
    <col min="9218" max="9219" width="9.5703125" style="147" customWidth="1"/>
    <col min="9220" max="9221" width="14.7109375" style="147" customWidth="1"/>
    <col min="9222" max="9222" width="0" style="147" hidden="1" customWidth="1"/>
    <col min="9223" max="9229" width="9.5703125" style="147" customWidth="1"/>
    <col min="9230" max="9472" width="9.85546875" style="147"/>
    <col min="9473" max="9473" width="3.85546875" style="147" customWidth="1"/>
    <col min="9474" max="9475" width="9.5703125" style="147" customWidth="1"/>
    <col min="9476" max="9477" width="14.7109375" style="147" customWidth="1"/>
    <col min="9478" max="9478" width="0" style="147" hidden="1" customWidth="1"/>
    <col min="9479" max="9485" width="9.5703125" style="147" customWidth="1"/>
    <col min="9486" max="9728" width="9.85546875" style="147"/>
    <col min="9729" max="9729" width="3.85546875" style="147" customWidth="1"/>
    <col min="9730" max="9731" width="9.5703125" style="147" customWidth="1"/>
    <col min="9732" max="9733" width="14.7109375" style="147" customWidth="1"/>
    <col min="9734" max="9734" width="0" style="147" hidden="1" customWidth="1"/>
    <col min="9735" max="9741" width="9.5703125" style="147" customWidth="1"/>
    <col min="9742" max="9984" width="9.85546875" style="147"/>
    <col min="9985" max="9985" width="3.85546875" style="147" customWidth="1"/>
    <col min="9986" max="9987" width="9.5703125" style="147" customWidth="1"/>
    <col min="9988" max="9989" width="14.7109375" style="147" customWidth="1"/>
    <col min="9990" max="9990" width="0" style="147" hidden="1" customWidth="1"/>
    <col min="9991" max="9997" width="9.5703125" style="147" customWidth="1"/>
    <col min="9998" max="10240" width="9.85546875" style="147"/>
    <col min="10241" max="10241" width="3.85546875" style="147" customWidth="1"/>
    <col min="10242" max="10243" width="9.5703125" style="147" customWidth="1"/>
    <col min="10244" max="10245" width="14.7109375" style="147" customWidth="1"/>
    <col min="10246" max="10246" width="0" style="147" hidden="1" customWidth="1"/>
    <col min="10247" max="10253" width="9.5703125" style="147" customWidth="1"/>
    <col min="10254" max="10496" width="9.85546875" style="147"/>
    <col min="10497" max="10497" width="3.85546875" style="147" customWidth="1"/>
    <col min="10498" max="10499" width="9.5703125" style="147" customWidth="1"/>
    <col min="10500" max="10501" width="14.7109375" style="147" customWidth="1"/>
    <col min="10502" max="10502" width="0" style="147" hidden="1" customWidth="1"/>
    <col min="10503" max="10509" width="9.5703125" style="147" customWidth="1"/>
    <col min="10510" max="10752" width="9.85546875" style="147"/>
    <col min="10753" max="10753" width="3.85546875" style="147" customWidth="1"/>
    <col min="10754" max="10755" width="9.5703125" style="147" customWidth="1"/>
    <col min="10756" max="10757" width="14.7109375" style="147" customWidth="1"/>
    <col min="10758" max="10758" width="0" style="147" hidden="1" customWidth="1"/>
    <col min="10759" max="10765" width="9.5703125" style="147" customWidth="1"/>
    <col min="10766" max="11008" width="9.85546875" style="147"/>
    <col min="11009" max="11009" width="3.85546875" style="147" customWidth="1"/>
    <col min="11010" max="11011" width="9.5703125" style="147" customWidth="1"/>
    <col min="11012" max="11013" width="14.7109375" style="147" customWidth="1"/>
    <col min="11014" max="11014" width="0" style="147" hidden="1" customWidth="1"/>
    <col min="11015" max="11021" width="9.5703125" style="147" customWidth="1"/>
    <col min="11022" max="11264" width="9.85546875" style="147"/>
    <col min="11265" max="11265" width="3.85546875" style="147" customWidth="1"/>
    <col min="11266" max="11267" width="9.5703125" style="147" customWidth="1"/>
    <col min="11268" max="11269" width="14.7109375" style="147" customWidth="1"/>
    <col min="11270" max="11270" width="0" style="147" hidden="1" customWidth="1"/>
    <col min="11271" max="11277" width="9.5703125" style="147" customWidth="1"/>
    <col min="11278" max="11520" width="9.85546875" style="147"/>
    <col min="11521" max="11521" width="3.85546875" style="147" customWidth="1"/>
    <col min="11522" max="11523" width="9.5703125" style="147" customWidth="1"/>
    <col min="11524" max="11525" width="14.7109375" style="147" customWidth="1"/>
    <col min="11526" max="11526" width="0" style="147" hidden="1" customWidth="1"/>
    <col min="11527" max="11533" width="9.5703125" style="147" customWidth="1"/>
    <col min="11534" max="11776" width="9.85546875" style="147"/>
    <col min="11777" max="11777" width="3.85546875" style="147" customWidth="1"/>
    <col min="11778" max="11779" width="9.5703125" style="147" customWidth="1"/>
    <col min="11780" max="11781" width="14.7109375" style="147" customWidth="1"/>
    <col min="11782" max="11782" width="0" style="147" hidden="1" customWidth="1"/>
    <col min="11783" max="11789" width="9.5703125" style="147" customWidth="1"/>
    <col min="11790" max="12032" width="9.85546875" style="147"/>
    <col min="12033" max="12033" width="3.85546875" style="147" customWidth="1"/>
    <col min="12034" max="12035" width="9.5703125" style="147" customWidth="1"/>
    <col min="12036" max="12037" width="14.7109375" style="147" customWidth="1"/>
    <col min="12038" max="12038" width="0" style="147" hidden="1" customWidth="1"/>
    <col min="12039" max="12045" width="9.5703125" style="147" customWidth="1"/>
    <col min="12046" max="12288" width="9.85546875" style="147"/>
    <col min="12289" max="12289" width="3.85546875" style="147" customWidth="1"/>
    <col min="12290" max="12291" width="9.5703125" style="147" customWidth="1"/>
    <col min="12292" max="12293" width="14.7109375" style="147" customWidth="1"/>
    <col min="12294" max="12294" width="0" style="147" hidden="1" customWidth="1"/>
    <col min="12295" max="12301" width="9.5703125" style="147" customWidth="1"/>
    <col min="12302" max="12544" width="9.85546875" style="147"/>
    <col min="12545" max="12545" width="3.85546875" style="147" customWidth="1"/>
    <col min="12546" max="12547" width="9.5703125" style="147" customWidth="1"/>
    <col min="12548" max="12549" width="14.7109375" style="147" customWidth="1"/>
    <col min="12550" max="12550" width="0" style="147" hidden="1" customWidth="1"/>
    <col min="12551" max="12557" width="9.5703125" style="147" customWidth="1"/>
    <col min="12558" max="12800" width="9.85546875" style="147"/>
    <col min="12801" max="12801" width="3.85546875" style="147" customWidth="1"/>
    <col min="12802" max="12803" width="9.5703125" style="147" customWidth="1"/>
    <col min="12804" max="12805" width="14.7109375" style="147" customWidth="1"/>
    <col min="12806" max="12806" width="0" style="147" hidden="1" customWidth="1"/>
    <col min="12807" max="12813" width="9.5703125" style="147" customWidth="1"/>
    <col min="12814" max="13056" width="9.85546875" style="147"/>
    <col min="13057" max="13057" width="3.85546875" style="147" customWidth="1"/>
    <col min="13058" max="13059" width="9.5703125" style="147" customWidth="1"/>
    <col min="13060" max="13061" width="14.7109375" style="147" customWidth="1"/>
    <col min="13062" max="13062" width="0" style="147" hidden="1" customWidth="1"/>
    <col min="13063" max="13069" width="9.5703125" style="147" customWidth="1"/>
    <col min="13070" max="13312" width="9.85546875" style="147"/>
    <col min="13313" max="13313" width="3.85546875" style="147" customWidth="1"/>
    <col min="13314" max="13315" width="9.5703125" style="147" customWidth="1"/>
    <col min="13316" max="13317" width="14.7109375" style="147" customWidth="1"/>
    <col min="13318" max="13318" width="0" style="147" hidden="1" customWidth="1"/>
    <col min="13319" max="13325" width="9.5703125" style="147" customWidth="1"/>
    <col min="13326" max="13568" width="9.85546875" style="147"/>
    <col min="13569" max="13569" width="3.85546875" style="147" customWidth="1"/>
    <col min="13570" max="13571" width="9.5703125" style="147" customWidth="1"/>
    <col min="13572" max="13573" width="14.7109375" style="147" customWidth="1"/>
    <col min="13574" max="13574" width="0" style="147" hidden="1" customWidth="1"/>
    <col min="13575" max="13581" width="9.5703125" style="147" customWidth="1"/>
    <col min="13582" max="13824" width="9.85546875" style="147"/>
    <col min="13825" max="13825" width="3.85546875" style="147" customWidth="1"/>
    <col min="13826" max="13827" width="9.5703125" style="147" customWidth="1"/>
    <col min="13828" max="13829" width="14.7109375" style="147" customWidth="1"/>
    <col min="13830" max="13830" width="0" style="147" hidden="1" customWidth="1"/>
    <col min="13831" max="13837" width="9.5703125" style="147" customWidth="1"/>
    <col min="13838" max="14080" width="9.85546875" style="147"/>
    <col min="14081" max="14081" width="3.85546875" style="147" customWidth="1"/>
    <col min="14082" max="14083" width="9.5703125" style="147" customWidth="1"/>
    <col min="14084" max="14085" width="14.7109375" style="147" customWidth="1"/>
    <col min="14086" max="14086" width="0" style="147" hidden="1" customWidth="1"/>
    <col min="14087" max="14093" width="9.5703125" style="147" customWidth="1"/>
    <col min="14094" max="14336" width="9.85546875" style="147"/>
    <col min="14337" max="14337" width="3.85546875" style="147" customWidth="1"/>
    <col min="14338" max="14339" width="9.5703125" style="147" customWidth="1"/>
    <col min="14340" max="14341" width="14.7109375" style="147" customWidth="1"/>
    <col min="14342" max="14342" width="0" style="147" hidden="1" customWidth="1"/>
    <col min="14343" max="14349" width="9.5703125" style="147" customWidth="1"/>
    <col min="14350" max="14592" width="9.85546875" style="147"/>
    <col min="14593" max="14593" width="3.85546875" style="147" customWidth="1"/>
    <col min="14594" max="14595" width="9.5703125" style="147" customWidth="1"/>
    <col min="14596" max="14597" width="14.7109375" style="147" customWidth="1"/>
    <col min="14598" max="14598" width="0" style="147" hidden="1" customWidth="1"/>
    <col min="14599" max="14605" width="9.5703125" style="147" customWidth="1"/>
    <col min="14606" max="14848" width="9.85546875" style="147"/>
    <col min="14849" max="14849" width="3.85546875" style="147" customWidth="1"/>
    <col min="14850" max="14851" width="9.5703125" style="147" customWidth="1"/>
    <col min="14852" max="14853" width="14.7109375" style="147" customWidth="1"/>
    <col min="14854" max="14854" width="0" style="147" hidden="1" customWidth="1"/>
    <col min="14855" max="14861" width="9.5703125" style="147" customWidth="1"/>
    <col min="14862" max="15104" width="9.85546875" style="147"/>
    <col min="15105" max="15105" width="3.85546875" style="147" customWidth="1"/>
    <col min="15106" max="15107" width="9.5703125" style="147" customWidth="1"/>
    <col min="15108" max="15109" width="14.7109375" style="147" customWidth="1"/>
    <col min="15110" max="15110" width="0" style="147" hidden="1" customWidth="1"/>
    <col min="15111" max="15117" width="9.5703125" style="147" customWidth="1"/>
    <col min="15118" max="15360" width="9.85546875" style="147"/>
    <col min="15361" max="15361" width="3.85546875" style="147" customWidth="1"/>
    <col min="15362" max="15363" width="9.5703125" style="147" customWidth="1"/>
    <col min="15364" max="15365" width="14.7109375" style="147" customWidth="1"/>
    <col min="15366" max="15366" width="0" style="147" hidden="1" customWidth="1"/>
    <col min="15367" max="15373" width="9.5703125" style="147" customWidth="1"/>
    <col min="15374" max="15616" width="9.85546875" style="147"/>
    <col min="15617" max="15617" width="3.85546875" style="147" customWidth="1"/>
    <col min="15618" max="15619" width="9.5703125" style="147" customWidth="1"/>
    <col min="15620" max="15621" width="14.7109375" style="147" customWidth="1"/>
    <col min="15622" max="15622" width="0" style="147" hidden="1" customWidth="1"/>
    <col min="15623" max="15629" width="9.5703125" style="147" customWidth="1"/>
    <col min="15630" max="15872" width="9.85546875" style="147"/>
    <col min="15873" max="15873" width="3.85546875" style="147" customWidth="1"/>
    <col min="15874" max="15875" width="9.5703125" style="147" customWidth="1"/>
    <col min="15876" max="15877" width="14.7109375" style="147" customWidth="1"/>
    <col min="15878" max="15878" width="0" style="147" hidden="1" customWidth="1"/>
    <col min="15879" max="15885" width="9.5703125" style="147" customWidth="1"/>
    <col min="15886" max="16128" width="9.85546875" style="147"/>
    <col min="16129" max="16129" width="3.85546875" style="147" customWidth="1"/>
    <col min="16130" max="16131" width="9.5703125" style="147" customWidth="1"/>
    <col min="16132" max="16133" width="14.7109375" style="147" customWidth="1"/>
    <col min="16134" max="16134" width="0" style="147" hidden="1" customWidth="1"/>
    <col min="16135" max="16141" width="9.5703125" style="147" customWidth="1"/>
    <col min="16142" max="16384" width="9.85546875" style="147"/>
  </cols>
  <sheetData>
    <row r="1" spans="1:8" s="105" customFormat="1" ht="14.1" customHeight="1">
      <c r="A1" s="99"/>
      <c r="B1" s="100" t="s">
        <v>102</v>
      </c>
      <c r="C1" s="101" t="s">
        <v>112</v>
      </c>
      <c r="D1" s="102"/>
      <c r="E1" s="103"/>
      <c r="F1" s="103"/>
      <c r="G1" s="102"/>
      <c r="H1" s="104"/>
    </row>
    <row r="2" spans="1:8" s="105" customFormat="1" ht="14.1" customHeight="1" thickBot="1">
      <c r="A2" s="106"/>
      <c r="B2" s="107" t="s">
        <v>104</v>
      </c>
      <c r="C2" s="108" t="s">
        <v>105</v>
      </c>
      <c r="E2" s="109"/>
      <c r="F2" s="109"/>
      <c r="H2" s="110"/>
    </row>
    <row r="3" spans="1:8" s="105" customFormat="1" ht="14.1" customHeight="1" thickBot="1">
      <c r="A3" s="106"/>
      <c r="B3" s="107" t="s">
        <v>106</v>
      </c>
      <c r="C3" s="111" t="s">
        <v>113</v>
      </c>
      <c r="E3" s="450" t="s">
        <v>52</v>
      </c>
      <c r="F3" s="451"/>
      <c r="G3" s="112">
        <f ca="1">TODAY()</f>
        <v>45541</v>
      </c>
      <c r="H3" s="110"/>
    </row>
    <row r="4" spans="1:8" s="116" customFormat="1" ht="3.95" customHeight="1" thickBot="1">
      <c r="A4" s="113"/>
      <c r="B4" s="114"/>
      <c r="C4" s="114"/>
      <c r="D4" s="114"/>
      <c r="E4" s="115"/>
      <c r="F4" s="115"/>
      <c r="G4" s="114"/>
      <c r="H4" s="110"/>
    </row>
    <row r="5" spans="1:8" s="116" customFormat="1" ht="17.25" customHeight="1" thickBot="1">
      <c r="A5" s="113"/>
      <c r="B5" s="117" t="s">
        <v>53</v>
      </c>
      <c r="C5" s="452" t="str">
        <f>'1. CUTTING DOCKET'!L14</f>
        <v>GOLF LE FLEUR</v>
      </c>
      <c r="D5" s="453"/>
      <c r="E5" s="118" t="s">
        <v>54</v>
      </c>
      <c r="F5" s="452" t="str">
        <f>'1. CUTTING DOCKET'!D9</f>
        <v>FW24 PRODUCTION</v>
      </c>
      <c r="G5" s="453"/>
      <c r="H5" s="110"/>
    </row>
    <row r="6" spans="1:8" s="116" customFormat="1" ht="3.95" customHeight="1" thickBot="1">
      <c r="A6" s="113"/>
      <c r="B6" s="119"/>
      <c r="C6" s="114"/>
      <c r="D6" s="114"/>
      <c r="E6" s="120"/>
      <c r="F6" s="115"/>
      <c r="G6" s="114"/>
      <c r="H6" s="110"/>
    </row>
    <row r="7" spans="1:8" s="116" customFormat="1" ht="26.45" customHeight="1" thickBot="1">
      <c r="A7" s="113"/>
      <c r="B7" s="117" t="s">
        <v>114</v>
      </c>
      <c r="C7" s="454" t="str">
        <f>'1. CUTTING DOCKET'!D7</f>
        <v>G11-CR01</v>
      </c>
      <c r="D7" s="455"/>
      <c r="E7" s="118" t="s">
        <v>55</v>
      </c>
      <c r="F7" s="452" t="str">
        <f>'1. CUTTING DOCKET'!D10</f>
        <v>CREWNECK</v>
      </c>
      <c r="G7" s="453"/>
      <c r="H7" s="110"/>
    </row>
    <row r="8" spans="1:8" s="116" customFormat="1" ht="9" customHeight="1" thickBot="1">
      <c r="A8" s="121"/>
      <c r="B8" s="122"/>
      <c r="C8" s="122"/>
      <c r="D8" s="122"/>
      <c r="E8" s="123"/>
      <c r="F8" s="123"/>
      <c r="G8" s="122"/>
      <c r="H8" s="104"/>
    </row>
    <row r="9" spans="1:8" s="128" customFormat="1" ht="26.45" customHeight="1" thickBot="1">
      <c r="A9" s="124"/>
      <c r="B9" s="125" t="s">
        <v>56</v>
      </c>
      <c r="C9" s="447" t="s">
        <v>51</v>
      </c>
      <c r="D9" s="448"/>
      <c r="E9" s="448"/>
      <c r="F9" s="449"/>
      <c r="G9" s="126" t="s">
        <v>57</v>
      </c>
      <c r="H9" s="127" t="s">
        <v>115</v>
      </c>
    </row>
    <row r="10" spans="1:8" s="116" customFormat="1" ht="57" customHeight="1">
      <c r="A10" s="129">
        <v>1</v>
      </c>
      <c r="B10" s="130" t="s">
        <v>58</v>
      </c>
      <c r="C10" s="462" t="s">
        <v>59</v>
      </c>
      <c r="D10" s="463"/>
      <c r="E10" s="463"/>
      <c r="F10" s="464"/>
      <c r="G10" s="131"/>
      <c r="H10" s="132"/>
    </row>
    <row r="11" spans="1:8" s="116" customFormat="1" ht="57" customHeight="1">
      <c r="A11" s="133">
        <v>2</v>
      </c>
      <c r="B11" s="134" t="s">
        <v>60</v>
      </c>
      <c r="C11" s="465" t="s">
        <v>59</v>
      </c>
      <c r="D11" s="457"/>
      <c r="E11" s="457"/>
      <c r="F11" s="458"/>
      <c r="G11" s="135"/>
      <c r="H11" s="136"/>
    </row>
    <row r="12" spans="1:8" s="116" customFormat="1" ht="57" customHeight="1">
      <c r="A12" s="133">
        <v>3</v>
      </c>
      <c r="B12" s="134" t="s">
        <v>61</v>
      </c>
      <c r="C12" s="465" t="s">
        <v>107</v>
      </c>
      <c r="D12" s="457"/>
      <c r="E12" s="457"/>
      <c r="F12" s="458"/>
      <c r="G12" s="135"/>
      <c r="H12" s="136"/>
    </row>
    <row r="13" spans="1:8" s="116" customFormat="1" ht="49.5" customHeight="1">
      <c r="A13" s="133">
        <v>4</v>
      </c>
      <c r="B13" s="137" t="s">
        <v>62</v>
      </c>
      <c r="C13" s="465" t="s">
        <v>82</v>
      </c>
      <c r="D13" s="457"/>
      <c r="E13" s="457"/>
      <c r="F13" s="458"/>
      <c r="G13" s="135"/>
      <c r="H13" s="136"/>
    </row>
    <row r="14" spans="1:8" s="116" customFormat="1" ht="80.25" customHeight="1">
      <c r="A14" s="138">
        <v>5</v>
      </c>
      <c r="B14" s="134" t="s">
        <v>63</v>
      </c>
      <c r="C14" s="465" t="s">
        <v>124</v>
      </c>
      <c r="D14" s="457"/>
      <c r="E14" s="457"/>
      <c r="F14" s="458"/>
      <c r="G14" s="135"/>
      <c r="H14" s="136"/>
    </row>
    <row r="15" spans="1:8" s="116" customFormat="1" ht="100.5" customHeight="1">
      <c r="A15" s="138">
        <v>6</v>
      </c>
      <c r="B15" s="134" t="s">
        <v>64</v>
      </c>
      <c r="C15" s="465" t="s">
        <v>111</v>
      </c>
      <c r="D15" s="457"/>
      <c r="E15" s="457"/>
      <c r="F15" s="458"/>
      <c r="G15" s="135"/>
      <c r="H15" s="136"/>
    </row>
    <row r="16" spans="1:8" s="116" customFormat="1" ht="57" customHeight="1">
      <c r="A16" s="133">
        <v>7</v>
      </c>
      <c r="B16" s="137" t="s">
        <v>116</v>
      </c>
      <c r="C16" s="456" t="str">
        <f>'1. CUTTING DOCKET'!C99</f>
        <v xml:space="preserve"> </v>
      </c>
      <c r="D16" s="457"/>
      <c r="E16" s="457"/>
      <c r="F16" s="458"/>
      <c r="G16" s="135"/>
      <c r="H16" s="136"/>
    </row>
    <row r="17" spans="1:8" s="116" customFormat="1" ht="57" customHeight="1">
      <c r="A17" s="133"/>
      <c r="B17" s="139" t="s">
        <v>65</v>
      </c>
      <c r="C17" s="456" t="str">
        <f>'1. CUTTING DOCKET'!C109</f>
        <v>THÊU BTP THÂN TRƯỚC</v>
      </c>
      <c r="D17" s="457"/>
      <c r="E17" s="457"/>
      <c r="F17" s="458"/>
      <c r="G17" s="140"/>
      <c r="H17" s="141"/>
    </row>
    <row r="18" spans="1:8" s="116" customFormat="1" ht="58.5" customHeight="1">
      <c r="A18" s="133">
        <v>9</v>
      </c>
      <c r="B18" s="137" t="s">
        <v>66</v>
      </c>
      <c r="C18" s="456" t="str">
        <f>'1. CUTTING DOCKET'!C119</f>
        <v>POTASSIUM WASH</v>
      </c>
      <c r="D18" s="457"/>
      <c r="E18" s="457"/>
      <c r="F18" s="458"/>
      <c r="G18" s="135"/>
      <c r="H18" s="136"/>
    </row>
    <row r="19" spans="1:8" s="116" customFormat="1" ht="58.5" customHeight="1" thickBot="1">
      <c r="A19" s="142">
        <v>10</v>
      </c>
      <c r="B19" s="143" t="s">
        <v>67</v>
      </c>
      <c r="C19" s="459"/>
      <c r="D19" s="460"/>
      <c r="E19" s="460"/>
      <c r="F19" s="461"/>
      <c r="G19" s="144"/>
      <c r="H19" s="145"/>
    </row>
    <row r="20" spans="1:8" ht="5.45" customHeight="1">
      <c r="A20" s="128"/>
      <c r="B20" s="128"/>
      <c r="C20" s="120"/>
      <c r="D20" s="120"/>
      <c r="E20" s="120"/>
      <c r="F20" s="120"/>
      <c r="G20" s="128"/>
      <c r="H20" s="146"/>
    </row>
    <row r="21" spans="1:8" ht="39.950000000000003" customHeight="1">
      <c r="A21" s="128"/>
      <c r="B21" s="148" t="s">
        <v>117</v>
      </c>
      <c r="C21" s="148" t="s">
        <v>118</v>
      </c>
      <c r="D21" s="149" t="s">
        <v>119</v>
      </c>
      <c r="E21" s="149" t="s">
        <v>120</v>
      </c>
      <c r="F21" s="149" t="s">
        <v>121</v>
      </c>
      <c r="G21" s="148" t="s">
        <v>122</v>
      </c>
      <c r="H21" s="148" t="s">
        <v>123</v>
      </c>
    </row>
    <row r="22" spans="1:8" ht="39.950000000000003" customHeight="1">
      <c r="A22" s="114"/>
      <c r="B22" s="105"/>
      <c r="C22" s="105"/>
      <c r="D22" s="105"/>
      <c r="E22" s="109"/>
      <c r="F22" s="109"/>
      <c r="G22" s="105"/>
      <c r="H22" s="105"/>
    </row>
    <row r="23" spans="1:8" ht="39.950000000000003" customHeight="1">
      <c r="A23" s="114"/>
      <c r="B23" s="105"/>
      <c r="C23" s="105"/>
      <c r="D23" s="105"/>
      <c r="E23" s="109"/>
      <c r="F23" s="109"/>
      <c r="G23" s="105"/>
      <c r="H23" s="105"/>
    </row>
    <row r="24" spans="1:8" ht="39.950000000000003" customHeight="1">
      <c r="A24" s="114"/>
      <c r="B24" s="105"/>
      <c r="C24" s="105"/>
      <c r="D24" s="105"/>
      <c r="E24" s="109"/>
      <c r="F24" s="109"/>
      <c r="G24" s="105"/>
      <c r="H24" s="105"/>
    </row>
    <row r="25" spans="1:8" ht="39.950000000000003" customHeight="1">
      <c r="A25" s="114"/>
      <c r="B25" s="105"/>
      <c r="C25" s="105"/>
      <c r="D25" s="105"/>
      <c r="E25" s="109"/>
      <c r="F25" s="109"/>
      <c r="G25" s="105"/>
      <c r="H25" s="105"/>
    </row>
    <row r="26" spans="1:8" ht="39.950000000000003" customHeight="1">
      <c r="A26" s="114"/>
      <c r="B26" s="105"/>
      <c r="C26" s="105"/>
      <c r="D26" s="105"/>
      <c r="E26" s="109"/>
      <c r="F26" s="109"/>
      <c r="G26" s="105"/>
      <c r="H26" s="105"/>
    </row>
    <row r="27" spans="1:8" ht="39.950000000000003" customHeight="1">
      <c r="A27" s="114"/>
      <c r="B27" s="105"/>
      <c r="C27" s="105"/>
      <c r="D27" s="105"/>
      <c r="E27" s="109"/>
      <c r="F27" s="109"/>
      <c r="G27" s="105"/>
      <c r="H27" s="105"/>
    </row>
    <row r="28" spans="1:8" ht="39.950000000000003" customHeight="1">
      <c r="A28" s="114"/>
      <c r="B28" s="105"/>
      <c r="C28" s="105"/>
      <c r="D28" s="105"/>
      <c r="E28" s="109"/>
      <c r="F28" s="109"/>
      <c r="G28" s="105"/>
      <c r="H28" s="105"/>
    </row>
    <row r="29" spans="1:8" ht="39.950000000000003" customHeight="1">
      <c r="A29" s="114"/>
      <c r="B29" s="105"/>
      <c r="C29" s="105"/>
      <c r="D29" s="105"/>
      <c r="E29" s="109"/>
      <c r="F29" s="109"/>
      <c r="G29" s="105"/>
      <c r="H29" s="105"/>
    </row>
    <row r="30" spans="1:8" ht="39.950000000000003" customHeight="1">
      <c r="A30" s="114"/>
      <c r="B30" s="105"/>
      <c r="C30" s="105"/>
      <c r="D30" s="105"/>
      <c r="E30" s="109"/>
      <c r="F30" s="109"/>
      <c r="G30" s="105"/>
      <c r="H30" s="105"/>
    </row>
    <row r="31" spans="1:8" ht="39.950000000000003" customHeight="1">
      <c r="A31" s="114"/>
      <c r="B31" s="105"/>
      <c r="C31" s="105"/>
      <c r="D31" s="105"/>
      <c r="E31" s="109"/>
      <c r="F31" s="109"/>
      <c r="G31" s="105"/>
      <c r="H31" s="105"/>
    </row>
    <row r="32" spans="1:8" ht="39.950000000000003" customHeight="1">
      <c r="A32" s="114"/>
      <c r="B32" s="105"/>
      <c r="C32" s="105"/>
      <c r="D32" s="105"/>
      <c r="E32" s="109"/>
      <c r="F32" s="109"/>
      <c r="G32" s="105"/>
      <c r="H32" s="105"/>
    </row>
    <row r="33" spans="1:8" ht="39.950000000000003" customHeight="1">
      <c r="A33" s="114"/>
      <c r="B33" s="105"/>
      <c r="C33" s="105"/>
      <c r="D33" s="105"/>
      <c r="E33" s="109"/>
      <c r="F33" s="109"/>
      <c r="G33" s="105"/>
      <c r="H33" s="105"/>
    </row>
    <row r="34" spans="1:8" ht="39.950000000000003" customHeight="1">
      <c r="A34" s="114"/>
      <c r="B34" s="105"/>
      <c r="C34" s="105"/>
      <c r="D34" s="105"/>
      <c r="E34" s="109"/>
      <c r="F34" s="109"/>
      <c r="G34" s="105"/>
      <c r="H34" s="105"/>
    </row>
    <row r="35" spans="1:8" ht="39.950000000000003" customHeight="1">
      <c r="A35" s="114"/>
      <c r="B35" s="105"/>
      <c r="C35" s="105"/>
      <c r="D35" s="105"/>
      <c r="E35" s="109"/>
      <c r="F35" s="109"/>
      <c r="G35" s="105"/>
      <c r="H35" s="105"/>
    </row>
    <row r="36" spans="1:8" ht="39.950000000000003" customHeight="1">
      <c r="A36" s="114"/>
      <c r="B36" s="105"/>
      <c r="C36" s="105"/>
      <c r="D36" s="105"/>
      <c r="E36" s="109"/>
      <c r="F36" s="109"/>
      <c r="G36" s="105"/>
      <c r="H36" s="105"/>
    </row>
    <row r="37" spans="1:8" ht="39.950000000000003" customHeight="1">
      <c r="A37" s="114"/>
      <c r="B37" s="105"/>
      <c r="C37" s="105"/>
      <c r="D37" s="105"/>
      <c r="E37" s="109"/>
      <c r="F37" s="109"/>
      <c r="G37" s="105"/>
      <c r="H37" s="105"/>
    </row>
    <row r="38" spans="1:8" ht="39.950000000000003" customHeight="1">
      <c r="A38" s="114"/>
      <c r="B38" s="105"/>
      <c r="C38" s="105"/>
      <c r="D38" s="105"/>
      <c r="E38" s="109"/>
      <c r="F38" s="109"/>
      <c r="G38" s="105"/>
      <c r="H38" s="105"/>
    </row>
    <row r="39" spans="1:8" ht="39.950000000000003" customHeight="1">
      <c r="A39" s="114"/>
      <c r="B39" s="105"/>
      <c r="C39" s="105"/>
      <c r="D39" s="105"/>
      <c r="E39" s="109"/>
      <c r="F39" s="109"/>
      <c r="G39" s="105"/>
      <c r="H39" s="105"/>
    </row>
    <row r="40" spans="1:8" ht="39.950000000000003" customHeight="1">
      <c r="A40" s="114"/>
      <c r="B40" s="105"/>
      <c r="C40" s="105"/>
      <c r="D40" s="105"/>
      <c r="E40" s="109"/>
      <c r="F40" s="109"/>
      <c r="G40" s="105"/>
      <c r="H40" s="105"/>
    </row>
    <row r="41" spans="1:8" ht="39.950000000000003" customHeight="1">
      <c r="A41" s="114"/>
      <c r="B41" s="105"/>
      <c r="C41" s="105"/>
      <c r="D41" s="105"/>
      <c r="E41" s="109"/>
      <c r="F41" s="109"/>
      <c r="G41" s="105"/>
      <c r="H41" s="105"/>
    </row>
    <row r="42" spans="1:8" ht="39.950000000000003" customHeight="1">
      <c r="A42" s="114"/>
      <c r="B42" s="105"/>
      <c r="C42" s="105"/>
      <c r="D42" s="105"/>
      <c r="E42" s="109"/>
      <c r="F42" s="109"/>
      <c r="G42" s="105"/>
      <c r="H42" s="105"/>
    </row>
    <row r="43" spans="1:8" ht="39.950000000000003" customHeight="1">
      <c r="A43" s="114"/>
      <c r="B43" s="105"/>
      <c r="C43" s="105"/>
      <c r="D43" s="105"/>
      <c r="E43" s="109"/>
      <c r="F43" s="109"/>
      <c r="G43" s="105"/>
      <c r="H43" s="105"/>
    </row>
    <row r="44" spans="1:8" ht="39.950000000000003" customHeight="1">
      <c r="A44" s="114"/>
      <c r="B44" s="105"/>
      <c r="C44" s="105"/>
      <c r="D44" s="105"/>
      <c r="E44" s="109"/>
      <c r="F44" s="109"/>
      <c r="G44" s="105"/>
      <c r="H44" s="105"/>
    </row>
    <row r="45" spans="1:8" ht="39.950000000000003" customHeight="1">
      <c r="A45" s="114"/>
      <c r="B45" s="105"/>
      <c r="C45" s="105"/>
      <c r="D45" s="105"/>
      <c r="E45" s="109"/>
      <c r="F45" s="109"/>
      <c r="G45" s="105"/>
      <c r="H45" s="105"/>
    </row>
    <row r="46" spans="1:8" ht="39.950000000000003" customHeight="1">
      <c r="A46" s="114"/>
      <c r="B46" s="105"/>
      <c r="C46" s="105"/>
      <c r="D46" s="105"/>
      <c r="E46" s="109"/>
      <c r="F46" s="109"/>
      <c r="G46" s="105"/>
      <c r="H46" s="105"/>
    </row>
    <row r="47" spans="1:8" ht="39.950000000000003" customHeight="1">
      <c r="A47" s="114"/>
      <c r="B47" s="105"/>
      <c r="C47" s="105"/>
      <c r="D47" s="105"/>
      <c r="E47" s="109"/>
      <c r="F47" s="109"/>
      <c r="G47" s="105"/>
      <c r="H47" s="105"/>
    </row>
    <row r="48" spans="1:8" ht="39.950000000000003" customHeight="1">
      <c r="A48" s="114"/>
      <c r="B48" s="105"/>
      <c r="C48" s="105"/>
      <c r="D48" s="105"/>
      <c r="E48" s="109"/>
      <c r="F48" s="109"/>
      <c r="G48" s="105"/>
      <c r="H48" s="105"/>
    </row>
    <row r="49" spans="1:8" ht="39.950000000000003" customHeight="1">
      <c r="A49" s="114"/>
      <c r="B49" s="105"/>
      <c r="C49" s="105"/>
      <c r="D49" s="105"/>
      <c r="E49" s="109"/>
      <c r="F49" s="109"/>
      <c r="G49" s="105"/>
      <c r="H49" s="105"/>
    </row>
    <row r="50" spans="1:8" ht="39.950000000000003" customHeight="1">
      <c r="A50" s="114"/>
      <c r="B50" s="105"/>
      <c r="C50" s="105"/>
      <c r="D50" s="105"/>
      <c r="E50" s="109"/>
      <c r="F50" s="109"/>
      <c r="G50" s="105"/>
      <c r="H50" s="105"/>
    </row>
    <row r="51" spans="1:8" ht="39.950000000000003" customHeight="1">
      <c r="A51" s="114"/>
      <c r="B51" s="105"/>
      <c r="C51" s="105"/>
      <c r="D51" s="105"/>
      <c r="E51" s="109"/>
      <c r="F51" s="109"/>
      <c r="G51" s="105"/>
      <c r="H51" s="105"/>
    </row>
    <row r="52" spans="1:8" ht="39.950000000000003" customHeight="1">
      <c r="A52" s="114"/>
      <c r="B52" s="105"/>
      <c r="C52" s="105"/>
      <c r="D52" s="105"/>
      <c r="E52" s="109"/>
      <c r="F52" s="109"/>
      <c r="G52" s="105"/>
      <c r="H52" s="105"/>
    </row>
    <row r="53" spans="1:8" ht="39.950000000000003" customHeight="1">
      <c r="A53" s="114"/>
      <c r="B53" s="105"/>
      <c r="C53" s="105"/>
      <c r="D53" s="105"/>
      <c r="E53" s="109"/>
      <c r="F53" s="109"/>
      <c r="G53" s="105"/>
      <c r="H53" s="105"/>
    </row>
    <row r="54" spans="1:8" ht="39.950000000000003" customHeight="1">
      <c r="A54" s="114"/>
      <c r="B54" s="105"/>
      <c r="C54" s="105"/>
      <c r="D54" s="105"/>
      <c r="E54" s="109"/>
      <c r="F54" s="109"/>
      <c r="G54" s="105"/>
      <c r="H54" s="105"/>
    </row>
    <row r="55" spans="1:8" ht="39.950000000000003" customHeight="1">
      <c r="A55" s="114"/>
      <c r="B55" s="105"/>
      <c r="C55" s="105"/>
      <c r="D55" s="105"/>
      <c r="E55" s="109"/>
      <c r="F55" s="109"/>
      <c r="G55" s="105"/>
      <c r="H55" s="105"/>
    </row>
    <row r="56" spans="1:8" ht="39.950000000000003" customHeight="1">
      <c r="A56" s="114"/>
      <c r="B56" s="105"/>
      <c r="C56" s="105"/>
      <c r="D56" s="105"/>
      <c r="E56" s="109"/>
      <c r="F56" s="109"/>
      <c r="G56" s="105"/>
      <c r="H56" s="105"/>
    </row>
    <row r="57" spans="1:8" ht="39.950000000000003" customHeight="1">
      <c r="A57" s="114"/>
      <c r="B57" s="105"/>
      <c r="C57" s="105"/>
      <c r="D57" s="105"/>
      <c r="E57" s="109"/>
      <c r="F57" s="109"/>
      <c r="G57" s="105"/>
      <c r="H57" s="105"/>
    </row>
    <row r="58" spans="1:8" ht="39.950000000000003" customHeight="1">
      <c r="A58" s="114"/>
      <c r="B58" s="105"/>
      <c r="C58" s="105"/>
      <c r="D58" s="105"/>
      <c r="E58" s="109"/>
      <c r="F58" s="109"/>
      <c r="G58" s="105"/>
      <c r="H58" s="105"/>
    </row>
    <row r="59" spans="1:8" ht="39.950000000000003" customHeight="1">
      <c r="A59" s="114"/>
      <c r="B59" s="105"/>
      <c r="C59" s="105"/>
      <c r="D59" s="105"/>
      <c r="E59" s="109"/>
      <c r="F59" s="109"/>
      <c r="G59" s="105"/>
      <c r="H59" s="105"/>
    </row>
    <row r="60" spans="1:8" ht="39.950000000000003" customHeight="1">
      <c r="A60" s="114"/>
      <c r="B60" s="105"/>
      <c r="C60" s="105"/>
      <c r="D60" s="105"/>
      <c r="E60" s="109"/>
      <c r="F60" s="109"/>
      <c r="G60" s="105"/>
      <c r="H60" s="105"/>
    </row>
    <row r="61" spans="1:8" ht="39.950000000000003" customHeight="1">
      <c r="A61" s="114"/>
      <c r="B61" s="105"/>
      <c r="C61" s="105"/>
      <c r="D61" s="105"/>
      <c r="E61" s="109"/>
      <c r="F61" s="109"/>
      <c r="G61" s="105"/>
      <c r="H61" s="105"/>
    </row>
    <row r="62" spans="1:8" ht="39.950000000000003" customHeight="1">
      <c r="A62" s="114"/>
      <c r="B62" s="105"/>
      <c r="C62" s="105"/>
      <c r="D62" s="105"/>
      <c r="E62" s="109"/>
      <c r="F62" s="109"/>
      <c r="G62" s="105"/>
      <c r="H62" s="105"/>
    </row>
    <row r="63" spans="1:8" ht="39.950000000000003" customHeight="1">
      <c r="A63" s="114"/>
      <c r="B63" s="105"/>
      <c r="C63" s="105"/>
      <c r="D63" s="105"/>
      <c r="E63" s="109"/>
      <c r="F63" s="109"/>
      <c r="G63" s="105"/>
      <c r="H63" s="105"/>
    </row>
    <row r="64" spans="1:8" ht="39.950000000000003" customHeight="1">
      <c r="A64" s="114"/>
      <c r="B64" s="105"/>
      <c r="C64" s="105"/>
      <c r="D64" s="105"/>
      <c r="E64" s="109"/>
      <c r="F64" s="109"/>
      <c r="G64" s="105"/>
      <c r="H64" s="105"/>
    </row>
  </sheetData>
  <mergeCells count="16">
    <mergeCell ref="C16:F16"/>
    <mergeCell ref="C17:F17"/>
    <mergeCell ref="C18:F18"/>
    <mergeCell ref="C19:F19"/>
    <mergeCell ref="C10:F10"/>
    <mergeCell ref="C11:F11"/>
    <mergeCell ref="C12:F12"/>
    <mergeCell ref="C13:F13"/>
    <mergeCell ref="C14:F14"/>
    <mergeCell ref="C15:F15"/>
    <mergeCell ref="C9:F9"/>
    <mergeCell ref="E3:F3"/>
    <mergeCell ref="C5:D5"/>
    <mergeCell ref="F5:G5"/>
    <mergeCell ref="C7:D7"/>
    <mergeCell ref="F7:G7"/>
  </mergeCells>
  <printOptions horizontalCentered="1"/>
  <pageMargins left="0.25" right="0.25" top="0.75303030303030305" bottom="0.75" header="0.3" footer="0.3"/>
  <pageSetup paperSize="9" scale="88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1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F2F5DE-C3B6-4226-B940-26F360AA28A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90F4C367-8882-466D-AC2D-ECC174004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9ED2CF-668E-482C-8678-06B54FDDC3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1. CUTTING DOCKET</vt:lpstr>
      <vt:lpstr>2. TRIM CARD</vt:lpstr>
      <vt:lpstr>BTS</vt:lpstr>
      <vt:lpstr>PP MEETING </vt:lpstr>
      <vt:lpstr>3. ĐỊNH VỊ HÌNH IN</vt:lpstr>
      <vt:lpstr>5. COMMENT PP MEETING</vt:lpstr>
      <vt:lpstr>'1. CUTTING DOCKET'!Print_Area</vt:lpstr>
      <vt:lpstr>'2. TRIM CARD'!Print_Area</vt:lpstr>
      <vt:lpstr>'5. COMMENT PP MEETING'!Print_Area</vt:lpstr>
      <vt:lpstr>BTS!Print_Area</vt:lpstr>
      <vt:lpstr>'PP MEETING '!Print_Area</vt:lpstr>
      <vt:lpstr>'1. CUTTING DOCKET'!Print_Titles</vt:lpstr>
      <vt:lpstr>'2. TRIM CARD'!Print_Titles</vt:lpstr>
      <vt:lpstr>BTS!Print_Titles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Nguyen Tran Nguyen Kim</cp:lastModifiedBy>
  <cp:lastPrinted>2024-08-19T09:54:19Z</cp:lastPrinted>
  <dcterms:created xsi:type="dcterms:W3CDTF">2016-05-06T01:47:29Z</dcterms:created>
  <dcterms:modified xsi:type="dcterms:W3CDTF">2024-09-06T09:41:01Z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