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1-SAMPLE/2-STYLE-FILE/6. SPEC/"/>
    </mc:Choice>
  </mc:AlternateContent>
  <xr:revisionPtr revIDLastSave="18" documentId="8_{ED82432A-1821-4332-9288-73BDEA4E61EC}" xr6:coauthVersionLast="47" xr6:coauthVersionMax="47" xr10:uidLastSave="{587AEE9A-114A-4649-886F-BE2EC987900E}"/>
  <bookViews>
    <workbookView xWindow="-104" yWindow="-104" windowWidth="22326" windowHeight="11947" tabRatio="746" firstSheet="5" activeTab="5" xr2:uid="{00000000-000D-0000-FFFF-FFFF00000000}"/>
  </bookViews>
  <sheets>
    <sheet name="1. CUTTING DOCKET" sheetId="1" state="hidden" r:id="rId1"/>
    <sheet name="OR" sheetId="19" state="hidden" r:id="rId2"/>
    <sheet name="NA.BL" sheetId="17" state="hidden" r:id="rId3"/>
    <sheet name="2. TRIM CARD" sheetId="5" state="hidden" r:id="rId4"/>
    <sheet name="3. STICKER" sheetId="15" state="hidden" r:id="rId5"/>
    <sheet name="4. SPEC" sheetId="18" r:id="rId6"/>
    <sheet name="7. PACKING" sheetId="12" state="hidden" r:id="rId7"/>
    <sheet name="8. PP MEETING" sheetId="1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SCM40" localSheetId="4">'[1]Raw material movement'!#REF!</definedName>
    <definedName name="____SCM40" localSheetId="5">'[1]Raw material movement'!#REF!</definedName>
    <definedName name="____SCM40" localSheetId="6">'[1]Raw material movement'!#REF!</definedName>
    <definedName name="____SCM40" localSheetId="7">'[1]Raw material movement'!#REF!</definedName>
    <definedName name="____SCM40">'[1]Raw material movement'!#REF!</definedName>
    <definedName name="___SCM40" localSheetId="4">'[2]Raw material movement'!#REF!</definedName>
    <definedName name="___SCM40" localSheetId="6">'[2]Raw material movement'!#REF!</definedName>
    <definedName name="___SCM40" localSheetId="7">'[2]Raw material movement'!#REF!</definedName>
    <definedName name="___SCM40">'[2]Raw material movement'!#REF!</definedName>
    <definedName name="__SCM40" localSheetId="4">'[3]Raw material movement'!#REF!</definedName>
    <definedName name="__SCM40">'[3]Raw material movement'!#REF!</definedName>
    <definedName name="_2DATA_DATA2_L" localSheetId="4">'[4]#REF'!#REF!</definedName>
    <definedName name="_2DATA_DATA2_L" localSheetId="7">'[5]#REF'!#REF!</definedName>
    <definedName name="_2DATA_DATA2_L">'[4]#REF'!#REF!</definedName>
    <definedName name="_DATA_DATA2_L" localSheetId="4">'[5]#REF'!#REF!</definedName>
    <definedName name="_DATA_DATA2_L">'[5]#REF'!#REF!</definedName>
    <definedName name="_Fill" localSheetId="3" hidden="1">#REF!</definedName>
    <definedName name="_Fill" localSheetId="6" hidden="1">#REF!</definedName>
    <definedName name="_Fill" localSheetId="7" hidden="1">#REF!</definedName>
    <definedName name="_Fill" hidden="1">#REF!</definedName>
    <definedName name="_SCM40" localSheetId="4">'[2]Raw material movement'!#REF!</definedName>
    <definedName name="_SCM40" localSheetId="6">'[2]Raw material movement'!#REF!</definedName>
    <definedName name="_SCM40" localSheetId="7">'[2]Raw material movement'!#REF!</definedName>
    <definedName name="_SCM40">'[2]Raw material movement'!#REF!</definedName>
    <definedName name="AB" localSheetId="4">#REF!</definedName>
    <definedName name="AB" localSheetId="6">#REF!</definedName>
    <definedName name="AB" localSheetId="7">#REF!</definedName>
    <definedName name="AB">#REF!</definedName>
    <definedName name="CODE">[6]CODE!$A$6:$B$156</definedName>
    <definedName name="DA" localSheetId="4">'[7]Raw material movement'!#REF!</definedName>
    <definedName name="DA" localSheetId="6">'[8]Raw material movement'!#REF!</definedName>
    <definedName name="DA" localSheetId="7">'[8]Raw material movement'!#REF!</definedName>
    <definedName name="DA">'[8]Raw material movement'!#REF!</definedName>
    <definedName name="df" localSheetId="4">'[2]Raw material movement'!#REF!</definedName>
    <definedName name="df" localSheetId="7">'[2]Raw material movement'!#REF!</definedName>
    <definedName name="df">'[2]Raw material movement'!#REF!</definedName>
    <definedName name="dsdf" localSheetId="4">'[9]Raw material movement'!#REF!</definedName>
    <definedName name="dsdf">'[9]Raw material movement'!#REF!</definedName>
    <definedName name="GDFD" localSheetId="4">'[10]Raw material movement'!#REF!</definedName>
    <definedName name="GDFD" localSheetId="6">'[11]Raw material movement'!#REF!</definedName>
    <definedName name="GDFD" localSheetId="7">'[11]Raw material movement'!#REF!</definedName>
    <definedName name="GDFD">'[11]Raw material movement'!#REF!</definedName>
    <definedName name="IB" localSheetId="4">#REF!</definedName>
    <definedName name="IB" localSheetId="6">#REF!</definedName>
    <definedName name="IB" localSheetId="7">#REF!</definedName>
    <definedName name="IB">#REF!</definedName>
    <definedName name="INTERNAL_INVOICE" localSheetId="4">[12]UN!#REF!</definedName>
    <definedName name="INTERNAL_INVOICE" localSheetId="6">[13]UN!#REF!</definedName>
    <definedName name="INTERNAL_INVOICE" localSheetId="7">[13]UN!#REF!</definedName>
    <definedName name="INTERNAL_INVOICE">[13]UN!#REF!</definedName>
    <definedName name="MAHANG" localSheetId="4">#REF!</definedName>
    <definedName name="MAHANG" localSheetId="6">#REF!</definedName>
    <definedName name="MAHANG" localSheetId="7">#REF!</definedName>
    <definedName name="MAHANG">#REF!</definedName>
    <definedName name="MAVT">[14]Code!$A$7:$A$73</definedName>
    <definedName name="NAVY" localSheetId="4" hidden="1">#REF!</definedName>
    <definedName name="NAVY" localSheetId="6" hidden="1">#REF!</definedName>
    <definedName name="NAVY" localSheetId="7" hidden="1">#REF!</definedName>
    <definedName name="NAVY" hidden="1">#REF!</definedName>
    <definedName name="PRICE" localSheetId="4">#REF!</definedName>
    <definedName name="PRICE" localSheetId="7">#REF!</definedName>
    <definedName name="PRICE">#REF!</definedName>
    <definedName name="_xlnm.Print_Area" localSheetId="0">'1. CUTTING DOCKET'!$A$1:$P$118</definedName>
    <definedName name="_xlnm.Print_Area" localSheetId="3">'2. TRIM CARD'!$A$1:$D$34</definedName>
    <definedName name="_xlnm.Print_Area" localSheetId="4">'3. STICKER'!$A$1:$G$268</definedName>
    <definedName name="_xlnm.Print_Area" localSheetId="5">'4. SPEC'!$A$1:$M$28</definedName>
    <definedName name="_xlnm.Print_Area" localSheetId="6">'7. PACKING'!$A$1:$U$19</definedName>
    <definedName name="_xlnm.Print_Area" localSheetId="7">'8. PP MEETING'!$A$1:$H$26</definedName>
    <definedName name="_xlnm.Print_Area" localSheetId="2">NA.BL!$A$1:$P$118</definedName>
    <definedName name="_xlnm.Print_Area" localSheetId="1">OR!$A$1:$P$118</definedName>
    <definedName name="_xlnm.Print_Titles" localSheetId="0">'1. CUTTING DOCKET'!$1:$15</definedName>
    <definedName name="_xlnm.Print_Titles" localSheetId="3">'2. TRIM CARD'!$1:$5</definedName>
    <definedName name="_xlnm.Print_Titles" localSheetId="5">'4. SPEC'!$1:$8</definedName>
    <definedName name="_xlnm.Print_Titles" localSheetId="2">NA.BL!$1:$15</definedName>
    <definedName name="_xlnm.Print_Titles" localSheetId="1">OR!$1:$15</definedName>
    <definedName name="s" localSheetId="5" hidden="1">#REF!</definedName>
    <definedName name="s" hidden="1">#REF!</definedName>
    <definedName name="SESEAM" localSheetId="4" hidden="1">#REF!</definedName>
    <definedName name="SESEAM" localSheetId="6" hidden="1">#REF!</definedName>
    <definedName name="SESEAM" localSheetId="7" hidden="1">#REF!</definedName>
    <definedName name="SESEAM" hidden="1">#REF!</definedName>
    <definedName name="style" localSheetId="4">#REF!</definedName>
    <definedName name="style" localSheetId="7">#REF!</definedName>
    <definedName name="style">#REF!</definedName>
    <definedName name="WAFORD" localSheetId="7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8" l="1"/>
  <c r="K28" i="18" s="1"/>
  <c r="J27" i="18"/>
  <c r="K27" i="18" s="1"/>
  <c r="J26" i="18"/>
  <c r="K26" i="18" s="1"/>
  <c r="J25" i="18"/>
  <c r="K25" i="18" s="1"/>
  <c r="J23" i="18"/>
  <c r="K23" i="18" s="1"/>
  <c r="J22" i="18"/>
  <c r="K22" i="18" s="1"/>
  <c r="J21" i="18"/>
  <c r="K21" i="18" s="1"/>
  <c r="K20" i="18"/>
  <c r="J20" i="18"/>
  <c r="K19" i="18"/>
  <c r="J19" i="18"/>
  <c r="J18" i="18"/>
  <c r="K18" i="18"/>
  <c r="J17" i="18"/>
  <c r="K17" i="18" s="1"/>
  <c r="K13" i="18"/>
  <c r="J13" i="18"/>
  <c r="K9" i="18"/>
  <c r="J9" i="18"/>
  <c r="B111" i="19"/>
  <c r="B110" i="19"/>
  <c r="B103" i="19"/>
  <c r="B102" i="19"/>
  <c r="B101" i="19"/>
  <c r="B93" i="19"/>
  <c r="B92" i="19"/>
  <c r="L85" i="19"/>
  <c r="H85" i="19"/>
  <c r="H84" i="19"/>
  <c r="H83" i="19"/>
  <c r="L82" i="19"/>
  <c r="H82" i="19"/>
  <c r="L81" i="19"/>
  <c r="L84" i="19" s="1"/>
  <c r="H81" i="19"/>
  <c r="L80" i="19"/>
  <c r="L83" i="19" s="1"/>
  <c r="H80" i="19"/>
  <c r="L79" i="19"/>
  <c r="H79" i="19"/>
  <c r="L78" i="19"/>
  <c r="H78" i="19"/>
  <c r="L77" i="19"/>
  <c r="H77" i="19"/>
  <c r="H76" i="19"/>
  <c r="H75" i="19"/>
  <c r="H74" i="19"/>
  <c r="H73" i="19"/>
  <c r="H72" i="19"/>
  <c r="H71" i="19"/>
  <c r="H70" i="19"/>
  <c r="H69" i="19"/>
  <c r="H68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L52" i="19"/>
  <c r="H52" i="19"/>
  <c r="L51" i="19"/>
  <c r="H51" i="19"/>
  <c r="L50" i="19"/>
  <c r="H50" i="19"/>
  <c r="L49" i="19"/>
  <c r="H49" i="19"/>
  <c r="L48" i="19"/>
  <c r="H48" i="19"/>
  <c r="F48" i="19"/>
  <c r="L47" i="19"/>
  <c r="H47" i="19"/>
  <c r="E44" i="19"/>
  <c r="D44" i="19"/>
  <c r="A42" i="19"/>
  <c r="E41" i="19"/>
  <c r="D41" i="19"/>
  <c r="B41" i="19"/>
  <c r="B44" i="19" s="1"/>
  <c r="A39" i="19"/>
  <c r="E38" i="19"/>
  <c r="B37" i="19"/>
  <c r="B40" i="19" s="1"/>
  <c r="B43" i="19" s="1"/>
  <c r="D29" i="19"/>
  <c r="D30" i="19" s="1"/>
  <c r="P28" i="19"/>
  <c r="D24" i="19"/>
  <c r="D25" i="19" s="1"/>
  <c r="P23" i="19"/>
  <c r="K19" i="19"/>
  <c r="K20" i="19" s="1"/>
  <c r="K32" i="19" s="1"/>
  <c r="H118" i="19" s="1"/>
  <c r="J19" i="19"/>
  <c r="J20" i="19" s="1"/>
  <c r="J32" i="19" s="1"/>
  <c r="G118" i="19" s="1"/>
  <c r="I19" i="19"/>
  <c r="I20" i="19" s="1"/>
  <c r="I32" i="19" s="1"/>
  <c r="F118" i="19" s="1"/>
  <c r="H19" i="19"/>
  <c r="H20" i="19" s="1"/>
  <c r="H32" i="19" s="1"/>
  <c r="E118" i="19" s="1"/>
  <c r="G19" i="19"/>
  <c r="G20" i="19" s="1"/>
  <c r="G32" i="19" s="1"/>
  <c r="D118" i="19" s="1"/>
  <c r="F19" i="19"/>
  <c r="F20" i="19" s="1"/>
  <c r="F32" i="19" s="1"/>
  <c r="C118" i="19" s="1"/>
  <c r="D19" i="19"/>
  <c r="D20" i="19" s="1"/>
  <c r="A36" i="19" s="1"/>
  <c r="B91" i="19" s="1"/>
  <c r="P18" i="19"/>
  <c r="I118" i="19" l="1"/>
  <c r="Q23" i="19"/>
  <c r="P24" i="19"/>
  <c r="P25" i="19" s="1"/>
  <c r="Q28" i="19"/>
  <c r="P29" i="19"/>
  <c r="P30" i="19" s="1"/>
  <c r="P19" i="19"/>
  <c r="P20" i="19" s="1"/>
  <c r="H24" i="18"/>
  <c r="I24" i="18" s="1"/>
  <c r="J24" i="18" s="1"/>
  <c r="K24" i="18" s="1"/>
  <c r="F24" i="18"/>
  <c r="E24" i="18" s="1"/>
  <c r="D24" i="18" s="1"/>
  <c r="H16" i="18"/>
  <c r="I16" i="18" s="1"/>
  <c r="J16" i="18" s="1"/>
  <c r="K16" i="18" s="1"/>
  <c r="F16" i="18"/>
  <c r="E16" i="18" s="1"/>
  <c r="D16" i="18" s="1"/>
  <c r="H15" i="18"/>
  <c r="I15" i="18" s="1"/>
  <c r="J15" i="18" s="1"/>
  <c r="K15" i="18" s="1"/>
  <c r="F15" i="18"/>
  <c r="E15" i="18" s="1"/>
  <c r="D15" i="18" s="1"/>
  <c r="H14" i="18"/>
  <c r="I14" i="18" s="1"/>
  <c r="J14" i="18" s="1"/>
  <c r="K14" i="18" s="1"/>
  <c r="F14" i="18"/>
  <c r="E14" i="18" s="1"/>
  <c r="D14" i="18" s="1"/>
  <c r="H12" i="18"/>
  <c r="I12" i="18" s="1"/>
  <c r="J12" i="18" s="1"/>
  <c r="K12" i="18" s="1"/>
  <c r="F12" i="18"/>
  <c r="E12" i="18" s="1"/>
  <c r="D12" i="18" s="1"/>
  <c r="H11" i="18"/>
  <c r="I11" i="18" s="1"/>
  <c r="J11" i="18" s="1"/>
  <c r="K11" i="18" s="1"/>
  <c r="F11" i="18"/>
  <c r="E11" i="18" s="1"/>
  <c r="D11" i="18" s="1"/>
  <c r="H10" i="18"/>
  <c r="I10" i="18" s="1"/>
  <c r="J10" i="18" s="1"/>
  <c r="K10" i="18" s="1"/>
  <c r="F10" i="18"/>
  <c r="E10" i="18" s="1"/>
  <c r="D10" i="18" s="1"/>
  <c r="F19" i="1"/>
  <c r="F20" i="1" s="1"/>
  <c r="G19" i="1"/>
  <c r="G20" i="1" s="1"/>
  <c r="H19" i="1"/>
  <c r="H20" i="1" s="1"/>
  <c r="I19" i="1"/>
  <c r="J19" i="1"/>
  <c r="K19" i="1"/>
  <c r="I20" i="1"/>
  <c r="J20" i="1"/>
  <c r="K20" i="1"/>
  <c r="B111" i="17"/>
  <c r="B110" i="17"/>
  <c r="B103" i="17"/>
  <c r="B102" i="17"/>
  <c r="B101" i="17"/>
  <c r="B93" i="17"/>
  <c r="B92" i="17"/>
  <c r="H85" i="17"/>
  <c r="H84" i="17"/>
  <c r="H83" i="17"/>
  <c r="L82" i="17"/>
  <c r="L85" i="17" s="1"/>
  <c r="H82" i="17"/>
  <c r="L81" i="17"/>
  <c r="H81" i="17"/>
  <c r="L80" i="17"/>
  <c r="H80" i="17"/>
  <c r="L79" i="17"/>
  <c r="H79" i="17"/>
  <c r="L78" i="17"/>
  <c r="H78" i="17"/>
  <c r="L77" i="17"/>
  <c r="H77" i="17"/>
  <c r="H76" i="17"/>
  <c r="H75" i="17"/>
  <c r="H74" i="17"/>
  <c r="H73" i="17"/>
  <c r="H72" i="17"/>
  <c r="H71" i="17"/>
  <c r="H70" i="17"/>
  <c r="H69" i="17"/>
  <c r="H68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L52" i="17"/>
  <c r="H52" i="17"/>
  <c r="L51" i="17"/>
  <c r="H51" i="17"/>
  <c r="L50" i="17"/>
  <c r="H50" i="17"/>
  <c r="L49" i="17"/>
  <c r="H49" i="17"/>
  <c r="L48" i="17"/>
  <c r="H48" i="17"/>
  <c r="F48" i="17"/>
  <c r="L47" i="17"/>
  <c r="H47" i="17"/>
  <c r="E44" i="17"/>
  <c r="D44" i="17"/>
  <c r="A42" i="17"/>
  <c r="E41" i="17"/>
  <c r="D41" i="17"/>
  <c r="B41" i="17"/>
  <c r="B44" i="17" s="1"/>
  <c r="A39" i="17"/>
  <c r="E38" i="17"/>
  <c r="B37" i="17"/>
  <c r="B40" i="17" s="1"/>
  <c r="B43" i="17" s="1"/>
  <c r="K29" i="17"/>
  <c r="K30" i="17" s="1"/>
  <c r="J29" i="17"/>
  <c r="J30" i="17" s="1"/>
  <c r="I29" i="17"/>
  <c r="I30" i="17" s="1"/>
  <c r="H29" i="17"/>
  <c r="H30" i="17" s="1"/>
  <c r="G29" i="17"/>
  <c r="G30" i="17" s="1"/>
  <c r="F29" i="17"/>
  <c r="F30" i="17" s="1"/>
  <c r="D29" i="17"/>
  <c r="D30" i="17" s="1"/>
  <c r="P28" i="17"/>
  <c r="K24" i="17"/>
  <c r="K25" i="17" s="1"/>
  <c r="J24" i="17"/>
  <c r="J25" i="17" s="1"/>
  <c r="I24" i="17"/>
  <c r="I25" i="17" s="1"/>
  <c r="I32" i="17" s="1"/>
  <c r="F118" i="17" s="1"/>
  <c r="H24" i="17"/>
  <c r="G24" i="17"/>
  <c r="G25" i="17" s="1"/>
  <c r="F24" i="17"/>
  <c r="F25" i="17" s="1"/>
  <c r="D24" i="17"/>
  <c r="D25" i="17" s="1"/>
  <c r="P23" i="17"/>
  <c r="P19" i="17"/>
  <c r="D19" i="17"/>
  <c r="D20" i="17" s="1"/>
  <c r="A36" i="17" s="1"/>
  <c r="B91" i="17" s="1"/>
  <c r="P18" i="17"/>
  <c r="K32" i="17" l="1"/>
  <c r="H118" i="17" s="1"/>
  <c r="P20" i="17"/>
  <c r="K62" i="17" s="1"/>
  <c r="M62" i="17" s="1"/>
  <c r="O62" i="17" s="1"/>
  <c r="F32" i="17"/>
  <c r="C118" i="17" s="1"/>
  <c r="P24" i="17"/>
  <c r="J32" i="17"/>
  <c r="G118" i="17" s="1"/>
  <c r="K75" i="19"/>
  <c r="M75" i="19" s="1"/>
  <c r="O75" i="19" s="1"/>
  <c r="K69" i="19"/>
  <c r="M69" i="19" s="1"/>
  <c r="O69" i="19" s="1"/>
  <c r="K60" i="19"/>
  <c r="M60" i="19" s="1"/>
  <c r="O60" i="19" s="1"/>
  <c r="K54" i="19"/>
  <c r="M54" i="19" s="1"/>
  <c r="O54" i="19" s="1"/>
  <c r="K78" i="19"/>
  <c r="M78" i="19" s="1"/>
  <c r="O78" i="19" s="1"/>
  <c r="K81" i="19"/>
  <c r="M81" i="19" s="1"/>
  <c r="K72" i="19"/>
  <c r="M72" i="19" s="1"/>
  <c r="O72" i="19" s="1"/>
  <c r="K63" i="19"/>
  <c r="M63" i="19" s="1"/>
  <c r="O63" i="19" s="1"/>
  <c r="K57" i="19"/>
  <c r="M57" i="19" s="1"/>
  <c r="O57" i="19" s="1"/>
  <c r="K84" i="19"/>
  <c r="K48" i="19"/>
  <c r="M48" i="19" s="1"/>
  <c r="O48" i="19" s="1"/>
  <c r="K51" i="19"/>
  <c r="M51" i="19" s="1"/>
  <c r="O51" i="19" s="1"/>
  <c r="G40" i="19"/>
  <c r="K77" i="19"/>
  <c r="M77" i="19" s="1"/>
  <c r="O77" i="19" s="1"/>
  <c r="K71" i="19"/>
  <c r="M71" i="19" s="1"/>
  <c r="O71" i="19" s="1"/>
  <c r="K62" i="19"/>
  <c r="M62" i="19" s="1"/>
  <c r="O62" i="19" s="1"/>
  <c r="K56" i="19"/>
  <c r="M56" i="19" s="1"/>
  <c r="O56" i="19" s="1"/>
  <c r="K80" i="19"/>
  <c r="M80" i="19" s="1"/>
  <c r="K83" i="19"/>
  <c r="K50" i="19"/>
  <c r="M50" i="19" s="1"/>
  <c r="O50" i="19" s="1"/>
  <c r="K47" i="19"/>
  <c r="M47" i="19" s="1"/>
  <c r="O47" i="19" s="1"/>
  <c r="G37" i="19"/>
  <c r="K74" i="19"/>
  <c r="M74" i="19" s="1"/>
  <c r="O74" i="19" s="1"/>
  <c r="K68" i="19"/>
  <c r="M68" i="19" s="1"/>
  <c r="O68" i="19" s="1"/>
  <c r="K59" i="19"/>
  <c r="M59" i="19" s="1"/>
  <c r="O59" i="19" s="1"/>
  <c r="K53" i="19"/>
  <c r="M53" i="19" s="1"/>
  <c r="O53" i="19" s="1"/>
  <c r="P32" i="19"/>
  <c r="K85" i="19"/>
  <c r="K73" i="19"/>
  <c r="M73" i="19" s="1"/>
  <c r="O73" i="19" s="1"/>
  <c r="K64" i="19"/>
  <c r="M64" i="19" s="1"/>
  <c r="O64" i="19" s="1"/>
  <c r="K58" i="19"/>
  <c r="M58" i="19" s="1"/>
  <c r="O58" i="19" s="1"/>
  <c r="K49" i="19"/>
  <c r="M49" i="19" s="1"/>
  <c r="O49" i="19" s="1"/>
  <c r="G43" i="19"/>
  <c r="K52" i="19"/>
  <c r="M52" i="19" s="1"/>
  <c r="O52" i="19" s="1"/>
  <c r="K76" i="19"/>
  <c r="M76" i="19" s="1"/>
  <c r="O76" i="19" s="1"/>
  <c r="K70" i="19"/>
  <c r="M70" i="19" s="1"/>
  <c r="O70" i="19" s="1"/>
  <c r="K61" i="19"/>
  <c r="M61" i="19" s="1"/>
  <c r="O61" i="19" s="1"/>
  <c r="K55" i="19"/>
  <c r="M55" i="19" s="1"/>
  <c r="O55" i="19" s="1"/>
  <c r="K79" i="19"/>
  <c r="M79" i="19" s="1"/>
  <c r="O79" i="19" s="1"/>
  <c r="K82" i="19"/>
  <c r="M82" i="19" s="1"/>
  <c r="G32" i="17"/>
  <c r="D118" i="17" s="1"/>
  <c r="I118" i="17" s="1"/>
  <c r="K77" i="17"/>
  <c r="M77" i="17" s="1"/>
  <c r="O77" i="17" s="1"/>
  <c r="K71" i="17"/>
  <c r="M71" i="17" s="1"/>
  <c r="O71" i="17" s="1"/>
  <c r="K56" i="17"/>
  <c r="M56" i="17" s="1"/>
  <c r="O56" i="17" s="1"/>
  <c r="K80" i="17"/>
  <c r="M80" i="17" s="1"/>
  <c r="K83" i="17"/>
  <c r="K50" i="17"/>
  <c r="M50" i="17" s="1"/>
  <c r="O50" i="17" s="1"/>
  <c r="K47" i="17"/>
  <c r="M47" i="17" s="1"/>
  <c r="O47" i="17" s="1"/>
  <c r="G37" i="17"/>
  <c r="K74" i="17"/>
  <c r="M74" i="17" s="1"/>
  <c r="O74" i="17" s="1"/>
  <c r="K68" i="17"/>
  <c r="M68" i="17" s="1"/>
  <c r="O68" i="17" s="1"/>
  <c r="K59" i="17"/>
  <c r="M59" i="17" s="1"/>
  <c r="O59" i="17" s="1"/>
  <c r="K53" i="17"/>
  <c r="M53" i="17" s="1"/>
  <c r="O53" i="17" s="1"/>
  <c r="P25" i="17"/>
  <c r="Q28" i="17"/>
  <c r="P29" i="17"/>
  <c r="P30" i="17" s="1"/>
  <c r="L84" i="17"/>
  <c r="L83" i="17"/>
  <c r="H25" i="17"/>
  <c r="H32" i="17" s="1"/>
  <c r="E118" i="17" s="1"/>
  <c r="Q23" i="17"/>
  <c r="O81" i="19" l="1"/>
  <c r="M84" i="19"/>
  <c r="O84" i="19" s="1"/>
  <c r="M83" i="19"/>
  <c r="O83" i="19" s="1"/>
  <c r="O80" i="19"/>
  <c r="O82" i="19"/>
  <c r="M85" i="19"/>
  <c r="O85" i="19" s="1"/>
  <c r="I40" i="19"/>
  <c r="J40" i="19" s="1"/>
  <c r="L40" i="19" s="1"/>
  <c r="Q40" i="19" s="1"/>
  <c r="G41" i="19"/>
  <c r="I41" i="19" s="1"/>
  <c r="J41" i="19" s="1"/>
  <c r="L41" i="19" s="1"/>
  <c r="I37" i="19"/>
  <c r="G38" i="19"/>
  <c r="I38" i="19" s="1"/>
  <c r="G44" i="19"/>
  <c r="I44" i="19" s="1"/>
  <c r="J44" i="19" s="1"/>
  <c r="L44" i="19" s="1"/>
  <c r="I43" i="19"/>
  <c r="J43" i="19" s="1"/>
  <c r="L43" i="19" s="1"/>
  <c r="Q43" i="19" s="1"/>
  <c r="O80" i="17"/>
  <c r="M83" i="17"/>
  <c r="O83" i="17" s="1"/>
  <c r="K79" i="17"/>
  <c r="M79" i="17" s="1"/>
  <c r="O79" i="17" s="1"/>
  <c r="K82" i="17"/>
  <c r="M82" i="17" s="1"/>
  <c r="K85" i="17"/>
  <c r="K73" i="17"/>
  <c r="M73" i="17" s="1"/>
  <c r="O73" i="17" s="1"/>
  <c r="K64" i="17"/>
  <c r="M64" i="17" s="1"/>
  <c r="O64" i="17" s="1"/>
  <c r="K58" i="17"/>
  <c r="M58" i="17" s="1"/>
  <c r="O58" i="17" s="1"/>
  <c r="K49" i="17"/>
  <c r="M49" i="17" s="1"/>
  <c r="O49" i="17" s="1"/>
  <c r="G43" i="17"/>
  <c r="K52" i="17"/>
  <c r="M52" i="17" s="1"/>
  <c r="O52" i="17" s="1"/>
  <c r="K76" i="17"/>
  <c r="M76" i="17" s="1"/>
  <c r="O76" i="17" s="1"/>
  <c r="K70" i="17"/>
  <c r="M70" i="17" s="1"/>
  <c r="O70" i="17" s="1"/>
  <c r="K61" i="17"/>
  <c r="M61" i="17" s="1"/>
  <c r="O61" i="17" s="1"/>
  <c r="K55" i="17"/>
  <c r="M55" i="17" s="1"/>
  <c r="O55" i="17" s="1"/>
  <c r="P32" i="17"/>
  <c r="K75" i="17"/>
  <c r="M75" i="17" s="1"/>
  <c r="O75" i="17" s="1"/>
  <c r="K69" i="17"/>
  <c r="M69" i="17" s="1"/>
  <c r="O69" i="17" s="1"/>
  <c r="K60" i="17"/>
  <c r="M60" i="17" s="1"/>
  <c r="O60" i="17" s="1"/>
  <c r="K54" i="17"/>
  <c r="M54" i="17" s="1"/>
  <c r="O54" i="17" s="1"/>
  <c r="G40" i="17"/>
  <c r="K78" i="17"/>
  <c r="M78" i="17" s="1"/>
  <c r="O78" i="17" s="1"/>
  <c r="K81" i="17"/>
  <c r="M81" i="17" s="1"/>
  <c r="K72" i="17"/>
  <c r="M72" i="17" s="1"/>
  <c r="O72" i="17" s="1"/>
  <c r="K63" i="17"/>
  <c r="M63" i="17" s="1"/>
  <c r="O63" i="17" s="1"/>
  <c r="K57" i="17"/>
  <c r="M57" i="17" s="1"/>
  <c r="O57" i="17" s="1"/>
  <c r="K84" i="17"/>
  <c r="K48" i="17"/>
  <c r="M48" i="17" s="1"/>
  <c r="O48" i="17" s="1"/>
  <c r="K51" i="17"/>
  <c r="M51" i="17" s="1"/>
  <c r="O51" i="17" s="1"/>
  <c r="I37" i="17"/>
  <c r="J37" i="17" s="1"/>
  <c r="L37" i="17" s="1"/>
  <c r="Q37" i="17" s="1"/>
  <c r="G38" i="17"/>
  <c r="I38" i="17" s="1"/>
  <c r="J38" i="17" s="1"/>
  <c r="L38" i="17" s="1"/>
  <c r="Q38" i="17" s="1"/>
  <c r="L49" i="1"/>
  <c r="L48" i="1"/>
  <c r="L47" i="1"/>
  <c r="J37" i="19" l="1"/>
  <c r="L37" i="19" s="1"/>
  <c r="Q37" i="19" s="1"/>
  <c r="J38" i="19"/>
  <c r="L38" i="19" s="1"/>
  <c r="Q38" i="19" s="1"/>
  <c r="M85" i="17"/>
  <c r="O85" i="17" s="1"/>
  <c r="O82" i="17"/>
  <c r="I40" i="17"/>
  <c r="J40" i="17" s="1"/>
  <c r="L40" i="17" s="1"/>
  <c r="Q40" i="17" s="1"/>
  <c r="G41" i="17"/>
  <c r="I41" i="17" s="1"/>
  <c r="J41" i="17" s="1"/>
  <c r="L41" i="17" s="1"/>
  <c r="O81" i="17"/>
  <c r="M84" i="17"/>
  <c r="O84" i="17" s="1"/>
  <c r="I43" i="17"/>
  <c r="G44" i="17"/>
  <c r="I44" i="17" s="1"/>
  <c r="F48" i="1"/>
  <c r="J44" i="17" l="1"/>
  <c r="L44" i="17" s="1"/>
  <c r="L43" i="17"/>
  <c r="Q43" i="17" s="1"/>
  <c r="J43" i="17"/>
  <c r="C19" i="13"/>
  <c r="C17" i="13"/>
  <c r="C18" i="13"/>
  <c r="G6" i="13"/>
  <c r="G8" i="13"/>
  <c r="D8" i="13"/>
  <c r="B16" i="5"/>
  <c r="D13" i="5"/>
  <c r="D14" i="5"/>
  <c r="C14" i="5"/>
  <c r="B14" i="5"/>
  <c r="C13" i="5"/>
  <c r="D6" i="5"/>
  <c r="D10" i="5" s="1"/>
  <c r="C6" i="5"/>
  <c r="B103" i="1"/>
  <c r="B102" i="1"/>
  <c r="B101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70" i="1"/>
  <c r="H69" i="1"/>
  <c r="H6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49" i="1"/>
  <c r="H48" i="1"/>
  <c r="H47" i="1"/>
  <c r="L50" i="1" l="1"/>
  <c r="L51" i="1"/>
  <c r="K29" i="1"/>
  <c r="K30" i="1" s="1"/>
  <c r="J29" i="1"/>
  <c r="J30" i="1" s="1"/>
  <c r="I29" i="1"/>
  <c r="I30" i="1" s="1"/>
  <c r="H29" i="1"/>
  <c r="H30" i="1" s="1"/>
  <c r="G29" i="1"/>
  <c r="G30" i="1" s="1"/>
  <c r="F29" i="1"/>
  <c r="F30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F32" i="1" l="1"/>
  <c r="C118" i="1" s="1"/>
  <c r="D6" i="13"/>
  <c r="B23" i="5" l="1"/>
  <c r="A23" i="5"/>
  <c r="B21" i="5" l="1"/>
  <c r="A21" i="5"/>
  <c r="D5" i="5"/>
  <c r="B93" i="1"/>
  <c r="B92" i="1"/>
  <c r="A42" i="1"/>
  <c r="E44" i="1" s="1"/>
  <c r="D44" i="1"/>
  <c r="D29" i="1"/>
  <c r="D30" i="1" s="1"/>
  <c r="P28" i="1"/>
  <c r="Q28" i="1" s="1"/>
  <c r="P29" i="1" l="1"/>
  <c r="P30" i="1" s="1"/>
  <c r="A15" i="5"/>
  <c r="A16" i="5"/>
  <c r="B15" i="5"/>
  <c r="A17" i="5"/>
  <c r="B17" i="5"/>
  <c r="B19" i="5"/>
  <c r="G43" i="1" l="1"/>
  <c r="G44" i="1" s="1"/>
  <c r="I44" i="1" s="1"/>
  <c r="J44" i="1" s="1"/>
  <c r="L44" i="1" s="1"/>
  <c r="K70" i="1"/>
  <c r="K55" i="1"/>
  <c r="K79" i="1"/>
  <c r="K64" i="1"/>
  <c r="K49" i="1"/>
  <c r="K52" i="1"/>
  <c r="K61" i="1"/>
  <c r="K85" i="1"/>
  <c r="K73" i="1"/>
  <c r="K58" i="1"/>
  <c r="K82" i="1"/>
  <c r="K76" i="1"/>
  <c r="B37" i="1"/>
  <c r="I43" i="1" l="1"/>
  <c r="J43" i="1" s="1"/>
  <c r="L43" i="1" s="1"/>
  <c r="Q43" i="1" s="1"/>
  <c r="A19" i="5"/>
  <c r="A31" i="5"/>
  <c r="L80" i="1" l="1"/>
  <c r="L83" i="1" s="1"/>
  <c r="L77" i="1"/>
  <c r="L52" i="1" l="1"/>
  <c r="A39" i="1"/>
  <c r="A25" i="5" l="1"/>
  <c r="L79" i="1" l="1"/>
  <c r="L78" i="1"/>
  <c r="L82" i="1"/>
  <c r="L85" i="1" s="1"/>
  <c r="L81" i="1"/>
  <c r="L84" i="1" s="1"/>
  <c r="B41" i="1"/>
  <c r="B44" i="1" s="1"/>
  <c r="P19" i="1"/>
  <c r="D41" i="1"/>
  <c r="E41" i="1"/>
  <c r="H32" i="1"/>
  <c r="E118" i="1" s="1"/>
  <c r="B40" i="1"/>
  <c r="B43" i="1" s="1"/>
  <c r="G32" i="1"/>
  <c r="D118" i="1" s="1"/>
  <c r="I32" i="1"/>
  <c r="F118" i="1" s="1"/>
  <c r="J32" i="1"/>
  <c r="G118" i="1" s="1"/>
  <c r="K32" i="1"/>
  <c r="H118" i="1" s="1"/>
  <c r="B29" i="5"/>
  <c r="A29" i="5"/>
  <c r="B25" i="5"/>
  <c r="D24" i="1"/>
  <c r="D25" i="1" s="1"/>
  <c r="D19" i="1"/>
  <c r="D20" i="1" s="1"/>
  <c r="A14" i="5"/>
  <c r="A11" i="5"/>
  <c r="A8" i="5"/>
  <c r="A10" i="5"/>
  <c r="P18" i="1"/>
  <c r="P23" i="1"/>
  <c r="Q23" i="1" s="1"/>
  <c r="B2" i="5"/>
  <c r="C2" i="5" s="1"/>
  <c r="B3" i="5"/>
  <c r="C3" i="5" s="1"/>
  <c r="A4" i="5"/>
  <c r="A3" i="5"/>
  <c r="A2" i="5"/>
  <c r="B4" i="5"/>
  <c r="C4" i="5" s="1"/>
  <c r="P24" i="1"/>
  <c r="B111" i="1"/>
  <c r="C5" i="5" l="1"/>
  <c r="B7" i="5"/>
  <c r="P20" i="1"/>
  <c r="P25" i="1"/>
  <c r="A36" i="1"/>
  <c r="B91" i="1" s="1"/>
  <c r="B5" i="5"/>
  <c r="E38" i="1"/>
  <c r="K83" i="1" l="1"/>
  <c r="K53" i="1"/>
  <c r="M53" i="1" s="1"/>
  <c r="O53" i="1" s="1"/>
  <c r="K71" i="1"/>
  <c r="M71" i="1" s="1"/>
  <c r="K56" i="1"/>
  <c r="M56" i="1" s="1"/>
  <c r="K80" i="1"/>
  <c r="M80" i="1" s="1"/>
  <c r="K68" i="1"/>
  <c r="M68" i="1" s="1"/>
  <c r="K59" i="1"/>
  <c r="M59" i="1" s="1"/>
  <c r="O59" i="1" s="1"/>
  <c r="K74" i="1"/>
  <c r="M74" i="1" s="1"/>
  <c r="K77" i="1"/>
  <c r="M77" i="1" s="1"/>
  <c r="O77" i="1" s="1"/>
  <c r="K62" i="1"/>
  <c r="M62" i="1" s="1"/>
  <c r="O62" i="1" s="1"/>
  <c r="K50" i="1"/>
  <c r="M50" i="1" s="1"/>
  <c r="O50" i="1" s="1"/>
  <c r="K47" i="1"/>
  <c r="M47" i="1" s="1"/>
  <c r="O47" i="1" s="1"/>
  <c r="G40" i="1"/>
  <c r="I40" i="1" s="1"/>
  <c r="J40" i="1" s="1"/>
  <c r="K78" i="1"/>
  <c r="M78" i="1" s="1"/>
  <c r="O78" i="1" s="1"/>
  <c r="K63" i="1"/>
  <c r="M63" i="1" s="1"/>
  <c r="O63" i="1" s="1"/>
  <c r="K57" i="1"/>
  <c r="M57" i="1" s="1"/>
  <c r="O57" i="1" s="1"/>
  <c r="K51" i="1"/>
  <c r="M51" i="1" s="1"/>
  <c r="O51" i="1" s="1"/>
  <c r="K69" i="1"/>
  <c r="M69" i="1" s="1"/>
  <c r="K72" i="1"/>
  <c r="K75" i="1"/>
  <c r="K54" i="1"/>
  <c r="M54" i="1" s="1"/>
  <c r="O54" i="1" s="1"/>
  <c r="K81" i="1"/>
  <c r="M81" i="1" s="1"/>
  <c r="M84" i="1" s="1"/>
  <c r="O84" i="1" s="1"/>
  <c r="K48" i="1"/>
  <c r="M48" i="1" s="1"/>
  <c r="O48" i="1" s="1"/>
  <c r="K60" i="1"/>
  <c r="M60" i="1" s="1"/>
  <c r="O60" i="1" s="1"/>
  <c r="K84" i="1"/>
  <c r="M58" i="1"/>
  <c r="O58" i="1" s="1"/>
  <c r="M64" i="1"/>
  <c r="O64" i="1" s="1"/>
  <c r="M49" i="1"/>
  <c r="O49" i="1" s="1"/>
  <c r="C10" i="5"/>
  <c r="P32" i="1"/>
  <c r="M72" i="1"/>
  <c r="M75" i="1"/>
  <c r="M76" i="1"/>
  <c r="M70" i="1"/>
  <c r="M79" i="1"/>
  <c r="O79" i="1" s="1"/>
  <c r="M73" i="1"/>
  <c r="M82" i="1"/>
  <c r="O82" i="1" s="1"/>
  <c r="M61" i="1"/>
  <c r="M55" i="1"/>
  <c r="M52" i="1"/>
  <c r="O52" i="1" s="1"/>
  <c r="G37" i="1"/>
  <c r="B6" i="5"/>
  <c r="B10" i="5"/>
  <c r="B110" i="1"/>
  <c r="B13" i="5"/>
  <c r="I37" i="1" l="1"/>
  <c r="O75" i="1"/>
  <c r="O69" i="1"/>
  <c r="O72" i="1"/>
  <c r="O74" i="1"/>
  <c r="O68" i="1"/>
  <c r="O56" i="1"/>
  <c r="O55" i="1"/>
  <c r="O61" i="1"/>
  <c r="O71" i="1"/>
  <c r="O73" i="1"/>
  <c r="O76" i="1"/>
  <c r="O70" i="1"/>
  <c r="I118" i="1"/>
  <c r="O80" i="1"/>
  <c r="M83" i="1"/>
  <c r="O83" i="1" s="1"/>
  <c r="G38" i="1"/>
  <c r="I38" i="1" s="1"/>
  <c r="J38" i="1" s="1"/>
  <c r="L38" i="1" s="1"/>
  <c r="Q38" i="1" s="1"/>
  <c r="M85" i="1"/>
  <c r="O85" i="1" s="1"/>
  <c r="G41" i="1"/>
  <c r="I41" i="1" s="1"/>
  <c r="J41" i="1" s="1"/>
  <c r="O81" i="1"/>
  <c r="L40" i="1"/>
  <c r="Q40" i="1" s="1"/>
  <c r="L41" i="1" l="1"/>
  <c r="J37" i="1"/>
  <c r="L37" i="1" s="1"/>
  <c r="Q37" i="1" s="1"/>
</calcChain>
</file>

<file path=xl/sharedStrings.xml><?xml version="1.0" encoding="utf-8"?>
<sst xmlns="http://schemas.openxmlformats.org/spreadsheetml/2006/main" count="1884" uniqueCount="627">
  <si>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</si>
  <si>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</si>
  <si>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</si>
  <si>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</si>
  <si>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</si>
  <si>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</si>
  <si>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</si>
  <si>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</si>
  <si>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</si>
  <si>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</si>
  <si>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</si>
  <si>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</si>
  <si>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</si>
  <si>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</si>
  <si>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</si>
  <si>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</si>
  <si>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</si>
  <si>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</si>
  <si>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</si>
  <si>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</si>
  <si>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</si>
  <si>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</si>
  <si>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</si>
  <si>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</si>
  <si>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</si>
  <si>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</si>
  <si>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</si>
  <si>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</si>
  <si>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</si>
  <si>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</si>
  <si>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</si>
  <si>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</si>
  <si>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</si>
  <si>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PHẦN D: LƯU Ý </t>
  </si>
  <si>
    <t>TRIMS CARD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</si>
  <si>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</si>
  <si>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</si>
  <si>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</si>
  <si>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</si>
  <si>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</si>
  <si>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WHITE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</si>
  <si>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</si>
  <si>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</si>
  <si>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</si>
  <si>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</si>
  <si>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</si>
  <si>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</si>
  <si>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</si>
  <si>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</si>
  <si>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</si>
  <si>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</si>
  <si>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>VẢI CHÍNH</t>
  </si>
  <si>
    <t xml:space="preserve">GHI CHÚ / CODE VẢI </t>
  </si>
  <si>
    <t>CHỈ</t>
  </si>
  <si>
    <t>DUYỆT HÌNH IN THEO</t>
  </si>
  <si>
    <t>THÔNG TIN ĐỊNH VỊ HÌNH IN</t>
  </si>
  <si>
    <t>TẤM LÓT THÙNG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</si>
  <si>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</si>
  <si>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</si>
  <si>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</si>
  <si>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</si>
  <si>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</si>
  <si>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</si>
  <si>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</si>
  <si>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</si>
  <si>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</si>
  <si>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</si>
  <si>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</si>
  <si>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</si>
  <si>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</si>
  <si>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</si>
  <si>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</si>
  <si>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</si>
  <si>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</si>
  <si>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</si>
  <si>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</si>
  <si>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</si>
  <si>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</si>
  <si>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</si>
  <si>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</si>
  <si>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</si>
  <si>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</si>
  <si>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>GOLF WANG</t>
  </si>
  <si>
    <t xml:space="preserve">THÀNH PHẦN: </t>
  </si>
  <si>
    <t xml:space="preserve">80%COTTON 20%POLY </t>
  </si>
  <si>
    <t>100%COTTON RIB 1x1 _430GSM</t>
  </si>
  <si>
    <t>NHÃN THÀNH PHẦN 80%COTTON 20%POLY</t>
  </si>
  <si>
    <t>YELLOW</t>
  </si>
  <si>
    <t>-CÁCH MAY THEO NHƯ ÁO MẪU VÀ TÀI LIỆU ĐÍNH KÈM</t>
  </si>
  <si>
    <t>CHỈ 40/2 MAY NHÃN</t>
  </si>
  <si>
    <t>BRUSH FLEECE 80%COTTON 20%POLY 370GSM</t>
  </si>
  <si>
    <t>SỐ LƯỢNG CẦN CẤP CHO TEST THÊU</t>
  </si>
  <si>
    <t>STICKER POLYBAG</t>
  </si>
  <si>
    <t>GÓI CHỐNG ẨM</t>
  </si>
  <si>
    <t>CLEAR</t>
  </si>
  <si>
    <t>NHÃN CHÍNH 60mm x 24mm</t>
  </si>
  <si>
    <t xml:space="preserve"> NHÃN SIZE 37mm x 13mm</t>
  </si>
  <si>
    <t xml:space="preserve">GẮN Ở CHÍNH GIỮA CẠNH DƯỜI NHÃN CHÍNH </t>
  </si>
  <si>
    <t>DÁN BÊN GÓC PHẢI MẶT TRƯỚC KHI NHÌN, CÁCH MÉP SƯỜN 2"  VÀ CÁCH ĐÁY 2"</t>
  </si>
  <si>
    <t>BAO NYLON 14"X16", CÓ LOGO</t>
  </si>
  <si>
    <t>BIG POLY BAG 100cmx120cm</t>
  </si>
  <si>
    <t xml:space="preserve">THÙNG CARTON 60X40X30 CM </t>
  </si>
  <si>
    <t>ĐÓNG TRONG TỪNG SẢN PHẨM</t>
  </si>
  <si>
    <t>ĐÓNG TRONG MỖI THÙNG CARTON</t>
  </si>
  <si>
    <t>14"X16"</t>
  </si>
  <si>
    <t xml:space="preserve">THÙNG + TẤM LÓT THÙNG </t>
  </si>
  <si>
    <t>KHÔNG WASH</t>
  </si>
  <si>
    <t>7 ZEM</t>
  </si>
  <si>
    <t xml:space="preserve">HÌNH ẢNH CHỈ ĐỂ THAM KHẢO KIỂU DÁNG STICKER VÀ VỊ TRÍ DÁN   </t>
  </si>
  <si>
    <t>DROP 1</t>
  </si>
  <si>
    <t>BLACK</t>
  </si>
  <si>
    <t>Season</t>
  </si>
  <si>
    <t>Date Created</t>
  </si>
  <si>
    <t>Style Name</t>
  </si>
  <si>
    <t>Amended 1</t>
  </si>
  <si>
    <t>CODE</t>
  </si>
  <si>
    <t>Amended 2</t>
  </si>
  <si>
    <t>NO.</t>
  </si>
  <si>
    <t>DESCRIPTION</t>
  </si>
  <si>
    <t>GRADE</t>
  </si>
  <si>
    <t>TOLERANCE +/-</t>
  </si>
  <si>
    <t>A</t>
  </si>
  <si>
    <t>LENGTH FROM SIDE NECK POINT TO HEM</t>
  </si>
  <si>
    <t>DÀI ÁO TỪ ĐIỂM CỔ ĐẾN LAI ÁO</t>
  </si>
  <si>
    <t>B</t>
  </si>
  <si>
    <t>1/2 CHEST WIDTH- 1" BELOW ARMHOLE</t>
  </si>
  <si>
    <t>1/2 NGỰC Ở NÁCH</t>
  </si>
  <si>
    <t>1/2 BASE STRETCHED</t>
  </si>
  <si>
    <t>LAI ĐO CĂNG</t>
  </si>
  <si>
    <t>C2</t>
  </si>
  <si>
    <t>1/2 BASE (RIB) RELAXED</t>
  </si>
  <si>
    <t>1/2 LAI DO ÊM</t>
  </si>
  <si>
    <t>D1</t>
  </si>
  <si>
    <t>SLEEVE LENGTH</t>
  </si>
  <si>
    <t>DÀI TAY</t>
  </si>
  <si>
    <t>E</t>
  </si>
  <si>
    <t>SHOULDER TO SHOULDER</t>
  </si>
  <si>
    <t>NGANG VAI</t>
  </si>
  <si>
    <t>F1</t>
  </si>
  <si>
    <t>FRONT CHEST 6" Down from SNP</t>
  </si>
  <si>
    <t>NGỰC DƯỚI ĐỈNH VAI 6"</t>
  </si>
  <si>
    <t>F2</t>
  </si>
  <si>
    <t>BACK CHEST 6" Down from SNP</t>
  </si>
  <si>
    <t>NGANG SAU DƯỚI ĐỈNH VAI 6"</t>
  </si>
  <si>
    <t>G1</t>
  </si>
  <si>
    <t>BICEP (1" BELOW ARMHOLE)</t>
  </si>
  <si>
    <t>BẮP TAY DƯỚI NÁCH 1"</t>
  </si>
  <si>
    <t>G2</t>
  </si>
  <si>
    <t>ARMHOLE (STRAIGHT)</t>
  </si>
  <si>
    <t>NÁCH ĐO THẲNG</t>
  </si>
  <si>
    <t>H</t>
  </si>
  <si>
    <t>ELBOW WIDTH- half way down underarm</t>
  </si>
  <si>
    <t>RỘNG KHỦY TAY (TỪ 1/2 DÀI TAY TRONG)</t>
  </si>
  <si>
    <t>J1</t>
  </si>
  <si>
    <t>CUFF WIDTH STRETCHED FLAT - 1" above rib</t>
  </si>
  <si>
    <t>RỘNG CỬA TAY ĐO CĂNG CÁCH ĐƯỜNG MAY RIB 1"</t>
  </si>
  <si>
    <t>J2</t>
  </si>
  <si>
    <t>CUFF WIDTH RELAXED</t>
  </si>
  <si>
    <t>RỘNG CỬA TAY ĐO ÊM</t>
  </si>
  <si>
    <t>CUFF HEIGHT</t>
  </si>
  <si>
    <t>TO BẢN LAI TAY</t>
  </si>
  <si>
    <t>BOTTOM HEM DEPTH</t>
  </si>
  <si>
    <t>TO BẢN LAI ÁO</t>
  </si>
  <si>
    <t>P</t>
  </si>
  <si>
    <t>NECK WIDTH</t>
  </si>
  <si>
    <t>RỘNG CỔ</t>
  </si>
  <si>
    <t>Q</t>
  </si>
  <si>
    <t>SIDE NECK LEVEL TO BACK NECK DROP</t>
  </si>
  <si>
    <t>HẠ CỔ SAU</t>
  </si>
  <si>
    <t>R</t>
  </si>
  <si>
    <t>SIDE NECK LEVEL TO FRONT NECK DROP</t>
  </si>
  <si>
    <t>HẠ CỔ TRƯỚC</t>
  </si>
  <si>
    <t>SHOULDER SEAM AHEAD</t>
  </si>
  <si>
    <t>CHỒM VAI</t>
  </si>
  <si>
    <t>GREEN</t>
  </si>
  <si>
    <r>
      <rPr>
        <b/>
        <u/>
        <sz val="26"/>
        <rFont val="Muli"/>
      </rPr>
      <t>ĐỊNH VỊ HÌNH IN: THÂN TRƯỚC</t>
    </r>
    <r>
      <rPr>
        <sz val="26"/>
        <rFont val="Muli"/>
      </rPr>
      <t xml:space="preserve">
CANH GIỮA THÂN TRƯỚC, CÁCH ĐƯỜNG MAY CỔ</t>
    </r>
  </si>
  <si>
    <r>
      <t>WASH:</t>
    </r>
    <r>
      <rPr>
        <sz val="26"/>
        <rFont val="Muli"/>
      </rPr>
      <t xml:space="preserve"> </t>
    </r>
  </si>
  <si>
    <t>Vendor</t>
  </si>
  <si>
    <t>UNAVAILABLE</t>
  </si>
  <si>
    <r>
      <t>IN :</t>
    </r>
    <r>
      <rPr>
        <b/>
        <sz val="36"/>
        <rFont val="Muli"/>
      </rPr>
      <t xml:space="preserve"> </t>
    </r>
  </si>
  <si>
    <r>
      <t>THÊU :</t>
    </r>
    <r>
      <rPr>
        <b/>
        <sz val="36"/>
        <rFont val="Muli"/>
      </rPr>
      <t xml:space="preserve"> </t>
    </r>
  </si>
  <si>
    <t>SIZE ARTWORK</t>
  </si>
  <si>
    <t>THE FEELING HOODIE</t>
  </si>
  <si>
    <t>HERD HOODIE</t>
  </si>
  <si>
    <t>*** Measurement by INCHES</t>
  </si>
  <si>
    <t>G10AHD125</t>
  </si>
  <si>
    <t>W: 12" X H: 6.56"</t>
  </si>
  <si>
    <t>3.25"</t>
  </si>
  <si>
    <t>ITEM</t>
    <phoneticPr fontId="0" type="noConversion"/>
  </si>
  <si>
    <t xml:space="preserve">STYLE NO UA </t>
  </si>
  <si>
    <t>ITEM</t>
  </si>
  <si>
    <t>SIZE</t>
    <phoneticPr fontId="0" type="noConversion"/>
  </si>
  <si>
    <t>SKU CODE</t>
    <phoneticPr fontId="0" type="noConversion"/>
  </si>
  <si>
    <t>UnAvailable</t>
  </si>
  <si>
    <t>SM</t>
  </si>
  <si>
    <t>MD</t>
  </si>
  <si>
    <t>LG</t>
  </si>
  <si>
    <t>XX</t>
  </si>
  <si>
    <t>CÁC BƯỚC ĐÓNG HÀNG CHO GOLWANG</t>
  </si>
  <si>
    <t>LONG SLEEVE</t>
  </si>
  <si>
    <t>THÂN TRƯỚC</t>
  </si>
  <si>
    <t>THÂN SAU</t>
  </si>
  <si>
    <t>GẤP 2 SƯỜN ÁO+TAY</t>
  </si>
  <si>
    <t>GẤP ĐÔI THÂN ÁO</t>
  </si>
  <si>
    <t>ĐÓNG ÁO VỪA BAO</t>
  </si>
  <si>
    <t>DÁN STICKER BÊN NGOÀI BAO</t>
  </si>
  <si>
    <t>CREWNECK</t>
  </si>
  <si>
    <t>T SHIRT</t>
  </si>
  <si>
    <t xml:space="preserve">HOODIE </t>
  </si>
  <si>
    <t>GẤP NÓN</t>
  </si>
  <si>
    <t>PANTS</t>
  </si>
  <si>
    <t>GẤP ĐÔI QUẦN</t>
  </si>
  <si>
    <t>GẤP ĐÁY</t>
  </si>
  <si>
    <t>GẤP ÔNG QUẦN</t>
  </si>
  <si>
    <t>GẤP QUẦN SAO CHO CHIỀU DÀI VỪA VỚI BAO</t>
  </si>
  <si>
    <t>MẶT TÚI SAU ĐẶT PHÍA TRÊN</t>
  </si>
  <si>
    <t>ĐÓNG QUẦN VỪA BAO</t>
  </si>
  <si>
    <t>SHORTS</t>
  </si>
  <si>
    <t>GẤP QUẦN SAO CHO CHIỀU DÀI VỪA VỚI BAO, MẶT TÚI SAU ĐẶT PHÍA TRÊN</t>
  </si>
  <si>
    <t>MER.QT-4.BM4</t>
  </si>
  <si>
    <t>02</t>
  </si>
  <si>
    <t>01/01</t>
  </si>
  <si>
    <t>PP MEETING DATE</t>
  </si>
  <si>
    <t xml:space="preserve">BUYER </t>
  </si>
  <si>
    <t>SEASON</t>
  </si>
  <si>
    <t xml:space="preserve">STYLE(s)# 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</si>
  <si>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</si>
  <si>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</si>
  <si>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</si>
  <si>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</si>
  <si>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</si>
  <si>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VẢI CHÍNH ĐÃ NHẬP KHO</t>
  </si>
  <si>
    <t>Trims and Accessories</t>
  </si>
  <si>
    <t>TRIM ĐÃ NHẬP KHO</t>
  </si>
  <si>
    <t>Pattern &amp; Marker</t>
  </si>
  <si>
    <t>CẤP RẬP THÂN TRƯỚC FULL SIZE ĐỂ ĐỊNH VỊ HÌNH IN</t>
  </si>
  <si>
    <t>Cutting</t>
  </si>
  <si>
    <t>CẮT CHÍNH XÁC</t>
  </si>
  <si>
    <t>Technical Garment Construction</t>
  </si>
  <si>
    <t>MAY THEO MẪU PP CHUYỂN KÈM TÁC NGHIỆP</t>
  </si>
  <si>
    <t>Operation and Attachments</t>
  </si>
  <si>
    <t>CÁCH GẮN NHÃN THEO TÁC NGHIỆP SX</t>
  </si>
  <si>
    <t>Printting</t>
  </si>
  <si>
    <t>Embroidery</t>
  </si>
  <si>
    <t>Washing</t>
  </si>
  <si>
    <t>Packing</t>
  </si>
  <si>
    <t>VỆ SINH CÔNG NGHIỆP SẠCH SẼ
ĐÓNG GÓI THEO QUY CÁCH ĐÓNG GÓI ĐÍNH KÈM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</si>
  <si>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</si>
  <si>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</si>
  <si>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THÚY</t>
  </si>
  <si>
    <t>MER - CẨM THÚY 252</t>
  </si>
  <si>
    <t>G10  SS24  G2638</t>
  </si>
  <si>
    <t>SS24 PRODUCTION</t>
  </si>
  <si>
    <t>HEATHER GREY</t>
  </si>
  <si>
    <t>JET BLACK 19-0303</t>
  </si>
  <si>
    <t>GWSS24P0687005T00K</t>
  </si>
  <si>
    <t>GWSS24P0687006T00K</t>
  </si>
  <si>
    <t>NHÃN CỜ 31mm x 19mm</t>
  </si>
  <si>
    <t>JET BLACK</t>
  </si>
  <si>
    <t>BLACK 1500</t>
  </si>
  <si>
    <t>G10-0722</t>
  </si>
  <si>
    <t>2.5”</t>
  </si>
  <si>
    <t>2.75”</t>
  </si>
  <si>
    <t>3”</t>
  </si>
  <si>
    <t>3.5”</t>
  </si>
  <si>
    <t>3.75”</t>
  </si>
  <si>
    <t>DUYỆT MÀU SẮC, CHẤT LƯỢNG THEO PPS MÀU GREY DỰ KIẾN CHUYỂN NGÀY 15/12/23</t>
  </si>
  <si>
    <t>DUYỆT MÀU SẮC, CHẤT LƯỢNG THEO PPS MÀU GREEN DỰ KIẾN CHUYỂN NGÀY 15/12/23</t>
  </si>
  <si>
    <t>DUYỆT MÀU SẮC, CHẤT LƯỢNG THEO PPS MÀU BLACK DỰ KIẾN CHUYỂN NGÀY 15/12/23</t>
  </si>
  <si>
    <t>YE1799</t>
  </si>
  <si>
    <t>SỬ DỤNG LOẠI QUA MÁY DÒ KIM</t>
  </si>
  <si>
    <t>GHI ĐẦY ĐỦ THÔNG TIN BÊN NGOÀI THÙNG</t>
  </si>
  <si>
    <t>G10ACW86</t>
  </si>
  <si>
    <t>RICOCHET CREWNECK by GOLF WANG</t>
  </si>
  <si>
    <t>CREW NECK</t>
  </si>
  <si>
    <t>ORANGE</t>
  </si>
  <si>
    <t>NAVY</t>
  </si>
  <si>
    <t>FLAME ORANGE 15-1157 TCX</t>
  </si>
  <si>
    <t xml:space="preserve">INSIGNIA BLUE </t>
  </si>
  <si>
    <t>GWSS24P0687021T00K</t>
  </si>
  <si>
    <t>GWSS24P0687022T00K</t>
  </si>
  <si>
    <t>FLAME ORANGE</t>
  </si>
  <si>
    <t>NA6827</t>
  </si>
  <si>
    <t>IN : IN THÂN TRƯỚC- IN BTP- IN DIGITAL (LỖ ĐẠN) BÊN NGOÀI SAU ĐÓ CHUYỂN TRONG NHÀ IN CHỮ "GOLF WANG"</t>
  </si>
  <si>
    <t>KHÔNG THÊU</t>
  </si>
  <si>
    <t>HÌNH IN THÂN TRƯỚC</t>
  </si>
  <si>
    <r>
      <rPr>
        <b/>
        <u/>
        <sz val="22"/>
        <rFont val="Muli"/>
      </rPr>
      <t>ĐỊNH VỊ HÌNH IN: THÂN TRƯỚC</t>
    </r>
    <r>
      <rPr>
        <sz val="22"/>
        <rFont val="Muli"/>
      </rPr>
      <t xml:space="preserve">
CANH GIỮA THÂN TRƯỚC, CÁCH ĐƯỜNG TRA CỔ</t>
    </r>
  </si>
  <si>
    <t>3"</t>
  </si>
  <si>
    <t>2.25”</t>
  </si>
  <si>
    <t>3.25”</t>
  </si>
  <si>
    <t>9” WIDE x 2.1” TALL</t>
  </si>
  <si>
    <t>11” WIDE x 2.25” TALL</t>
  </si>
  <si>
    <t>G10JK07</t>
  </si>
  <si>
    <t>WINSLOW  JACKET</t>
  </si>
  <si>
    <t>WHITE MULTI</t>
  </si>
  <si>
    <t>GWJ240301-WTMT-XS</t>
  </si>
  <si>
    <t>GWJ240301-WTMT-SM</t>
  </si>
  <si>
    <t>GWJ240301-WTMT-MD</t>
  </si>
  <si>
    <t>GWJ240301-WTMT-LG</t>
  </si>
  <si>
    <t>GWJ240301-WTMT-XL</t>
  </si>
  <si>
    <t>GWJ240301-WTMT-XX</t>
  </si>
  <si>
    <t>ORANGE MULTI</t>
  </si>
  <si>
    <t>GWJ240301-ORMT-XS</t>
  </si>
  <si>
    <t>GWJ240301-ORMT-SM</t>
  </si>
  <si>
    <t>GWJ240301-ORMT-MD</t>
  </si>
  <si>
    <t>GWJ240301-ORMT-LG</t>
  </si>
  <si>
    <t>GWJ240301-ORMT-XL</t>
  </si>
  <si>
    <t>GWJ240301-ORMT-XX</t>
  </si>
  <si>
    <t>GWH240301-HTGY-XS</t>
  </si>
  <si>
    <t>GWH240301-HTGY-SM</t>
  </si>
  <si>
    <t>GWH240301-HTGY-MD</t>
  </si>
  <si>
    <t>GWH240301-HTGY-LG</t>
  </si>
  <si>
    <t>GWH240301-HTGY-XL</t>
  </si>
  <si>
    <t>GWH240301-HTGY-XX</t>
  </si>
  <si>
    <t>GWH240301-GRN-XS</t>
  </si>
  <si>
    <t>GWH240301-GRN-SM</t>
  </si>
  <si>
    <t>GWH240301-GRN-MD</t>
  </si>
  <si>
    <t>GWH240301-GRN-LG</t>
  </si>
  <si>
    <t>GWH240301-GRN-XL</t>
  </si>
  <si>
    <t>GWH240301-GRN-XX</t>
  </si>
  <si>
    <t>GWH240301-BLK-XS</t>
  </si>
  <si>
    <t>GWH240301-BLK-SM</t>
  </si>
  <si>
    <t>GWH240301-BLK-MD</t>
  </si>
  <si>
    <t>GWH240301-BLK-LG</t>
  </si>
  <si>
    <t>GWH240301-BLK-XL</t>
  </si>
  <si>
    <t>GWH240301-BLK-XX</t>
  </si>
  <si>
    <t>G10AHD123</t>
  </si>
  <si>
    <t>MADDOX ZIP UP HOODIE</t>
  </si>
  <si>
    <t>BLUE</t>
  </si>
  <si>
    <t>GWH240302-BLUE-XS</t>
  </si>
  <si>
    <t>GWH240302-BLUE-SM</t>
  </si>
  <si>
    <t>GWH240302-BLUE-MD</t>
  </si>
  <si>
    <t>GWH240302-BLUE-LG</t>
  </si>
  <si>
    <t>GWH240302-BLUE-XL</t>
  </si>
  <si>
    <t>GWH240302-BLUE-XX</t>
  </si>
  <si>
    <t>GWH240302-GRN-XS</t>
  </si>
  <si>
    <t>GWH240302-GRN-SM</t>
  </si>
  <si>
    <t>GWH240302-GRN-MD</t>
  </si>
  <si>
    <t>GWH240302-GRN-LG</t>
  </si>
  <si>
    <t>GWH240302-GRN-XL</t>
  </si>
  <si>
    <t>GWH240302-GRN-XX</t>
  </si>
  <si>
    <t>GWH240302-BLK-XS</t>
  </si>
  <si>
    <t>GWH240302-BLK-SM</t>
  </si>
  <si>
    <t>GWH240302-BLK-MD</t>
  </si>
  <si>
    <t>GWH240302-BLK-LG</t>
  </si>
  <si>
    <t>GWH240302-BLK-XL</t>
  </si>
  <si>
    <t>GWH240302-BLK-XX</t>
  </si>
  <si>
    <t>G10AHD124</t>
  </si>
  <si>
    <t>CREAM</t>
  </si>
  <si>
    <t>GWH240303-CRM-XS</t>
  </si>
  <si>
    <t>GWH240303-CRM-SM</t>
  </si>
  <si>
    <t>GWH240303-CRM-MD</t>
  </si>
  <si>
    <t>GWH240303-CRM-LG</t>
  </si>
  <si>
    <t>GWH240303-CRM-XL</t>
  </si>
  <si>
    <t>GWH240303-CRM-XX</t>
  </si>
  <si>
    <t>GWH240303-BLK-XS</t>
  </si>
  <si>
    <t>GWH240303-BLK-SM</t>
  </si>
  <si>
    <t>GWH240303-BLK-MD</t>
  </si>
  <si>
    <t>GWH240303-BLK-LG</t>
  </si>
  <si>
    <t>GWH240303-BLK-XL</t>
  </si>
  <si>
    <t>GWH240303-BLK-XX</t>
  </si>
  <si>
    <t>BROWN</t>
  </si>
  <si>
    <t>GWH240303-BRWN-XS</t>
  </si>
  <si>
    <t>GWH240303-BRWN-SM</t>
  </si>
  <si>
    <t>GWH240303-BRWN-MD</t>
  </si>
  <si>
    <t>GWH240303-BRWN-LG</t>
  </si>
  <si>
    <t>GWH240303-BRWN-XL</t>
  </si>
  <si>
    <t>GWH240303-BRWN-XX</t>
  </si>
  <si>
    <t>RICOCHET CREWNECK</t>
  </si>
  <si>
    <t>GWF240301-ORNG-XS</t>
  </si>
  <si>
    <t>GWF240301-ORNG-SM</t>
  </si>
  <si>
    <t>GWF240301-ORNG-MD</t>
  </si>
  <si>
    <t>GWF240301-ORNG-LG</t>
  </si>
  <si>
    <t>GWF240301-ORNG-XL</t>
  </si>
  <si>
    <t>GWF240301-ORNG-XX</t>
  </si>
  <si>
    <t>GWF240301-NAVY-XS</t>
  </si>
  <si>
    <t>GWF240301-NAVY-SM</t>
  </si>
  <si>
    <t>GWF240301-NAVY-MD</t>
  </si>
  <si>
    <t>GWF240301-NAVY-LG</t>
  </si>
  <si>
    <t>GWF240301-NAVY-XL</t>
  </si>
  <si>
    <t>GWF240301-NAVY-XX</t>
  </si>
  <si>
    <t>GWF240301-BLK-XS</t>
  </si>
  <si>
    <t>GWF240301-BLK-SM</t>
  </si>
  <si>
    <t>GWF240301-BLK-MD</t>
  </si>
  <si>
    <t>GWF240301-BLK-LG</t>
  </si>
  <si>
    <t>GWF240301-BLK-XL</t>
  </si>
  <si>
    <t>GWF240301-BLK-XX</t>
  </si>
  <si>
    <t>G10STS160</t>
  </si>
  <si>
    <t>CIVIL DISOBEDIENCE TEE</t>
  </si>
  <si>
    <t>GWT240301-HTGY-XS</t>
  </si>
  <si>
    <t>GWT240301-HTGY-SM</t>
  </si>
  <si>
    <t>GWT240301-HTGY-MD</t>
  </si>
  <si>
    <t>GWT240301-HTGY-LG</t>
  </si>
  <si>
    <t>GWT240301-HTGY-XL</t>
  </si>
  <si>
    <t>GWT240301-HTGY-XX</t>
  </si>
  <si>
    <t>DARK GREEN</t>
  </si>
  <si>
    <t>GWT240301-DKGN-XS</t>
  </si>
  <si>
    <t>GWT240301-DKGN-SM</t>
  </si>
  <si>
    <t>GWT240301-DKGN-MD</t>
  </si>
  <si>
    <t>GWT240301-DKGN-LG</t>
  </si>
  <si>
    <t>GWT240301-DKGN-XL</t>
  </si>
  <si>
    <t>GWT240301-DKGN-XX</t>
  </si>
  <si>
    <t>GWT240301-BLK-XS</t>
  </si>
  <si>
    <t>GWT240301-BLK-SM</t>
  </si>
  <si>
    <t>GWT240301-BLK-MD</t>
  </si>
  <si>
    <t>GWT240301-BLK-LG</t>
  </si>
  <si>
    <t>GWT240301-BLK-XL</t>
  </si>
  <si>
    <t>GWT240301-BLK-XX</t>
  </si>
  <si>
    <t>G10STS152</t>
  </si>
  <si>
    <t>CRACKED TEE</t>
  </si>
  <si>
    <t>GWT240302-HTGY-XS</t>
  </si>
  <si>
    <t>GWT240302-HTGY-SM</t>
  </si>
  <si>
    <t>GWT240302-HTGY-MD</t>
  </si>
  <si>
    <t>GWT240302-HTGY-LG</t>
  </si>
  <si>
    <t>GWT240302-HTGY-XL</t>
  </si>
  <si>
    <t>GWT240302-HTGY-XX</t>
  </si>
  <si>
    <t>LT PINK</t>
  </si>
  <si>
    <t>GWT240302-LTPK-XS</t>
  </si>
  <si>
    <t>GWT240302-LTPK-SM</t>
  </si>
  <si>
    <t>GWT240302-LTPK-MD</t>
  </si>
  <si>
    <t>GWT240302-LTPK-LG</t>
  </si>
  <si>
    <t>GWT240302-LTPK-XL</t>
  </si>
  <si>
    <t>GWT240302-LTPK-XX</t>
  </si>
  <si>
    <t>GWT240302-BLK-XS</t>
  </si>
  <si>
    <t>GWT240302-BLK-SM</t>
  </si>
  <si>
    <t>GWT240302-BLK-MD</t>
  </si>
  <si>
    <t>GWT240302-BLK-LG</t>
  </si>
  <si>
    <t>GWT240302-BLK-XL</t>
  </si>
  <si>
    <t>GWT240302-BLK-XX</t>
  </si>
  <si>
    <t>G10ALS32</t>
  </si>
  <si>
    <t>CRUSH LS TEE</t>
  </si>
  <si>
    <t>LIGHT GREEN</t>
  </si>
  <si>
    <t>GWT240303-LTGN-XS</t>
  </si>
  <si>
    <t>GWT240303-LTGN-SM</t>
  </si>
  <si>
    <t>GWT240303-LTGN-MD</t>
  </si>
  <si>
    <t>GWT240303-LTGN-LG</t>
  </si>
  <si>
    <t>GWT240303-LTGN-XL</t>
  </si>
  <si>
    <t>GWT240303-LTGN-XX</t>
  </si>
  <si>
    <t>GWT240303-BLK-XS</t>
  </si>
  <si>
    <t>GWT240303-BLK-SM</t>
  </si>
  <si>
    <t>GWT240303-BLK-MD</t>
  </si>
  <si>
    <t>GWT240303-BLK-LG</t>
  </si>
  <si>
    <t>GWT240303-BLK-XL</t>
  </si>
  <si>
    <t>GWT240303-BLK-XX</t>
  </si>
  <si>
    <t>G10STS154</t>
  </si>
  <si>
    <t xml:space="preserve">MADDOX TEE </t>
  </si>
  <si>
    <t>GWT240304-BLUE-XS</t>
  </si>
  <si>
    <t>GWT240304-BLUE-SM</t>
  </si>
  <si>
    <t>GWT240304-BLUE-MD</t>
  </si>
  <si>
    <t>GWT240304-BLUE-LG</t>
  </si>
  <si>
    <t>GWT240304-BLUE-XL</t>
  </si>
  <si>
    <t>GWT240304-BLUE-XX</t>
  </si>
  <si>
    <t>GWT240304-DKGN-XS</t>
  </si>
  <si>
    <t>GWT240304-DKGN-SM</t>
  </si>
  <si>
    <t>GWT240304-DKGN-MD</t>
  </si>
  <si>
    <t>GWT240304-DKGN-LG</t>
  </si>
  <si>
    <t>GWT240304-DKGN-XL</t>
  </si>
  <si>
    <t>GWT240304-DKGN-XX</t>
  </si>
  <si>
    <t>GWT240304-BLK-XS</t>
  </si>
  <si>
    <t>GWT240304-BLK-SM</t>
  </si>
  <si>
    <t>GWT240304-BLK-MD</t>
  </si>
  <si>
    <t>GWT240304-BLK-LG</t>
  </si>
  <si>
    <t>GWT240304-BLK-XL</t>
  </si>
  <si>
    <t>GWT240304-BLK-XX</t>
  </si>
  <si>
    <t>G10STS151</t>
  </si>
  <si>
    <t>MAJESTIC TEE</t>
  </si>
  <si>
    <t>RED</t>
  </si>
  <si>
    <t>GWT240305-RED-XS</t>
  </si>
  <si>
    <t>GWT240305-RED-SM</t>
  </si>
  <si>
    <t>GWT240305-RED-MD</t>
  </si>
  <si>
    <t>GWT240305-RED-LG</t>
  </si>
  <si>
    <t>GWT240305-RED-XL</t>
  </si>
  <si>
    <t>GWT240305-RED-XX</t>
  </si>
  <si>
    <t>LIGHT BLUE</t>
  </si>
  <si>
    <t>GWT240305-LTBL-XS</t>
  </si>
  <si>
    <t>GWT240305-LTBL-SM</t>
  </si>
  <si>
    <t>GWT240305-LTBL-MD</t>
  </si>
  <si>
    <t>GWT240305-LTBL-LG</t>
  </si>
  <si>
    <t>GWT240305-LTBL-XL</t>
  </si>
  <si>
    <t>GWT240305-LTBL-XX</t>
  </si>
  <si>
    <t>GWT240305-BLK-XS</t>
  </si>
  <si>
    <t>GWT240305-BLK-SM</t>
  </si>
  <si>
    <t>GWT240305-BLK-MD</t>
  </si>
  <si>
    <t>GWT240305-BLK-LG</t>
  </si>
  <si>
    <t>GWT240305-BLK-XL</t>
  </si>
  <si>
    <t>GWT240305-BLK-XX</t>
  </si>
  <si>
    <t>G10STS165</t>
  </si>
  <si>
    <t>RICOCHET TEE</t>
  </si>
  <si>
    <t>GWT240306-ORNG-XS</t>
  </si>
  <si>
    <t>GWT240306-ORNG-SM</t>
  </si>
  <si>
    <t>GWT240306-ORNG-MD</t>
  </si>
  <si>
    <t>GWT240306-ORNG-LG</t>
  </si>
  <si>
    <t>GWT240306-ORNG-XL</t>
  </si>
  <si>
    <t>GWT240306-ORNG-XX</t>
  </si>
  <si>
    <t>GWT240306-NAVY-XS</t>
  </si>
  <si>
    <t>GWT240306-NAVY-SM</t>
  </si>
  <si>
    <t>GWT240306-NAVY-MD</t>
  </si>
  <si>
    <t>GWT240306-NAVY-LG</t>
  </si>
  <si>
    <t>GWT240306-NAVY-XL</t>
  </si>
  <si>
    <t>GWT240306-NAVY-XX</t>
  </si>
  <si>
    <t>GWT240306-BLK-XS</t>
  </si>
  <si>
    <t>GWT240306-BLK-SM</t>
  </si>
  <si>
    <t>GWT240306-BLK-MD</t>
  </si>
  <si>
    <t>GWT240306-BLK-LG</t>
  </si>
  <si>
    <t>GWT240306-BLK-XL</t>
  </si>
  <si>
    <t>GWT240306-BLK-XX</t>
  </si>
  <si>
    <t>G10STS162</t>
  </si>
  <si>
    <t>SPRAY CAMO TEE</t>
  </si>
  <si>
    <t>BROWN MULTI</t>
  </si>
  <si>
    <t>GWT240307-BNMT-XS</t>
  </si>
  <si>
    <t>GWT240307-BNMT-SM</t>
  </si>
  <si>
    <t>GWT240307-BNMT-MD</t>
  </si>
  <si>
    <t>GWT240307-BNMT-LG</t>
  </si>
  <si>
    <t>GWT240307-BNMT-XL</t>
  </si>
  <si>
    <t>GWT240307-BNMT-XX</t>
  </si>
  <si>
    <t>NAVY MULTI</t>
  </si>
  <si>
    <t>GWT240307-NVMT-XS</t>
  </si>
  <si>
    <t>GWT240307-NVMT-SM</t>
  </si>
  <si>
    <t>GWT240307-NVMT-MD</t>
  </si>
  <si>
    <t>GWT240307-NVMT-LG</t>
  </si>
  <si>
    <t>GWT240307-NVMT-XL</t>
  </si>
  <si>
    <t>GWT240307-NVMT-XX</t>
  </si>
  <si>
    <t>G10STS164</t>
  </si>
  <si>
    <t>WORLD OF SHIT TEE</t>
  </si>
  <si>
    <t>GWT240308-WHT-XS</t>
  </si>
  <si>
    <t>GWT240308-WHT-SM</t>
  </si>
  <si>
    <t>GWT240308-WHT-MD</t>
  </si>
  <si>
    <t>GWT240308-WHT-LG</t>
  </si>
  <si>
    <t>GWT240308-WHT-XL</t>
  </si>
  <si>
    <t>GWT240308-WHT-XX</t>
  </si>
  <si>
    <t>GWT240308-CRM-XS</t>
  </si>
  <si>
    <t>GWT240308-CRM-SM</t>
  </si>
  <si>
    <t>GWT240308-CRM-MD</t>
  </si>
  <si>
    <t>GWT240308-CRM-LG</t>
  </si>
  <si>
    <t>GWT240308-CRM-XL</t>
  </si>
  <si>
    <t>GWT240308-CRM-XX</t>
  </si>
  <si>
    <t>LT LBUE</t>
  </si>
  <si>
    <t>GWT240308-LTBL-XS</t>
  </si>
  <si>
    <t>GWT240308-LTBL-SM</t>
  </si>
  <si>
    <t>GWT240308-LTBL-MD</t>
  </si>
  <si>
    <t>GWT240308-LTBL-LG</t>
  </si>
  <si>
    <t>GWT240308-LTBL-XL</t>
  </si>
  <si>
    <t>GWT240308-LTBL-XX</t>
  </si>
  <si>
    <t>G10SR55</t>
  </si>
  <si>
    <t>MADDOX SWEATSHORT</t>
  </si>
  <si>
    <t>GWW240301-BLUE-XS</t>
  </si>
  <si>
    <t>GWW240301-BLUE-SM</t>
  </si>
  <si>
    <t>GWW240301-BLUE-MD</t>
  </si>
  <si>
    <t>GWW240301-BLUE-LG</t>
  </si>
  <si>
    <t>GWW240301-BLUE-XL</t>
  </si>
  <si>
    <t>GWW240301-BLUE-XX</t>
  </si>
  <si>
    <t>GWW240301-DKGN-XS</t>
  </si>
  <si>
    <t>GWW240301-DKGN-SM</t>
  </si>
  <si>
    <t>GWW240301-DKGN-MD</t>
  </si>
  <si>
    <t>GWW240301-DKGN-LG</t>
  </si>
  <si>
    <t>GWW240301-DKGN-XL</t>
  </si>
  <si>
    <t>GWW240301-DKGN-XX</t>
  </si>
  <si>
    <t>GWW240301-BLK-XS</t>
  </si>
  <si>
    <t>GWW240301-BLK-SM</t>
  </si>
  <si>
    <t>GWW240301-BLK-MD</t>
  </si>
  <si>
    <t>GWW240301-BLK-LG</t>
  </si>
  <si>
    <t>GWW240301-BLK-XL</t>
  </si>
  <si>
    <t>GWW240301-BLK-XX</t>
  </si>
  <si>
    <t>G10SR51</t>
  </si>
  <si>
    <t>WINSLOW SHORT</t>
  </si>
  <si>
    <t>GWW240302-WTMT-XS</t>
  </si>
  <si>
    <t>GWW240302-WTMT-SM</t>
  </si>
  <si>
    <t>GWW240302-WTMT-MD</t>
  </si>
  <si>
    <t>GWW240302-WTMT-LG</t>
  </si>
  <si>
    <t>GWW240302-WTMT-XL</t>
  </si>
  <si>
    <t>GWW240302-WTMT-XX</t>
  </si>
  <si>
    <t>GWW240302-ORMT-XS</t>
  </si>
  <si>
    <t>GWW240302-ORMT-SM</t>
  </si>
  <si>
    <t>GWW240302-ORMT-MD</t>
  </si>
  <si>
    <t>GWW240302-ORMT-LG</t>
  </si>
  <si>
    <t>GWW240302-ORMT-XL</t>
  </si>
  <si>
    <t>GWW240302-ORMT-XX</t>
  </si>
  <si>
    <t>G10PA81</t>
  </si>
  <si>
    <t>THE FEELING SWEATPANT</t>
  </si>
  <si>
    <t>GWP240301-CRM-XS</t>
  </si>
  <si>
    <t>GWP240301-CRM-SM</t>
  </si>
  <si>
    <t>GWP240301-CRM-MD</t>
  </si>
  <si>
    <t>GWP240301-CRM-LG</t>
  </si>
  <si>
    <t>GWP240301-CRM-XL</t>
  </si>
  <si>
    <t>GWP240301-CRM-XX</t>
  </si>
  <si>
    <t>GWP240302-BRWN-XS</t>
  </si>
  <si>
    <t>GWP240302-BRWN-SM</t>
  </si>
  <si>
    <t>GWP240302-BRWN-MD</t>
  </si>
  <si>
    <t>GWP240302-BRWN-LG</t>
  </si>
  <si>
    <t>GWP240302-BRWN-XL</t>
  </si>
  <si>
    <t>GWP240302-BRWN-XX</t>
  </si>
  <si>
    <t>GWP240302-BLK-XS</t>
  </si>
  <si>
    <t>GWP240302-BLK-SM</t>
  </si>
  <si>
    <t>GWP240302-BLK-MD</t>
  </si>
  <si>
    <t>GWP240302-BLK-LG</t>
  </si>
  <si>
    <t>GWP240302-BLK-XL</t>
  </si>
  <si>
    <t>GWP240302-BLK-XX</t>
  </si>
  <si>
    <t>G10HAT07</t>
  </si>
  <si>
    <t>WINSLOW SHADE HAT</t>
  </si>
  <si>
    <t>ONE</t>
  </si>
  <si>
    <t>GWC240301-WTMT-ONE</t>
  </si>
  <si>
    <t>GWC240301-ORMT-ONE</t>
  </si>
  <si>
    <t>UA COMMENT</t>
  </si>
  <si>
    <t>ADDED 1" AS PER COMMENT ON 5/5/2023</t>
  </si>
  <si>
    <t>T</t>
  </si>
  <si>
    <t>NECKBAND</t>
  </si>
  <si>
    <t>TO BẢN CỔ</t>
  </si>
  <si>
    <t>LAI TAY, LAI ÁO, BO CỔ</t>
  </si>
  <si>
    <t>DUYỆT MÀU SẮC, CHẤT LƯỢNG THEO PPS MÀU ORANGE DỰ KIẾN CHUYỂN NGÀY 15/12/23</t>
  </si>
  <si>
    <t>DUYỆT MÀU SẮC, CHẤT LƯỢNG THEO PPS MÀU NAVY DỰ KIẾN CHUYỂN NGÀY 15/12/23</t>
  </si>
  <si>
    <r>
      <t xml:space="preserve">GẮN Ở SƯỜN TRÁI NGƯỜI MẶC, CÁCH ĐƯỜNG MÉP BO </t>
    </r>
    <r>
      <rPr>
        <b/>
        <sz val="28"/>
        <rFont val="Muli"/>
      </rPr>
      <t>6</t>
    </r>
    <r>
      <rPr>
        <b/>
        <sz val="30"/>
        <rFont val="Muli"/>
      </rPr>
      <t xml:space="preserve">'' </t>
    </r>
  </si>
  <si>
    <r>
      <t>GẮN Ở GIỮA CỔ SAU CÁCH ĐƯỜNG MAY CỔ</t>
    </r>
    <r>
      <rPr>
        <b/>
        <sz val="30"/>
        <color theme="9" tint="-0.249977111117893"/>
        <rFont val="Muli"/>
      </rPr>
      <t xml:space="preserve"> </t>
    </r>
    <r>
      <rPr>
        <b/>
        <sz val="30"/>
        <rFont val="Muli"/>
      </rPr>
      <t>0.75''</t>
    </r>
    <r>
      <rPr>
        <sz val="30"/>
        <rFont val="Muli"/>
      </rPr>
      <t xml:space="preserve"> , MAY 4 CẠNH NHÃN </t>
    </r>
  </si>
  <si>
    <r>
      <t xml:space="preserve">GẮN BÊN NGOÀI SƯỜN TRÁI NGƯỜI MẶC, CÁCH ĐƯỜNG TRA BO </t>
    </r>
    <r>
      <rPr>
        <b/>
        <sz val="30"/>
        <rFont val="Muli"/>
      </rPr>
      <t>2''</t>
    </r>
    <r>
      <rPr>
        <sz val="28"/>
        <rFont val="Muli"/>
      </rPr>
      <t xml:space="preserve"> DƯỚI NHÃN CARE</t>
    </r>
  </si>
  <si>
    <t>GWSS24P0687015T00K
LOT 3001/10 - ÁNH A, CẤP ĐỦ</t>
  </si>
  <si>
    <t>GWSS24P0687016T00K
LOT 3064/11 - ÁNH A, CẤP ĐỦ</t>
  </si>
  <si>
    <t>OR2786C</t>
  </si>
  <si>
    <r>
      <rPr>
        <b/>
        <u/>
        <sz val="33"/>
        <rFont val="Muli"/>
      </rPr>
      <t>TRIỂN KHAI SẢN XUẤT:</t>
    </r>
    <r>
      <rPr>
        <sz val="33"/>
        <rFont val="Muli"/>
      </rPr>
      <t xml:space="preserve"> </t>
    </r>
    <r>
      <rPr>
        <b/>
        <sz val="33"/>
        <rFont val="Muli"/>
      </rPr>
      <t>THAM KHẢO QUY CÁCH MAY MÃ HÀNG G10ACW86 MÀU BLACK, CHUYỂN CÙNG TÁC NGHIỆP</t>
    </r>
  </si>
  <si>
    <t>CHUYỂN TÁC NGHIỆP SAU</t>
  </si>
  <si>
    <t>GWSS24P0687005T00K
LOT 3038/10 - ÁNH A, CẤP ĐỦ</t>
  </si>
  <si>
    <t>GWSS24P0687006T00K
LOT 3032/11 - ÁNH A, CẤP ĐỦ</t>
  </si>
  <si>
    <t>ĐÃ CHUYỂN TÁC NGHIỆP NGÀY 1/12/23</t>
  </si>
  <si>
    <t>GWSS24P0687021T00K
LOT 1347/11 - ÁNH A, CẤP TRIỆT TIÊU</t>
  </si>
  <si>
    <t>GWSS24P0687022T00K
LOT 3051/11 - ÁNH A, CẤP TRIỆT TIÊU</t>
  </si>
  <si>
    <t>DUYỆT MÀU SẮC, CHẤT LƯỢNG THEO PPS MÀU ORANGE DỰ KIẾN CHUYỂN NGÀY 25/12/23</t>
  </si>
  <si>
    <t>FW25</t>
  </si>
  <si>
    <t>3XL</t>
  </si>
  <si>
    <t>4XL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</si>
</sst>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  <numFmt numFmtId="174" formatCode="#\ ?/2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Geneva"/>
      <family val="1"/>
      <charset val="134"/>
    </font>
    <font>
      <b/>
      <sz val="36"/>
      <name val="Muli"/>
    </font>
    <font>
      <b/>
      <sz val="16"/>
      <name val="Muli"/>
    </font>
    <font>
      <sz val="16"/>
      <name val="Muli"/>
    </font>
    <font>
      <sz val="13"/>
      <name val="Muli"/>
    </font>
    <font>
      <sz val="26"/>
      <name val="Muli"/>
    </font>
    <font>
      <b/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b/>
      <sz val="30"/>
      <name val="Muli"/>
    </font>
    <font>
      <sz val="15"/>
      <name val="Muli"/>
    </font>
    <font>
      <b/>
      <u/>
      <sz val="12"/>
      <name val="Muli"/>
    </font>
    <font>
      <u/>
      <sz val="15"/>
      <name val="Muli"/>
    </font>
    <font>
      <b/>
      <sz val="14"/>
      <name val="Muli"/>
    </font>
    <font>
      <b/>
      <sz val="12"/>
      <name val="Muli"/>
    </font>
    <font>
      <b/>
      <sz val="28"/>
      <name val="Muli"/>
    </font>
    <font>
      <b/>
      <sz val="11"/>
      <name val="Muli"/>
    </font>
    <font>
      <sz val="18"/>
      <name val="Muli"/>
    </font>
    <font>
      <sz val="12"/>
      <name val="Muli"/>
    </font>
    <font>
      <sz val="11"/>
      <name val="Muli"/>
    </font>
    <font>
      <b/>
      <sz val="18"/>
      <name val="Muli"/>
    </font>
    <font>
      <b/>
      <sz val="19"/>
      <name val="Muli"/>
    </font>
    <font>
      <sz val="20"/>
      <name val="Muli"/>
    </font>
    <font>
      <sz val="14"/>
      <name val="Muli"/>
    </font>
    <font>
      <b/>
      <sz val="48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sz val="28"/>
      <name val="Muli"/>
    </font>
    <font>
      <b/>
      <sz val="30"/>
      <color theme="9" tint="-0.249977111117893"/>
      <name val="Muli"/>
    </font>
    <font>
      <sz val="30"/>
      <name val="Muli"/>
    </font>
    <font>
      <sz val="32"/>
      <color theme="1"/>
      <name val="Muli"/>
    </font>
    <font>
      <sz val="12"/>
      <color theme="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  <font>
      <sz val="36"/>
      <name val="Muli"/>
    </font>
    <font>
      <sz val="33"/>
      <name val="Muli"/>
    </font>
    <font>
      <b/>
      <sz val="33"/>
      <name val="Muli"/>
    </font>
    <font>
      <b/>
      <u/>
      <sz val="22"/>
      <name val="Muli"/>
    </font>
    <font>
      <b/>
      <u/>
      <sz val="36"/>
      <name val="Muli"/>
    </font>
    <font>
      <b/>
      <sz val="72"/>
      <name val="Muli"/>
    </font>
    <font>
      <b/>
      <sz val="14"/>
      <color theme="1"/>
      <name val="Muli"/>
    </font>
    <font>
      <sz val="14"/>
      <color theme="1"/>
      <name val="Calibri"/>
      <family val="2"/>
      <scheme val="minor"/>
    </font>
    <font>
      <sz val="14"/>
      <color theme="1"/>
      <name val="Muli"/>
    </font>
    <font>
      <b/>
      <sz val="16"/>
      <color theme="1"/>
      <name val="Muli"/>
    </font>
    <font>
      <sz val="12"/>
      <color theme="1"/>
      <name val="Muli"/>
    </font>
    <font>
      <sz val="72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rgb="FF000000"/>
      <name val="Muli"/>
    </font>
    <font>
      <sz val="11"/>
      <color theme="1"/>
      <name val="Muli"/>
    </font>
    <font>
      <b/>
      <sz val="22"/>
      <color theme="1"/>
      <name val="Muli"/>
    </font>
    <font>
      <b/>
      <sz val="11"/>
      <color theme="1"/>
      <name val="Muli"/>
    </font>
    <font>
      <b/>
      <sz val="12"/>
      <color theme="1"/>
      <name val="Muli"/>
    </font>
    <font>
      <b/>
      <sz val="8"/>
      <name val="Muli"/>
    </font>
    <font>
      <b/>
      <sz val="9"/>
      <name val="Muli"/>
    </font>
    <font>
      <i/>
      <sz val="12"/>
      <name val="Muli"/>
    </font>
    <font>
      <b/>
      <u/>
      <sz val="33"/>
      <name val="Muli"/>
    </font>
    <font>
      <b/>
      <sz val="11"/>
      <color theme="1"/>
      <name val="Calibri"/>
      <family val="2"/>
      <scheme val="minor"/>
    </font>
    <font>
      <b/>
      <sz val="11"/>
      <color rgb="FF333F4F"/>
      <name val="Muli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3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8" borderId="16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9" borderId="23" applyNumberFormat="0" applyProtection="0">
      <alignment horizontal="right" vertical="center"/>
    </xf>
    <xf numFmtId="0" fontId="2" fillId="10" borderId="23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4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20" fillId="0" borderId="0"/>
    <xf numFmtId="0" fontId="10" fillId="0" borderId="0"/>
    <xf numFmtId="0" fontId="54" fillId="0" borderId="0">
      <alignment vertical="center"/>
    </xf>
    <xf numFmtId="43" fontId="54" fillId="0" borderId="0" applyFont="0" applyFill="0" applyBorder="0" applyAlignment="0" applyProtection="0"/>
  </cellStyleXfs>
  <cellXfs count="468">
    <xf numFmtId="0" fontId="0" fillId="0" borderId="0" xfId="0"/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29" fillId="3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29" fillId="2" borderId="1" xfId="0" applyFont="1" applyFill="1" applyBorder="1" applyAlignment="1" applyProtection="1">
      <alignment vertical="center"/>
      <protection hidden="1"/>
    </xf>
    <xf numFmtId="0" fontId="30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horizontal="left" vertical="center"/>
    </xf>
    <xf numFmtId="15" fontId="29" fillId="2" borderId="1" xfId="0" applyNumberFormat="1" applyFont="1" applyFill="1" applyBorder="1" applyAlignment="1">
      <alignment horizontal="left" vertical="center" wrapText="1"/>
    </xf>
    <xf numFmtId="15" fontId="29" fillId="2" borderId="1" xfId="0" applyNumberFormat="1" applyFont="1" applyFill="1" applyBorder="1" applyAlignment="1">
      <alignment horizontal="left" vertical="center"/>
    </xf>
    <xf numFmtId="164" fontId="29" fillId="2" borderId="1" xfId="0" quotePrefix="1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right" vertical="center"/>
    </xf>
    <xf numFmtId="3" fontId="33" fillId="2" borderId="4" xfId="0" applyNumberFormat="1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right" vertical="center"/>
    </xf>
    <xf numFmtId="3" fontId="33" fillId="2" borderId="4" xfId="0" applyNumberFormat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3" fontId="36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37" fillId="3" borderId="27" xfId="0" applyFont="1" applyFill="1" applyBorder="1" applyAlignment="1">
      <alignment vertical="center"/>
    </xf>
    <xf numFmtId="0" fontId="37" fillId="3" borderId="14" xfId="0" applyFont="1" applyFill="1" applyBorder="1" applyAlignment="1">
      <alignment vertical="center"/>
    </xf>
    <xf numFmtId="0" fontId="37" fillId="3" borderId="15" xfId="0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1" fontId="28" fillId="2" borderId="11" xfId="0" applyNumberFormat="1" applyFont="1" applyFill="1" applyBorder="1" applyAlignment="1">
      <alignment horizontal="center" vertical="center" wrapText="1"/>
    </xf>
    <xf numFmtId="165" fontId="28" fillId="2" borderId="11" xfId="0" applyNumberFormat="1" applyFont="1" applyFill="1" applyBorder="1" applyAlignment="1">
      <alignment horizontal="center" vertical="center"/>
    </xf>
    <xf numFmtId="1" fontId="28" fillId="2" borderId="11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28" fillId="2" borderId="16" xfId="0" applyFont="1" applyFill="1" applyBorder="1" applyAlignment="1">
      <alignment horizontal="center" vertical="center"/>
    </xf>
    <xf numFmtId="1" fontId="28" fillId="0" borderId="16" xfId="1" applyNumberFormat="1" applyFont="1" applyBorder="1" applyAlignment="1">
      <alignment horizontal="center" vertical="center" wrapText="1"/>
    </xf>
    <xf numFmtId="1" fontId="39" fillId="2" borderId="16" xfId="0" applyNumberFormat="1" applyFont="1" applyFill="1" applyBorder="1" applyAlignment="1">
      <alignment horizontal="left" vertical="center"/>
    </xf>
    <xf numFmtId="1" fontId="28" fillId="2" borderId="16" xfId="0" applyNumberFormat="1" applyFont="1" applyFill="1" applyBorder="1" applyAlignment="1">
      <alignment horizontal="left" vertical="center"/>
    </xf>
    <xf numFmtId="2" fontId="28" fillId="2" borderId="16" xfId="0" applyNumberFormat="1" applyFont="1" applyFill="1" applyBorder="1" applyAlignment="1">
      <alignment horizontal="center" vertical="center"/>
    </xf>
    <xf numFmtId="165" fontId="28" fillId="2" borderId="16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vertical="center"/>
    </xf>
    <xf numFmtId="1" fontId="28" fillId="2" borderId="16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1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 wrapText="1"/>
    </xf>
    <xf numFmtId="2" fontId="41" fillId="2" borderId="0" xfId="0" applyNumberFormat="1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 wrapText="1"/>
    </xf>
    <xf numFmtId="166" fontId="28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center" wrapText="1"/>
    </xf>
    <xf numFmtId="0" fontId="42" fillId="2" borderId="0" xfId="0" applyFont="1" applyFill="1" applyAlignment="1">
      <alignment vertical="center" wrapText="1"/>
    </xf>
    <xf numFmtId="0" fontId="45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166" fontId="29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22" fillId="7" borderId="8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vertical="center" wrapText="1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center" vertical="center"/>
    </xf>
    <xf numFmtId="0" fontId="37" fillId="13" borderId="16" xfId="2" applyFont="1" applyFill="1" applyBorder="1" applyAlignment="1">
      <alignment horizontal="center" vertical="center" wrapText="1"/>
    </xf>
    <xf numFmtId="0" fontId="37" fillId="7" borderId="16" xfId="2" applyFont="1" applyFill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37" fillId="7" borderId="16" xfId="2" applyFont="1" applyFill="1" applyBorder="1" applyAlignment="1">
      <alignment horizontal="center" vertical="center"/>
    </xf>
    <xf numFmtId="0" fontId="50" fillId="0" borderId="16" xfId="2" applyFont="1" applyBorder="1" applyAlignment="1">
      <alignment horizontal="center" vertical="center" wrapText="1"/>
    </xf>
    <xf numFmtId="0" fontId="37" fillId="0" borderId="0" xfId="2" applyFont="1" applyAlignment="1">
      <alignment vertical="center"/>
    </xf>
    <xf numFmtId="0" fontId="37" fillId="7" borderId="15" xfId="2" applyFont="1" applyFill="1" applyBorder="1" applyAlignment="1">
      <alignment horizontal="center" vertical="center" wrapText="1"/>
    </xf>
    <xf numFmtId="1" fontId="37" fillId="7" borderId="16" xfId="2" applyNumberFormat="1" applyFont="1" applyFill="1" applyBorder="1" applyAlignment="1">
      <alignment horizontal="center" vertical="center" wrapText="1"/>
    </xf>
    <xf numFmtId="0" fontId="50" fillId="0" borderId="16" xfId="2" quotePrefix="1" applyFont="1" applyBorder="1" applyAlignment="1">
      <alignment horizontal="center" vertical="center" wrapText="1"/>
    </xf>
    <xf numFmtId="0" fontId="37" fillId="7" borderId="16" xfId="2" applyFont="1" applyFill="1" applyBorder="1" applyAlignment="1">
      <alignment horizontal="left" vertical="center" wrapText="1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6" fillId="3" borderId="0" xfId="0" applyFont="1" applyFill="1" applyAlignment="1">
      <alignment horizontal="left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42" fillId="3" borderId="14" xfId="0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0" fontId="37" fillId="3" borderId="25" xfId="0" applyFont="1" applyFill="1" applyBorder="1" applyAlignment="1">
      <alignment vertical="center" wrapText="1"/>
    </xf>
    <xf numFmtId="173" fontId="28" fillId="2" borderId="16" xfId="0" applyNumberFormat="1" applyFont="1" applyFill="1" applyBorder="1" applyAlignment="1">
      <alignment horizontal="center" vertical="center"/>
    </xf>
    <xf numFmtId="1" fontId="28" fillId="2" borderId="0" xfId="0" applyNumberFormat="1" applyFont="1" applyFill="1" applyAlignment="1">
      <alignment vertical="center"/>
    </xf>
    <xf numFmtId="0" fontId="53" fillId="3" borderId="0" xfId="0" applyFont="1" applyFill="1" applyAlignment="1">
      <alignment vertical="center"/>
    </xf>
    <xf numFmtId="0" fontId="41" fillId="3" borderId="0" xfId="0" applyFont="1" applyFill="1" applyAlignment="1">
      <alignment vertical="center"/>
    </xf>
    <xf numFmtId="0" fontId="41" fillId="3" borderId="0" xfId="0" applyFont="1" applyFill="1" applyAlignment="1">
      <alignment vertical="center" wrapText="1"/>
    </xf>
    <xf numFmtId="0" fontId="21" fillId="0" borderId="11" xfId="2" applyFont="1" applyBorder="1" applyAlignment="1">
      <alignment vertical="top" wrapText="1"/>
    </xf>
    <xf numFmtId="1" fontId="42" fillId="2" borderId="15" xfId="0" applyNumberFormat="1" applyFont="1" applyFill="1" applyBorder="1" applyAlignment="1">
      <alignment vertical="center" wrapText="1"/>
    </xf>
    <xf numFmtId="1" fontId="44" fillId="0" borderId="16" xfId="1" applyNumberFormat="1" applyFont="1" applyBorder="1" applyAlignment="1">
      <alignment horizontal="center" vertical="center" wrapText="1"/>
    </xf>
    <xf numFmtId="0" fontId="42" fillId="7" borderId="22" xfId="0" applyFont="1" applyFill="1" applyBorder="1" applyAlignment="1">
      <alignment horizontal="center" vertical="center" wrapText="1"/>
    </xf>
    <xf numFmtId="0" fontId="42" fillId="7" borderId="22" xfId="0" applyFont="1" applyFill="1" applyBorder="1" applyAlignment="1">
      <alignment horizontal="center" vertical="center"/>
    </xf>
    <xf numFmtId="0" fontId="42" fillId="7" borderId="20" xfId="0" applyFont="1" applyFill="1" applyBorder="1" applyAlignment="1">
      <alignment horizontal="center" vertical="center" wrapText="1"/>
    </xf>
    <xf numFmtId="0" fontId="42" fillId="7" borderId="20" xfId="0" applyFont="1" applyFill="1" applyBorder="1" applyAlignment="1">
      <alignment vertical="center" wrapText="1"/>
    </xf>
    <xf numFmtId="1" fontId="22" fillId="2" borderId="15" xfId="0" applyNumberFormat="1" applyFont="1" applyFill="1" applyBorder="1" applyAlignment="1">
      <alignment vertical="center" wrapText="1"/>
    </xf>
    <xf numFmtId="1" fontId="37" fillId="7" borderId="17" xfId="2" applyNumberFormat="1" applyFont="1" applyFill="1" applyBorder="1" applyAlignment="1">
      <alignment horizontal="center" vertical="center" wrapText="1"/>
    </xf>
    <xf numFmtId="0" fontId="37" fillId="7" borderId="17" xfId="2" applyFont="1" applyFill="1" applyBorder="1" applyAlignment="1">
      <alignment horizontal="center" vertical="center" wrapText="1"/>
    </xf>
    <xf numFmtId="0" fontId="37" fillId="13" borderId="17" xfId="2" applyFont="1" applyFill="1" applyBorder="1" applyAlignment="1">
      <alignment horizontal="center" vertical="center" wrapText="1"/>
    </xf>
    <xf numFmtId="12" fontId="26" fillId="0" borderId="0" xfId="0" quotePrefix="1" applyNumberFormat="1" applyFont="1" applyAlignment="1">
      <alignment vertical="center" wrapText="1"/>
    </xf>
    <xf numFmtId="12" fontId="21" fillId="0" borderId="16" xfId="0" quotePrefix="1" applyNumberFormat="1" applyFont="1" applyBorder="1" applyAlignment="1">
      <alignment horizontal="center" vertical="center" wrapText="1"/>
    </xf>
    <xf numFmtId="0" fontId="21" fillId="0" borderId="29" xfId="2" applyFont="1" applyBorder="1" applyAlignment="1">
      <alignment horizontal="center" vertical="top" wrapText="1"/>
    </xf>
    <xf numFmtId="0" fontId="27" fillId="2" borderId="0" xfId="0" applyFont="1" applyFill="1" applyAlignment="1">
      <alignment vertical="center"/>
    </xf>
    <xf numFmtId="0" fontId="29" fillId="2" borderId="0" xfId="0" quotePrefix="1" applyFont="1" applyFill="1" applyAlignment="1">
      <alignment horizontal="left" vertical="center"/>
    </xf>
    <xf numFmtId="1" fontId="29" fillId="2" borderId="0" xfId="0" applyNumberFormat="1" applyFont="1" applyFill="1" applyAlignment="1">
      <alignment horizontal="center" vertical="center"/>
    </xf>
    <xf numFmtId="1" fontId="29" fillId="2" borderId="0" xfId="0" applyNumberFormat="1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1" fillId="12" borderId="0" xfId="0" applyFont="1" applyFill="1" applyAlignment="1">
      <alignment horizontal="left" vertical="center"/>
    </xf>
    <xf numFmtId="0" fontId="21" fillId="12" borderId="0" xfId="0" applyFont="1" applyFill="1" applyAlignment="1">
      <alignment horizontal="center" vertical="center"/>
    </xf>
    <xf numFmtId="1" fontId="21" fillId="12" borderId="0" xfId="0" applyNumberFormat="1" applyFont="1" applyFill="1" applyAlignment="1">
      <alignment horizontal="right" vertical="center"/>
    </xf>
    <xf numFmtId="1" fontId="21" fillId="12" borderId="0" xfId="0" applyNumberFormat="1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1" fontId="28" fillId="2" borderId="16" xfId="0" applyNumberFormat="1" applyFont="1" applyFill="1" applyBorder="1" applyAlignment="1">
      <alignment vertical="center" wrapText="1"/>
    </xf>
    <xf numFmtId="0" fontId="29" fillId="0" borderId="16" xfId="0" quotePrefix="1" applyFont="1" applyBorder="1" applyAlignment="1">
      <alignment horizontal="center" vertical="center"/>
    </xf>
    <xf numFmtId="0" fontId="29" fillId="0" borderId="0" xfId="0" quotePrefix="1" applyFont="1" applyAlignment="1">
      <alignment horizontal="left" vertical="center"/>
    </xf>
    <xf numFmtId="0" fontId="29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1" fontId="25" fillId="2" borderId="17" xfId="0" applyNumberFormat="1" applyFont="1" applyFill="1" applyBorder="1" applyAlignment="1">
      <alignment horizontal="center" vertical="center" wrapText="1"/>
    </xf>
    <xf numFmtId="0" fontId="26" fillId="0" borderId="16" xfId="0" quotePrefix="1" applyFont="1" applyBorder="1" applyAlignment="1">
      <alignment horizontal="center" vertical="center"/>
    </xf>
    <xf numFmtId="1" fontId="25" fillId="2" borderId="17" xfId="0" applyNumberFormat="1" applyFont="1" applyFill="1" applyBorder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166" fontId="25" fillId="2" borderId="0" xfId="0" applyNumberFormat="1" applyFont="1" applyFill="1" applyAlignment="1">
      <alignment horizontal="center" vertical="center"/>
    </xf>
    <xf numFmtId="0" fontId="25" fillId="2" borderId="0" xfId="0" quotePrefix="1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8" fillId="2" borderId="16" xfId="0" quotePrefix="1" applyFont="1" applyFill="1" applyBorder="1" applyAlignment="1">
      <alignment horizontal="left" vertical="center"/>
    </xf>
    <xf numFmtId="0" fontId="48" fillId="2" borderId="16" xfId="0" applyFont="1" applyFill="1" applyBorder="1" applyAlignment="1">
      <alignment horizontal="center" vertical="center"/>
    </xf>
    <xf numFmtId="0" fontId="48" fillId="2" borderId="16" xfId="0" applyFont="1" applyFill="1" applyBorder="1" applyAlignment="1">
      <alignment horizontal="right" vertical="center"/>
    </xf>
    <xf numFmtId="0" fontId="48" fillId="2" borderId="0" xfId="0" applyFont="1" applyFill="1" applyAlignment="1">
      <alignment horizontal="center" vertical="center"/>
    </xf>
    <xf numFmtId="166" fontId="48" fillId="2" borderId="0" xfId="0" applyNumberFormat="1" applyFont="1" applyFill="1" applyAlignment="1">
      <alignment horizontal="center" vertical="center"/>
    </xf>
    <xf numFmtId="1" fontId="48" fillId="2" borderId="16" xfId="0" applyNumberFormat="1" applyFont="1" applyFill="1" applyBorder="1" applyAlignment="1">
      <alignment horizontal="center" vertical="center"/>
    </xf>
    <xf numFmtId="1" fontId="48" fillId="2" borderId="16" xfId="0" applyNumberFormat="1" applyFont="1" applyFill="1" applyBorder="1" applyAlignment="1">
      <alignment horizontal="right" vertical="center"/>
    </xf>
    <xf numFmtId="0" fontId="37" fillId="0" borderId="0" xfId="2" applyFont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0" fontId="62" fillId="0" borderId="16" xfId="0" applyFont="1" applyBorder="1" applyAlignment="1">
      <alignment vertical="center" wrapText="1"/>
    </xf>
    <xf numFmtId="0" fontId="63" fillId="0" borderId="16" xfId="0" applyFont="1" applyBorder="1" applyAlignment="1">
      <alignment vertical="center" wrapText="1"/>
    </xf>
    <xf numFmtId="0" fontId="64" fillId="0" borderId="16" xfId="0" applyFont="1" applyBorder="1" applyAlignment="1">
      <alignment vertical="center" wrapText="1"/>
    </xf>
    <xf numFmtId="0" fontId="62" fillId="0" borderId="16" xfId="0" applyFont="1" applyBorder="1" applyAlignment="1">
      <alignment horizontal="center" vertical="center" wrapText="1"/>
    </xf>
    <xf numFmtId="12" fontId="64" fillId="0" borderId="16" xfId="0" applyNumberFormat="1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/>
    </xf>
    <xf numFmtId="16" fontId="64" fillId="0" borderId="16" xfId="0" applyNumberFormat="1" applyFont="1" applyBorder="1" applyAlignment="1">
      <alignment horizontal="center" vertical="center" wrapText="1"/>
    </xf>
    <xf numFmtId="12" fontId="62" fillId="0" borderId="16" xfId="0" applyNumberFormat="1" applyFont="1" applyBorder="1" applyAlignment="1">
      <alignment horizontal="center" vertical="center" wrapText="1"/>
    </xf>
    <xf numFmtId="0" fontId="66" fillId="0" borderId="0" xfId="61" applyFont="1" applyAlignment="1">
      <alignment horizontal="center" vertical="center"/>
    </xf>
    <xf numFmtId="0" fontId="67" fillId="0" borderId="0" xfId="61" applyFont="1" applyAlignment="1">
      <alignment horizontal="center" vertical="center"/>
    </xf>
    <xf numFmtId="0" fontId="40" fillId="0" borderId="0" xfId="61" applyFont="1" applyAlignment="1">
      <alignment horizontal="center" vertical="center"/>
    </xf>
    <xf numFmtId="0" fontId="68" fillId="18" borderId="16" xfId="61" applyFont="1" applyFill="1" applyBorder="1" applyAlignment="1">
      <alignment horizontal="center" vertical="center"/>
    </xf>
    <xf numFmtId="0" fontId="68" fillId="18" borderId="17" xfId="61" applyFont="1" applyFill="1" applyBorder="1" applyAlignment="1">
      <alignment horizontal="center" vertical="center"/>
    </xf>
    <xf numFmtId="0" fontId="68" fillId="18" borderId="16" xfId="61" applyFont="1" applyFill="1" applyBorder="1" applyAlignment="1">
      <alignment horizontal="center" vertical="center" wrapText="1"/>
    </xf>
    <xf numFmtId="0" fontId="69" fillId="0" borderId="16" xfId="61" applyFont="1" applyBorder="1" applyAlignment="1">
      <alignment horizontal="center" vertical="center"/>
    </xf>
    <xf numFmtId="1" fontId="69" fillId="0" borderId="39" xfId="61" applyNumberFormat="1" applyFont="1" applyBorder="1" applyAlignment="1">
      <alignment horizontal="center" vertical="center"/>
    </xf>
    <xf numFmtId="0" fontId="69" fillId="0" borderId="0" xfId="61" applyFont="1" applyAlignment="1">
      <alignment horizontal="center" vertical="center"/>
    </xf>
    <xf numFmtId="0" fontId="69" fillId="0" borderId="29" xfId="61" applyFont="1" applyBorder="1" applyAlignment="1">
      <alignment horizontal="center" vertical="center"/>
    </xf>
    <xf numFmtId="0" fontId="71" fillId="0" borderId="0" xfId="0" applyFont="1"/>
    <xf numFmtId="0" fontId="71" fillId="3" borderId="0" xfId="0" applyFont="1" applyFill="1" applyAlignment="1">
      <alignment horizontal="center"/>
    </xf>
    <xf numFmtId="0" fontId="71" fillId="3" borderId="0" xfId="0" applyFont="1" applyFill="1"/>
    <xf numFmtId="0" fontId="72" fillId="0" borderId="0" xfId="0" applyFont="1"/>
    <xf numFmtId="0" fontId="65" fillId="3" borderId="0" xfId="0" applyFont="1" applyFill="1" applyAlignment="1">
      <alignment horizontal="left"/>
    </xf>
    <xf numFmtId="0" fontId="72" fillId="3" borderId="0" xfId="0" applyFont="1" applyFill="1" applyAlignment="1">
      <alignment horizontal="center"/>
    </xf>
    <xf numFmtId="0" fontId="72" fillId="3" borderId="0" xfId="0" applyFont="1" applyFill="1"/>
    <xf numFmtId="0" fontId="73" fillId="17" borderId="0" xfId="0" applyFont="1" applyFill="1" applyAlignment="1">
      <alignment horizontal="center" vertical="center"/>
    </xf>
    <xf numFmtId="0" fontId="73" fillId="7" borderId="0" xfId="0" applyFont="1" applyFill="1" applyAlignment="1">
      <alignment horizontal="center" vertical="center"/>
    </xf>
    <xf numFmtId="0" fontId="73" fillId="3" borderId="0" xfId="0" applyFont="1" applyFill="1" applyAlignment="1">
      <alignment horizontal="center" vertical="center"/>
    </xf>
    <xf numFmtId="0" fontId="73" fillId="7" borderId="0" xfId="0" applyFont="1" applyFill="1" applyAlignment="1">
      <alignment horizontal="center" vertical="center" wrapText="1"/>
    </xf>
    <xf numFmtId="0" fontId="73" fillId="17" borderId="0" xfId="0" applyFont="1" applyFill="1"/>
    <xf numFmtId="0" fontId="74" fillId="3" borderId="0" xfId="0" applyFont="1" applyFill="1" applyAlignment="1">
      <alignment vertical="center"/>
    </xf>
    <xf numFmtId="0" fontId="74" fillId="3" borderId="0" xfId="0" applyFont="1" applyFill="1" applyAlignment="1">
      <alignment horizontal="left" vertical="center" indent="5"/>
    </xf>
    <xf numFmtId="0" fontId="0" fillId="3" borderId="0" xfId="0" applyFill="1"/>
    <xf numFmtId="0" fontId="71" fillId="17" borderId="0" xfId="0" applyFont="1" applyFill="1"/>
    <xf numFmtId="0" fontId="66" fillId="3" borderId="0" xfId="0" applyFont="1" applyFill="1" applyAlignment="1">
      <alignment vertical="center"/>
    </xf>
    <xf numFmtId="0" fontId="71" fillId="3" borderId="0" xfId="0" applyFont="1" applyFill="1" applyAlignment="1">
      <alignment horizontal="center" vertical="center"/>
    </xf>
    <xf numFmtId="0" fontId="71" fillId="3" borderId="0" xfId="0" applyFont="1" applyFill="1" applyAlignment="1">
      <alignment horizontal="center" wrapText="1"/>
    </xf>
    <xf numFmtId="0" fontId="71" fillId="3" borderId="0" xfId="0" applyFont="1" applyFill="1" applyAlignment="1">
      <alignment horizontal="left"/>
    </xf>
    <xf numFmtId="0" fontId="66" fillId="3" borderId="0" xfId="0" applyFont="1" applyFill="1" applyAlignment="1">
      <alignment horizontal="left" vertical="center" indent="5"/>
    </xf>
    <xf numFmtId="0" fontId="66" fillId="3" borderId="0" xfId="0" applyFont="1" applyFill="1" applyAlignment="1">
      <alignment horizontal="center" vertical="center"/>
    </xf>
    <xf numFmtId="0" fontId="40" fillId="0" borderId="0" xfId="60" applyFont="1"/>
    <xf numFmtId="0" fontId="73" fillId="19" borderId="16" xfId="0" applyFont="1" applyFill="1" applyBorder="1" applyAlignment="1">
      <alignment vertical="center"/>
    </xf>
    <xf numFmtId="0" fontId="71" fillId="0" borderId="16" xfId="0" applyFont="1" applyBorder="1" applyAlignment="1">
      <alignment horizontal="center"/>
    </xf>
    <xf numFmtId="0" fontId="71" fillId="0" borderId="16" xfId="0" quotePrefix="1" applyFont="1" applyBorder="1" applyAlignment="1">
      <alignment horizontal="center"/>
    </xf>
    <xf numFmtId="16" fontId="71" fillId="0" borderId="16" xfId="0" quotePrefix="1" applyNumberFormat="1" applyFont="1" applyBorder="1" applyAlignment="1">
      <alignment horizontal="center"/>
    </xf>
    <xf numFmtId="0" fontId="36" fillId="0" borderId="0" xfId="60" applyFont="1" applyAlignment="1">
      <alignment vertical="center"/>
    </xf>
    <xf numFmtId="0" fontId="36" fillId="7" borderId="41" xfId="60" applyFont="1" applyFill="1" applyBorder="1" applyAlignment="1">
      <alignment horizontal="left" vertical="center"/>
    </xf>
    <xf numFmtId="14" fontId="36" fillId="16" borderId="41" xfId="60" applyNumberFormat="1" applyFont="1" applyFill="1" applyBorder="1" applyAlignment="1">
      <alignment horizontal="center" vertical="center"/>
    </xf>
    <xf numFmtId="0" fontId="36" fillId="0" borderId="6" xfId="60" applyFont="1" applyBorder="1" applyAlignment="1">
      <alignment horizontal="center" vertical="center"/>
    </xf>
    <xf numFmtId="0" fontId="75" fillId="16" borderId="41" xfId="60" applyFont="1" applyFill="1" applyBorder="1" applyAlignment="1">
      <alignment horizontal="center" vertical="center" wrapText="1"/>
    </xf>
    <xf numFmtId="0" fontId="76" fillId="16" borderId="41" xfId="60" applyFont="1" applyFill="1" applyBorder="1" applyAlignment="1">
      <alignment horizontal="center" vertical="center"/>
    </xf>
    <xf numFmtId="0" fontId="36" fillId="0" borderId="0" xfId="60" applyFont="1" applyAlignment="1">
      <alignment horizontal="left" vertical="center"/>
    </xf>
    <xf numFmtId="0" fontId="38" fillId="0" borderId="0" xfId="60" applyFont="1" applyAlignment="1">
      <alignment horizontal="center" vertical="center"/>
    </xf>
    <xf numFmtId="0" fontId="36" fillId="16" borderId="41" xfId="60" applyFont="1" applyFill="1" applyBorder="1" applyAlignment="1">
      <alignment horizontal="center" vertical="center"/>
    </xf>
    <xf numFmtId="0" fontId="0" fillId="0" borderId="42" xfId="0" applyBorder="1"/>
    <xf numFmtId="0" fontId="40" fillId="0" borderId="43" xfId="60" applyFont="1" applyBorder="1"/>
    <xf numFmtId="0" fontId="40" fillId="0" borderId="44" xfId="60" applyFont="1" applyBorder="1"/>
    <xf numFmtId="0" fontId="38" fillId="7" borderId="41" xfId="60" applyFont="1" applyFill="1" applyBorder="1" applyAlignment="1">
      <alignment horizontal="center" vertical="center"/>
    </xf>
    <xf numFmtId="0" fontId="38" fillId="7" borderId="5" xfId="60" applyFont="1" applyFill="1" applyBorder="1" applyAlignment="1">
      <alignment horizontal="center" vertical="center"/>
    </xf>
    <xf numFmtId="0" fontId="38" fillId="7" borderId="41" xfId="60" applyFont="1" applyFill="1" applyBorder="1" applyAlignment="1">
      <alignment horizontal="center" vertical="center" wrapText="1"/>
    </xf>
    <xf numFmtId="0" fontId="38" fillId="7" borderId="7" xfId="60" applyFont="1" applyFill="1" applyBorder="1" applyAlignment="1">
      <alignment horizontal="center" vertical="center" wrapText="1"/>
    </xf>
    <xf numFmtId="0" fontId="36" fillId="0" borderId="0" xfId="60" applyFont="1" applyAlignment="1">
      <alignment horizontal="center" vertical="center"/>
    </xf>
    <xf numFmtId="0" fontId="36" fillId="0" borderId="45" xfId="60" applyFont="1" applyBorder="1" applyAlignment="1">
      <alignment horizontal="center" vertical="center"/>
    </xf>
    <xf numFmtId="0" fontId="36" fillId="0" borderId="45" xfId="60" applyFont="1" applyBorder="1" applyAlignment="1">
      <alignment horizontal="center" vertical="center" wrapText="1"/>
    </xf>
    <xf numFmtId="0" fontId="36" fillId="0" borderId="49" xfId="60" applyFont="1" applyBorder="1" applyAlignment="1">
      <alignment horizontal="center" vertical="center"/>
    </xf>
    <xf numFmtId="0" fontId="36" fillId="0" borderId="50" xfId="60" applyFont="1" applyBorder="1" applyAlignment="1">
      <alignment horizontal="center" vertical="center" wrapText="1"/>
    </xf>
    <xf numFmtId="0" fontId="36" fillId="0" borderId="54" xfId="60" applyFont="1" applyBorder="1" applyAlignment="1">
      <alignment horizontal="center" vertical="center"/>
    </xf>
    <xf numFmtId="0" fontId="36" fillId="0" borderId="55" xfId="60" applyFont="1" applyBorder="1" applyAlignment="1">
      <alignment horizontal="center" vertical="center"/>
    </xf>
    <xf numFmtId="0" fontId="36" fillId="0" borderId="56" xfId="60" applyFont="1" applyBorder="1" applyAlignment="1">
      <alignment horizontal="center" vertical="center" wrapText="1"/>
    </xf>
    <xf numFmtId="0" fontId="36" fillId="0" borderId="56" xfId="60" applyFont="1" applyBorder="1" applyAlignment="1">
      <alignment horizontal="center" vertical="center"/>
    </xf>
    <xf numFmtId="0" fontId="36" fillId="0" borderId="0" xfId="60" applyFont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6" fillId="0" borderId="0" xfId="60" applyFont="1" applyAlignment="1">
      <alignment horizontal="center" vertical="top"/>
    </xf>
    <xf numFmtId="0" fontId="40" fillId="0" borderId="0" xfId="60" applyFont="1" applyAlignment="1">
      <alignment vertical="center"/>
    </xf>
    <xf numFmtId="0" fontId="37" fillId="2" borderId="59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58" fillId="4" borderId="2" xfId="0" quotePrefix="1" applyFont="1" applyFill="1" applyBorder="1" applyAlignment="1">
      <alignment horizontal="center" vertical="center"/>
    </xf>
    <xf numFmtId="0" fontId="57" fillId="2" borderId="0" xfId="0" applyFont="1" applyFill="1" applyAlignment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3" xfId="0" applyFont="1" applyFill="1" applyBorder="1" applyAlignment="1">
      <alignment horizontal="left" vertical="center"/>
    </xf>
    <xf numFmtId="0" fontId="58" fillId="2" borderId="3" xfId="0" applyFont="1" applyFill="1" applyBorder="1" applyAlignment="1">
      <alignment vertical="center"/>
    </xf>
    <xf numFmtId="0" fontId="58" fillId="2" borderId="3" xfId="0" applyFont="1" applyFill="1" applyBorder="1" applyAlignment="1">
      <alignment horizontal="center" vertical="center"/>
    </xf>
    <xf numFmtId="3" fontId="58" fillId="2" borderId="3" xfId="0" applyNumberFormat="1" applyFont="1" applyFill="1" applyBorder="1" applyAlignment="1">
      <alignment horizontal="center" vertical="center"/>
    </xf>
    <xf numFmtId="0" fontId="58" fillId="5" borderId="3" xfId="0" applyFont="1" applyFill="1" applyBorder="1" applyAlignment="1">
      <alignment horizontal="center" vertical="center"/>
    </xf>
    <xf numFmtId="1" fontId="58" fillId="5" borderId="3" xfId="0" applyNumberFormat="1" applyFont="1" applyFill="1" applyBorder="1" applyAlignment="1">
      <alignment vertical="center"/>
    </xf>
    <xf numFmtId="1" fontId="58" fillId="5" borderId="3" xfId="0" applyNumberFormat="1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58" fillId="6" borderId="3" xfId="0" applyFont="1" applyFill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left" vertical="center"/>
    </xf>
    <xf numFmtId="1" fontId="58" fillId="0" borderId="2" xfId="0" applyNumberFormat="1" applyFont="1" applyBorder="1" applyAlignment="1">
      <alignment vertical="center"/>
    </xf>
    <xf numFmtId="1" fontId="58" fillId="0" borderId="2" xfId="0" applyNumberFormat="1" applyFont="1" applyBorder="1" applyAlignment="1">
      <alignment horizontal="center" vertical="center"/>
    </xf>
    <xf numFmtId="0" fontId="58" fillId="3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right" vertical="center"/>
    </xf>
    <xf numFmtId="0" fontId="58" fillId="2" borderId="0" xfId="0" applyFont="1" applyFill="1" applyAlignment="1">
      <alignment horizontal="right" vertical="center" wrapText="1"/>
    </xf>
    <xf numFmtId="0" fontId="58" fillId="0" borderId="2" xfId="0" applyFont="1" applyBorder="1" applyAlignment="1">
      <alignment horizontal="right" vertical="center"/>
    </xf>
    <xf numFmtId="0" fontId="58" fillId="2" borderId="2" xfId="0" applyFont="1" applyFill="1" applyBorder="1" applyAlignment="1">
      <alignment horizontal="right" vertical="center"/>
    </xf>
    <xf numFmtId="0" fontId="37" fillId="2" borderId="3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vertical="center"/>
    </xf>
    <xf numFmtId="0" fontId="37" fillId="6" borderId="3" xfId="0" applyFont="1" applyFill="1" applyBorder="1" applyAlignment="1">
      <alignment vertical="center"/>
    </xf>
    <xf numFmtId="0" fontId="44" fillId="2" borderId="12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/>
    </xf>
    <xf numFmtId="0" fontId="39" fillId="2" borderId="12" xfId="0" applyFont="1" applyFill="1" applyBorder="1" applyAlignment="1">
      <alignment horizontal="center" vertical="center" wrapText="1"/>
    </xf>
    <xf numFmtId="1" fontId="29" fillId="0" borderId="16" xfId="1" applyNumberFormat="1" applyFont="1" applyBorder="1" applyAlignment="1">
      <alignment horizontal="center" vertical="center" wrapText="1"/>
    </xf>
    <xf numFmtId="12" fontId="31" fillId="0" borderId="16" xfId="0" quotePrefix="1" applyNumberFormat="1" applyFont="1" applyBorder="1" applyAlignment="1">
      <alignment horizontal="center" vertical="center" wrapText="1"/>
    </xf>
    <xf numFmtId="0" fontId="60" fillId="2" borderId="0" xfId="0" applyFont="1" applyFill="1" applyAlignment="1">
      <alignment horizontal="left" vertical="center" wrapText="1"/>
    </xf>
    <xf numFmtId="1" fontId="46" fillId="0" borderId="16" xfId="2" applyNumberFormat="1" applyFont="1" applyBorder="1" applyAlignment="1">
      <alignment horizontal="center" vertical="center" wrapText="1"/>
    </xf>
    <xf numFmtId="0" fontId="30" fillId="2" borderId="59" xfId="0" applyFont="1" applyFill="1" applyBorder="1" applyAlignment="1">
      <alignment horizontal="left" vertical="center"/>
    </xf>
    <xf numFmtId="12" fontId="58" fillId="0" borderId="16" xfId="0" quotePrefix="1" applyNumberFormat="1" applyFont="1" applyBorder="1" applyAlignment="1">
      <alignment horizontal="center" vertical="center" wrapText="1"/>
    </xf>
    <xf numFmtId="0" fontId="40" fillId="0" borderId="0" xfId="61" applyFont="1" applyAlignment="1">
      <alignment horizontal="center" vertical="center" wrapText="1"/>
    </xf>
    <xf numFmtId="1" fontId="69" fillId="0" borderId="61" xfId="61" applyNumberFormat="1" applyFont="1" applyBorder="1" applyAlignment="1">
      <alignment horizontal="center" vertical="center"/>
    </xf>
    <xf numFmtId="0" fontId="69" fillId="0" borderId="16" xfId="61" applyFont="1" applyBorder="1" applyAlignment="1">
      <alignment horizontal="center" vertical="center" wrapText="1"/>
    </xf>
    <xf numFmtId="0" fontId="70" fillId="0" borderId="16" xfId="61" applyFont="1" applyBorder="1" applyAlignment="1">
      <alignment horizontal="center" vertical="center" wrapText="1"/>
    </xf>
    <xf numFmtId="1" fontId="69" fillId="0" borderId="16" xfId="61" applyNumberFormat="1" applyFont="1" applyBorder="1" applyAlignment="1">
      <alignment horizontal="center" vertical="center"/>
    </xf>
    <xf numFmtId="0" fontId="73" fillId="0" borderId="16" xfId="0" applyFont="1" applyBorder="1" applyAlignment="1">
      <alignment vertical="center" wrapText="1"/>
    </xf>
    <xf numFmtId="0" fontId="80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71" fillId="0" borderId="16" xfId="0" applyFont="1" applyBorder="1" applyAlignment="1">
      <alignment vertical="center"/>
    </xf>
    <xf numFmtId="16" fontId="81" fillId="0" borderId="16" xfId="0" applyNumberFormat="1" applyFont="1" applyBorder="1" applyAlignment="1">
      <alignment horizontal="left" vertical="center" wrapText="1"/>
    </xf>
    <xf numFmtId="0" fontId="71" fillId="0" borderId="16" xfId="0" applyFont="1" applyBorder="1" applyAlignment="1">
      <alignment vertical="center" wrapText="1"/>
    </xf>
    <xf numFmtId="0" fontId="81" fillId="0" borderId="16" xfId="0" applyFont="1" applyBorder="1" applyAlignment="1">
      <alignment vertical="center" wrapText="1"/>
    </xf>
    <xf numFmtId="0" fontId="0" fillId="14" borderId="16" xfId="0" applyFill="1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14" borderId="63" xfId="0" applyFill="1" applyBorder="1" applyAlignment="1">
      <alignment vertical="center" wrapText="1"/>
    </xf>
    <xf numFmtId="0" fontId="73" fillId="0" borderId="63" xfId="0" applyFont="1" applyBorder="1" applyAlignment="1">
      <alignment vertical="center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79" fillId="13" borderId="15" xfId="0" applyFont="1" applyFill="1" applyBorder="1" applyAlignment="1">
      <alignment horizontal="center" vertical="center"/>
    </xf>
    <xf numFmtId="0" fontId="81" fillId="0" borderId="15" xfId="0" applyFont="1" applyBorder="1" applyAlignment="1">
      <alignment horizontal="center" vertical="center"/>
    </xf>
    <xf numFmtId="0" fontId="55" fillId="17" borderId="15" xfId="0" applyFont="1" applyFill="1" applyBorder="1" applyAlignment="1">
      <alignment horizontal="center" vertical="center" wrapText="1"/>
    </xf>
    <xf numFmtId="16" fontId="62" fillId="0" borderId="16" xfId="0" applyNumberFormat="1" applyFont="1" applyBorder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63" fillId="0" borderId="16" xfId="0" applyFont="1" applyBorder="1" applyAlignment="1">
      <alignment horizontal="center" vertical="center"/>
    </xf>
    <xf numFmtId="12" fontId="21" fillId="20" borderId="16" xfId="0" quotePrefix="1" applyNumberFormat="1" applyFont="1" applyFill="1" applyBorder="1" applyAlignment="1">
      <alignment horizontal="center" vertical="center" wrapText="1"/>
    </xf>
    <xf numFmtId="12" fontId="58" fillId="20" borderId="16" xfId="0" quotePrefix="1" applyNumberFormat="1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37" fillId="0" borderId="17" xfId="0" quotePrefix="1" applyFont="1" applyBorder="1" applyAlignment="1">
      <alignment horizontal="center" vertical="center"/>
    </xf>
    <xf numFmtId="0" fontId="37" fillId="0" borderId="14" xfId="0" quotePrefix="1" applyFont="1" applyBorder="1" applyAlignment="1">
      <alignment horizontal="center" vertical="center"/>
    </xf>
    <xf numFmtId="0" fontId="37" fillId="0" borderId="17" xfId="0" quotePrefix="1" applyFont="1" applyBorder="1" applyAlignment="1">
      <alignment horizontal="center" vertical="center" wrapText="1"/>
    </xf>
    <xf numFmtId="0" fontId="37" fillId="0" borderId="14" xfId="0" quotePrefix="1" applyFont="1" applyBorder="1" applyAlignment="1">
      <alignment horizontal="center" vertical="center" wrapText="1"/>
    </xf>
    <xf numFmtId="0" fontId="37" fillId="0" borderId="15" xfId="0" quotePrefix="1" applyFont="1" applyBorder="1" applyAlignment="1">
      <alignment horizontal="center" vertical="center" wrapText="1"/>
    </xf>
    <xf numFmtId="0" fontId="46" fillId="0" borderId="0" xfId="0" quotePrefix="1" applyFont="1" applyAlignment="1">
      <alignment horizontal="left" vertical="center"/>
    </xf>
    <xf numFmtId="1" fontId="28" fillId="2" borderId="17" xfId="0" applyNumberFormat="1" applyFont="1" applyFill="1" applyBorder="1" applyAlignment="1">
      <alignment horizontal="center" vertical="center" wrapText="1"/>
    </xf>
    <xf numFmtId="1" fontId="28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28" fillId="2" borderId="17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25" fillId="11" borderId="17" xfId="0" applyFont="1" applyFill="1" applyBorder="1" applyAlignment="1">
      <alignment horizontal="left" vertical="center" wrapText="1"/>
    </xf>
    <xf numFmtId="0" fontId="25" fillId="11" borderId="15" xfId="0" applyFont="1" applyFill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2" borderId="17" xfId="0" quotePrefix="1" applyFont="1" applyFill="1" applyBorder="1" applyAlignment="1">
      <alignment horizontal="center" vertical="center" wrapText="1"/>
    </xf>
    <xf numFmtId="0" fontId="25" fillId="2" borderId="14" xfId="0" quotePrefix="1" applyFont="1" applyFill="1" applyBorder="1" applyAlignment="1">
      <alignment horizontal="center" vertical="center" wrapText="1"/>
    </xf>
    <xf numFmtId="0" fontId="25" fillId="2" borderId="15" xfId="0" quotePrefix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9" fillId="3" borderId="26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0" fontId="28" fillId="11" borderId="17" xfId="0" applyFont="1" applyFill="1" applyBorder="1" applyAlignment="1">
      <alignment horizontal="left" vertical="center" wrapText="1"/>
    </xf>
    <xf numFmtId="0" fontId="28" fillId="11" borderId="15" xfId="0" applyFont="1" applyFill="1" applyBorder="1" applyAlignment="1">
      <alignment horizontal="left" vertical="center" wrapText="1"/>
    </xf>
    <xf numFmtId="0" fontId="43" fillId="3" borderId="12" xfId="0" applyFont="1" applyFill="1" applyBorder="1" applyAlignment="1">
      <alignment horizontal="center" vertical="center" wrapText="1"/>
    </xf>
    <xf numFmtId="0" fontId="43" fillId="3" borderId="28" xfId="0" applyFont="1" applyFill="1" applyBorder="1" applyAlignment="1">
      <alignment horizontal="center" vertical="center" wrapText="1"/>
    </xf>
    <xf numFmtId="0" fontId="43" fillId="3" borderId="30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46" fillId="2" borderId="28" xfId="0" applyFont="1" applyFill="1" applyBorder="1" applyAlignment="1">
      <alignment horizontal="left" vertical="center" wrapText="1"/>
    </xf>
    <xf numFmtId="15" fontId="29" fillId="2" borderId="1" xfId="0" quotePrefix="1" applyNumberFormat="1" applyFont="1" applyFill="1" applyBorder="1" applyAlignment="1">
      <alignment horizontal="left" vertical="center"/>
    </xf>
    <xf numFmtId="15" fontId="29" fillId="2" borderId="1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0" fontId="26" fillId="3" borderId="60" xfId="0" applyFont="1" applyFill="1" applyBorder="1" applyAlignment="1">
      <alignment horizontal="left" vertical="center" wrapText="1"/>
    </xf>
    <xf numFmtId="0" fontId="22" fillId="7" borderId="18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 wrapText="1"/>
    </xf>
    <xf numFmtId="0" fontId="25" fillId="2" borderId="17" xfId="0" quotePrefix="1" applyFont="1" applyFill="1" applyBorder="1" applyAlignment="1">
      <alignment horizontal="left" vertical="center" wrapText="1"/>
    </xf>
    <xf numFmtId="0" fontId="25" fillId="2" borderId="14" xfId="0" quotePrefix="1" applyFont="1" applyFill="1" applyBorder="1" applyAlignment="1">
      <alignment horizontal="left" vertical="center" wrapText="1"/>
    </xf>
    <xf numFmtId="0" fontId="25" fillId="2" borderId="15" xfId="0" quotePrefix="1" applyFont="1" applyFill="1" applyBorder="1" applyAlignment="1">
      <alignment horizontal="left" vertical="center" wrapText="1"/>
    </xf>
    <xf numFmtId="0" fontId="61" fillId="0" borderId="17" xfId="0" quotePrefix="1" applyFont="1" applyBorder="1" applyAlignment="1">
      <alignment horizontal="center" vertical="center"/>
    </xf>
    <xf numFmtId="0" fontId="61" fillId="0" borderId="14" xfId="0" quotePrefix="1" applyFont="1" applyBorder="1" applyAlignment="1">
      <alignment horizontal="center" vertical="center"/>
    </xf>
    <xf numFmtId="0" fontId="61" fillId="0" borderId="15" xfId="0" quotePrefix="1" applyFont="1" applyBorder="1" applyAlignment="1">
      <alignment horizontal="center" vertical="center"/>
    </xf>
    <xf numFmtId="0" fontId="28" fillId="2" borderId="17" xfId="0" quotePrefix="1" applyFont="1" applyFill="1" applyBorder="1" applyAlignment="1">
      <alignment horizontal="center" vertical="center" wrapText="1"/>
    </xf>
    <xf numFmtId="0" fontId="28" fillId="2" borderId="14" xfId="0" quotePrefix="1" applyFont="1" applyFill="1" applyBorder="1" applyAlignment="1">
      <alignment horizontal="center" vertical="center" wrapText="1"/>
    </xf>
    <xf numFmtId="0" fontId="28" fillId="2" borderId="15" xfId="0" quotePrefix="1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quotePrefix="1" applyFont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57" fillId="3" borderId="16" xfId="0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1" fontId="29" fillId="0" borderId="1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42" fillId="7" borderId="20" xfId="0" applyFont="1" applyFill="1" applyBorder="1" applyAlignment="1">
      <alignment horizontal="center" vertical="center" wrapText="1"/>
    </xf>
    <xf numFmtId="0" fontId="42" fillId="7" borderId="19" xfId="0" applyFont="1" applyFill="1" applyBorder="1" applyAlignment="1">
      <alignment horizontal="center" vertical="center" wrapText="1"/>
    </xf>
    <xf numFmtId="0" fontId="42" fillId="7" borderId="18" xfId="0" applyFont="1" applyFill="1" applyBorder="1" applyAlignment="1">
      <alignment horizontal="center" vertical="center"/>
    </xf>
    <xf numFmtId="0" fontId="42" fillId="7" borderId="21" xfId="0" applyFont="1" applyFill="1" applyBorder="1" applyAlignment="1">
      <alignment horizontal="center" vertical="center"/>
    </xf>
    <xf numFmtId="0" fontId="42" fillId="7" borderId="19" xfId="0" applyFont="1" applyFill="1" applyBorder="1" applyAlignment="1">
      <alignment horizontal="center" vertical="center"/>
    </xf>
    <xf numFmtId="1" fontId="37" fillId="7" borderId="17" xfId="2" applyNumberFormat="1" applyFont="1" applyFill="1" applyBorder="1" applyAlignment="1">
      <alignment horizontal="center" vertical="center" wrapText="1"/>
    </xf>
    <xf numFmtId="1" fontId="37" fillId="7" borderId="14" xfId="2" applyNumberFormat="1" applyFont="1" applyFill="1" applyBorder="1" applyAlignment="1">
      <alignment horizontal="center" vertical="center" wrapText="1"/>
    </xf>
    <xf numFmtId="0" fontId="37" fillId="7" borderId="14" xfId="2" applyFont="1" applyFill="1" applyBorder="1" applyAlignment="1">
      <alignment horizontal="center" vertical="center" wrapText="1"/>
    </xf>
    <xf numFmtId="1" fontId="37" fillId="7" borderId="16" xfId="2" applyNumberFormat="1" applyFont="1" applyFill="1" applyBorder="1" applyAlignment="1">
      <alignment horizontal="center" vertical="center" wrapText="1"/>
    </xf>
    <xf numFmtId="0" fontId="31" fillId="0" borderId="17" xfId="2" quotePrefix="1" applyFont="1" applyBorder="1" applyAlignment="1">
      <alignment horizontal="left" wrapText="1"/>
    </xf>
    <xf numFmtId="0" fontId="31" fillId="0" borderId="14" xfId="2" quotePrefix="1" applyFont="1" applyBorder="1" applyAlignment="1">
      <alignment horizontal="left" wrapText="1"/>
    </xf>
    <xf numFmtId="0" fontId="31" fillId="0" borderId="14" xfId="2" applyFont="1" applyBorder="1" applyAlignment="1">
      <alignment horizontal="left"/>
    </xf>
    <xf numFmtId="1" fontId="50" fillId="0" borderId="17" xfId="2" applyNumberFormat="1" applyFont="1" applyBorder="1" applyAlignment="1">
      <alignment horizontal="center" vertical="center" wrapText="1"/>
    </xf>
    <xf numFmtId="1" fontId="50" fillId="0" borderId="14" xfId="2" applyNumberFormat="1" applyFont="1" applyBorder="1" applyAlignment="1">
      <alignment horizontal="center" vertical="center" wrapText="1"/>
    </xf>
    <xf numFmtId="1" fontId="37" fillId="0" borderId="17" xfId="2" applyNumberFormat="1" applyFont="1" applyBorder="1" applyAlignment="1">
      <alignment horizontal="center" wrapText="1"/>
    </xf>
    <xf numFmtId="1" fontId="37" fillId="0" borderId="14" xfId="2" applyNumberFormat="1" applyFont="1" applyBorder="1" applyAlignment="1">
      <alignment horizontal="center" wrapText="1"/>
    </xf>
    <xf numFmtId="0" fontId="37" fillId="0" borderId="17" xfId="2" applyFont="1" applyBorder="1" applyAlignment="1">
      <alignment horizontal="center"/>
    </xf>
    <xf numFmtId="0" fontId="37" fillId="0" borderId="14" xfId="2" applyFont="1" applyBorder="1" applyAlignment="1">
      <alignment horizontal="center"/>
    </xf>
    <xf numFmtId="1" fontId="37" fillId="7" borderId="15" xfId="2" applyNumberFormat="1" applyFont="1" applyFill="1" applyBorder="1" applyAlignment="1">
      <alignment horizontal="center" vertical="center" wrapText="1"/>
    </xf>
    <xf numFmtId="1" fontId="37" fillId="0" borderId="17" xfId="2" applyNumberFormat="1" applyFont="1" applyBorder="1" applyAlignment="1">
      <alignment horizontal="center" vertical="center" wrapText="1"/>
    </xf>
    <xf numFmtId="1" fontId="37" fillId="0" borderId="14" xfId="2" applyNumberFormat="1" applyFont="1" applyBorder="1" applyAlignment="1">
      <alignment horizontal="center" vertical="center" wrapText="1"/>
    </xf>
    <xf numFmtId="1" fontId="37" fillId="0" borderId="15" xfId="2" applyNumberFormat="1" applyFont="1" applyBorder="1" applyAlignment="1">
      <alignment horizontal="center" vertical="center" wrapText="1"/>
    </xf>
    <xf numFmtId="0" fontId="37" fillId="7" borderId="17" xfId="2" applyFont="1" applyFill="1" applyBorder="1" applyAlignment="1">
      <alignment horizontal="center" vertical="center" wrapText="1"/>
    </xf>
    <xf numFmtId="1" fontId="37" fillId="0" borderId="35" xfId="2" applyNumberFormat="1" applyFont="1" applyBorder="1" applyAlignment="1">
      <alignment horizontal="center"/>
    </xf>
    <xf numFmtId="1" fontId="37" fillId="0" borderId="0" xfId="2" applyNumberFormat="1" applyFont="1" applyAlignment="1">
      <alignment horizontal="center"/>
    </xf>
    <xf numFmtId="0" fontId="50" fillId="0" borderId="29" xfId="2" applyFont="1" applyBorder="1" applyAlignment="1">
      <alignment horizontal="center" vertical="center" wrapText="1"/>
    </xf>
    <xf numFmtId="0" fontId="50" fillId="0" borderId="11" xfId="2" applyFont="1" applyBorder="1" applyAlignment="1">
      <alignment horizontal="center" vertical="center" wrapText="1"/>
    </xf>
    <xf numFmtId="0" fontId="21" fillId="0" borderId="29" xfId="2" applyFont="1" applyBorder="1" applyAlignment="1">
      <alignment horizontal="center" vertical="top" wrapText="1"/>
    </xf>
    <xf numFmtId="0" fontId="21" fillId="0" borderId="11" xfId="2" applyFont="1" applyBorder="1" applyAlignment="1">
      <alignment horizontal="center" vertical="top" wrapText="1"/>
    </xf>
    <xf numFmtId="1" fontId="37" fillId="0" borderId="29" xfId="2" applyNumberFormat="1" applyFont="1" applyBorder="1" applyAlignment="1">
      <alignment horizontal="center" vertical="top" wrapText="1"/>
    </xf>
    <xf numFmtId="1" fontId="37" fillId="0" borderId="11" xfId="2" applyNumberFormat="1" applyFont="1" applyBorder="1" applyAlignment="1">
      <alignment horizontal="center" vertical="top" wrapText="1"/>
    </xf>
    <xf numFmtId="1" fontId="37" fillId="0" borderId="29" xfId="2" applyNumberFormat="1" applyFont="1" applyBorder="1" applyAlignment="1">
      <alignment horizontal="center" vertical="center" wrapText="1"/>
    </xf>
    <xf numFmtId="1" fontId="37" fillId="0" borderId="11" xfId="2" applyNumberFormat="1" applyFont="1" applyBorder="1" applyAlignment="1">
      <alignment horizontal="center" vertical="center" wrapText="1"/>
    </xf>
    <xf numFmtId="0" fontId="21" fillId="0" borderId="31" xfId="2" applyFont="1" applyBorder="1" applyAlignment="1">
      <alignment horizontal="center" vertical="top" wrapText="1"/>
    </xf>
    <xf numFmtId="0" fontId="21" fillId="0" borderId="12" xfId="2" applyFont="1" applyBorder="1" applyAlignment="1">
      <alignment horizontal="center" vertical="top" wrapText="1"/>
    </xf>
    <xf numFmtId="1" fontId="37" fillId="0" borderId="31" xfId="2" applyNumberFormat="1" applyFont="1" applyBorder="1" applyAlignment="1">
      <alignment horizontal="center" vertical="top" wrapText="1"/>
    </xf>
    <xf numFmtId="1" fontId="37" fillId="0" borderId="12" xfId="2" applyNumberFormat="1" applyFont="1" applyBorder="1" applyAlignment="1">
      <alignment horizontal="center" vertical="top" wrapText="1"/>
    </xf>
    <xf numFmtId="0" fontId="37" fillId="7" borderId="15" xfId="2" applyFont="1" applyFill="1" applyBorder="1" applyAlignment="1">
      <alignment horizontal="center" vertical="center" wrapText="1"/>
    </xf>
    <xf numFmtId="0" fontId="69" fillId="0" borderId="37" xfId="61" applyFont="1" applyBorder="1" applyAlignment="1">
      <alignment horizontal="center" vertical="center"/>
    </xf>
    <xf numFmtId="0" fontId="69" fillId="0" borderId="11" xfId="61" applyFont="1" applyBorder="1" applyAlignment="1">
      <alignment horizontal="center" vertical="center"/>
    </xf>
    <xf numFmtId="0" fontId="69" fillId="0" borderId="37" xfId="61" applyFont="1" applyBorder="1" applyAlignment="1">
      <alignment horizontal="center" vertical="center" wrapText="1"/>
    </xf>
    <xf numFmtId="0" fontId="69" fillId="0" borderId="11" xfId="61" applyFont="1" applyBorder="1" applyAlignment="1">
      <alignment horizontal="center" vertical="center" wrapText="1"/>
    </xf>
    <xf numFmtId="0" fontId="70" fillId="0" borderId="38" xfId="61" applyFont="1" applyBorder="1" applyAlignment="1">
      <alignment horizontal="center" vertical="center" wrapText="1"/>
    </xf>
    <xf numFmtId="0" fontId="70" fillId="0" borderId="40" xfId="61" applyFont="1" applyBorder="1" applyAlignment="1">
      <alignment horizontal="center" vertical="center" wrapText="1"/>
    </xf>
    <xf numFmtId="0" fontId="69" fillId="0" borderId="29" xfId="61" applyFont="1" applyBorder="1" applyAlignment="1">
      <alignment horizontal="center" vertical="center"/>
    </xf>
    <xf numFmtId="0" fontId="69" fillId="0" borderId="29" xfId="61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3" fillId="0" borderId="16" xfId="0" applyFont="1" applyBorder="1" applyAlignment="1">
      <alignment horizontal="left" vertical="center" wrapText="1"/>
    </xf>
    <xf numFmtId="0" fontId="0" fillId="15" borderId="36" xfId="0" applyFill="1" applyBorder="1" applyAlignment="1">
      <alignment vertical="center" wrapText="1"/>
    </xf>
    <xf numFmtId="0" fontId="0" fillId="15" borderId="33" xfId="0" applyFill="1" applyBorder="1" applyAlignment="1">
      <alignment vertical="center" wrapText="1"/>
    </xf>
    <xf numFmtId="0" fontId="0" fillId="15" borderId="34" xfId="0" applyFill="1" applyBorder="1" applyAlignment="1">
      <alignment vertical="center" wrapText="1"/>
    </xf>
    <xf numFmtId="0" fontId="81" fillId="0" borderId="15" xfId="0" applyFont="1" applyBorder="1" applyAlignment="1">
      <alignment horizontal="center" vertical="center"/>
    </xf>
    <xf numFmtId="0" fontId="38" fillId="7" borderId="5" xfId="60" applyFont="1" applyFill="1" applyBorder="1" applyAlignment="1">
      <alignment horizontal="center" vertical="center"/>
    </xf>
    <xf numFmtId="0" fontId="38" fillId="7" borderId="6" xfId="60" applyFont="1" applyFill="1" applyBorder="1" applyAlignment="1">
      <alignment horizontal="center" vertical="center"/>
    </xf>
    <xf numFmtId="0" fontId="36" fillId="7" borderId="41" xfId="60" applyFont="1" applyFill="1" applyBorder="1" applyAlignment="1">
      <alignment horizontal="left" vertical="center"/>
    </xf>
    <xf numFmtId="0" fontId="36" fillId="0" borderId="6" xfId="60" applyFont="1" applyBorder="1" applyAlignment="1">
      <alignment vertical="center"/>
    </xf>
    <xf numFmtId="0" fontId="36" fillId="0" borderId="6" xfId="60" applyFont="1" applyBorder="1" applyAlignment="1">
      <alignment horizontal="left" vertical="center"/>
    </xf>
    <xf numFmtId="0" fontId="36" fillId="0" borderId="0" xfId="60" applyFont="1" applyAlignment="1">
      <alignment horizontal="left" vertical="center" wrapText="1"/>
    </xf>
    <xf numFmtId="16" fontId="36" fillId="0" borderId="46" xfId="60" applyNumberFormat="1" applyFont="1" applyBorder="1" applyAlignment="1">
      <alignment horizontal="left" vertical="center" wrapText="1"/>
    </xf>
    <xf numFmtId="0" fontId="36" fillId="0" borderId="47" xfId="60" applyFont="1" applyBorder="1" applyAlignment="1">
      <alignment horizontal="left" vertical="center" wrapText="1"/>
    </xf>
    <xf numFmtId="0" fontId="36" fillId="0" borderId="48" xfId="60" applyFont="1" applyBorder="1" applyAlignment="1">
      <alignment horizontal="left" vertical="center" wrapText="1"/>
    </xf>
    <xf numFmtId="0" fontId="36" fillId="0" borderId="51" xfId="60" applyFont="1" applyBorder="1" applyAlignment="1">
      <alignment horizontal="left" vertical="center" wrapText="1"/>
    </xf>
    <xf numFmtId="0" fontId="36" fillId="0" borderId="52" xfId="60" applyFont="1" applyBorder="1" applyAlignment="1">
      <alignment horizontal="left" vertical="center" wrapText="1"/>
    </xf>
    <xf numFmtId="0" fontId="36" fillId="0" borderId="53" xfId="60" applyFont="1" applyBorder="1" applyAlignment="1">
      <alignment horizontal="left" vertical="center" wrapText="1"/>
    </xf>
    <xf numFmtId="0" fontId="22" fillId="0" borderId="51" xfId="60" applyFont="1" applyBorder="1" applyAlignment="1">
      <alignment horizontal="left" vertical="center" wrapText="1"/>
    </xf>
    <xf numFmtId="0" fontId="22" fillId="0" borderId="52" xfId="60" applyFont="1" applyBorder="1" applyAlignment="1">
      <alignment horizontal="left" vertical="center" wrapText="1"/>
    </xf>
    <xf numFmtId="0" fontId="22" fillId="0" borderId="53" xfId="60" applyFont="1" applyBorder="1" applyAlignment="1">
      <alignment horizontal="left" vertical="center" wrapText="1"/>
    </xf>
    <xf numFmtId="0" fontId="36" fillId="0" borderId="55" xfId="60" applyFont="1" applyBorder="1" applyAlignment="1">
      <alignment horizontal="left" vertical="center" wrapText="1"/>
    </xf>
    <xf numFmtId="0" fontId="36" fillId="0" borderId="57" xfId="60" applyFont="1" applyBorder="1" applyAlignment="1">
      <alignment horizontal="left" vertical="center" wrapText="1"/>
    </xf>
    <xf numFmtId="0" fontId="36" fillId="0" borderId="58" xfId="60" applyFont="1" applyBorder="1" applyAlignment="1">
      <alignment horizontal="left" vertical="center" wrapText="1"/>
    </xf>
    <xf numFmtId="0" fontId="55" fillId="0" borderId="16" xfId="0" applyFont="1" applyBorder="1" applyAlignment="1">
      <alignment horizontal="center" vertical="center"/>
    </xf>
    <xf numFmtId="174" fontId="64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3" fillId="0" borderId="16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63" fillId="0" borderId="0" xfId="0" applyFont="1" applyAlignment="1">
      <alignment vertical="center"/>
    </xf>
  </cellXfs>
  <cellStyles count="63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2 4" xfId="62" xr:uid="{00000000-0005-0000-0000-00000B000000}"/>
    <cellStyle name="Comma 3" xfId="14" xr:uid="{00000000-0005-0000-0000-00000C000000}"/>
    <cellStyle name="Comma 4" xfId="15" xr:uid="{00000000-0005-0000-0000-00000D000000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Fixed" xfId="21" xr:uid="{00000000-0005-0000-0000-000013000000}"/>
    <cellStyle name="Grey" xfId="22" xr:uid="{00000000-0005-0000-0000-000014000000}"/>
    <cellStyle name="Heading 1 2" xfId="23" xr:uid="{00000000-0005-0000-0000-000015000000}"/>
    <cellStyle name="Heading 2 2" xfId="24" xr:uid="{00000000-0005-0000-0000-000016000000}"/>
    <cellStyle name="Input [yellow]" xfId="25" xr:uid="{00000000-0005-0000-0000-000017000000}"/>
    <cellStyle name="Normal" xfId="0" builtinId="0"/>
    <cellStyle name="Normal - Style1" xfId="26" xr:uid="{00000000-0005-0000-0000-000019000000}"/>
    <cellStyle name="Normal 133" xfId="1" xr:uid="{00000000-0005-0000-0000-00001A000000}"/>
    <cellStyle name="Normal 2" xfId="2" xr:uid="{00000000-0005-0000-0000-00001B000000}"/>
    <cellStyle name="Normal 2 2" xfId="27" xr:uid="{00000000-0005-0000-0000-00001C000000}"/>
    <cellStyle name="Normal 2 3" xfId="60" xr:uid="{00000000-0005-0000-0000-00001D000000}"/>
    <cellStyle name="Normal 2 8" xfId="61" xr:uid="{00000000-0005-0000-0000-00001E000000}"/>
    <cellStyle name="Normal 2_112060-QTM" xfId="28" xr:uid="{00000000-0005-0000-0000-00001F000000}"/>
    <cellStyle name="Normal 3" xfId="29" xr:uid="{00000000-0005-0000-0000-000020000000}"/>
    <cellStyle name="Normal 3 2" xfId="30" xr:uid="{00000000-0005-0000-0000-000021000000}"/>
    <cellStyle name="Normal 3 3" xfId="31" xr:uid="{00000000-0005-0000-0000-000022000000}"/>
    <cellStyle name="Normal 3_111030-111048-111061-QTCN" xfId="32" xr:uid="{00000000-0005-0000-0000-000023000000}"/>
    <cellStyle name="Normal 4" xfId="33" xr:uid="{00000000-0005-0000-0000-000024000000}"/>
    <cellStyle name="Normal 4 2" xfId="34" xr:uid="{00000000-0005-0000-0000-000025000000}"/>
    <cellStyle name="Normal 5" xfId="35" xr:uid="{00000000-0005-0000-0000-000026000000}"/>
    <cellStyle name="Normal 6" xfId="36" xr:uid="{00000000-0005-0000-0000-000027000000}"/>
    <cellStyle name="Normal 7" xfId="59" xr:uid="{00000000-0005-0000-0000-000028000000}"/>
    <cellStyle name="Percent [2]" xfId="37" xr:uid="{00000000-0005-0000-0000-000029000000}"/>
    <cellStyle name="Percent 2" xfId="38" xr:uid="{00000000-0005-0000-0000-00002A000000}"/>
    <cellStyle name="Percent 2 2" xfId="39" xr:uid="{00000000-0005-0000-0000-00002B000000}"/>
    <cellStyle name="Percent 2 3" xfId="40" xr:uid="{00000000-0005-0000-0000-00002C000000}"/>
    <cellStyle name="Percent 3" xfId="41" xr:uid="{00000000-0005-0000-0000-00002D000000}"/>
    <cellStyle name="SAPBEXstdData" xfId="42" xr:uid="{00000000-0005-0000-0000-00002E000000}"/>
    <cellStyle name="SAPBEXstdItem" xfId="43" xr:uid="{00000000-0005-0000-0000-00002F000000}"/>
    <cellStyle name="Style 1" xfId="44" xr:uid="{00000000-0005-0000-0000-000030000000}"/>
    <cellStyle name="Times New Roman" xfId="45" xr:uid="{00000000-0005-0000-0000-000031000000}"/>
    <cellStyle name="Total 2" xfId="46" xr:uid="{00000000-0005-0000-0000-000032000000}"/>
    <cellStyle name="Обычный_Лист1" xfId="47" xr:uid="{00000000-0005-0000-0000-000033000000}"/>
    <cellStyle name="똿뗦먛귟 [0.00]_PRODUCT DETAIL Q1" xfId="48" xr:uid="{00000000-0005-0000-0000-000034000000}"/>
    <cellStyle name="똿뗦먛귟_PRODUCT DETAIL Q1" xfId="49" xr:uid="{00000000-0005-0000-0000-000035000000}"/>
    <cellStyle name="믅됞 [0.00]_PRODUCT DETAIL Q1" xfId="50" xr:uid="{00000000-0005-0000-0000-000036000000}"/>
    <cellStyle name="믅됞_PRODUCT DETAIL Q1" xfId="51" xr:uid="{00000000-0005-0000-0000-000037000000}"/>
    <cellStyle name="백분율_HOBONG" xfId="52" xr:uid="{00000000-0005-0000-0000-000038000000}"/>
    <cellStyle name="뷭?_BOOKSHIP" xfId="53" xr:uid="{00000000-0005-0000-0000-000039000000}"/>
    <cellStyle name="콤마 [0]_1202" xfId="54" xr:uid="{00000000-0005-0000-0000-00003A000000}"/>
    <cellStyle name="콤마_1202" xfId="55" xr:uid="{00000000-0005-0000-0000-00003B000000}"/>
    <cellStyle name="통화 [0]_1202" xfId="56" xr:uid="{00000000-0005-0000-0000-00003C000000}"/>
    <cellStyle name="통화_1202" xfId="57" xr:uid="{00000000-0005-0000-0000-00003D000000}"/>
    <cellStyle name="표준_(정보부문)월별인원계획" xfId="58" xr:uid="{00000000-0005-0000-0000-00003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jp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26" Type="http://schemas.openxmlformats.org/officeDocument/2006/relationships/image" Target="../media/image43.png"/><Relationship Id="rId3" Type="http://schemas.openxmlformats.org/officeDocument/2006/relationships/image" Target="../media/image20.png"/><Relationship Id="rId21" Type="http://schemas.openxmlformats.org/officeDocument/2006/relationships/image" Target="../media/image38.png"/><Relationship Id="rId34" Type="http://schemas.openxmlformats.org/officeDocument/2006/relationships/image" Target="../media/image51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33" Type="http://schemas.openxmlformats.org/officeDocument/2006/relationships/image" Target="../media/image50.png"/><Relationship Id="rId2" Type="http://schemas.openxmlformats.org/officeDocument/2006/relationships/image" Target="../media/image19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29" Type="http://schemas.openxmlformats.org/officeDocument/2006/relationships/image" Target="../media/image46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24" Type="http://schemas.openxmlformats.org/officeDocument/2006/relationships/image" Target="../media/image41.png"/><Relationship Id="rId32" Type="http://schemas.openxmlformats.org/officeDocument/2006/relationships/image" Target="../media/image49.png"/><Relationship Id="rId5" Type="http://schemas.openxmlformats.org/officeDocument/2006/relationships/image" Target="../media/image22.jpe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28" Type="http://schemas.openxmlformats.org/officeDocument/2006/relationships/image" Target="../media/image45.png"/><Relationship Id="rId10" Type="http://schemas.openxmlformats.org/officeDocument/2006/relationships/image" Target="../media/image27.png"/><Relationship Id="rId19" Type="http://schemas.openxmlformats.org/officeDocument/2006/relationships/image" Target="../media/image36.png"/><Relationship Id="rId31" Type="http://schemas.openxmlformats.org/officeDocument/2006/relationships/image" Target="../media/image48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Relationship Id="rId22" Type="http://schemas.openxmlformats.org/officeDocument/2006/relationships/image" Target="../media/image39.png"/><Relationship Id="rId27" Type="http://schemas.openxmlformats.org/officeDocument/2006/relationships/image" Target="../media/image44.png"/><Relationship Id="rId30" Type="http://schemas.openxmlformats.org/officeDocument/2006/relationships/image" Target="../media/image47.png"/><Relationship Id="rId35" Type="http://schemas.openxmlformats.org/officeDocument/2006/relationships/image" Target="../media/image52.png"/><Relationship Id="rId8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4</xdr:row>
      <xdr:rowOff>190500</xdr:rowOff>
    </xdr:from>
    <xdr:to>
      <xdr:col>15</xdr:col>
      <xdr:colOff>1236506</xdr:colOff>
      <xdr:row>7</xdr:row>
      <xdr:rowOff>571500</xdr:rowOff>
    </xdr:to>
    <xdr:pic>
      <xdr:nvPicPr>
        <xdr:cNvPr id="2" name="Picture 1" descr="A black sweatshirt with white text&#10;&#10;Description automatically generated">
          <a:extLst>
            <a:ext uri="{FF2B5EF4-FFF2-40B4-BE49-F238E27FC236}">
              <a16:creationId xmlns:a16="http://schemas.microsoft.com/office/drawing/2014/main" id="{971904E8-E44B-4167-8314-4519AE33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6125" y="1428750"/>
          <a:ext cx="4141631" cy="1666875"/>
        </a:xfrm>
        <a:prstGeom prst="rect">
          <a:avLst/>
        </a:prstGeom>
      </xdr:spPr>
    </xdr:pic>
    <xdr:clientData/>
  </xdr:twoCellAnchor>
  <xdr:twoCellAnchor>
    <xdr:from>
      <xdr:col>9</xdr:col>
      <xdr:colOff>444500</xdr:colOff>
      <xdr:row>87</xdr:row>
      <xdr:rowOff>650875</xdr:rowOff>
    </xdr:from>
    <xdr:to>
      <xdr:col>15</xdr:col>
      <xdr:colOff>808179</xdr:colOff>
      <xdr:row>87</xdr:row>
      <xdr:rowOff>3333750</xdr:rowOff>
    </xdr:to>
    <xdr:pic>
      <xdr:nvPicPr>
        <xdr:cNvPr id="5" name="Picture 4" descr="A black sweatshirt with white text&#10;&#10;Description automatically generated">
          <a:extLst>
            <a:ext uri="{FF2B5EF4-FFF2-40B4-BE49-F238E27FC236}">
              <a16:creationId xmlns:a16="http://schemas.microsoft.com/office/drawing/2014/main" id="{8BECFF31-C20D-4B66-9FAD-853891CF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3375" y="59467750"/>
          <a:ext cx="6666054" cy="268287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94</xdr:row>
      <xdr:rowOff>238125</xdr:rowOff>
    </xdr:from>
    <xdr:to>
      <xdr:col>15</xdr:col>
      <xdr:colOff>650875</xdr:colOff>
      <xdr:row>96</xdr:row>
      <xdr:rowOff>1684354</xdr:rowOff>
    </xdr:to>
    <xdr:pic>
      <xdr:nvPicPr>
        <xdr:cNvPr id="7" name="Picture 6" descr="A bullet hole in a white background&#10;&#10;Description automatically generated">
          <a:extLst>
            <a:ext uri="{FF2B5EF4-FFF2-40B4-BE49-F238E27FC236}">
              <a16:creationId xmlns:a16="http://schemas.microsoft.com/office/drawing/2014/main" id="{2D0159A7-4A30-447A-A610-139A8CC4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2250" y="66643250"/>
          <a:ext cx="6619875" cy="2763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4</xdr:row>
      <xdr:rowOff>190500</xdr:rowOff>
    </xdr:from>
    <xdr:to>
      <xdr:col>15</xdr:col>
      <xdr:colOff>1236506</xdr:colOff>
      <xdr:row>7</xdr:row>
      <xdr:rowOff>571500</xdr:rowOff>
    </xdr:to>
    <xdr:pic>
      <xdr:nvPicPr>
        <xdr:cNvPr id="2" name="Picture 1" descr="A black sweatshirt with white text&#10;&#10;Description automatically generated">
          <a:extLst>
            <a:ext uri="{FF2B5EF4-FFF2-40B4-BE49-F238E27FC236}">
              <a16:creationId xmlns:a16="http://schemas.microsoft.com/office/drawing/2014/main" id="{4ADAA816-99A9-4241-91B7-2D86F5D3E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6125" y="1435100"/>
          <a:ext cx="4141631" cy="1657350"/>
        </a:xfrm>
        <a:prstGeom prst="rect">
          <a:avLst/>
        </a:prstGeom>
      </xdr:spPr>
    </xdr:pic>
    <xdr:clientData/>
  </xdr:twoCellAnchor>
  <xdr:twoCellAnchor>
    <xdr:from>
      <xdr:col>9</xdr:col>
      <xdr:colOff>444500</xdr:colOff>
      <xdr:row>87</xdr:row>
      <xdr:rowOff>650875</xdr:rowOff>
    </xdr:from>
    <xdr:to>
      <xdr:col>15</xdr:col>
      <xdr:colOff>808179</xdr:colOff>
      <xdr:row>87</xdr:row>
      <xdr:rowOff>3333750</xdr:rowOff>
    </xdr:to>
    <xdr:pic>
      <xdr:nvPicPr>
        <xdr:cNvPr id="3" name="Picture 2" descr="A black sweatshirt with white text&#10;&#10;Description automatically generated">
          <a:extLst>
            <a:ext uri="{FF2B5EF4-FFF2-40B4-BE49-F238E27FC236}">
              <a16:creationId xmlns:a16="http://schemas.microsoft.com/office/drawing/2014/main" id="{55D858FB-CD29-41B7-B27F-8900CE80D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6550" y="58950225"/>
          <a:ext cx="6662879" cy="268287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94</xdr:row>
      <xdr:rowOff>238125</xdr:rowOff>
    </xdr:from>
    <xdr:to>
      <xdr:col>15</xdr:col>
      <xdr:colOff>650875</xdr:colOff>
      <xdr:row>96</xdr:row>
      <xdr:rowOff>1684354</xdr:rowOff>
    </xdr:to>
    <xdr:pic>
      <xdr:nvPicPr>
        <xdr:cNvPr id="4" name="Picture 3" descr="A bullet hole in a white background&#10;&#10;Description automatically generated">
          <a:extLst>
            <a:ext uri="{FF2B5EF4-FFF2-40B4-BE49-F238E27FC236}">
              <a16:creationId xmlns:a16="http://schemas.microsoft.com/office/drawing/2014/main" id="{55544718-2991-4594-8FE5-FE553012F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5425" y="65712975"/>
          <a:ext cx="6616700" cy="2767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4</xdr:row>
      <xdr:rowOff>190500</xdr:rowOff>
    </xdr:from>
    <xdr:to>
      <xdr:col>15</xdr:col>
      <xdr:colOff>1236506</xdr:colOff>
      <xdr:row>7</xdr:row>
      <xdr:rowOff>571500</xdr:rowOff>
    </xdr:to>
    <xdr:pic>
      <xdr:nvPicPr>
        <xdr:cNvPr id="2" name="Picture 1" descr="A black sweatshirt with white text&#10;&#10;Description automatically generated">
          <a:extLst>
            <a:ext uri="{FF2B5EF4-FFF2-40B4-BE49-F238E27FC236}">
              <a16:creationId xmlns:a16="http://schemas.microsoft.com/office/drawing/2014/main" id="{A9D5F502-2118-4DDF-A1DA-6D2E55F45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6125" y="1435100"/>
          <a:ext cx="4141631" cy="1657350"/>
        </a:xfrm>
        <a:prstGeom prst="rect">
          <a:avLst/>
        </a:prstGeom>
      </xdr:spPr>
    </xdr:pic>
    <xdr:clientData/>
  </xdr:twoCellAnchor>
  <xdr:twoCellAnchor>
    <xdr:from>
      <xdr:col>9</xdr:col>
      <xdr:colOff>444500</xdr:colOff>
      <xdr:row>87</xdr:row>
      <xdr:rowOff>650875</xdr:rowOff>
    </xdr:from>
    <xdr:to>
      <xdr:col>15</xdr:col>
      <xdr:colOff>808179</xdr:colOff>
      <xdr:row>87</xdr:row>
      <xdr:rowOff>3333750</xdr:rowOff>
    </xdr:to>
    <xdr:pic>
      <xdr:nvPicPr>
        <xdr:cNvPr id="3" name="Picture 2" descr="A black sweatshirt with white text&#10;&#10;Description automatically generated">
          <a:extLst>
            <a:ext uri="{FF2B5EF4-FFF2-40B4-BE49-F238E27FC236}">
              <a16:creationId xmlns:a16="http://schemas.microsoft.com/office/drawing/2014/main" id="{C3A5B9F6-1E01-4419-A3AF-1099D35A0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6550" y="57794525"/>
          <a:ext cx="6662879" cy="268287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94</xdr:row>
      <xdr:rowOff>238125</xdr:rowOff>
    </xdr:from>
    <xdr:to>
      <xdr:col>15</xdr:col>
      <xdr:colOff>650875</xdr:colOff>
      <xdr:row>96</xdr:row>
      <xdr:rowOff>1684354</xdr:rowOff>
    </xdr:to>
    <xdr:pic>
      <xdr:nvPicPr>
        <xdr:cNvPr id="4" name="Picture 3" descr="A bullet hole in a white background&#10;&#10;Description automatically generated">
          <a:extLst>
            <a:ext uri="{FF2B5EF4-FFF2-40B4-BE49-F238E27FC236}">
              <a16:creationId xmlns:a16="http://schemas.microsoft.com/office/drawing/2014/main" id="{D547DA79-074B-4732-92CA-8C58EAF17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5425" y="64557275"/>
          <a:ext cx="6616700" cy="2767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7662335</xdr:colOff>
      <xdr:row>17</xdr:row>
      <xdr:rowOff>535939</xdr:rowOff>
    </xdr:from>
    <xdr:to>
      <xdr:col>1</xdr:col>
      <xdr:colOff>10604500</xdr:colOff>
      <xdr:row>17</xdr:row>
      <xdr:rowOff>3781220</xdr:rowOff>
    </xdr:to>
    <xdr:pic>
      <xdr:nvPicPr>
        <xdr:cNvPr id="2" name="Picture 1" descr="A size of a label&#10;&#10;Description automatically generate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2" y="21004106"/>
          <a:ext cx="2942165" cy="3245281"/>
        </a:xfrm>
        <a:prstGeom prst="rect">
          <a:avLst/>
        </a:prstGeom>
      </xdr:spPr>
    </xdr:pic>
    <xdr:clientData/>
  </xdr:twoCellAnchor>
  <xdr:twoCellAnchor editAs="oneCell">
    <xdr:from>
      <xdr:col>1</xdr:col>
      <xdr:colOff>9376833</xdr:colOff>
      <xdr:row>25</xdr:row>
      <xdr:rowOff>1075267</xdr:rowOff>
    </xdr:from>
    <xdr:to>
      <xdr:col>1</xdr:col>
      <xdr:colOff>14837834</xdr:colOff>
      <xdr:row>25</xdr:row>
      <xdr:rowOff>3269953</xdr:rowOff>
    </xdr:to>
    <xdr:pic>
      <xdr:nvPicPr>
        <xdr:cNvPr id="11" name="Picture 10" descr="A bar code on a white label&#10;&#10;Description automatically generated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500" y="41757600"/>
          <a:ext cx="5461001" cy="2194686"/>
        </a:xfrm>
        <a:prstGeom prst="rect">
          <a:avLst/>
        </a:prstGeom>
      </xdr:spPr>
    </xdr:pic>
    <xdr:clientData/>
  </xdr:twoCellAnchor>
  <xdr:twoCellAnchor>
    <xdr:from>
      <xdr:col>1</xdr:col>
      <xdr:colOff>4525435</xdr:colOff>
      <xdr:row>25</xdr:row>
      <xdr:rowOff>423331</xdr:rowOff>
    </xdr:from>
    <xdr:to>
      <xdr:col>1</xdr:col>
      <xdr:colOff>8023373</xdr:colOff>
      <xdr:row>25</xdr:row>
      <xdr:rowOff>4588931</xdr:rowOff>
    </xdr:to>
    <xdr:pic>
      <xdr:nvPicPr>
        <xdr:cNvPr id="12" name="Picture 11" descr="A black bag with black text on it&#10;&#10;Description automatically generated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102" y="41105664"/>
          <a:ext cx="3497938" cy="41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7112001</xdr:colOff>
      <xdr:row>27</xdr:row>
      <xdr:rowOff>402167</xdr:rowOff>
    </xdr:from>
    <xdr:to>
      <xdr:col>1</xdr:col>
      <xdr:colOff>10587567</xdr:colOff>
      <xdr:row>27</xdr:row>
      <xdr:rowOff>3088217</xdr:rowOff>
    </xdr:to>
    <xdr:pic>
      <xdr:nvPicPr>
        <xdr:cNvPr id="18" name="Picture 17" descr="A small white packet with blue text&#10;&#10;Description automatically generate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3668" y="47519167"/>
          <a:ext cx="3475566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6369051</xdr:colOff>
      <xdr:row>29</xdr:row>
      <xdr:rowOff>397933</xdr:rowOff>
    </xdr:from>
    <xdr:to>
      <xdr:col>1</xdr:col>
      <xdr:colOff>11120971</xdr:colOff>
      <xdr:row>29</xdr:row>
      <xdr:rowOff>3578451</xdr:rowOff>
    </xdr:to>
    <xdr:pic>
      <xdr:nvPicPr>
        <xdr:cNvPr id="19" name="Picture 18" descr="A close-up of a blueprint&#10;&#10;Description automatically generated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0718" y="52573766"/>
          <a:ext cx="4751920" cy="3180518"/>
        </a:xfrm>
        <a:prstGeom prst="rect">
          <a:avLst/>
        </a:prstGeom>
      </xdr:spPr>
    </xdr:pic>
    <xdr:clientData/>
  </xdr:twoCellAnchor>
  <xdr:oneCellAnchor>
    <xdr:from>
      <xdr:col>3</xdr:col>
      <xdr:colOff>5727701</xdr:colOff>
      <xdr:row>24</xdr:row>
      <xdr:rowOff>1439332</xdr:rowOff>
    </xdr:from>
    <xdr:ext cx="1829482" cy="146995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0099868" y="51096332"/>
          <a:ext cx="1829482" cy="146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88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5863167</xdr:colOff>
      <xdr:row>23</xdr:row>
      <xdr:rowOff>317501</xdr:rowOff>
    </xdr:from>
    <xdr:ext cx="3640667" cy="2422031"/>
    <xdr:pic>
      <xdr:nvPicPr>
        <xdr:cNvPr id="6" name="Picture 5" descr="A diagram of a golf course&#10;&#10;Description automatically generated">
          <a:extLst>
            <a:ext uri="{FF2B5EF4-FFF2-40B4-BE49-F238E27FC236}">
              <a16:creationId xmlns:a16="http://schemas.microsoft.com/office/drawing/2014/main" id="{9F1721B8-C41E-4BC1-A2E8-E3D266732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84834" y="36195001"/>
          <a:ext cx="3640667" cy="2422031"/>
        </a:xfrm>
        <a:prstGeom prst="rect">
          <a:avLst/>
        </a:prstGeom>
      </xdr:spPr>
    </xdr:pic>
    <xdr:clientData/>
  </xdr:oneCellAnchor>
  <xdr:twoCellAnchor editAs="oneCell">
    <xdr:from>
      <xdr:col>1</xdr:col>
      <xdr:colOff>6392334</xdr:colOff>
      <xdr:row>19</xdr:row>
      <xdr:rowOff>825501</xdr:rowOff>
    </xdr:from>
    <xdr:to>
      <xdr:col>1</xdr:col>
      <xdr:colOff>12291482</xdr:colOff>
      <xdr:row>19</xdr:row>
      <xdr:rowOff>4330701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251A47-E679-4429-A52E-221656E2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14001" y="26670001"/>
          <a:ext cx="5899148" cy="3505200"/>
        </a:xfrm>
        <a:prstGeom prst="rect">
          <a:avLst/>
        </a:prstGeom>
      </xdr:spPr>
    </xdr:pic>
    <xdr:clientData/>
  </xdr:twoCellAnchor>
  <xdr:oneCellAnchor>
    <xdr:from>
      <xdr:col>1</xdr:col>
      <xdr:colOff>2709334</xdr:colOff>
      <xdr:row>21</xdr:row>
      <xdr:rowOff>343745</xdr:rowOff>
    </xdr:from>
    <xdr:ext cx="3664065" cy="2340188"/>
    <xdr:pic>
      <xdr:nvPicPr>
        <xdr:cNvPr id="9" name="Picture 8">
          <a:extLst>
            <a:ext uri="{FF2B5EF4-FFF2-40B4-BE49-F238E27FC236}">
              <a16:creationId xmlns:a16="http://schemas.microsoft.com/office/drawing/2014/main" id="{BC98F546-3AF4-4645-84E4-E6163671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31001" y="31776245"/>
          <a:ext cx="3664065" cy="2340188"/>
        </a:xfrm>
        <a:prstGeom prst="rect">
          <a:avLst/>
        </a:prstGeom>
      </xdr:spPr>
    </xdr:pic>
    <xdr:clientData/>
  </xdr:oneCellAnchor>
  <xdr:twoCellAnchor editAs="oneCell">
    <xdr:from>
      <xdr:col>1</xdr:col>
      <xdr:colOff>8170332</xdr:colOff>
      <xdr:row>21</xdr:row>
      <xdr:rowOff>275166</xdr:rowOff>
    </xdr:from>
    <xdr:to>
      <xdr:col>1</xdr:col>
      <xdr:colOff>14922497</xdr:colOff>
      <xdr:row>21</xdr:row>
      <xdr:rowOff>2523250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5293EE3-E1C5-4717-8287-9BBF83D21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91999" y="31707666"/>
          <a:ext cx="6752165" cy="2248084"/>
        </a:xfrm>
        <a:prstGeom prst="rect">
          <a:avLst/>
        </a:prstGeom>
      </xdr:spPr>
    </xdr:pic>
    <xdr:clientData/>
  </xdr:twoCellAnchor>
  <xdr:twoCellAnchor editAs="oneCell">
    <xdr:from>
      <xdr:col>1</xdr:col>
      <xdr:colOff>4169834</xdr:colOff>
      <xdr:row>33</xdr:row>
      <xdr:rowOff>296335</xdr:rowOff>
    </xdr:from>
    <xdr:to>
      <xdr:col>1</xdr:col>
      <xdr:colOff>12004262</xdr:colOff>
      <xdr:row>33</xdr:row>
      <xdr:rowOff>4436535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01126F1-123E-41F2-BC42-555BE4EF9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91501" y="61404502"/>
          <a:ext cx="7834428" cy="4140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1</xdr:row>
      <xdr:rowOff>0</xdr:rowOff>
    </xdr:from>
    <xdr:to>
      <xdr:col>8</xdr:col>
      <xdr:colOff>574349</xdr:colOff>
      <xdr:row>4</xdr:row>
      <xdr:rowOff>31750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D41613-BA1D-49A7-ADEB-D39919F9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0" y="196850"/>
          <a:ext cx="1552249" cy="609600"/>
        </a:xfrm>
        <a:prstGeom prst="rect">
          <a:avLst/>
        </a:prstGeom>
      </xdr:spPr>
    </xdr:pic>
    <xdr:clientData/>
  </xdr:twoCellAnchor>
  <xdr:twoCellAnchor>
    <xdr:from>
      <xdr:col>8</xdr:col>
      <xdr:colOff>1052284</xdr:colOff>
      <xdr:row>0</xdr:row>
      <xdr:rowOff>119991</xdr:rowOff>
    </xdr:from>
    <xdr:to>
      <xdr:col>10</xdr:col>
      <xdr:colOff>904991</xdr:colOff>
      <xdr:row>4</xdr:row>
      <xdr:rowOff>8863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B1D73D-9041-457C-AD9B-91C50693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3141" y="119991"/>
          <a:ext cx="1957279" cy="723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2E4E0E6D-580E-4A2A-ACFB-E840C687B5FE}"/>
            </a:ext>
          </a:extLst>
        </xdr:cNvPr>
        <xdr:cNvSpPr>
          <a:spLocks noChangeAspect="1" noChangeArrowheads="1"/>
        </xdr:cNvSpPr>
      </xdr:nvSpPr>
      <xdr:spPr bwMode="auto">
        <a:xfrm>
          <a:off x="3187700" y="18542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50346</xdr:colOff>
      <xdr:row>5</xdr:row>
      <xdr:rowOff>47624</xdr:rowOff>
    </xdr:from>
    <xdr:ext cx="1855167" cy="1880754"/>
    <xdr:pic>
      <xdr:nvPicPr>
        <xdr:cNvPr id="3" name="Picture 2">
          <a:extLst>
            <a:ext uri="{FF2B5EF4-FFF2-40B4-BE49-F238E27FC236}">
              <a16:creationId xmlns:a16="http://schemas.microsoft.com/office/drawing/2014/main" id="{B0F2E816-7BBA-4DDB-A95F-E74B0D13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696" y="1901824"/>
          <a:ext cx="1855167" cy="1880754"/>
        </a:xfrm>
        <a:prstGeom prst="rect">
          <a:avLst/>
        </a:prstGeom>
      </xdr:spPr>
    </xdr:pic>
    <xdr:clientData/>
  </xdr:oneCellAnchor>
  <xdr:oneCellAnchor>
    <xdr:from>
      <xdr:col>2</xdr:col>
      <xdr:colOff>1123949</xdr:colOff>
      <xdr:row>5</xdr:row>
      <xdr:rowOff>25854</xdr:rowOff>
    </xdr:from>
    <xdr:ext cx="2038420" cy="1880754"/>
    <xdr:pic>
      <xdr:nvPicPr>
        <xdr:cNvPr id="4" name="Picture 3">
          <a:extLst>
            <a:ext uri="{FF2B5EF4-FFF2-40B4-BE49-F238E27FC236}">
              <a16:creationId xmlns:a16="http://schemas.microsoft.com/office/drawing/2014/main" id="{56F64F9C-7A24-4AE6-86F0-BEDBAF323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4449" y="1880054"/>
          <a:ext cx="2038420" cy="1880754"/>
        </a:xfrm>
        <a:prstGeom prst="rect">
          <a:avLst/>
        </a:prstGeom>
      </xdr:spPr>
    </xdr:pic>
    <xdr:clientData/>
  </xdr:oneCellAnchor>
  <xdr:oneCellAnchor>
    <xdr:from>
      <xdr:col>5</xdr:col>
      <xdr:colOff>28574</xdr:colOff>
      <xdr:row>5</xdr:row>
      <xdr:rowOff>6803</xdr:rowOff>
    </xdr:from>
    <xdr:ext cx="1668607" cy="2426278"/>
    <xdr:pic>
      <xdr:nvPicPr>
        <xdr:cNvPr id="5" name="Picture 4">
          <a:extLst>
            <a:ext uri="{FF2B5EF4-FFF2-40B4-BE49-F238E27FC236}">
              <a16:creationId xmlns:a16="http://schemas.microsoft.com/office/drawing/2014/main" id="{2DC0DCD7-FBEB-473C-B706-5BE4BF16A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2724" y="1861003"/>
          <a:ext cx="1668607" cy="2426278"/>
        </a:xfrm>
        <a:prstGeom prst="rect">
          <a:avLst/>
        </a:prstGeom>
      </xdr:spPr>
    </xdr:pic>
    <xdr:clientData/>
  </xdr:oneCellAnchor>
  <xdr:oneCellAnchor>
    <xdr:from>
      <xdr:col>7</xdr:col>
      <xdr:colOff>1361</xdr:colOff>
      <xdr:row>5</xdr:row>
      <xdr:rowOff>31296</xdr:rowOff>
    </xdr:from>
    <xdr:ext cx="1720391" cy="1880754"/>
    <xdr:pic>
      <xdr:nvPicPr>
        <xdr:cNvPr id="6" name="Picture 5">
          <a:extLst>
            <a:ext uri="{FF2B5EF4-FFF2-40B4-BE49-F238E27FC236}">
              <a16:creationId xmlns:a16="http://schemas.microsoft.com/office/drawing/2014/main" id="{77552AE7-9718-4930-BA5D-697B41F6E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5211" y="1885496"/>
          <a:ext cx="1720391" cy="1880754"/>
        </a:xfrm>
        <a:prstGeom prst="rect">
          <a:avLst/>
        </a:prstGeom>
      </xdr:spPr>
    </xdr:pic>
    <xdr:clientData/>
  </xdr:oneCellAnchor>
  <xdr:oneCellAnchor>
    <xdr:from>
      <xdr:col>9</xdr:col>
      <xdr:colOff>13607</xdr:colOff>
      <xdr:row>5</xdr:row>
      <xdr:rowOff>29333</xdr:rowOff>
    </xdr:from>
    <xdr:ext cx="1997226" cy="2436032"/>
    <xdr:pic>
      <xdr:nvPicPr>
        <xdr:cNvPr id="7" name="Picture 6" descr="https://f20-zpg.zdn.vn/805535576838606400/e82cc6d58fed7ab323fc.jpg">
          <a:extLst>
            <a:ext uri="{FF2B5EF4-FFF2-40B4-BE49-F238E27FC236}">
              <a16:creationId xmlns:a16="http://schemas.microsoft.com/office/drawing/2014/main" id="{09D86AA5-D6AE-4A5F-B55E-6E7FA6AA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687754" y="2102936"/>
          <a:ext cx="2436032" cy="199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72982</xdr:colOff>
      <xdr:row>5</xdr:row>
      <xdr:rowOff>13607</xdr:rowOff>
    </xdr:from>
    <xdr:ext cx="1832017" cy="2362695"/>
    <xdr:pic>
      <xdr:nvPicPr>
        <xdr:cNvPr id="8" name="Picture 7">
          <a:extLst>
            <a:ext uri="{FF2B5EF4-FFF2-40B4-BE49-F238E27FC236}">
              <a16:creationId xmlns:a16="http://schemas.microsoft.com/office/drawing/2014/main" id="{04342443-4903-41C8-B7D9-0F9AB94E8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46232" y="1867807"/>
          <a:ext cx="1832017" cy="2362695"/>
        </a:xfrm>
        <a:prstGeom prst="rect">
          <a:avLst/>
        </a:prstGeom>
      </xdr:spPr>
    </xdr:pic>
    <xdr:clientData/>
  </xdr:oneCellAnchor>
  <xdr:twoCellAnchor>
    <xdr:from>
      <xdr:col>2</xdr:col>
      <xdr:colOff>64326</xdr:colOff>
      <xdr:row>5</xdr:row>
      <xdr:rowOff>792925</xdr:rowOff>
    </xdr:from>
    <xdr:to>
      <xdr:col>2</xdr:col>
      <xdr:colOff>605892</xdr:colOff>
      <xdr:row>5</xdr:row>
      <xdr:rowOff>1079913</xdr:rowOff>
    </xdr:to>
    <xdr:sp macro="" textlink="">
      <xdr:nvSpPr>
        <xdr:cNvPr id="9" name="Right Arrow 16">
          <a:extLst>
            <a:ext uri="{FF2B5EF4-FFF2-40B4-BE49-F238E27FC236}">
              <a16:creationId xmlns:a16="http://schemas.microsoft.com/office/drawing/2014/main" id="{FD88CEF0-7E7B-4BA1-90E6-E8EF0AD69198}"/>
            </a:ext>
          </a:extLst>
        </xdr:cNvPr>
        <xdr:cNvSpPr/>
      </xdr:nvSpPr>
      <xdr:spPr>
        <a:xfrm>
          <a:off x="3252026" y="2647125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63087</xdr:colOff>
      <xdr:row>5</xdr:row>
      <xdr:rowOff>823849</xdr:rowOff>
    </xdr:from>
    <xdr:to>
      <xdr:col>4</xdr:col>
      <xdr:colOff>554181</xdr:colOff>
      <xdr:row>5</xdr:row>
      <xdr:rowOff>1097231</xdr:rowOff>
    </xdr:to>
    <xdr:sp macro="" textlink="">
      <xdr:nvSpPr>
        <xdr:cNvPr id="10" name="Right Arrow 18">
          <a:extLst>
            <a:ext uri="{FF2B5EF4-FFF2-40B4-BE49-F238E27FC236}">
              <a16:creationId xmlns:a16="http://schemas.microsoft.com/office/drawing/2014/main" id="{655C4571-9B7A-4605-8D50-4F7F6A941F10}"/>
            </a:ext>
          </a:extLst>
        </xdr:cNvPr>
        <xdr:cNvSpPr/>
      </xdr:nvSpPr>
      <xdr:spPr>
        <a:xfrm>
          <a:off x="5930487" y="2678049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9895</xdr:colOff>
      <xdr:row>5</xdr:row>
      <xdr:rowOff>779318</xdr:rowOff>
    </xdr:from>
    <xdr:to>
      <xdr:col>6</xdr:col>
      <xdr:colOff>536862</xdr:colOff>
      <xdr:row>5</xdr:row>
      <xdr:rowOff>1039091</xdr:rowOff>
    </xdr:to>
    <xdr:sp macro="" textlink="">
      <xdr:nvSpPr>
        <xdr:cNvPr id="11" name="Right Arrow 19">
          <a:extLst>
            <a:ext uri="{FF2B5EF4-FFF2-40B4-BE49-F238E27FC236}">
              <a16:creationId xmlns:a16="http://schemas.microsoft.com/office/drawing/2014/main" id="{2B9760EA-1B25-41CB-B28E-ACC2CA94CAD9}"/>
            </a:ext>
          </a:extLst>
        </xdr:cNvPr>
        <xdr:cNvSpPr/>
      </xdr:nvSpPr>
      <xdr:spPr>
        <a:xfrm>
          <a:off x="8556995" y="2633518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65561</xdr:colOff>
      <xdr:row>11</xdr:row>
      <xdr:rowOff>17318</xdr:rowOff>
    </xdr:from>
    <xdr:ext cx="1839439" cy="2199409"/>
    <xdr:pic>
      <xdr:nvPicPr>
        <xdr:cNvPr id="12" name="Picture 11">
          <a:extLst>
            <a:ext uri="{FF2B5EF4-FFF2-40B4-BE49-F238E27FC236}">
              <a16:creationId xmlns:a16="http://schemas.microsoft.com/office/drawing/2014/main" id="{D1A1FAE9-C9D4-45A1-B814-F32DA8589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4911" y="9072418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11</xdr:row>
      <xdr:rowOff>0</xdr:rowOff>
    </xdr:from>
    <xdr:ext cx="1889482" cy="2182091"/>
    <xdr:pic>
      <xdr:nvPicPr>
        <xdr:cNvPr id="13" name="Picture 12">
          <a:extLst>
            <a:ext uri="{FF2B5EF4-FFF2-40B4-BE49-F238E27FC236}">
              <a16:creationId xmlns:a16="http://schemas.microsoft.com/office/drawing/2014/main" id="{5972F420-2D81-4A83-8866-AA9F55A5C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75802" y="9055100"/>
          <a:ext cx="1889482" cy="2182091"/>
        </a:xfrm>
        <a:prstGeom prst="rect">
          <a:avLst/>
        </a:prstGeom>
      </xdr:spPr>
    </xdr:pic>
    <xdr:clientData/>
  </xdr:oneCellAnchor>
  <xdr:oneCellAnchor>
    <xdr:from>
      <xdr:col>5</xdr:col>
      <xdr:colOff>7422</xdr:colOff>
      <xdr:row>10</xdr:row>
      <xdr:rowOff>911677</xdr:rowOff>
    </xdr:from>
    <xdr:ext cx="1447619" cy="2553867"/>
    <xdr:pic>
      <xdr:nvPicPr>
        <xdr:cNvPr id="14" name="Picture 13">
          <a:extLst>
            <a:ext uri="{FF2B5EF4-FFF2-40B4-BE49-F238E27FC236}">
              <a16:creationId xmlns:a16="http://schemas.microsoft.com/office/drawing/2014/main" id="{8B0D45CB-A708-43D4-9FBB-AFEE09F2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41572" y="9052377"/>
          <a:ext cx="1447619" cy="2553867"/>
        </a:xfrm>
        <a:prstGeom prst="rect">
          <a:avLst/>
        </a:prstGeom>
      </xdr:spPr>
    </xdr:pic>
    <xdr:clientData/>
  </xdr:oneCellAnchor>
  <xdr:oneCellAnchor>
    <xdr:from>
      <xdr:col>7</xdr:col>
      <xdr:colOff>51953</xdr:colOff>
      <xdr:row>11</xdr:row>
      <xdr:rowOff>17318</xdr:rowOff>
    </xdr:from>
    <xdr:ext cx="1610591" cy="2540028"/>
    <xdr:pic>
      <xdr:nvPicPr>
        <xdr:cNvPr id="15" name="Picture 14">
          <a:extLst>
            <a:ext uri="{FF2B5EF4-FFF2-40B4-BE49-F238E27FC236}">
              <a16:creationId xmlns:a16="http://schemas.microsoft.com/office/drawing/2014/main" id="{7DA2C12B-9043-4093-871B-9F6B9AEF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65803" y="9072418"/>
          <a:ext cx="1610591" cy="2540028"/>
        </a:xfrm>
        <a:prstGeom prst="rect">
          <a:avLst/>
        </a:prstGeom>
      </xdr:spPr>
    </xdr:pic>
    <xdr:clientData/>
  </xdr:oneCellAnchor>
  <xdr:oneCellAnchor>
    <xdr:from>
      <xdr:col>9</xdr:col>
      <xdr:colOff>17318</xdr:colOff>
      <xdr:row>11</xdr:row>
      <xdr:rowOff>17318</xdr:rowOff>
    </xdr:from>
    <xdr:ext cx="1825725" cy="2170443"/>
    <xdr:pic>
      <xdr:nvPicPr>
        <xdr:cNvPr id="16" name="Picture 15">
          <a:extLst>
            <a:ext uri="{FF2B5EF4-FFF2-40B4-BE49-F238E27FC236}">
              <a16:creationId xmlns:a16="http://schemas.microsoft.com/office/drawing/2014/main" id="{B762A314-8277-4F0D-AAE6-5588BD4DA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10868" y="9072418"/>
          <a:ext cx="1825725" cy="2170443"/>
        </a:xfrm>
        <a:prstGeom prst="rect">
          <a:avLst/>
        </a:prstGeom>
      </xdr:spPr>
    </xdr:pic>
    <xdr:clientData/>
  </xdr:oneCellAnchor>
  <xdr:oneCellAnchor>
    <xdr:from>
      <xdr:col>10</xdr:col>
      <xdr:colOff>639535</xdr:colOff>
      <xdr:row>11</xdr:row>
      <xdr:rowOff>0</xdr:rowOff>
    </xdr:from>
    <xdr:ext cx="1850571" cy="2095500"/>
    <xdr:pic>
      <xdr:nvPicPr>
        <xdr:cNvPr id="17" name="Picture 16">
          <a:extLst>
            <a:ext uri="{FF2B5EF4-FFF2-40B4-BE49-F238E27FC236}">
              <a16:creationId xmlns:a16="http://schemas.microsoft.com/office/drawing/2014/main" id="{3D1842D3-448C-452C-8EEF-E668B3EA1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546035" y="9055100"/>
          <a:ext cx="1850571" cy="2095500"/>
        </a:xfrm>
        <a:prstGeom prst="rect">
          <a:avLst/>
        </a:prstGeom>
      </xdr:spPr>
    </xdr:pic>
    <xdr:clientData/>
  </xdr:oneCellAnchor>
  <xdr:oneCellAnchor>
    <xdr:from>
      <xdr:col>13</xdr:col>
      <xdr:colOff>34637</xdr:colOff>
      <xdr:row>11</xdr:row>
      <xdr:rowOff>17319</xdr:rowOff>
    </xdr:from>
    <xdr:ext cx="1788720" cy="2043545"/>
    <xdr:pic>
      <xdr:nvPicPr>
        <xdr:cNvPr id="18" name="Picture 17">
          <a:extLst>
            <a:ext uri="{FF2B5EF4-FFF2-40B4-BE49-F238E27FC236}">
              <a16:creationId xmlns:a16="http://schemas.microsoft.com/office/drawing/2014/main" id="{52EAA7FE-A208-4126-877D-2F04D03A6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287587" y="9072419"/>
          <a:ext cx="1788720" cy="2043545"/>
        </a:xfrm>
        <a:prstGeom prst="rect">
          <a:avLst/>
        </a:prstGeom>
      </xdr:spPr>
    </xdr:pic>
    <xdr:clientData/>
  </xdr:oneCellAnchor>
  <xdr:twoCellAnchor>
    <xdr:from>
      <xdr:col>7</xdr:col>
      <xdr:colOff>1905000</xdr:colOff>
      <xdr:row>5</xdr:row>
      <xdr:rowOff>813954</xdr:rowOff>
    </xdr:from>
    <xdr:to>
      <xdr:col>8</xdr:col>
      <xdr:colOff>509649</xdr:colOff>
      <xdr:row>5</xdr:row>
      <xdr:rowOff>1073727</xdr:rowOff>
    </xdr:to>
    <xdr:sp macro="" textlink="">
      <xdr:nvSpPr>
        <xdr:cNvPr id="19" name="Right Arrow 41">
          <a:extLst>
            <a:ext uri="{FF2B5EF4-FFF2-40B4-BE49-F238E27FC236}">
              <a16:creationId xmlns:a16="http://schemas.microsoft.com/office/drawing/2014/main" id="{0FE470A3-5A5B-45CC-BFF4-45A2079B68A3}"/>
            </a:ext>
          </a:extLst>
        </xdr:cNvPr>
        <xdr:cNvSpPr/>
      </xdr:nvSpPr>
      <xdr:spPr>
        <a:xfrm>
          <a:off x="11118850" y="2668154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1905000</xdr:colOff>
      <xdr:row>5</xdr:row>
      <xdr:rowOff>813954</xdr:rowOff>
    </xdr:from>
    <xdr:to>
      <xdr:col>10</xdr:col>
      <xdr:colOff>509649</xdr:colOff>
      <xdr:row>5</xdr:row>
      <xdr:rowOff>1073727</xdr:rowOff>
    </xdr:to>
    <xdr:sp macro="" textlink="">
      <xdr:nvSpPr>
        <xdr:cNvPr id="20" name="Right Arrow 42">
          <a:extLst>
            <a:ext uri="{FF2B5EF4-FFF2-40B4-BE49-F238E27FC236}">
              <a16:creationId xmlns:a16="http://schemas.microsoft.com/office/drawing/2014/main" id="{DD8347BC-15E5-46D1-996A-CCBF23700584}"/>
            </a:ext>
          </a:extLst>
        </xdr:cNvPr>
        <xdr:cNvSpPr/>
      </xdr:nvSpPr>
      <xdr:spPr>
        <a:xfrm>
          <a:off x="13798550" y="2668154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11</xdr:row>
      <xdr:rowOff>844879</xdr:rowOff>
    </xdr:from>
    <xdr:to>
      <xdr:col>2</xdr:col>
      <xdr:colOff>593521</xdr:colOff>
      <xdr:row>11</xdr:row>
      <xdr:rowOff>1131867</xdr:rowOff>
    </xdr:to>
    <xdr:sp macro="" textlink="">
      <xdr:nvSpPr>
        <xdr:cNvPr id="21" name="Right Arrow 43">
          <a:extLst>
            <a:ext uri="{FF2B5EF4-FFF2-40B4-BE49-F238E27FC236}">
              <a16:creationId xmlns:a16="http://schemas.microsoft.com/office/drawing/2014/main" id="{3EE38745-518A-41AD-B388-381C844AC525}"/>
            </a:ext>
          </a:extLst>
        </xdr:cNvPr>
        <xdr:cNvSpPr/>
      </xdr:nvSpPr>
      <xdr:spPr>
        <a:xfrm>
          <a:off x="3239655" y="98999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11</xdr:row>
      <xdr:rowOff>875803</xdr:rowOff>
    </xdr:from>
    <xdr:to>
      <xdr:col>4</xdr:col>
      <xdr:colOff>541810</xdr:colOff>
      <xdr:row>11</xdr:row>
      <xdr:rowOff>1149185</xdr:rowOff>
    </xdr:to>
    <xdr:sp macro="" textlink="">
      <xdr:nvSpPr>
        <xdr:cNvPr id="22" name="Right Arrow 44">
          <a:extLst>
            <a:ext uri="{FF2B5EF4-FFF2-40B4-BE49-F238E27FC236}">
              <a16:creationId xmlns:a16="http://schemas.microsoft.com/office/drawing/2014/main" id="{D94F9266-08C7-4C41-B24C-CF00B020A9A9}"/>
            </a:ext>
          </a:extLst>
        </xdr:cNvPr>
        <xdr:cNvSpPr/>
      </xdr:nvSpPr>
      <xdr:spPr>
        <a:xfrm>
          <a:off x="5918116" y="99309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11</xdr:row>
      <xdr:rowOff>831272</xdr:rowOff>
    </xdr:from>
    <xdr:to>
      <xdr:col>6</xdr:col>
      <xdr:colOff>524491</xdr:colOff>
      <xdr:row>11</xdr:row>
      <xdr:rowOff>1091045</xdr:rowOff>
    </xdr:to>
    <xdr:sp macro="" textlink="">
      <xdr:nvSpPr>
        <xdr:cNvPr id="23" name="Right Arrow 45">
          <a:extLst>
            <a:ext uri="{FF2B5EF4-FFF2-40B4-BE49-F238E27FC236}">
              <a16:creationId xmlns:a16="http://schemas.microsoft.com/office/drawing/2014/main" id="{D0A63951-9F4A-4F72-9732-8C43DA21F8F6}"/>
            </a:ext>
          </a:extLst>
        </xdr:cNvPr>
        <xdr:cNvSpPr/>
      </xdr:nvSpPr>
      <xdr:spPr>
        <a:xfrm>
          <a:off x="8453993" y="98863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11</xdr:row>
      <xdr:rowOff>865908</xdr:rowOff>
    </xdr:from>
    <xdr:to>
      <xdr:col>8</xdr:col>
      <xdr:colOff>497278</xdr:colOff>
      <xdr:row>11</xdr:row>
      <xdr:rowOff>1125681</xdr:rowOff>
    </xdr:to>
    <xdr:sp macro="" textlink="">
      <xdr:nvSpPr>
        <xdr:cNvPr id="24" name="Right Arrow 46">
          <a:extLst>
            <a:ext uri="{FF2B5EF4-FFF2-40B4-BE49-F238E27FC236}">
              <a16:creationId xmlns:a16="http://schemas.microsoft.com/office/drawing/2014/main" id="{5804E32D-D232-4C45-A30B-2E2382ED1ED4}"/>
            </a:ext>
          </a:extLst>
        </xdr:cNvPr>
        <xdr:cNvSpPr/>
      </xdr:nvSpPr>
      <xdr:spPr>
        <a:xfrm>
          <a:off x="11106479" y="99210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11</xdr:row>
      <xdr:rowOff>865908</xdr:rowOff>
    </xdr:from>
    <xdr:to>
      <xdr:col>10</xdr:col>
      <xdr:colOff>497278</xdr:colOff>
      <xdr:row>11</xdr:row>
      <xdr:rowOff>1125681</xdr:rowOff>
    </xdr:to>
    <xdr:sp macro="" textlink="">
      <xdr:nvSpPr>
        <xdr:cNvPr id="25" name="Right Arrow 47">
          <a:extLst>
            <a:ext uri="{FF2B5EF4-FFF2-40B4-BE49-F238E27FC236}">
              <a16:creationId xmlns:a16="http://schemas.microsoft.com/office/drawing/2014/main" id="{734F342B-63FF-4F01-974C-AC03FE6EC058}"/>
            </a:ext>
          </a:extLst>
        </xdr:cNvPr>
        <xdr:cNvSpPr/>
      </xdr:nvSpPr>
      <xdr:spPr>
        <a:xfrm>
          <a:off x="13786179" y="99210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11</xdr:row>
      <xdr:rowOff>900545</xdr:rowOff>
    </xdr:from>
    <xdr:to>
      <xdr:col>12</xdr:col>
      <xdr:colOff>566551</xdr:colOff>
      <xdr:row>11</xdr:row>
      <xdr:rowOff>1160318</xdr:rowOff>
    </xdr:to>
    <xdr:sp macro="" textlink="">
      <xdr:nvSpPr>
        <xdr:cNvPr id="26" name="Right Arrow 53">
          <a:extLst>
            <a:ext uri="{FF2B5EF4-FFF2-40B4-BE49-F238E27FC236}">
              <a16:creationId xmlns:a16="http://schemas.microsoft.com/office/drawing/2014/main" id="{2C79AB40-8AA4-47CF-A95E-286CB52EB602}"/>
            </a:ext>
          </a:extLst>
        </xdr:cNvPr>
        <xdr:cNvSpPr/>
      </xdr:nvSpPr>
      <xdr:spPr>
        <a:xfrm>
          <a:off x="16651184" y="99556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14</xdr:row>
      <xdr:rowOff>844879</xdr:rowOff>
    </xdr:from>
    <xdr:to>
      <xdr:col>2</xdr:col>
      <xdr:colOff>593521</xdr:colOff>
      <xdr:row>14</xdr:row>
      <xdr:rowOff>1131867</xdr:rowOff>
    </xdr:to>
    <xdr:sp macro="" textlink="">
      <xdr:nvSpPr>
        <xdr:cNvPr id="27" name="Right Arrow 61">
          <a:extLst>
            <a:ext uri="{FF2B5EF4-FFF2-40B4-BE49-F238E27FC236}">
              <a16:creationId xmlns:a16="http://schemas.microsoft.com/office/drawing/2014/main" id="{2EBB1BFB-DB0F-493D-B655-7A367A53F4A9}"/>
            </a:ext>
          </a:extLst>
        </xdr:cNvPr>
        <xdr:cNvSpPr/>
      </xdr:nvSpPr>
      <xdr:spPr>
        <a:xfrm>
          <a:off x="3239655" y="134940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14</xdr:row>
      <xdr:rowOff>875803</xdr:rowOff>
    </xdr:from>
    <xdr:to>
      <xdr:col>4</xdr:col>
      <xdr:colOff>541810</xdr:colOff>
      <xdr:row>14</xdr:row>
      <xdr:rowOff>1149185</xdr:rowOff>
    </xdr:to>
    <xdr:sp macro="" textlink="">
      <xdr:nvSpPr>
        <xdr:cNvPr id="28" name="Right Arrow 62">
          <a:extLst>
            <a:ext uri="{FF2B5EF4-FFF2-40B4-BE49-F238E27FC236}">
              <a16:creationId xmlns:a16="http://schemas.microsoft.com/office/drawing/2014/main" id="{F00A2F55-F26E-47A7-A7DF-AB02860839C1}"/>
            </a:ext>
          </a:extLst>
        </xdr:cNvPr>
        <xdr:cNvSpPr/>
      </xdr:nvSpPr>
      <xdr:spPr>
        <a:xfrm>
          <a:off x="5918116" y="135250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14</xdr:row>
      <xdr:rowOff>831272</xdr:rowOff>
    </xdr:from>
    <xdr:to>
      <xdr:col>6</xdr:col>
      <xdr:colOff>524491</xdr:colOff>
      <xdr:row>14</xdr:row>
      <xdr:rowOff>1091045</xdr:rowOff>
    </xdr:to>
    <xdr:sp macro="" textlink="">
      <xdr:nvSpPr>
        <xdr:cNvPr id="29" name="Right Arrow 63">
          <a:extLst>
            <a:ext uri="{FF2B5EF4-FFF2-40B4-BE49-F238E27FC236}">
              <a16:creationId xmlns:a16="http://schemas.microsoft.com/office/drawing/2014/main" id="{BB8CEDE8-42C1-4700-885A-B66AE78295B2}"/>
            </a:ext>
          </a:extLst>
        </xdr:cNvPr>
        <xdr:cNvSpPr/>
      </xdr:nvSpPr>
      <xdr:spPr>
        <a:xfrm>
          <a:off x="8453993" y="134804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14</xdr:row>
      <xdr:rowOff>865908</xdr:rowOff>
    </xdr:from>
    <xdr:to>
      <xdr:col>8</xdr:col>
      <xdr:colOff>497278</xdr:colOff>
      <xdr:row>14</xdr:row>
      <xdr:rowOff>1125681</xdr:rowOff>
    </xdr:to>
    <xdr:sp macro="" textlink="">
      <xdr:nvSpPr>
        <xdr:cNvPr id="30" name="Right Arrow 64">
          <a:extLst>
            <a:ext uri="{FF2B5EF4-FFF2-40B4-BE49-F238E27FC236}">
              <a16:creationId xmlns:a16="http://schemas.microsoft.com/office/drawing/2014/main" id="{A1478DE4-3E2D-4199-BDE4-310ABB66AB6D}"/>
            </a:ext>
          </a:extLst>
        </xdr:cNvPr>
        <xdr:cNvSpPr/>
      </xdr:nvSpPr>
      <xdr:spPr>
        <a:xfrm>
          <a:off x="11106479" y="135151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14</xdr:row>
      <xdr:rowOff>865908</xdr:rowOff>
    </xdr:from>
    <xdr:to>
      <xdr:col>10</xdr:col>
      <xdr:colOff>497278</xdr:colOff>
      <xdr:row>14</xdr:row>
      <xdr:rowOff>1125681</xdr:rowOff>
    </xdr:to>
    <xdr:sp macro="" textlink="">
      <xdr:nvSpPr>
        <xdr:cNvPr id="31" name="Right Arrow 65">
          <a:extLst>
            <a:ext uri="{FF2B5EF4-FFF2-40B4-BE49-F238E27FC236}">
              <a16:creationId xmlns:a16="http://schemas.microsoft.com/office/drawing/2014/main" id="{BBAA30A1-331A-4601-A236-BA6B65084585}"/>
            </a:ext>
          </a:extLst>
        </xdr:cNvPr>
        <xdr:cNvSpPr/>
      </xdr:nvSpPr>
      <xdr:spPr>
        <a:xfrm>
          <a:off x="13786179" y="135151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14</xdr:row>
      <xdr:rowOff>900545</xdr:rowOff>
    </xdr:from>
    <xdr:to>
      <xdr:col>12</xdr:col>
      <xdr:colOff>566551</xdr:colOff>
      <xdr:row>14</xdr:row>
      <xdr:rowOff>1160318</xdr:rowOff>
    </xdr:to>
    <xdr:sp macro="" textlink="">
      <xdr:nvSpPr>
        <xdr:cNvPr id="32" name="Right Arrow 66">
          <a:extLst>
            <a:ext uri="{FF2B5EF4-FFF2-40B4-BE49-F238E27FC236}">
              <a16:creationId xmlns:a16="http://schemas.microsoft.com/office/drawing/2014/main" id="{497264E1-D315-4155-B2EC-5BF9003712A5}"/>
            </a:ext>
          </a:extLst>
        </xdr:cNvPr>
        <xdr:cNvSpPr/>
      </xdr:nvSpPr>
      <xdr:spPr>
        <a:xfrm>
          <a:off x="16651184" y="135497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8</xdr:row>
      <xdr:rowOff>844879</xdr:rowOff>
    </xdr:from>
    <xdr:to>
      <xdr:col>2</xdr:col>
      <xdr:colOff>593521</xdr:colOff>
      <xdr:row>8</xdr:row>
      <xdr:rowOff>1131867</xdr:rowOff>
    </xdr:to>
    <xdr:sp macro="" textlink="">
      <xdr:nvSpPr>
        <xdr:cNvPr id="33" name="Right Arrow 68">
          <a:extLst>
            <a:ext uri="{FF2B5EF4-FFF2-40B4-BE49-F238E27FC236}">
              <a16:creationId xmlns:a16="http://schemas.microsoft.com/office/drawing/2014/main" id="{E5B89906-7962-4BC8-A0AF-203E3754A40C}"/>
            </a:ext>
          </a:extLst>
        </xdr:cNvPr>
        <xdr:cNvSpPr/>
      </xdr:nvSpPr>
      <xdr:spPr>
        <a:xfrm>
          <a:off x="3239655" y="63058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8</xdr:row>
      <xdr:rowOff>875803</xdr:rowOff>
    </xdr:from>
    <xdr:to>
      <xdr:col>4</xdr:col>
      <xdr:colOff>541810</xdr:colOff>
      <xdr:row>8</xdr:row>
      <xdr:rowOff>1149185</xdr:rowOff>
    </xdr:to>
    <xdr:sp macro="" textlink="">
      <xdr:nvSpPr>
        <xdr:cNvPr id="34" name="Right Arrow 69">
          <a:extLst>
            <a:ext uri="{FF2B5EF4-FFF2-40B4-BE49-F238E27FC236}">
              <a16:creationId xmlns:a16="http://schemas.microsoft.com/office/drawing/2014/main" id="{6D0EBDE8-F4FE-4419-8538-6EE7C4C358E9}"/>
            </a:ext>
          </a:extLst>
        </xdr:cNvPr>
        <xdr:cNvSpPr/>
      </xdr:nvSpPr>
      <xdr:spPr>
        <a:xfrm>
          <a:off x="5918116" y="63368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8</xdr:row>
      <xdr:rowOff>831272</xdr:rowOff>
    </xdr:from>
    <xdr:to>
      <xdr:col>6</xdr:col>
      <xdr:colOff>524491</xdr:colOff>
      <xdr:row>8</xdr:row>
      <xdr:rowOff>1091045</xdr:rowOff>
    </xdr:to>
    <xdr:sp macro="" textlink="">
      <xdr:nvSpPr>
        <xdr:cNvPr id="35" name="Right Arrow 70">
          <a:extLst>
            <a:ext uri="{FF2B5EF4-FFF2-40B4-BE49-F238E27FC236}">
              <a16:creationId xmlns:a16="http://schemas.microsoft.com/office/drawing/2014/main" id="{F8BF43CE-B92A-4447-A8AD-156476F450D3}"/>
            </a:ext>
          </a:extLst>
        </xdr:cNvPr>
        <xdr:cNvSpPr/>
      </xdr:nvSpPr>
      <xdr:spPr>
        <a:xfrm>
          <a:off x="8453993" y="62922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8</xdr:row>
      <xdr:rowOff>865908</xdr:rowOff>
    </xdr:from>
    <xdr:to>
      <xdr:col>8</xdr:col>
      <xdr:colOff>497278</xdr:colOff>
      <xdr:row>8</xdr:row>
      <xdr:rowOff>1125681</xdr:rowOff>
    </xdr:to>
    <xdr:sp macro="" textlink="">
      <xdr:nvSpPr>
        <xdr:cNvPr id="36" name="Right Arrow 71">
          <a:extLst>
            <a:ext uri="{FF2B5EF4-FFF2-40B4-BE49-F238E27FC236}">
              <a16:creationId xmlns:a16="http://schemas.microsoft.com/office/drawing/2014/main" id="{D027F6EC-A9A8-4BF7-B7EA-43FE3CF89D04}"/>
            </a:ext>
          </a:extLst>
        </xdr:cNvPr>
        <xdr:cNvSpPr/>
      </xdr:nvSpPr>
      <xdr:spPr>
        <a:xfrm>
          <a:off x="11106479" y="63269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8</xdr:row>
      <xdr:rowOff>865908</xdr:rowOff>
    </xdr:from>
    <xdr:to>
      <xdr:col>10</xdr:col>
      <xdr:colOff>497278</xdr:colOff>
      <xdr:row>8</xdr:row>
      <xdr:rowOff>1125681</xdr:rowOff>
    </xdr:to>
    <xdr:sp macro="" textlink="">
      <xdr:nvSpPr>
        <xdr:cNvPr id="37" name="Right Arrow 72">
          <a:extLst>
            <a:ext uri="{FF2B5EF4-FFF2-40B4-BE49-F238E27FC236}">
              <a16:creationId xmlns:a16="http://schemas.microsoft.com/office/drawing/2014/main" id="{4E71E43D-4731-407B-85E5-7202D73FEEB6}"/>
            </a:ext>
          </a:extLst>
        </xdr:cNvPr>
        <xdr:cNvSpPr/>
      </xdr:nvSpPr>
      <xdr:spPr>
        <a:xfrm>
          <a:off x="13786179" y="63269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8</xdr:row>
      <xdr:rowOff>17317</xdr:rowOff>
    </xdr:from>
    <xdr:ext cx="1818409" cy="2026228"/>
    <xdr:pic>
      <xdr:nvPicPr>
        <xdr:cNvPr id="38" name="Picture 37">
          <a:extLst>
            <a:ext uri="{FF2B5EF4-FFF2-40B4-BE49-F238E27FC236}">
              <a16:creationId xmlns:a16="http://schemas.microsoft.com/office/drawing/2014/main" id="{A63B481F-247C-4981-980A-00F681AE7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7698" y="5478317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0</xdr:rowOff>
    </xdr:from>
    <xdr:ext cx="2028151" cy="2095238"/>
    <xdr:pic>
      <xdr:nvPicPr>
        <xdr:cNvPr id="39" name="Picture 38">
          <a:extLst>
            <a:ext uri="{FF2B5EF4-FFF2-40B4-BE49-F238E27FC236}">
              <a16:creationId xmlns:a16="http://schemas.microsoft.com/office/drawing/2014/main" id="{3FEB2A4E-256D-4B77-A49F-4541ECBB7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54450" y="5461000"/>
          <a:ext cx="2028151" cy="209523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</xdr:row>
      <xdr:rowOff>0</xdr:rowOff>
    </xdr:from>
    <xdr:ext cx="1580952" cy="2389909"/>
    <xdr:pic>
      <xdr:nvPicPr>
        <xdr:cNvPr id="40" name="Picture 39">
          <a:extLst>
            <a:ext uri="{FF2B5EF4-FFF2-40B4-BE49-F238E27FC236}">
              <a16:creationId xmlns:a16="http://schemas.microsoft.com/office/drawing/2014/main" id="{23BD531B-B42D-4E1D-ABCE-DDA93F91E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34150" y="5461000"/>
          <a:ext cx="1580952" cy="2389909"/>
        </a:xfrm>
        <a:prstGeom prst="rect">
          <a:avLst/>
        </a:prstGeom>
      </xdr:spPr>
    </xdr:pic>
    <xdr:clientData/>
  </xdr:oneCellAnchor>
  <xdr:oneCellAnchor>
    <xdr:from>
      <xdr:col>7</xdr:col>
      <xdr:colOff>1</xdr:colOff>
      <xdr:row>8</xdr:row>
      <xdr:rowOff>0</xdr:rowOff>
    </xdr:from>
    <xdr:ext cx="2010833" cy="2130136"/>
    <xdr:pic>
      <xdr:nvPicPr>
        <xdr:cNvPr id="41" name="Picture 40">
          <a:extLst>
            <a:ext uri="{FF2B5EF4-FFF2-40B4-BE49-F238E27FC236}">
              <a16:creationId xmlns:a16="http://schemas.microsoft.com/office/drawing/2014/main" id="{8C444B0A-700A-4374-AEC8-33BDD8D6B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13851" y="5461000"/>
          <a:ext cx="2010833" cy="2130136"/>
        </a:xfrm>
        <a:prstGeom prst="rect">
          <a:avLst/>
        </a:prstGeom>
      </xdr:spPr>
    </xdr:pic>
    <xdr:clientData/>
  </xdr:oneCellAnchor>
  <xdr:oneCellAnchor>
    <xdr:from>
      <xdr:col>9</xdr:col>
      <xdr:colOff>40823</xdr:colOff>
      <xdr:row>8</xdr:row>
      <xdr:rowOff>40821</xdr:rowOff>
    </xdr:from>
    <xdr:ext cx="1768928" cy="2164773"/>
    <xdr:pic>
      <xdr:nvPicPr>
        <xdr:cNvPr id="42" name="Picture 41">
          <a:extLst>
            <a:ext uri="{FF2B5EF4-FFF2-40B4-BE49-F238E27FC236}">
              <a16:creationId xmlns:a16="http://schemas.microsoft.com/office/drawing/2014/main" id="{C7DA5B8B-FEC9-4C86-A9EC-42EFB23CF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934373" y="5501821"/>
          <a:ext cx="1768928" cy="2164773"/>
        </a:xfrm>
        <a:prstGeom prst="rect">
          <a:avLst/>
        </a:prstGeom>
      </xdr:spPr>
    </xdr:pic>
    <xdr:clientData/>
  </xdr:oneCellAnchor>
  <xdr:oneCellAnchor>
    <xdr:from>
      <xdr:col>11</xdr:col>
      <xdr:colOff>81644</xdr:colOff>
      <xdr:row>8</xdr:row>
      <xdr:rowOff>27214</xdr:rowOff>
    </xdr:from>
    <xdr:ext cx="1809749" cy="2147454"/>
    <xdr:pic>
      <xdr:nvPicPr>
        <xdr:cNvPr id="43" name="Picture 42">
          <a:extLst>
            <a:ext uri="{FF2B5EF4-FFF2-40B4-BE49-F238E27FC236}">
              <a16:creationId xmlns:a16="http://schemas.microsoft.com/office/drawing/2014/main" id="{D570B3A2-ECF3-4F2A-B09B-69959D165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654894" y="5488214"/>
          <a:ext cx="1809749" cy="2147454"/>
        </a:xfrm>
        <a:prstGeom prst="rect">
          <a:avLst/>
        </a:prstGeom>
      </xdr:spPr>
    </xdr:pic>
    <xdr:clientData/>
  </xdr:oneCellAnchor>
  <xdr:oneCellAnchor>
    <xdr:from>
      <xdr:col>1</xdr:col>
      <xdr:colOff>34637</xdr:colOff>
      <xdr:row>14</xdr:row>
      <xdr:rowOff>34636</xdr:rowOff>
    </xdr:from>
    <xdr:ext cx="1783772" cy="2257143"/>
    <xdr:pic>
      <xdr:nvPicPr>
        <xdr:cNvPr id="44" name="Picture 43">
          <a:extLst>
            <a:ext uri="{FF2B5EF4-FFF2-40B4-BE49-F238E27FC236}">
              <a16:creationId xmlns:a16="http://schemas.microsoft.com/office/drawing/2014/main" id="{E48F5FAD-CA8C-40F5-B4FA-7BBC42B6C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83987" y="12683836"/>
          <a:ext cx="1783772" cy="225714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</xdr:row>
      <xdr:rowOff>0</xdr:rowOff>
    </xdr:from>
    <xdr:ext cx="1801091" cy="2320637"/>
    <xdr:pic>
      <xdr:nvPicPr>
        <xdr:cNvPr id="45" name="Picture 44">
          <a:extLst>
            <a:ext uri="{FF2B5EF4-FFF2-40B4-BE49-F238E27FC236}">
              <a16:creationId xmlns:a16="http://schemas.microsoft.com/office/drawing/2014/main" id="{E57734DA-91EE-4450-9743-B147D6CDF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54450" y="12649200"/>
          <a:ext cx="1801091" cy="2320637"/>
        </a:xfrm>
        <a:prstGeom prst="rect">
          <a:avLst/>
        </a:prstGeom>
      </xdr:spPr>
    </xdr:pic>
    <xdr:clientData/>
  </xdr:oneCellAnchor>
  <xdr:oneCellAnchor>
    <xdr:from>
      <xdr:col>5</xdr:col>
      <xdr:colOff>51955</xdr:colOff>
      <xdr:row>14</xdr:row>
      <xdr:rowOff>34637</xdr:rowOff>
    </xdr:from>
    <xdr:ext cx="1428571" cy="2424545"/>
    <xdr:pic>
      <xdr:nvPicPr>
        <xdr:cNvPr id="46" name="Picture 45">
          <a:extLst>
            <a:ext uri="{FF2B5EF4-FFF2-40B4-BE49-F238E27FC236}">
              <a16:creationId xmlns:a16="http://schemas.microsoft.com/office/drawing/2014/main" id="{A61554B6-6DAC-432F-A325-B67C49476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586105" y="12683837"/>
          <a:ext cx="1428571" cy="2424545"/>
        </a:xfrm>
        <a:prstGeom prst="rect">
          <a:avLst/>
        </a:prstGeom>
      </xdr:spPr>
    </xdr:pic>
    <xdr:clientData/>
  </xdr:oneCellAnchor>
  <xdr:oneCellAnchor>
    <xdr:from>
      <xdr:col>7</xdr:col>
      <xdr:colOff>69273</xdr:colOff>
      <xdr:row>14</xdr:row>
      <xdr:rowOff>51955</xdr:rowOff>
    </xdr:from>
    <xdr:ext cx="1385455" cy="2424546"/>
    <xdr:pic>
      <xdr:nvPicPr>
        <xdr:cNvPr id="47" name="Picture 46">
          <a:extLst>
            <a:ext uri="{FF2B5EF4-FFF2-40B4-BE49-F238E27FC236}">
              <a16:creationId xmlns:a16="http://schemas.microsoft.com/office/drawing/2014/main" id="{FA970FB0-36CA-40E5-8299-E69939244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283123" y="12701155"/>
          <a:ext cx="1385455" cy="2424546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14</xdr:row>
      <xdr:rowOff>51955</xdr:rowOff>
    </xdr:from>
    <xdr:ext cx="1298864" cy="2449392"/>
    <xdr:pic>
      <xdr:nvPicPr>
        <xdr:cNvPr id="48" name="Picture 47">
          <a:extLst>
            <a:ext uri="{FF2B5EF4-FFF2-40B4-BE49-F238E27FC236}">
              <a16:creationId xmlns:a16="http://schemas.microsoft.com/office/drawing/2014/main" id="{E8C9D139-40F1-4FE2-B8E8-473559C4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980141" y="12701155"/>
          <a:ext cx="1298864" cy="2449392"/>
        </a:xfrm>
        <a:prstGeom prst="rect">
          <a:avLst/>
        </a:prstGeom>
      </xdr:spPr>
    </xdr:pic>
    <xdr:clientData/>
  </xdr:oneCellAnchor>
  <xdr:oneCellAnchor>
    <xdr:from>
      <xdr:col>11</xdr:col>
      <xdr:colOff>69273</xdr:colOff>
      <xdr:row>14</xdr:row>
      <xdr:rowOff>51954</xdr:rowOff>
    </xdr:from>
    <xdr:ext cx="1514286" cy="2389910"/>
    <xdr:pic>
      <xdr:nvPicPr>
        <xdr:cNvPr id="49" name="Picture 48">
          <a:extLst>
            <a:ext uri="{FF2B5EF4-FFF2-40B4-BE49-F238E27FC236}">
              <a16:creationId xmlns:a16="http://schemas.microsoft.com/office/drawing/2014/main" id="{8636CB18-DC3A-4CE1-8289-0D395FA9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642523" y="12701154"/>
          <a:ext cx="1514286" cy="2389910"/>
        </a:xfrm>
        <a:prstGeom prst="rect">
          <a:avLst/>
        </a:prstGeom>
      </xdr:spPr>
    </xdr:pic>
    <xdr:clientData/>
  </xdr:oneCellAnchor>
  <xdr:oneCellAnchor>
    <xdr:from>
      <xdr:col>15</xdr:col>
      <xdr:colOff>51954</xdr:colOff>
      <xdr:row>14</xdr:row>
      <xdr:rowOff>34636</xdr:rowOff>
    </xdr:from>
    <xdr:ext cx="1853045" cy="2447619"/>
    <xdr:pic>
      <xdr:nvPicPr>
        <xdr:cNvPr id="50" name="Picture 49">
          <a:extLst>
            <a:ext uri="{FF2B5EF4-FFF2-40B4-BE49-F238E27FC236}">
              <a16:creationId xmlns:a16="http://schemas.microsoft.com/office/drawing/2014/main" id="{14229779-9EC9-45D2-92DE-F31844AC6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010004" y="12683836"/>
          <a:ext cx="1853045" cy="2447619"/>
        </a:xfrm>
        <a:prstGeom prst="rect">
          <a:avLst/>
        </a:prstGeom>
      </xdr:spPr>
    </xdr:pic>
    <xdr:clientData/>
  </xdr:oneCellAnchor>
  <xdr:oneCellAnchor>
    <xdr:from>
      <xdr:col>17</xdr:col>
      <xdr:colOff>34636</xdr:colOff>
      <xdr:row>14</xdr:row>
      <xdr:rowOff>86591</xdr:rowOff>
    </xdr:from>
    <xdr:ext cx="1870364" cy="2434148"/>
    <xdr:pic>
      <xdr:nvPicPr>
        <xdr:cNvPr id="51" name="Picture 50">
          <a:extLst>
            <a:ext uri="{FF2B5EF4-FFF2-40B4-BE49-F238E27FC236}">
              <a16:creationId xmlns:a16="http://schemas.microsoft.com/office/drawing/2014/main" id="{462DD89B-047C-41C1-BA96-FA9F12455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697786" y="12735791"/>
          <a:ext cx="1870364" cy="2434148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18</xdr:row>
      <xdr:rowOff>844879</xdr:rowOff>
    </xdr:from>
    <xdr:to>
      <xdr:col>2</xdr:col>
      <xdr:colOff>593521</xdr:colOff>
      <xdr:row>18</xdr:row>
      <xdr:rowOff>1131867</xdr:rowOff>
    </xdr:to>
    <xdr:sp macro="" textlink="">
      <xdr:nvSpPr>
        <xdr:cNvPr id="52" name="Right Arrow 91">
          <a:extLst>
            <a:ext uri="{FF2B5EF4-FFF2-40B4-BE49-F238E27FC236}">
              <a16:creationId xmlns:a16="http://schemas.microsoft.com/office/drawing/2014/main" id="{3F416D02-B765-4963-9E0A-0870F27FF4AD}"/>
            </a:ext>
          </a:extLst>
        </xdr:cNvPr>
        <xdr:cNvSpPr/>
      </xdr:nvSpPr>
      <xdr:spPr>
        <a:xfrm>
          <a:off x="3239655" y="172786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18</xdr:row>
      <xdr:rowOff>875803</xdr:rowOff>
    </xdr:from>
    <xdr:to>
      <xdr:col>4</xdr:col>
      <xdr:colOff>541810</xdr:colOff>
      <xdr:row>18</xdr:row>
      <xdr:rowOff>1149185</xdr:rowOff>
    </xdr:to>
    <xdr:sp macro="" textlink="">
      <xdr:nvSpPr>
        <xdr:cNvPr id="53" name="Right Arrow 92">
          <a:extLst>
            <a:ext uri="{FF2B5EF4-FFF2-40B4-BE49-F238E27FC236}">
              <a16:creationId xmlns:a16="http://schemas.microsoft.com/office/drawing/2014/main" id="{1CF019C8-C0FA-4387-BCC3-09DD35918B01}"/>
            </a:ext>
          </a:extLst>
        </xdr:cNvPr>
        <xdr:cNvSpPr/>
      </xdr:nvSpPr>
      <xdr:spPr>
        <a:xfrm>
          <a:off x="5918116" y="173096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18</xdr:row>
      <xdr:rowOff>831272</xdr:rowOff>
    </xdr:from>
    <xdr:to>
      <xdr:col>6</xdr:col>
      <xdr:colOff>524491</xdr:colOff>
      <xdr:row>18</xdr:row>
      <xdr:rowOff>1091045</xdr:rowOff>
    </xdr:to>
    <xdr:sp macro="" textlink="">
      <xdr:nvSpPr>
        <xdr:cNvPr id="54" name="Right Arrow 93">
          <a:extLst>
            <a:ext uri="{FF2B5EF4-FFF2-40B4-BE49-F238E27FC236}">
              <a16:creationId xmlns:a16="http://schemas.microsoft.com/office/drawing/2014/main" id="{2177CACE-4944-4D7E-8E9E-A24C4F8BEC61}"/>
            </a:ext>
          </a:extLst>
        </xdr:cNvPr>
        <xdr:cNvSpPr/>
      </xdr:nvSpPr>
      <xdr:spPr>
        <a:xfrm>
          <a:off x="8453993" y="172650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18</xdr:row>
      <xdr:rowOff>865908</xdr:rowOff>
    </xdr:from>
    <xdr:to>
      <xdr:col>8</xdr:col>
      <xdr:colOff>497278</xdr:colOff>
      <xdr:row>18</xdr:row>
      <xdr:rowOff>1125681</xdr:rowOff>
    </xdr:to>
    <xdr:sp macro="" textlink="">
      <xdr:nvSpPr>
        <xdr:cNvPr id="55" name="Right Arrow 94">
          <a:extLst>
            <a:ext uri="{FF2B5EF4-FFF2-40B4-BE49-F238E27FC236}">
              <a16:creationId xmlns:a16="http://schemas.microsoft.com/office/drawing/2014/main" id="{7C5717B0-BC6D-46B2-8CBC-418287CFE984}"/>
            </a:ext>
          </a:extLst>
        </xdr:cNvPr>
        <xdr:cNvSpPr/>
      </xdr:nvSpPr>
      <xdr:spPr>
        <a:xfrm>
          <a:off x="11106479" y="172997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18</xdr:row>
      <xdr:rowOff>865908</xdr:rowOff>
    </xdr:from>
    <xdr:to>
      <xdr:col>10</xdr:col>
      <xdr:colOff>497278</xdr:colOff>
      <xdr:row>18</xdr:row>
      <xdr:rowOff>1125681</xdr:rowOff>
    </xdr:to>
    <xdr:sp macro="" textlink="">
      <xdr:nvSpPr>
        <xdr:cNvPr id="56" name="Right Arrow 95">
          <a:extLst>
            <a:ext uri="{FF2B5EF4-FFF2-40B4-BE49-F238E27FC236}">
              <a16:creationId xmlns:a16="http://schemas.microsoft.com/office/drawing/2014/main" id="{944588D5-6838-42F7-B0B4-1B68A8012B2F}"/>
            </a:ext>
          </a:extLst>
        </xdr:cNvPr>
        <xdr:cNvSpPr/>
      </xdr:nvSpPr>
      <xdr:spPr>
        <a:xfrm>
          <a:off x="13786179" y="172997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18</xdr:row>
      <xdr:rowOff>900545</xdr:rowOff>
    </xdr:from>
    <xdr:to>
      <xdr:col>12</xdr:col>
      <xdr:colOff>566551</xdr:colOff>
      <xdr:row>18</xdr:row>
      <xdr:rowOff>1160318</xdr:rowOff>
    </xdr:to>
    <xdr:sp macro="" textlink="">
      <xdr:nvSpPr>
        <xdr:cNvPr id="57" name="Right Arrow 96">
          <a:extLst>
            <a:ext uri="{FF2B5EF4-FFF2-40B4-BE49-F238E27FC236}">
              <a16:creationId xmlns:a16="http://schemas.microsoft.com/office/drawing/2014/main" id="{3258F914-7AD4-41B0-ADEA-EE94DFF2D378}"/>
            </a:ext>
          </a:extLst>
        </xdr:cNvPr>
        <xdr:cNvSpPr/>
      </xdr:nvSpPr>
      <xdr:spPr>
        <a:xfrm>
          <a:off x="16651184" y="173343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56902</xdr:colOff>
      <xdr:row>14</xdr:row>
      <xdr:rowOff>848590</xdr:rowOff>
    </xdr:from>
    <xdr:to>
      <xdr:col>16</xdr:col>
      <xdr:colOff>583869</xdr:colOff>
      <xdr:row>14</xdr:row>
      <xdr:rowOff>1108363</xdr:rowOff>
    </xdr:to>
    <xdr:sp macro="" textlink="">
      <xdr:nvSpPr>
        <xdr:cNvPr id="58" name="Right Arrow 106">
          <a:extLst>
            <a:ext uri="{FF2B5EF4-FFF2-40B4-BE49-F238E27FC236}">
              <a16:creationId xmlns:a16="http://schemas.microsoft.com/office/drawing/2014/main" id="{30C5E7FF-6FD8-42E4-8A2E-8FE675B73122}"/>
            </a:ext>
          </a:extLst>
        </xdr:cNvPr>
        <xdr:cNvSpPr/>
      </xdr:nvSpPr>
      <xdr:spPr>
        <a:xfrm>
          <a:off x="22053302" y="13497790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74220</xdr:colOff>
      <xdr:row>14</xdr:row>
      <xdr:rowOff>883226</xdr:rowOff>
    </xdr:from>
    <xdr:to>
      <xdr:col>14</xdr:col>
      <xdr:colOff>601187</xdr:colOff>
      <xdr:row>14</xdr:row>
      <xdr:rowOff>1142999</xdr:rowOff>
    </xdr:to>
    <xdr:sp macro="" textlink="">
      <xdr:nvSpPr>
        <xdr:cNvPr id="59" name="Right Arrow 107">
          <a:extLst>
            <a:ext uri="{FF2B5EF4-FFF2-40B4-BE49-F238E27FC236}">
              <a16:creationId xmlns:a16="http://schemas.microsoft.com/office/drawing/2014/main" id="{C5704B54-811E-4A60-B086-190178C96675}"/>
            </a:ext>
          </a:extLst>
        </xdr:cNvPr>
        <xdr:cNvSpPr/>
      </xdr:nvSpPr>
      <xdr:spPr>
        <a:xfrm>
          <a:off x="19365520" y="13532426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13</xdr:col>
      <xdr:colOff>51955</xdr:colOff>
      <xdr:row>14</xdr:row>
      <xdr:rowOff>34636</xdr:rowOff>
    </xdr:from>
    <xdr:ext cx="1835727" cy="2361905"/>
    <xdr:pic>
      <xdr:nvPicPr>
        <xdr:cNvPr id="60" name="Picture 59">
          <a:extLst>
            <a:ext uri="{FF2B5EF4-FFF2-40B4-BE49-F238E27FC236}">
              <a16:creationId xmlns:a16="http://schemas.microsoft.com/office/drawing/2014/main" id="{B47A17CB-62E1-473D-8AA3-C6881CC4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304905" y="12683836"/>
          <a:ext cx="1835727" cy="23619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1818409" cy="1974273"/>
    <xdr:pic>
      <xdr:nvPicPr>
        <xdr:cNvPr id="61" name="Picture 60">
          <a:extLst>
            <a:ext uri="{FF2B5EF4-FFF2-40B4-BE49-F238E27FC236}">
              <a16:creationId xmlns:a16="http://schemas.microsoft.com/office/drawing/2014/main" id="{90BC3FED-5ECB-44C1-B09B-4262C4E82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9350" y="16433800"/>
          <a:ext cx="1818409" cy="197427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1801091" cy="2008909"/>
    <xdr:pic>
      <xdr:nvPicPr>
        <xdr:cNvPr id="62" name="Picture 61">
          <a:extLst>
            <a:ext uri="{FF2B5EF4-FFF2-40B4-BE49-F238E27FC236}">
              <a16:creationId xmlns:a16="http://schemas.microsoft.com/office/drawing/2014/main" id="{FF2DBE1E-8B9C-4A16-8D1D-256F81ADB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854450" y="16433800"/>
          <a:ext cx="1801091" cy="2008909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18</xdr:row>
      <xdr:rowOff>1</xdr:rowOff>
    </xdr:from>
    <xdr:ext cx="1835728" cy="2112818"/>
    <xdr:pic>
      <xdr:nvPicPr>
        <xdr:cNvPr id="63" name="Picture 62">
          <a:extLst>
            <a:ext uri="{FF2B5EF4-FFF2-40B4-BE49-F238E27FC236}">
              <a16:creationId xmlns:a16="http://schemas.microsoft.com/office/drawing/2014/main" id="{D7201598-C09A-473F-A02E-50097110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534150" y="16433801"/>
          <a:ext cx="1835728" cy="2112818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18</xdr:row>
      <xdr:rowOff>0</xdr:rowOff>
    </xdr:from>
    <xdr:ext cx="1766455" cy="2147455"/>
    <xdr:pic>
      <xdr:nvPicPr>
        <xdr:cNvPr id="64" name="Picture 63">
          <a:extLst>
            <a:ext uri="{FF2B5EF4-FFF2-40B4-BE49-F238E27FC236}">
              <a16:creationId xmlns:a16="http://schemas.microsoft.com/office/drawing/2014/main" id="{598DA419-612C-47CD-81F5-B76BC07B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213850" y="16433800"/>
          <a:ext cx="1766455" cy="214745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18</xdr:row>
      <xdr:rowOff>0</xdr:rowOff>
    </xdr:from>
    <xdr:ext cx="1818409" cy="2147455"/>
    <xdr:pic>
      <xdr:nvPicPr>
        <xdr:cNvPr id="65" name="Picture 64">
          <a:extLst>
            <a:ext uri="{FF2B5EF4-FFF2-40B4-BE49-F238E27FC236}">
              <a16:creationId xmlns:a16="http://schemas.microsoft.com/office/drawing/2014/main" id="{D3E02EA8-6976-42C7-994C-323A8591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893550" y="16433800"/>
          <a:ext cx="1818409" cy="2147455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</xdr:row>
      <xdr:rowOff>1</xdr:rowOff>
    </xdr:from>
    <xdr:ext cx="1801090" cy="2286000"/>
    <xdr:pic>
      <xdr:nvPicPr>
        <xdr:cNvPr id="66" name="Picture 65">
          <a:extLst>
            <a:ext uri="{FF2B5EF4-FFF2-40B4-BE49-F238E27FC236}">
              <a16:creationId xmlns:a16="http://schemas.microsoft.com/office/drawing/2014/main" id="{90961725-8EA9-4F11-BB8C-9E218802F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573251" y="16433801"/>
          <a:ext cx="1801090" cy="22860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18</xdr:row>
      <xdr:rowOff>0</xdr:rowOff>
    </xdr:from>
    <xdr:ext cx="1835727" cy="2337955"/>
    <xdr:pic>
      <xdr:nvPicPr>
        <xdr:cNvPr id="67" name="Picture 66">
          <a:extLst>
            <a:ext uri="{FF2B5EF4-FFF2-40B4-BE49-F238E27FC236}">
              <a16:creationId xmlns:a16="http://schemas.microsoft.com/office/drawing/2014/main" id="{628C572A-1F35-4E0A-8C5F-63685A7E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7252950" y="16433800"/>
          <a:ext cx="1835727" cy="23379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OTHERS/TRIMS%20&amp;%20FABRIC%20LIST/MARSHALL%20ARTIST/SP12%20PRODUCTION/trim/TRIMLIST/MAI/BCThue/Nam%202009/Tu%20van%20ke%20toan/Monthly%20report%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OTHERS\TRIMS%20&amp;%20FABRIC%20LIST\MARSHALL%20ARTIST\SP12%20PRODUCTION\trim\TRIMLIST\MAI\BCThue\Nam%202009\Tu%20van%20ke%20toan\Monthly%20report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MR.%20HAI%20PLANNING/WovenForm.xlsb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R.%20HAI%20PLANNING\WovenForm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svr\Un-Available\Merchandising\CUSTOMERS\2%20-%20NEW%20FOLDER%20SYSTEM\CUSTOMERS\GOLF%20WANG\5.%20SS23\2%20-%20PRODUCTION\3.%20STYLE%20FILE%20-%20COMMENTS\CUTTING%20DOCKETS\SEASONAL\G10ATS39A1-CUTTING%20DOCKET-SS%20TEE.XLSX" TargetMode="External"/><Relationship Id="rId1" Type="http://schemas.openxmlformats.org/officeDocument/2006/relationships/externalLinkPath" Target="/Merchandising/CUSTOMERS/2%20-%20NEW%20FOLDER%20SYSTEM/CUSTOMERS/GOLF%20WANG/5.%20SS23/2%20-%20PRODUCTION/3.%20STYLE%20FILE%20-%20COMMENTS/CUTTING%20DOCKETS/SEASONAL/G10ATS39A1-CUTTING%20DOCKET-SS%20TE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CUSTOMERS/MARSHALL%20ARTIST/SAMPLING/SALESMAN%20SP12/STYLES%20FILE/TRIMS%20LIST/MAI/BCThue/Nam%202009/Tu%20van%20ke%20toan/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STOMERS\MARSHALL%20ARTIST\SAMPLING\SALESMAN%20SP12\STYLES%20FILE\TRIMS%20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KUMQUAT-BLUE"/>
      <sheetName val="ERCU"/>
      <sheetName val="VỊ TRÍ HÌNH IN"/>
      <sheetName val="2. TRIM CARD"/>
      <sheetName val="DETAIL STICKER"/>
      <sheetName val="3. TSSX"/>
      <sheetName val="6. PP MEETING"/>
      <sheetName val="PACKING"/>
    </sheetNames>
    <sheetDataSet>
      <sheetData sheetId="0">
        <row r="6">
          <cell r="B6" t="str">
            <v xml:space="preserve">JOB NUMBER:  </v>
          </cell>
        </row>
        <row r="14">
          <cell r="L14" t="str">
            <v>GOLF WANG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22"/>
  <sheetViews>
    <sheetView view="pageBreakPreview" topLeftCell="A13" zoomScale="40" zoomScaleNormal="25" zoomScaleSheetLayoutView="40" zoomScalePageLayoutView="55" workbookViewId="0">
      <selection activeCell="F18" sqref="F18:K20"/>
    </sheetView>
  </sheetViews>
  <sheetFormatPr defaultColWidth="9.296875" defaultRowHeight="16.7"/>
  <cols>
    <col min="1" max="1" width="8.796875" style="83" customWidth="1"/>
    <col min="2" max="2" width="24.5" style="83" customWidth="1"/>
    <col min="3" max="3" width="23.69921875" style="83" bestFit="1" customWidth="1"/>
    <col min="4" max="4" width="25.296875" style="83" customWidth="1"/>
    <col min="5" max="5" width="17.796875" style="83" customWidth="1"/>
    <col min="6" max="6" width="20.796875" style="83" customWidth="1"/>
    <col min="7" max="7" width="20.796875" style="84" customWidth="1"/>
    <col min="8" max="9" width="19.19921875" style="83" customWidth="1"/>
    <col min="10" max="10" width="15.796875" style="83" customWidth="1"/>
    <col min="11" max="11" width="15.5" style="83" customWidth="1"/>
    <col min="12" max="12" width="15.296875" style="83" customWidth="1"/>
    <col min="13" max="13" width="16.69921875" style="83" customWidth="1"/>
    <col min="14" max="15" width="13.5" style="83" customWidth="1"/>
    <col min="16" max="16" width="17.796875" style="83" customWidth="1"/>
    <col min="17" max="17" width="14.69921875" style="83" bestFit="1" customWidth="1"/>
    <col min="18" max="16384" width="9.296875" style="83"/>
  </cols>
  <sheetData>
    <row r="1" spans="1:16" s="1" customFormat="1" ht="24.8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73" t="s">
        <v>77</v>
      </c>
      <c r="N1" s="373" t="s">
        <v>77</v>
      </c>
      <c r="O1" s="374" t="s">
        <v>78</v>
      </c>
      <c r="P1" s="374"/>
    </row>
    <row r="2" spans="1:16" s="1" customFormat="1" ht="24.8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73" t="s">
        <v>79</v>
      </c>
      <c r="N2" s="373" t="s">
        <v>79</v>
      </c>
      <c r="O2" s="375" t="s">
        <v>80</v>
      </c>
      <c r="P2" s="375"/>
    </row>
    <row r="3" spans="1:16" s="1" customFormat="1" ht="24.8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73" t="s">
        <v>81</v>
      </c>
      <c r="N3" s="373" t="s">
        <v>81</v>
      </c>
      <c r="O3" s="374">
        <v>1</v>
      </c>
      <c r="P3" s="374"/>
    </row>
    <row r="4" spans="1:16" s="2" customFormat="1" ht="33.700000000000003" customHeight="1">
      <c r="A4" s="111"/>
      <c r="B4" s="112" t="s">
        <v>250</v>
      </c>
      <c r="C4" s="111"/>
      <c r="D4" s="111"/>
      <c r="E4" s="111"/>
      <c r="F4" s="111"/>
      <c r="G4" s="377" t="s">
        <v>616</v>
      </c>
      <c r="H4" s="377"/>
      <c r="I4" s="377"/>
      <c r="J4" s="377"/>
      <c r="K4" s="377"/>
      <c r="L4" s="377"/>
      <c r="M4" s="111"/>
      <c r="N4" s="111"/>
      <c r="O4" s="111"/>
      <c r="P4" s="111"/>
    </row>
    <row r="5" spans="1:16" s="2" customFormat="1" ht="33.700000000000003" customHeight="1">
      <c r="A5" s="111"/>
      <c r="B5" s="134" t="s">
        <v>0</v>
      </c>
      <c r="C5" s="134"/>
      <c r="D5" s="112"/>
      <c r="E5" s="111"/>
      <c r="F5" s="113"/>
      <c r="G5" s="377"/>
      <c r="H5" s="377"/>
      <c r="I5" s="377"/>
      <c r="J5" s="377"/>
      <c r="K5" s="377"/>
      <c r="L5" s="377"/>
      <c r="M5" s="111"/>
      <c r="N5" s="111"/>
      <c r="O5" s="111"/>
      <c r="P5" s="111"/>
    </row>
    <row r="6" spans="1:16" s="4" customFormat="1" ht="33.700000000000003" customHeight="1">
      <c r="A6" s="111"/>
      <c r="B6" s="112" t="s">
        <v>43</v>
      </c>
      <c r="C6" s="112"/>
      <c r="D6" s="5" t="s">
        <v>251</v>
      </c>
      <c r="E6" s="108"/>
      <c r="F6" s="112"/>
      <c r="G6" s="377"/>
      <c r="H6" s="377"/>
      <c r="I6" s="377"/>
      <c r="J6" s="377"/>
      <c r="K6" s="377"/>
      <c r="L6" s="377"/>
      <c r="M6" s="113"/>
      <c r="N6" s="113"/>
      <c r="O6" s="113"/>
      <c r="P6" s="113"/>
    </row>
    <row r="7" spans="1:16" s="4" customFormat="1" ht="33.700000000000003" customHeight="1">
      <c r="A7" s="111"/>
      <c r="B7" s="112" t="s">
        <v>44</v>
      </c>
      <c r="C7" s="112"/>
      <c r="D7" s="5" t="s">
        <v>272</v>
      </c>
      <c r="E7" s="5"/>
      <c r="F7" s="112"/>
      <c r="G7" s="377"/>
      <c r="H7" s="377"/>
      <c r="I7" s="377"/>
      <c r="J7" s="377"/>
      <c r="K7" s="377"/>
      <c r="L7" s="377"/>
      <c r="M7" s="113"/>
      <c r="N7" s="113"/>
      <c r="O7" s="113"/>
      <c r="P7" s="113"/>
    </row>
    <row r="8" spans="1:16" s="4" customFormat="1" ht="77.5" customHeight="1">
      <c r="A8" s="111"/>
      <c r="B8" s="112" t="s">
        <v>45</v>
      </c>
      <c r="C8" s="112"/>
      <c r="D8" s="357" t="s">
        <v>273</v>
      </c>
      <c r="E8" s="357"/>
      <c r="F8" s="358"/>
      <c r="G8" s="377"/>
      <c r="H8" s="377"/>
      <c r="I8" s="377"/>
      <c r="J8" s="377"/>
      <c r="K8" s="377"/>
      <c r="L8" s="377"/>
      <c r="M8" s="113"/>
      <c r="N8" s="113"/>
      <c r="O8" s="113"/>
      <c r="P8" s="113"/>
    </row>
    <row r="9" spans="1:16" s="6" customFormat="1" ht="38.6">
      <c r="B9" s="7" t="s">
        <v>1</v>
      </c>
      <c r="C9" s="7"/>
      <c r="D9" s="112" t="s">
        <v>252</v>
      </c>
      <c r="E9" s="8"/>
      <c r="F9" s="9"/>
      <c r="G9" s="10"/>
      <c r="H9" s="9"/>
      <c r="I9" s="9"/>
      <c r="J9" s="9"/>
      <c r="K9" s="9"/>
      <c r="L9" s="9"/>
      <c r="M9" s="9"/>
      <c r="N9" s="9"/>
      <c r="O9" s="9"/>
      <c r="P9" s="9"/>
    </row>
    <row r="10" spans="1:16" s="6" customFormat="1" ht="42.65">
      <c r="B10" s="11" t="s">
        <v>2</v>
      </c>
      <c r="C10" s="11"/>
      <c r="D10" s="279" t="s">
        <v>274</v>
      </c>
      <c r="E10" s="12"/>
      <c r="F10" s="12"/>
      <c r="G10" s="13"/>
      <c r="H10" s="12"/>
      <c r="I10" s="14"/>
      <c r="J10" s="14" t="s">
        <v>46</v>
      </c>
      <c r="K10" s="14"/>
      <c r="L10" s="246" t="s">
        <v>109</v>
      </c>
      <c r="M10" s="15"/>
      <c r="N10" s="15"/>
      <c r="O10" s="15"/>
      <c r="P10" s="15"/>
    </row>
    <row r="11" spans="1:16" s="6" customFormat="1" ht="58.05" customHeight="1">
      <c r="B11" s="14" t="s">
        <v>3</v>
      </c>
      <c r="C11" s="14"/>
      <c r="D11" s="350"/>
      <c r="E11" s="351"/>
      <c r="F11" s="351"/>
      <c r="G11" s="16"/>
      <c r="H11" s="17"/>
      <c r="I11" s="14"/>
      <c r="J11" s="14" t="s">
        <v>4</v>
      </c>
      <c r="K11" s="14"/>
      <c r="L11" s="376" t="s">
        <v>90</v>
      </c>
      <c r="M11" s="376"/>
      <c r="N11" s="376"/>
      <c r="O11" s="376"/>
      <c r="P11" s="376"/>
    </row>
    <row r="12" spans="1:16" s="6" customFormat="1" ht="32.25">
      <c r="B12" s="14" t="s">
        <v>5</v>
      </c>
      <c r="C12" s="14"/>
      <c r="D12" s="18"/>
      <c r="E12" s="14"/>
      <c r="F12" s="14"/>
      <c r="G12" s="19"/>
      <c r="H12" s="20"/>
      <c r="I12" s="14"/>
      <c r="J12" s="14" t="s">
        <v>83</v>
      </c>
      <c r="L12" s="14" t="s">
        <v>84</v>
      </c>
      <c r="M12" s="14"/>
      <c r="N12" s="20"/>
      <c r="O12" s="20"/>
      <c r="P12" s="15"/>
    </row>
    <row r="13" spans="1:16" s="6" customFormat="1" ht="32.25">
      <c r="B13" s="352"/>
      <c r="C13" s="352"/>
      <c r="D13" s="352"/>
      <c r="E13" s="352"/>
      <c r="F13" s="352"/>
      <c r="G13" s="19"/>
      <c r="H13" s="20"/>
      <c r="I13" s="14"/>
      <c r="J13" s="14" t="s">
        <v>6</v>
      </c>
      <c r="K13" s="14"/>
      <c r="L13" s="14"/>
      <c r="M13" s="20"/>
      <c r="N13" s="15"/>
      <c r="O13" s="15"/>
      <c r="P13" s="20"/>
    </row>
    <row r="14" spans="1:16" s="6" customFormat="1" ht="32.25">
      <c r="B14" s="14" t="s">
        <v>50</v>
      </c>
      <c r="C14" s="14"/>
      <c r="D14" s="14" t="s">
        <v>7</v>
      </c>
      <c r="E14" s="14"/>
      <c r="F14" s="14"/>
      <c r="G14" s="21"/>
      <c r="H14" s="14"/>
      <c r="I14" s="14"/>
      <c r="J14" s="14" t="s">
        <v>8</v>
      </c>
      <c r="K14" s="14"/>
      <c r="L14" s="15" t="s">
        <v>82</v>
      </c>
      <c r="M14" s="15"/>
      <c r="N14" s="15"/>
      <c r="O14" s="15"/>
      <c r="P14" s="15"/>
    </row>
    <row r="15" spans="1:16" s="6" customFormat="1" ht="21.05" customHeight="1">
      <c r="B15" s="22" t="s">
        <v>67</v>
      </c>
      <c r="C15" s="22"/>
      <c r="D15" s="22"/>
      <c r="E15" s="7"/>
      <c r="F15" s="7"/>
      <c r="G15" s="23"/>
      <c r="H15" s="7"/>
      <c r="I15" s="7"/>
      <c r="J15" s="7"/>
      <c r="K15" s="7"/>
      <c r="L15" s="7"/>
      <c r="M15" s="7"/>
      <c r="N15" s="7"/>
      <c r="O15" s="7"/>
      <c r="P15" s="7"/>
    </row>
    <row r="16" spans="1:16" s="24" customFormat="1" ht="18.75" customHeigh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2:17" s="249" customFormat="1" ht="38.299999999999997" customHeight="1">
      <c r="B17" s="247"/>
      <c r="C17" s="247" t="s">
        <v>76</v>
      </c>
      <c r="D17" s="247" t="s">
        <v>9</v>
      </c>
      <c r="E17" s="248" t="s">
        <v>58</v>
      </c>
      <c r="F17" s="248" t="s">
        <v>72</v>
      </c>
      <c r="G17" s="248" t="s">
        <v>62</v>
      </c>
      <c r="H17" s="248" t="s">
        <v>10</v>
      </c>
      <c r="I17" s="248" t="s">
        <v>59</v>
      </c>
      <c r="J17" s="248" t="s">
        <v>60</v>
      </c>
      <c r="K17" s="248" t="s">
        <v>61</v>
      </c>
      <c r="L17" s="248"/>
      <c r="M17" s="248"/>
      <c r="N17" s="248"/>
      <c r="O17" s="248"/>
      <c r="P17" s="247" t="s">
        <v>11</v>
      </c>
    </row>
    <row r="18" spans="2:17" s="249" customFormat="1" ht="45.65" customHeight="1">
      <c r="B18" s="250" t="s">
        <v>12</v>
      </c>
      <c r="C18" s="250"/>
      <c r="D18" s="269" t="s">
        <v>275</v>
      </c>
      <c r="E18" s="252"/>
      <c r="F18" s="253">
        <v>10</v>
      </c>
      <c r="G18" s="253">
        <v>40</v>
      </c>
      <c r="H18" s="253">
        <v>65</v>
      </c>
      <c r="I18" s="253">
        <v>95</v>
      </c>
      <c r="J18" s="253">
        <v>75</v>
      </c>
      <c r="K18" s="253">
        <v>15</v>
      </c>
      <c r="L18" s="253"/>
      <c r="M18" s="253"/>
      <c r="N18" s="253"/>
      <c r="O18" s="253"/>
      <c r="P18" s="254">
        <f>SUM(E18:O18)</f>
        <v>300</v>
      </c>
    </row>
    <row r="19" spans="2:17" s="249" customFormat="1" ht="45.65" customHeight="1">
      <c r="B19" s="250" t="s">
        <v>65</v>
      </c>
      <c r="C19" s="250"/>
      <c r="D19" s="270" t="str">
        <f>+D18</f>
        <v>ORANGE</v>
      </c>
      <c r="E19" s="252"/>
      <c r="F19" s="253">
        <f>ROUNDUP(F18*5%,0)</f>
        <v>1</v>
      </c>
      <c r="G19" s="253">
        <f t="shared" ref="G19:K19" si="0">ROUNDUP(G18*5%,0)</f>
        <v>2</v>
      </c>
      <c r="H19" s="253">
        <f t="shared" si="0"/>
        <v>4</v>
      </c>
      <c r="I19" s="253">
        <f t="shared" si="0"/>
        <v>5</v>
      </c>
      <c r="J19" s="253">
        <f t="shared" si="0"/>
        <v>4</v>
      </c>
      <c r="K19" s="253">
        <f t="shared" si="0"/>
        <v>1</v>
      </c>
      <c r="L19" s="253"/>
      <c r="M19" s="253"/>
      <c r="N19" s="253"/>
      <c r="O19" s="253"/>
      <c r="P19" s="254">
        <f>SUM(E19:O19)</f>
        <v>17</v>
      </c>
    </row>
    <row r="20" spans="2:17" s="258" customFormat="1" ht="45.65" customHeight="1">
      <c r="B20" s="255" t="s">
        <v>13</v>
      </c>
      <c r="C20" s="255"/>
      <c r="D20" s="271" t="str">
        <f>+D19</f>
        <v>ORANGE</v>
      </c>
      <c r="E20" s="256"/>
      <c r="F20" s="257">
        <f t="shared" ref="F20:K20" si="1">SUM(F18:F19)</f>
        <v>11</v>
      </c>
      <c r="G20" s="257">
        <f t="shared" si="1"/>
        <v>42</v>
      </c>
      <c r="H20" s="257">
        <f t="shared" si="1"/>
        <v>69</v>
      </c>
      <c r="I20" s="257">
        <f t="shared" si="1"/>
        <v>100</v>
      </c>
      <c r="J20" s="257">
        <f t="shared" si="1"/>
        <v>79</v>
      </c>
      <c r="K20" s="257">
        <f t="shared" si="1"/>
        <v>16</v>
      </c>
      <c r="L20" s="257"/>
      <c r="M20" s="257"/>
      <c r="N20" s="257"/>
      <c r="O20" s="257"/>
      <c r="P20" s="257">
        <f>SUM(P18:P19)</f>
        <v>317</v>
      </c>
    </row>
    <row r="21" spans="2:17" s="258" customFormat="1" ht="38.450000000000003" customHeight="1">
      <c r="B21" s="260"/>
      <c r="C21" s="260"/>
      <c r="D21" s="261"/>
      <c r="E21" s="262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</row>
    <row r="22" spans="2:17" s="249" customFormat="1" ht="38.450000000000003" customHeight="1">
      <c r="B22" s="247"/>
      <c r="C22" s="247" t="s">
        <v>76</v>
      </c>
      <c r="D22" s="247" t="s">
        <v>9</v>
      </c>
      <c r="E22" s="248" t="s">
        <v>58</v>
      </c>
      <c r="F22" s="248" t="s">
        <v>72</v>
      </c>
      <c r="G22" s="248" t="s">
        <v>62</v>
      </c>
      <c r="H22" s="248" t="s">
        <v>10</v>
      </c>
      <c r="I22" s="248" t="s">
        <v>59</v>
      </c>
      <c r="J22" s="248" t="s">
        <v>60</v>
      </c>
      <c r="K22" s="248" t="s">
        <v>61</v>
      </c>
      <c r="L22" s="248"/>
      <c r="M22" s="248"/>
      <c r="N22" s="248"/>
      <c r="O22" s="248"/>
      <c r="P22" s="247" t="s">
        <v>11</v>
      </c>
    </row>
    <row r="23" spans="2:17" s="249" customFormat="1" ht="38.450000000000003" customHeight="1">
      <c r="B23" s="250" t="s">
        <v>12</v>
      </c>
      <c r="C23" s="250"/>
      <c r="D23" s="251" t="s">
        <v>276</v>
      </c>
      <c r="E23" s="252"/>
      <c r="F23" s="253">
        <v>10</v>
      </c>
      <c r="G23" s="253">
        <v>40</v>
      </c>
      <c r="H23" s="253">
        <v>65</v>
      </c>
      <c r="I23" s="253">
        <v>95</v>
      </c>
      <c r="J23" s="253">
        <v>75</v>
      </c>
      <c r="K23" s="253">
        <v>15</v>
      </c>
      <c r="L23" s="253"/>
      <c r="M23" s="253"/>
      <c r="N23" s="253"/>
      <c r="O23" s="253"/>
      <c r="P23" s="254">
        <f>SUM(E23:O23)</f>
        <v>300</v>
      </c>
      <c r="Q23" s="249">
        <f>P23*5%</f>
        <v>15</v>
      </c>
    </row>
    <row r="24" spans="2:17" s="249" customFormat="1" ht="38.450000000000003" customHeight="1">
      <c r="B24" s="250" t="s">
        <v>65</v>
      </c>
      <c r="C24" s="250"/>
      <c r="D24" s="251" t="str">
        <f>+D23</f>
        <v>NAVY</v>
      </c>
      <c r="E24" s="252"/>
      <c r="F24" s="253">
        <f>ROUNDUP(F23*5%,0)</f>
        <v>1</v>
      </c>
      <c r="G24" s="253">
        <f t="shared" ref="G24" si="2">ROUNDUP(G23*5%,0)</f>
        <v>2</v>
      </c>
      <c r="H24" s="253">
        <f t="shared" ref="H24" si="3">ROUNDUP(H23*5%,0)</f>
        <v>4</v>
      </c>
      <c r="I24" s="253">
        <f t="shared" ref="I24" si="4">ROUNDUP(I23*5%,0)</f>
        <v>5</v>
      </c>
      <c r="J24" s="253">
        <f t="shared" ref="J24" si="5">ROUNDUP(J23*5%,0)</f>
        <v>4</v>
      </c>
      <c r="K24" s="253">
        <f t="shared" ref="K24" si="6">ROUNDUP(K23*5%,0)</f>
        <v>1</v>
      </c>
      <c r="L24" s="253"/>
      <c r="M24" s="253"/>
      <c r="N24" s="253"/>
      <c r="O24" s="253"/>
      <c r="P24" s="254">
        <f>SUM(E24:O24)</f>
        <v>17</v>
      </c>
    </row>
    <row r="25" spans="2:17" s="258" customFormat="1" ht="38.450000000000003" customHeight="1">
      <c r="B25" s="255" t="s">
        <v>13</v>
      </c>
      <c r="C25" s="255"/>
      <c r="D25" s="259" t="str">
        <f>+D24</f>
        <v>NAVY</v>
      </c>
      <c r="E25" s="256"/>
      <c r="F25" s="257">
        <f t="shared" ref="F25:K25" si="7">SUM(F23:F24)</f>
        <v>11</v>
      </c>
      <c r="G25" s="257">
        <f t="shared" si="7"/>
        <v>42</v>
      </c>
      <c r="H25" s="257">
        <f t="shared" si="7"/>
        <v>69</v>
      </c>
      <c r="I25" s="257">
        <f t="shared" si="7"/>
        <v>100</v>
      </c>
      <c r="J25" s="257">
        <f t="shared" si="7"/>
        <v>79</v>
      </c>
      <c r="K25" s="257">
        <f t="shared" si="7"/>
        <v>16</v>
      </c>
      <c r="L25" s="257"/>
      <c r="M25" s="257"/>
      <c r="N25" s="257"/>
      <c r="O25" s="257"/>
      <c r="P25" s="257">
        <f>SUM(P23:P24)</f>
        <v>317</v>
      </c>
    </row>
    <row r="26" spans="2:17" s="258" customFormat="1" ht="38.450000000000003" customHeight="1">
      <c r="B26" s="260"/>
      <c r="C26" s="260"/>
      <c r="D26" s="261"/>
      <c r="E26" s="262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</row>
    <row r="27" spans="2:17" s="249" customFormat="1" ht="38.450000000000003" customHeight="1">
      <c r="B27" s="247"/>
      <c r="C27" s="247" t="s">
        <v>76</v>
      </c>
      <c r="D27" s="247" t="s">
        <v>9</v>
      </c>
      <c r="E27" s="248" t="s">
        <v>58</v>
      </c>
      <c r="F27" s="248" t="s">
        <v>72</v>
      </c>
      <c r="G27" s="248" t="s">
        <v>62</v>
      </c>
      <c r="H27" s="248" t="s">
        <v>10</v>
      </c>
      <c r="I27" s="248" t="s">
        <v>59</v>
      </c>
      <c r="J27" s="248" t="s">
        <v>60</v>
      </c>
      <c r="K27" s="248" t="s">
        <v>61</v>
      </c>
      <c r="L27" s="248"/>
      <c r="M27" s="248"/>
      <c r="N27" s="248"/>
      <c r="O27" s="248"/>
      <c r="P27" s="247" t="s">
        <v>11</v>
      </c>
    </row>
    <row r="28" spans="2:17" s="249" customFormat="1" ht="38.450000000000003" customHeight="1">
      <c r="B28" s="250" t="s">
        <v>12</v>
      </c>
      <c r="C28" s="250"/>
      <c r="D28" s="251" t="s">
        <v>110</v>
      </c>
      <c r="E28" s="252"/>
      <c r="F28" s="253">
        <v>10</v>
      </c>
      <c r="G28" s="253">
        <v>40</v>
      </c>
      <c r="H28" s="253">
        <v>65</v>
      </c>
      <c r="I28" s="253">
        <v>95</v>
      </c>
      <c r="J28" s="253">
        <v>75</v>
      </c>
      <c r="K28" s="253">
        <v>15</v>
      </c>
      <c r="L28" s="253"/>
      <c r="M28" s="253"/>
      <c r="N28" s="253"/>
      <c r="O28" s="253"/>
      <c r="P28" s="254">
        <f>SUM(E28:O28)</f>
        <v>300</v>
      </c>
      <c r="Q28" s="249">
        <f>P28*5%</f>
        <v>15</v>
      </c>
    </row>
    <row r="29" spans="2:17" s="249" customFormat="1" ht="38.450000000000003" customHeight="1">
      <c r="B29" s="250" t="s">
        <v>65</v>
      </c>
      <c r="C29" s="250"/>
      <c r="D29" s="251" t="str">
        <f>+D28</f>
        <v>BLACK</v>
      </c>
      <c r="E29" s="252"/>
      <c r="F29" s="253">
        <f>ROUNDUP(F28*5%,0)</f>
        <v>1</v>
      </c>
      <c r="G29" s="253">
        <f t="shared" ref="G29" si="8">ROUNDUP(G28*5%,0)</f>
        <v>2</v>
      </c>
      <c r="H29" s="253">
        <f t="shared" ref="H29" si="9">ROUNDUP(H28*5%,0)</f>
        <v>4</v>
      </c>
      <c r="I29" s="253">
        <f t="shared" ref="I29" si="10">ROUNDUP(I28*5%,0)</f>
        <v>5</v>
      </c>
      <c r="J29" s="253">
        <f t="shared" ref="J29" si="11">ROUNDUP(J28*5%,0)</f>
        <v>4</v>
      </c>
      <c r="K29" s="253">
        <f t="shared" ref="K29" si="12">ROUNDUP(K28*5%,0)</f>
        <v>1</v>
      </c>
      <c r="L29" s="253"/>
      <c r="M29" s="253"/>
      <c r="N29" s="253"/>
      <c r="O29" s="253"/>
      <c r="P29" s="254">
        <f>SUM(E29:O29)</f>
        <v>17</v>
      </c>
    </row>
    <row r="30" spans="2:17" s="258" customFormat="1" ht="38.450000000000003" customHeight="1">
      <c r="B30" s="255" t="s">
        <v>13</v>
      </c>
      <c r="C30" s="255"/>
      <c r="D30" s="259" t="str">
        <f>+D29</f>
        <v>BLACK</v>
      </c>
      <c r="E30" s="256"/>
      <c r="F30" s="257">
        <f t="shared" ref="F30:K30" si="13">SUM(F28:F29)</f>
        <v>11</v>
      </c>
      <c r="G30" s="257">
        <f t="shared" si="13"/>
        <v>42</v>
      </c>
      <c r="H30" s="257">
        <f t="shared" si="13"/>
        <v>69</v>
      </c>
      <c r="I30" s="257">
        <f t="shared" si="13"/>
        <v>100</v>
      </c>
      <c r="J30" s="257">
        <f t="shared" si="13"/>
        <v>79</v>
      </c>
      <c r="K30" s="257">
        <f t="shared" si="13"/>
        <v>16</v>
      </c>
      <c r="L30" s="257"/>
      <c r="M30" s="257"/>
      <c r="N30" s="257"/>
      <c r="O30" s="257"/>
      <c r="P30" s="257">
        <f>SUM(P28:P29)</f>
        <v>317</v>
      </c>
    </row>
    <row r="31" spans="2:17" s="249" customFormat="1" ht="38.450000000000003" customHeight="1">
      <c r="B31" s="264"/>
      <c r="C31" s="264"/>
      <c r="D31" s="264"/>
      <c r="E31" s="265"/>
      <c r="F31" s="266"/>
      <c r="G31" s="266"/>
      <c r="H31" s="265"/>
      <c r="I31" s="265"/>
      <c r="J31" s="265"/>
      <c r="K31" s="265"/>
      <c r="L31" s="265"/>
      <c r="M31" s="267"/>
      <c r="N31" s="268"/>
      <c r="O31" s="268"/>
      <c r="P31" s="268"/>
    </row>
    <row r="32" spans="2:17" s="138" customFormat="1" ht="42.8" customHeight="1">
      <c r="B32" s="139" t="s">
        <v>14</v>
      </c>
      <c r="C32" s="140"/>
      <c r="D32" s="139"/>
      <c r="E32" s="141"/>
      <c r="F32" s="142">
        <f t="shared" ref="F32:K32" si="14">F20+F25+F30</f>
        <v>33</v>
      </c>
      <c r="G32" s="142">
        <f t="shared" si="14"/>
        <v>126</v>
      </c>
      <c r="H32" s="142">
        <f t="shared" si="14"/>
        <v>207</v>
      </c>
      <c r="I32" s="142">
        <f t="shared" si="14"/>
        <v>300</v>
      </c>
      <c r="J32" s="142">
        <f t="shared" si="14"/>
        <v>237</v>
      </c>
      <c r="K32" s="142">
        <f t="shared" si="14"/>
        <v>48</v>
      </c>
      <c r="L32" s="142"/>
      <c r="M32" s="142"/>
      <c r="N32" s="142"/>
      <c r="O32" s="142"/>
      <c r="P32" s="142">
        <f>P20+P25+P30</f>
        <v>951</v>
      </c>
    </row>
    <row r="33" spans="1:17" s="26" customFormat="1" ht="20.3" customHeight="1">
      <c r="B33" s="27"/>
      <c r="C33" s="27"/>
      <c r="D33" s="28"/>
      <c r="E33" s="29"/>
      <c r="F33" s="30"/>
      <c r="G33" s="31"/>
      <c r="H33" s="32"/>
      <c r="I33" s="32"/>
      <c r="J33" s="32"/>
      <c r="K33" s="32"/>
      <c r="L33" s="33"/>
      <c r="M33" s="34"/>
      <c r="N33" s="30"/>
      <c r="O33" s="30"/>
      <c r="P33" s="30"/>
    </row>
    <row r="34" spans="1:17" s="1" customFormat="1" ht="31" customHeight="1" thickBot="1">
      <c r="B34" s="9" t="s">
        <v>15</v>
      </c>
      <c r="C34" s="35"/>
      <c r="D34" s="35"/>
      <c r="E34" s="35"/>
      <c r="F34" s="36"/>
      <c r="G34" s="37"/>
      <c r="H34" s="36"/>
      <c r="I34" s="36"/>
      <c r="J34" s="36"/>
      <c r="K34" s="36"/>
      <c r="L34" s="36"/>
      <c r="N34" s="38"/>
      <c r="O34" s="38"/>
      <c r="P34" s="39"/>
    </row>
    <row r="35" spans="1:17" s="40" customFormat="1" ht="175.55" customHeight="1" thickBot="1">
      <c r="A35" s="353" t="s">
        <v>16</v>
      </c>
      <c r="B35" s="354"/>
      <c r="C35" s="355"/>
      <c r="D35" s="85" t="s">
        <v>17</v>
      </c>
      <c r="E35" s="86" t="s">
        <v>18</v>
      </c>
      <c r="F35" s="85" t="s">
        <v>19</v>
      </c>
      <c r="G35" s="87" t="s">
        <v>20</v>
      </c>
      <c r="H35" s="87" t="s">
        <v>21</v>
      </c>
      <c r="I35" s="87" t="s">
        <v>37</v>
      </c>
      <c r="J35" s="87" t="s">
        <v>38</v>
      </c>
      <c r="K35" s="87" t="s">
        <v>91</v>
      </c>
      <c r="L35" s="87" t="s">
        <v>39</v>
      </c>
      <c r="M35" s="381" t="s">
        <v>52</v>
      </c>
      <c r="N35" s="382"/>
      <c r="O35" s="382"/>
      <c r="P35" s="383"/>
    </row>
    <row r="36" spans="1:17" s="44" customFormat="1" ht="54" customHeight="1">
      <c r="A36" s="41" t="str">
        <f>$D$20</f>
        <v>ORANGE</v>
      </c>
      <c r="B36" s="114"/>
      <c r="C36" s="1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3"/>
    </row>
    <row r="37" spans="1:17" s="6" customFormat="1" ht="105" customHeight="1">
      <c r="A37" s="45">
        <v>1</v>
      </c>
      <c r="B37" s="321" t="str">
        <f>L11</f>
        <v>BRUSH FLEECE 80%COTTON 20%POLY 370GSM</v>
      </c>
      <c r="C37" s="321"/>
      <c r="D37" s="109" t="s">
        <v>51</v>
      </c>
      <c r="E37" s="272" t="s">
        <v>277</v>
      </c>
      <c r="F37" s="46" t="s">
        <v>10</v>
      </c>
      <c r="G37" s="47">
        <f>P20</f>
        <v>317</v>
      </c>
      <c r="H37" s="273">
        <v>1.03</v>
      </c>
      <c r="I37" s="48">
        <f>G37*H37</f>
        <v>326.51</v>
      </c>
      <c r="J37" s="48">
        <f>I37*2.95%+I37/30*0.5+I37*3%</f>
        <v>24.86917833333333</v>
      </c>
      <c r="K37" s="48">
        <v>2</v>
      </c>
      <c r="L37" s="49">
        <f>+ROUNDUP(K37+J37+I37,0)</f>
        <v>354</v>
      </c>
      <c r="M37" s="378" t="s">
        <v>279</v>
      </c>
      <c r="N37" s="379"/>
      <c r="O37" s="379"/>
      <c r="P37" s="380"/>
      <c r="Q37" s="116">
        <f>L37-828-887-25-76-80</f>
        <v>-1542</v>
      </c>
    </row>
    <row r="38" spans="1:17" s="6" customFormat="1" ht="105" customHeight="1">
      <c r="A38" s="45">
        <v>2</v>
      </c>
      <c r="B38" s="318" t="s">
        <v>85</v>
      </c>
      <c r="C38" s="320"/>
      <c r="D38" s="109" t="s">
        <v>607</v>
      </c>
      <c r="E38" s="272" t="str">
        <f>E37</f>
        <v>FLAME ORANGE 15-1157 TCX</v>
      </c>
      <c r="F38" s="46" t="s">
        <v>10</v>
      </c>
      <c r="G38" s="47">
        <f>G37</f>
        <v>317</v>
      </c>
      <c r="H38" s="273">
        <v>0.185</v>
      </c>
      <c r="I38" s="48">
        <f t="shared" ref="I38" si="15">G38*H38</f>
        <v>58.644999999999996</v>
      </c>
      <c r="J38" s="48">
        <f>I38*10%</f>
        <v>5.8644999999999996</v>
      </c>
      <c r="K38" s="48"/>
      <c r="L38" s="49">
        <f t="shared" ref="L38" si="16">+K38+J38+I38</f>
        <v>64.509500000000003</v>
      </c>
      <c r="M38" s="378" t="s">
        <v>280</v>
      </c>
      <c r="N38" s="379"/>
      <c r="O38" s="379"/>
      <c r="P38" s="380"/>
      <c r="Q38" s="116">
        <f>L38-463</f>
        <v>-398.4905</v>
      </c>
    </row>
    <row r="39" spans="1:17" s="44" customFormat="1" ht="54" customHeight="1">
      <c r="A39" s="41" t="str">
        <f>D23</f>
        <v>NAVY</v>
      </c>
      <c r="B39" s="42"/>
      <c r="C39" s="42"/>
      <c r="D39" s="110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3"/>
    </row>
    <row r="40" spans="1:17" s="6" customFormat="1" ht="105" customHeight="1">
      <c r="A40" s="45">
        <v>1</v>
      </c>
      <c r="B40" s="321" t="str">
        <f>B37</f>
        <v>BRUSH FLEECE 80%COTTON 20%POLY 370GSM</v>
      </c>
      <c r="C40" s="321"/>
      <c r="D40" s="109" t="s">
        <v>51</v>
      </c>
      <c r="E40" s="274" t="s">
        <v>278</v>
      </c>
      <c r="F40" s="46" t="s">
        <v>10</v>
      </c>
      <c r="G40" s="47">
        <f>P25</f>
        <v>317</v>
      </c>
      <c r="H40" s="273">
        <v>1.03</v>
      </c>
      <c r="I40" s="48">
        <f>G40*H40</f>
        <v>326.51</v>
      </c>
      <c r="J40" s="48">
        <f>I40*2.3%+I40/30*0.5+1</f>
        <v>13.951563333333333</v>
      </c>
      <c r="K40" s="48">
        <v>2</v>
      </c>
      <c r="L40" s="49">
        <f>+K40+J40+I40</f>
        <v>342.46156333333334</v>
      </c>
      <c r="M40" s="378" t="s">
        <v>613</v>
      </c>
      <c r="N40" s="379"/>
      <c r="O40" s="379"/>
      <c r="P40" s="380"/>
      <c r="Q40" s="116">
        <f>L40-245-523</f>
        <v>-425.53843666666666</v>
      </c>
    </row>
    <row r="41" spans="1:17" s="6" customFormat="1" ht="105" customHeight="1">
      <c r="A41" s="45">
        <v>2</v>
      </c>
      <c r="B41" s="318" t="str">
        <f>B38</f>
        <v>100%COTTON RIB 1x1 _430GSM</v>
      </c>
      <c r="C41" s="320"/>
      <c r="D41" s="109" t="str">
        <f>$D$38</f>
        <v>LAI TAY, LAI ÁO, BO CỔ</v>
      </c>
      <c r="E41" s="274" t="str">
        <f>E40</f>
        <v xml:space="preserve">INSIGNIA BLUE </v>
      </c>
      <c r="F41" s="46" t="s">
        <v>10</v>
      </c>
      <c r="G41" s="47">
        <f>G40</f>
        <v>317</v>
      </c>
      <c r="H41" s="273">
        <v>0.185</v>
      </c>
      <c r="I41" s="48">
        <f t="shared" ref="I41" si="17">G41*H41</f>
        <v>58.644999999999996</v>
      </c>
      <c r="J41" s="48">
        <f>I41*10%+1</f>
        <v>6.8644999999999996</v>
      </c>
      <c r="K41" s="48"/>
      <c r="L41" s="49">
        <f t="shared" ref="L41" si="18">+K41+J41+I41</f>
        <v>65.509500000000003</v>
      </c>
      <c r="M41" s="378" t="s">
        <v>614</v>
      </c>
      <c r="N41" s="379"/>
      <c r="O41" s="379"/>
      <c r="P41" s="380"/>
      <c r="Q41" s="116"/>
    </row>
    <row r="42" spans="1:17" s="44" customFormat="1" ht="54" customHeight="1">
      <c r="A42" s="41" t="str">
        <f>D28</f>
        <v>BLACK</v>
      </c>
      <c r="B42" s="42"/>
      <c r="C42" s="42"/>
      <c r="D42" s="110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</row>
    <row r="43" spans="1:17" s="6" customFormat="1" ht="105" customHeight="1">
      <c r="A43" s="45">
        <v>1</v>
      </c>
      <c r="B43" s="321" t="str">
        <f>B40</f>
        <v>BRUSH FLEECE 80%COTTON 20%POLY 370GSM</v>
      </c>
      <c r="C43" s="321"/>
      <c r="D43" s="109" t="s">
        <v>51</v>
      </c>
      <c r="E43" s="272" t="s">
        <v>254</v>
      </c>
      <c r="F43" s="46" t="s">
        <v>10</v>
      </c>
      <c r="G43" s="47">
        <f>P30</f>
        <v>317</v>
      </c>
      <c r="H43" s="273">
        <v>1.03</v>
      </c>
      <c r="I43" s="48">
        <f>G43*H43</f>
        <v>326.51</v>
      </c>
      <c r="J43" s="48">
        <f>I43*2.95%+I43/30*0.5+I43*3%</f>
        <v>24.86917833333333</v>
      </c>
      <c r="K43" s="48">
        <v>2</v>
      </c>
      <c r="L43" s="49">
        <f>+K43+J43+I43</f>
        <v>353.3791783333333</v>
      </c>
      <c r="M43" s="378" t="s">
        <v>255</v>
      </c>
      <c r="N43" s="379"/>
      <c r="O43" s="379"/>
      <c r="P43" s="380"/>
      <c r="Q43" s="116">
        <f>L43-245-523</f>
        <v>-414.6208216666667</v>
      </c>
    </row>
    <row r="44" spans="1:17" s="6" customFormat="1" ht="105" customHeight="1">
      <c r="A44" s="45">
        <v>2</v>
      </c>
      <c r="B44" s="318" t="str">
        <f>B41</f>
        <v>100%COTTON RIB 1x1 _430GSM</v>
      </c>
      <c r="C44" s="320"/>
      <c r="D44" s="109" t="str">
        <f>$D$38</f>
        <v>LAI TAY, LAI ÁO, BO CỔ</v>
      </c>
      <c r="E44" s="272" t="str">
        <f>E43</f>
        <v>JET BLACK 19-0303</v>
      </c>
      <c r="F44" s="46" t="s">
        <v>10</v>
      </c>
      <c r="G44" s="47">
        <f>G43</f>
        <v>317</v>
      </c>
      <c r="H44" s="273">
        <v>0.185</v>
      </c>
      <c r="I44" s="48">
        <f t="shared" ref="I44" si="19">G44*H44</f>
        <v>58.644999999999996</v>
      </c>
      <c r="J44" s="48">
        <f>I44*10%</f>
        <v>5.8644999999999996</v>
      </c>
      <c r="K44" s="48"/>
      <c r="L44" s="49">
        <f t="shared" ref="L44" si="20">+K44+J44+I44</f>
        <v>64.509500000000003</v>
      </c>
      <c r="M44" s="378" t="s">
        <v>256</v>
      </c>
      <c r="N44" s="379"/>
      <c r="O44" s="379"/>
      <c r="P44" s="380"/>
      <c r="Q44" s="116"/>
    </row>
    <row r="45" spans="1:17" s="50" customFormat="1" ht="33" customHeight="1" thickBot="1">
      <c r="B45" s="9" t="s">
        <v>22</v>
      </c>
      <c r="G45" s="51"/>
      <c r="P45" s="52"/>
    </row>
    <row r="46" spans="1:17" s="53" customFormat="1" ht="82.55" customHeight="1">
      <c r="A46" s="359" t="s">
        <v>23</v>
      </c>
      <c r="B46" s="360"/>
      <c r="C46" s="360"/>
      <c r="D46" s="360"/>
      <c r="E46" s="361"/>
      <c r="F46" s="88" t="s">
        <v>47</v>
      </c>
      <c r="G46" s="88" t="s">
        <v>24</v>
      </c>
      <c r="H46" s="362" t="s">
        <v>42</v>
      </c>
      <c r="I46" s="363"/>
      <c r="J46" s="89" t="s">
        <v>19</v>
      </c>
      <c r="K46" s="88" t="s">
        <v>48</v>
      </c>
      <c r="L46" s="88" t="s">
        <v>25</v>
      </c>
      <c r="M46" s="90" t="s">
        <v>26</v>
      </c>
      <c r="N46" s="90" t="s">
        <v>27</v>
      </c>
      <c r="O46" s="90" t="s">
        <v>28</v>
      </c>
      <c r="P46" s="91" t="s">
        <v>29</v>
      </c>
    </row>
    <row r="47" spans="1:17" s="6" customFormat="1" ht="67" customHeight="1">
      <c r="A47" s="54">
        <v>1</v>
      </c>
      <c r="B47" s="322" t="s">
        <v>41</v>
      </c>
      <c r="C47" s="322"/>
      <c r="D47" s="322"/>
      <c r="E47" s="322"/>
      <c r="F47" s="55" t="s">
        <v>281</v>
      </c>
      <c r="G47" s="275" t="s">
        <v>615</v>
      </c>
      <c r="H47" s="315" t="str">
        <f>$D$18</f>
        <v>ORANGE</v>
      </c>
      <c r="I47" s="316"/>
      <c r="J47" s="56" t="s">
        <v>30</v>
      </c>
      <c r="K47" s="57">
        <f>$P$20</f>
        <v>317</v>
      </c>
      <c r="L47" s="58">
        <f>190/4500</f>
        <v>4.2222222222222223E-2</v>
      </c>
      <c r="M47" s="59">
        <f t="shared" ref="M47:M48" si="21">K47*L47</f>
        <v>13.384444444444444</v>
      </c>
      <c r="N47" s="62"/>
      <c r="O47" s="60">
        <f t="shared" ref="O47:O48" si="22">ROUNDUP(N47+M47,0)</f>
        <v>14</v>
      </c>
      <c r="P47" s="121"/>
    </row>
    <row r="48" spans="1:17" s="6" customFormat="1" ht="71.150000000000006" customHeight="1">
      <c r="A48" s="54">
        <v>1</v>
      </c>
      <c r="B48" s="322" t="s">
        <v>41</v>
      </c>
      <c r="C48" s="322"/>
      <c r="D48" s="322"/>
      <c r="E48" s="322"/>
      <c r="F48" s="55" t="str">
        <f>E40</f>
        <v xml:space="preserve">INSIGNIA BLUE </v>
      </c>
      <c r="G48" s="275" t="s">
        <v>282</v>
      </c>
      <c r="H48" s="315" t="str">
        <f>$D$23</f>
        <v>NAVY</v>
      </c>
      <c r="I48" s="316"/>
      <c r="J48" s="56" t="s">
        <v>30</v>
      </c>
      <c r="K48" s="57">
        <f>$P$25</f>
        <v>317</v>
      </c>
      <c r="L48" s="58">
        <f t="shared" ref="L48:L49" si="23">190/4500</f>
        <v>4.2222222222222223E-2</v>
      </c>
      <c r="M48" s="59">
        <f t="shared" si="21"/>
        <v>13.384444444444444</v>
      </c>
      <c r="N48" s="62"/>
      <c r="O48" s="60">
        <f t="shared" si="22"/>
        <v>14</v>
      </c>
      <c r="P48" s="121"/>
    </row>
    <row r="49" spans="1:16" s="6" customFormat="1" ht="65.95" customHeight="1">
      <c r="A49" s="54">
        <v>1</v>
      </c>
      <c r="B49" s="322" t="s">
        <v>41</v>
      </c>
      <c r="C49" s="322"/>
      <c r="D49" s="322"/>
      <c r="E49" s="322"/>
      <c r="F49" s="55" t="s">
        <v>258</v>
      </c>
      <c r="G49" s="275" t="s">
        <v>259</v>
      </c>
      <c r="H49" s="315" t="str">
        <f>$D$28</f>
        <v>BLACK</v>
      </c>
      <c r="I49" s="316"/>
      <c r="J49" s="56" t="s">
        <v>30</v>
      </c>
      <c r="K49" s="57">
        <f>$P$30</f>
        <v>317</v>
      </c>
      <c r="L49" s="58">
        <f t="shared" si="23"/>
        <v>4.2222222222222223E-2</v>
      </c>
      <c r="M49" s="59">
        <f t="shared" ref="M49:M51" si="24">K49*L49</f>
        <v>13.384444444444444</v>
      </c>
      <c r="N49" s="62"/>
      <c r="O49" s="60">
        <f t="shared" ref="O49:O51" si="25">ROUNDUP(N49+M49,0)</f>
        <v>14</v>
      </c>
      <c r="P49" s="121"/>
    </row>
    <row r="50" spans="1:16" s="6" customFormat="1" ht="65.95" customHeight="1">
      <c r="A50" s="54">
        <v>2</v>
      </c>
      <c r="B50" s="322" t="s">
        <v>89</v>
      </c>
      <c r="C50" s="322"/>
      <c r="D50" s="322"/>
      <c r="E50" s="322"/>
      <c r="F50" s="55" t="s">
        <v>87</v>
      </c>
      <c r="G50" s="275" t="s">
        <v>269</v>
      </c>
      <c r="H50" s="315" t="str">
        <f t="shared" ref="H50" si="26">$D$18</f>
        <v>ORANGE</v>
      </c>
      <c r="I50" s="316"/>
      <c r="J50" s="56" t="s">
        <v>30</v>
      </c>
      <c r="K50" s="57">
        <f t="shared" ref="K50" si="27">$P$20</f>
        <v>317</v>
      </c>
      <c r="L50" s="115">
        <f>3/4500</f>
        <v>6.6666666666666664E-4</v>
      </c>
      <c r="M50" s="59">
        <f t="shared" ref="M50" si="28">K50*L50</f>
        <v>0.21133333333333332</v>
      </c>
      <c r="N50" s="58"/>
      <c r="O50" s="60">
        <f t="shared" ref="O50" si="29">ROUNDUP(N50+M50,0)</f>
        <v>1</v>
      </c>
      <c r="P50" s="61"/>
    </row>
    <row r="51" spans="1:16" s="6" customFormat="1" ht="65.95" customHeight="1">
      <c r="A51" s="54">
        <v>2</v>
      </c>
      <c r="B51" s="322" t="s">
        <v>89</v>
      </c>
      <c r="C51" s="322"/>
      <c r="D51" s="322"/>
      <c r="E51" s="322"/>
      <c r="F51" s="55" t="s">
        <v>87</v>
      </c>
      <c r="G51" s="275" t="s">
        <v>269</v>
      </c>
      <c r="H51" s="315" t="str">
        <f t="shared" ref="H51" si="30">$D$23</f>
        <v>NAVY</v>
      </c>
      <c r="I51" s="316"/>
      <c r="J51" s="56" t="s">
        <v>30</v>
      </c>
      <c r="K51" s="57">
        <f t="shared" ref="K51" si="31">$P$25</f>
        <v>317</v>
      </c>
      <c r="L51" s="115">
        <f>3/4500</f>
        <v>6.6666666666666664E-4</v>
      </c>
      <c r="M51" s="59">
        <f t="shared" si="24"/>
        <v>0.21133333333333332</v>
      </c>
      <c r="N51" s="58"/>
      <c r="O51" s="60">
        <f t="shared" si="25"/>
        <v>1</v>
      </c>
      <c r="P51" s="61"/>
    </row>
    <row r="52" spans="1:16" s="6" customFormat="1" ht="65.95" customHeight="1">
      <c r="A52" s="54">
        <v>2</v>
      </c>
      <c r="B52" s="322" t="s">
        <v>89</v>
      </c>
      <c r="C52" s="322"/>
      <c r="D52" s="322"/>
      <c r="E52" s="322"/>
      <c r="F52" s="55" t="s">
        <v>87</v>
      </c>
      <c r="G52" s="275" t="s">
        <v>269</v>
      </c>
      <c r="H52" s="315" t="str">
        <f t="shared" ref="H52" si="32">$D$28</f>
        <v>BLACK</v>
      </c>
      <c r="I52" s="316"/>
      <c r="J52" s="56" t="s">
        <v>30</v>
      </c>
      <c r="K52" s="57">
        <f t="shared" ref="K52" si="33">$P$30</f>
        <v>317</v>
      </c>
      <c r="L52" s="115">
        <f>3/4500</f>
        <v>6.6666666666666664E-4</v>
      </c>
      <c r="M52" s="59">
        <f t="shared" ref="M52" si="34">K52*L52</f>
        <v>0.21133333333333332</v>
      </c>
      <c r="N52" s="58"/>
      <c r="O52" s="60">
        <f t="shared" ref="O52" si="35">ROUNDUP(N52+M52,0)</f>
        <v>1</v>
      </c>
      <c r="P52" s="61"/>
    </row>
    <row r="53" spans="1:16" s="6" customFormat="1" ht="65.95" customHeight="1">
      <c r="A53" s="54">
        <v>3</v>
      </c>
      <c r="B53" s="321" t="s">
        <v>86</v>
      </c>
      <c r="C53" s="322"/>
      <c r="D53" s="322"/>
      <c r="E53" s="322"/>
      <c r="F53" s="55" t="s">
        <v>40</v>
      </c>
      <c r="G53" s="55"/>
      <c r="H53" s="315" t="str">
        <f t="shared" ref="H53" si="36">$D$18</f>
        <v>ORANGE</v>
      </c>
      <c r="I53" s="316"/>
      <c r="J53" s="57" t="s">
        <v>31</v>
      </c>
      <c r="K53" s="57">
        <f t="shared" ref="K53" si="37">$P$20</f>
        <v>317</v>
      </c>
      <c r="L53" s="62">
        <v>1</v>
      </c>
      <c r="M53" s="62">
        <f t="shared" ref="M53" si="38">L53*K53</f>
        <v>317</v>
      </c>
      <c r="N53" s="62"/>
      <c r="O53" s="60">
        <f t="shared" ref="O53" si="39">N53+M53</f>
        <v>317</v>
      </c>
      <c r="P53" s="61"/>
    </row>
    <row r="54" spans="1:16" s="6" customFormat="1" ht="65.95" customHeight="1">
      <c r="A54" s="54">
        <v>3</v>
      </c>
      <c r="B54" s="321" t="s">
        <v>86</v>
      </c>
      <c r="C54" s="322"/>
      <c r="D54" s="322"/>
      <c r="E54" s="322"/>
      <c r="F54" s="55" t="s">
        <v>40</v>
      </c>
      <c r="G54" s="55"/>
      <c r="H54" s="315" t="str">
        <f t="shared" ref="H54" si="40">$D$23</f>
        <v>NAVY</v>
      </c>
      <c r="I54" s="316"/>
      <c r="J54" s="57" t="s">
        <v>31</v>
      </c>
      <c r="K54" s="57">
        <f t="shared" ref="K54" si="41">$P$25</f>
        <v>317</v>
      </c>
      <c r="L54" s="62">
        <v>1</v>
      </c>
      <c r="M54" s="62">
        <f t="shared" ref="M54" si="42">L54*K54</f>
        <v>317</v>
      </c>
      <c r="N54" s="62"/>
      <c r="O54" s="60">
        <f t="shared" ref="O54" si="43">N54+M54</f>
        <v>317</v>
      </c>
      <c r="P54" s="61"/>
    </row>
    <row r="55" spans="1:16" s="6" customFormat="1" ht="65.95" customHeight="1">
      <c r="A55" s="54">
        <v>3</v>
      </c>
      <c r="B55" s="321" t="s">
        <v>86</v>
      </c>
      <c r="C55" s="322"/>
      <c r="D55" s="322"/>
      <c r="E55" s="322"/>
      <c r="F55" s="55" t="s">
        <v>40</v>
      </c>
      <c r="G55" s="55"/>
      <c r="H55" s="315" t="str">
        <f t="shared" ref="H55" si="44">$D$28</f>
        <v>BLACK</v>
      </c>
      <c r="I55" s="316"/>
      <c r="J55" s="57" t="s">
        <v>31</v>
      </c>
      <c r="K55" s="57">
        <f t="shared" ref="K55" si="45">$P$30</f>
        <v>317</v>
      </c>
      <c r="L55" s="62">
        <v>1</v>
      </c>
      <c r="M55" s="62">
        <f t="shared" ref="M55:M63" si="46">L55*K55</f>
        <v>317</v>
      </c>
      <c r="N55" s="62"/>
      <c r="O55" s="60">
        <f t="shared" ref="O55:O63" si="47">N55+M55</f>
        <v>317</v>
      </c>
      <c r="P55" s="61"/>
    </row>
    <row r="56" spans="1:16" s="6" customFormat="1" ht="65.95" customHeight="1">
      <c r="A56" s="54">
        <v>5</v>
      </c>
      <c r="B56" s="321" t="s">
        <v>95</v>
      </c>
      <c r="C56" s="322"/>
      <c r="D56" s="322"/>
      <c r="E56" s="322"/>
      <c r="F56" s="55" t="s">
        <v>87</v>
      </c>
      <c r="G56" s="55"/>
      <c r="H56" s="315" t="str">
        <f t="shared" ref="H56" si="48">$D$18</f>
        <v>ORANGE</v>
      </c>
      <c r="I56" s="316"/>
      <c r="J56" s="57" t="s">
        <v>31</v>
      </c>
      <c r="K56" s="57">
        <f t="shared" ref="K56" si="49">$P$20</f>
        <v>317</v>
      </c>
      <c r="L56" s="62">
        <v>1</v>
      </c>
      <c r="M56" s="62">
        <f t="shared" ref="M56:M57" si="50">L56*K56</f>
        <v>317</v>
      </c>
      <c r="N56" s="62"/>
      <c r="O56" s="60">
        <f t="shared" ref="O56:O57" si="51">N56+M56</f>
        <v>317</v>
      </c>
      <c r="P56" s="61"/>
    </row>
    <row r="57" spans="1:16" s="6" customFormat="1" ht="65.95" customHeight="1">
      <c r="A57" s="54">
        <v>5</v>
      </c>
      <c r="B57" s="321" t="s">
        <v>95</v>
      </c>
      <c r="C57" s="322"/>
      <c r="D57" s="322"/>
      <c r="E57" s="322"/>
      <c r="F57" s="55" t="s">
        <v>87</v>
      </c>
      <c r="G57" s="55"/>
      <c r="H57" s="315" t="str">
        <f t="shared" ref="H57" si="52">$D$23</f>
        <v>NAVY</v>
      </c>
      <c r="I57" s="316"/>
      <c r="J57" s="57" t="s">
        <v>31</v>
      </c>
      <c r="K57" s="57">
        <f t="shared" ref="K57" si="53">$P$25</f>
        <v>317</v>
      </c>
      <c r="L57" s="62">
        <v>1</v>
      </c>
      <c r="M57" s="62">
        <f t="shared" si="50"/>
        <v>317</v>
      </c>
      <c r="N57" s="62"/>
      <c r="O57" s="60">
        <f t="shared" si="51"/>
        <v>317</v>
      </c>
      <c r="P57" s="61"/>
    </row>
    <row r="58" spans="1:16" s="6" customFormat="1" ht="65.95" customHeight="1">
      <c r="A58" s="54">
        <v>5</v>
      </c>
      <c r="B58" s="321" t="s">
        <v>95</v>
      </c>
      <c r="C58" s="322"/>
      <c r="D58" s="322"/>
      <c r="E58" s="322"/>
      <c r="F58" s="55" t="s">
        <v>87</v>
      </c>
      <c r="G58" s="55"/>
      <c r="H58" s="315" t="str">
        <f t="shared" ref="H58" si="54">$D$28</f>
        <v>BLACK</v>
      </c>
      <c r="I58" s="316"/>
      <c r="J58" s="57" t="s">
        <v>31</v>
      </c>
      <c r="K58" s="57">
        <f t="shared" ref="K58" si="55">$P$30</f>
        <v>317</v>
      </c>
      <c r="L58" s="62">
        <v>1</v>
      </c>
      <c r="M58" s="62">
        <f t="shared" ref="M58:M60" si="56">L58*K58</f>
        <v>317</v>
      </c>
      <c r="N58" s="62"/>
      <c r="O58" s="60">
        <f t="shared" ref="O58:O60" si="57">N58+M58</f>
        <v>317</v>
      </c>
      <c r="P58" s="61"/>
    </row>
    <row r="59" spans="1:16" s="6" customFormat="1" ht="65.95" customHeight="1">
      <c r="A59" s="54">
        <v>6</v>
      </c>
      <c r="B59" s="321" t="s">
        <v>96</v>
      </c>
      <c r="C59" s="322"/>
      <c r="D59" s="322"/>
      <c r="E59" s="322"/>
      <c r="F59" s="55" t="s">
        <v>87</v>
      </c>
      <c r="G59" s="55"/>
      <c r="H59" s="315" t="str">
        <f t="shared" ref="H59" si="58">$D$18</f>
        <v>ORANGE</v>
      </c>
      <c r="I59" s="316"/>
      <c r="J59" s="57" t="s">
        <v>31</v>
      </c>
      <c r="K59" s="57">
        <f t="shared" ref="K59" si="59">$P$20</f>
        <v>317</v>
      </c>
      <c r="L59" s="62">
        <v>1</v>
      </c>
      <c r="M59" s="62">
        <f t="shared" ref="M59" si="60">L59*K59</f>
        <v>317</v>
      </c>
      <c r="N59" s="62"/>
      <c r="O59" s="60">
        <f t="shared" ref="O59" si="61">N59+M59</f>
        <v>317</v>
      </c>
      <c r="P59" s="61"/>
    </row>
    <row r="60" spans="1:16" s="6" customFormat="1" ht="65.95" customHeight="1">
      <c r="A60" s="54">
        <v>6</v>
      </c>
      <c r="B60" s="321" t="s">
        <v>96</v>
      </c>
      <c r="C60" s="322"/>
      <c r="D60" s="322"/>
      <c r="E60" s="322"/>
      <c r="F60" s="55" t="s">
        <v>87</v>
      </c>
      <c r="G60" s="55"/>
      <c r="H60" s="315" t="str">
        <f t="shared" ref="H60" si="62">$D$23</f>
        <v>NAVY</v>
      </c>
      <c r="I60" s="316"/>
      <c r="J60" s="57" t="s">
        <v>31</v>
      </c>
      <c r="K60" s="57">
        <f t="shared" ref="K60" si="63">$P$25</f>
        <v>317</v>
      </c>
      <c r="L60" s="62">
        <v>1</v>
      </c>
      <c r="M60" s="62">
        <f t="shared" si="56"/>
        <v>317</v>
      </c>
      <c r="N60" s="62"/>
      <c r="O60" s="60">
        <f t="shared" si="57"/>
        <v>317</v>
      </c>
      <c r="P60" s="61"/>
    </row>
    <row r="61" spans="1:16" s="6" customFormat="1" ht="65.95" customHeight="1">
      <c r="A61" s="54">
        <v>6</v>
      </c>
      <c r="B61" s="321" t="s">
        <v>96</v>
      </c>
      <c r="C61" s="322"/>
      <c r="D61" s="322"/>
      <c r="E61" s="322"/>
      <c r="F61" s="55" t="s">
        <v>87</v>
      </c>
      <c r="G61" s="55"/>
      <c r="H61" s="315" t="str">
        <f t="shared" ref="H61" si="64">$D$28</f>
        <v>BLACK</v>
      </c>
      <c r="I61" s="316"/>
      <c r="J61" s="57" t="s">
        <v>31</v>
      </c>
      <c r="K61" s="57">
        <f t="shared" ref="K61" si="65">$P$30</f>
        <v>317</v>
      </c>
      <c r="L61" s="62">
        <v>1</v>
      </c>
      <c r="M61" s="62">
        <f t="shared" ref="M61" si="66">L61*K61</f>
        <v>317</v>
      </c>
      <c r="N61" s="62"/>
      <c r="O61" s="60">
        <f t="shared" ref="O61" si="67">N61+M61</f>
        <v>317</v>
      </c>
      <c r="P61" s="61"/>
    </row>
    <row r="62" spans="1:16" s="6" customFormat="1" ht="65.95" customHeight="1">
      <c r="A62" s="54">
        <v>4</v>
      </c>
      <c r="B62" s="321" t="s">
        <v>257</v>
      </c>
      <c r="C62" s="322"/>
      <c r="D62" s="322"/>
      <c r="E62" s="322"/>
      <c r="F62" s="55" t="s">
        <v>87</v>
      </c>
      <c r="G62" s="55"/>
      <c r="H62" s="315" t="str">
        <f t="shared" ref="H62" si="68">$D$18</f>
        <v>ORANGE</v>
      </c>
      <c r="I62" s="316"/>
      <c r="J62" s="57" t="s">
        <v>31</v>
      </c>
      <c r="K62" s="57">
        <f t="shared" ref="K62" si="69">$P$20</f>
        <v>317</v>
      </c>
      <c r="L62" s="62">
        <v>1</v>
      </c>
      <c r="M62" s="62">
        <f t="shared" ref="M62" si="70">L62*K62</f>
        <v>317</v>
      </c>
      <c r="N62" s="62"/>
      <c r="O62" s="60">
        <f t="shared" ref="O62" si="71">N62+M62</f>
        <v>317</v>
      </c>
      <c r="P62" s="61"/>
    </row>
    <row r="63" spans="1:16" s="6" customFormat="1" ht="65.95" customHeight="1">
      <c r="A63" s="54">
        <v>4</v>
      </c>
      <c r="B63" s="321" t="s">
        <v>257</v>
      </c>
      <c r="C63" s="322"/>
      <c r="D63" s="322"/>
      <c r="E63" s="322"/>
      <c r="F63" s="55" t="s">
        <v>87</v>
      </c>
      <c r="G63" s="55"/>
      <c r="H63" s="315" t="str">
        <f t="shared" ref="H63" si="72">$D$23</f>
        <v>NAVY</v>
      </c>
      <c r="I63" s="316"/>
      <c r="J63" s="57" t="s">
        <v>31</v>
      </c>
      <c r="K63" s="57">
        <f t="shared" ref="K63" si="73">$P$25</f>
        <v>317</v>
      </c>
      <c r="L63" s="62">
        <v>1</v>
      </c>
      <c r="M63" s="62">
        <f t="shared" si="46"/>
        <v>317</v>
      </c>
      <c r="N63" s="62"/>
      <c r="O63" s="60">
        <f t="shared" si="47"/>
        <v>317</v>
      </c>
      <c r="P63" s="61"/>
    </row>
    <row r="64" spans="1:16" s="6" customFormat="1" ht="65.95" customHeight="1">
      <c r="A64" s="54">
        <v>4</v>
      </c>
      <c r="B64" s="321" t="s">
        <v>257</v>
      </c>
      <c r="C64" s="322"/>
      <c r="D64" s="322"/>
      <c r="E64" s="322"/>
      <c r="F64" s="55" t="s">
        <v>87</v>
      </c>
      <c r="G64" s="55"/>
      <c r="H64" s="315" t="str">
        <f t="shared" ref="H64" si="74">$D$28</f>
        <v>BLACK</v>
      </c>
      <c r="I64" s="316"/>
      <c r="J64" s="57" t="s">
        <v>31</v>
      </c>
      <c r="K64" s="57">
        <f t="shared" ref="K64" si="75">$P$30</f>
        <v>317</v>
      </c>
      <c r="L64" s="62">
        <v>1</v>
      </c>
      <c r="M64" s="62">
        <f t="shared" ref="M64" si="76">L64*K64</f>
        <v>317</v>
      </c>
      <c r="N64" s="62"/>
      <c r="O64" s="60">
        <f t="shared" ref="O64" si="77">N64+M64</f>
        <v>317</v>
      </c>
      <c r="P64" s="61"/>
    </row>
    <row r="65" spans="1:16" s="64" customFormat="1" ht="19.899999999999999" customHeight="1">
      <c r="A65" s="38"/>
      <c r="B65" s="38"/>
      <c r="C65" s="38"/>
      <c r="D65" s="38"/>
      <c r="E65" s="38"/>
      <c r="F65" s="38"/>
      <c r="G65" s="63"/>
      <c r="H65" s="38"/>
      <c r="I65" s="38"/>
      <c r="J65" s="38"/>
      <c r="K65" s="38"/>
      <c r="L65" s="38"/>
      <c r="M65" s="38"/>
      <c r="N65" s="38"/>
      <c r="O65" s="38"/>
      <c r="P65" s="38"/>
    </row>
    <row r="66" spans="1:16" s="50" customFormat="1" ht="43.5" customHeight="1" thickBot="1">
      <c r="B66" s="9" t="s">
        <v>68</v>
      </c>
      <c r="F66" s="65"/>
      <c r="G66" s="66"/>
      <c r="H66" s="65"/>
      <c r="I66" s="65"/>
      <c r="J66" s="65"/>
      <c r="K66" s="65"/>
      <c r="L66" s="65"/>
      <c r="M66" s="65"/>
      <c r="N66" s="65"/>
      <c r="O66" s="65"/>
      <c r="P66" s="67"/>
    </row>
    <row r="67" spans="1:16" s="53" customFormat="1" ht="92.45" customHeight="1">
      <c r="A67" s="386" t="s">
        <v>23</v>
      </c>
      <c r="B67" s="387"/>
      <c r="C67" s="387"/>
      <c r="D67" s="387"/>
      <c r="E67" s="388"/>
      <c r="F67" s="123" t="s">
        <v>47</v>
      </c>
      <c r="G67" s="123" t="s">
        <v>24</v>
      </c>
      <c r="H67" s="384" t="s">
        <v>42</v>
      </c>
      <c r="I67" s="385"/>
      <c r="J67" s="124" t="s">
        <v>19</v>
      </c>
      <c r="K67" s="123" t="s">
        <v>48</v>
      </c>
      <c r="L67" s="123" t="s">
        <v>25</v>
      </c>
      <c r="M67" s="125" t="s">
        <v>26</v>
      </c>
      <c r="N67" s="125" t="s">
        <v>27</v>
      </c>
      <c r="O67" s="125" t="s">
        <v>28</v>
      </c>
      <c r="P67" s="126" t="s">
        <v>29</v>
      </c>
    </row>
    <row r="68" spans="1:16" s="6" customFormat="1" ht="49" customHeight="1">
      <c r="A68" s="54">
        <v>1</v>
      </c>
      <c r="B68" s="321" t="s">
        <v>92</v>
      </c>
      <c r="C68" s="322"/>
      <c r="D68" s="322"/>
      <c r="E68" s="322"/>
      <c r="F68" s="55" t="s">
        <v>40</v>
      </c>
      <c r="G68" s="55"/>
      <c r="H68" s="315" t="str">
        <f t="shared" ref="H68:H83" si="78">$D$18</f>
        <v>ORANGE</v>
      </c>
      <c r="I68" s="316"/>
      <c r="J68" s="57" t="s">
        <v>31</v>
      </c>
      <c r="K68" s="57">
        <f t="shared" ref="K68:K83" si="79">$P$20</f>
        <v>317</v>
      </c>
      <c r="L68" s="62">
        <v>1</v>
      </c>
      <c r="M68" s="62">
        <f t="shared" ref="M68:M71" si="80">L68*K68</f>
        <v>317</v>
      </c>
      <c r="N68" s="62"/>
      <c r="O68" s="60">
        <f t="shared" ref="O68:O85" si="81">N68+M68</f>
        <v>317</v>
      </c>
      <c r="P68" s="127" t="s">
        <v>260</v>
      </c>
    </row>
    <row r="69" spans="1:16" s="6" customFormat="1" ht="49" customHeight="1">
      <c r="A69" s="54">
        <v>1</v>
      </c>
      <c r="B69" s="321" t="s">
        <v>92</v>
      </c>
      <c r="C69" s="322"/>
      <c r="D69" s="322"/>
      <c r="E69" s="322"/>
      <c r="F69" s="55" t="s">
        <v>40</v>
      </c>
      <c r="G69" s="55"/>
      <c r="H69" s="315" t="str">
        <f t="shared" ref="H69:H84" si="82">$D$23</f>
        <v>NAVY</v>
      </c>
      <c r="I69" s="316"/>
      <c r="J69" s="57" t="s">
        <v>31</v>
      </c>
      <c r="K69" s="57">
        <f t="shared" ref="K69:K84" si="83">$P$25</f>
        <v>317</v>
      </c>
      <c r="L69" s="62">
        <v>1</v>
      </c>
      <c r="M69" s="62">
        <f t="shared" ref="M69" si="84">L69*K69</f>
        <v>317</v>
      </c>
      <c r="N69" s="62"/>
      <c r="O69" s="60">
        <f t="shared" ref="O69" si="85">N69+M69</f>
        <v>317</v>
      </c>
      <c r="P69" s="127" t="s">
        <v>260</v>
      </c>
    </row>
    <row r="70" spans="1:16" s="6" customFormat="1" ht="49" customHeight="1">
      <c r="A70" s="54">
        <v>1</v>
      </c>
      <c r="B70" s="321" t="s">
        <v>92</v>
      </c>
      <c r="C70" s="322"/>
      <c r="D70" s="322"/>
      <c r="E70" s="322"/>
      <c r="F70" s="55" t="s">
        <v>40</v>
      </c>
      <c r="G70" s="55"/>
      <c r="H70" s="315" t="str">
        <f t="shared" ref="H70" si="86">$D$28</f>
        <v>BLACK</v>
      </c>
      <c r="I70" s="316"/>
      <c r="J70" s="57" t="s">
        <v>31</v>
      </c>
      <c r="K70" s="57">
        <f t="shared" ref="K70" si="87">$P$30</f>
        <v>317</v>
      </c>
      <c r="L70" s="62">
        <v>1</v>
      </c>
      <c r="M70" s="62">
        <f t="shared" si="80"/>
        <v>317</v>
      </c>
      <c r="N70" s="62"/>
      <c r="O70" s="60">
        <f t="shared" si="81"/>
        <v>317</v>
      </c>
      <c r="P70" s="127" t="s">
        <v>260</v>
      </c>
    </row>
    <row r="71" spans="1:16" s="6" customFormat="1" ht="49" customHeight="1">
      <c r="A71" s="54">
        <v>2</v>
      </c>
      <c r="B71" s="321" t="s">
        <v>99</v>
      </c>
      <c r="C71" s="322"/>
      <c r="D71" s="322"/>
      <c r="E71" s="322"/>
      <c r="F71" s="55" t="s">
        <v>94</v>
      </c>
      <c r="G71" s="55"/>
      <c r="H71" s="315" t="str">
        <f t="shared" si="78"/>
        <v>ORANGE</v>
      </c>
      <c r="I71" s="316"/>
      <c r="J71" s="57" t="s">
        <v>31</v>
      </c>
      <c r="K71" s="57">
        <f t="shared" si="79"/>
        <v>317</v>
      </c>
      <c r="L71" s="62">
        <v>1</v>
      </c>
      <c r="M71" s="62">
        <f t="shared" si="80"/>
        <v>317</v>
      </c>
      <c r="N71" s="62"/>
      <c r="O71" s="60">
        <f t="shared" ref="O71" si="88">N71+M71</f>
        <v>317</v>
      </c>
      <c r="P71" s="61" t="s">
        <v>107</v>
      </c>
    </row>
    <row r="72" spans="1:16" s="6" customFormat="1" ht="49" customHeight="1">
      <c r="A72" s="54">
        <v>2</v>
      </c>
      <c r="B72" s="321" t="s">
        <v>99</v>
      </c>
      <c r="C72" s="322"/>
      <c r="D72" s="322"/>
      <c r="E72" s="322"/>
      <c r="F72" s="55" t="s">
        <v>94</v>
      </c>
      <c r="G72" s="55"/>
      <c r="H72" s="315" t="str">
        <f t="shared" si="82"/>
        <v>NAVY</v>
      </c>
      <c r="I72" s="316"/>
      <c r="J72" s="57" t="s">
        <v>31</v>
      </c>
      <c r="K72" s="57">
        <f t="shared" si="83"/>
        <v>317</v>
      </c>
      <c r="L72" s="62">
        <v>1</v>
      </c>
      <c r="M72" s="62">
        <f t="shared" ref="M72" si="89">L72*K72</f>
        <v>317</v>
      </c>
      <c r="N72" s="62"/>
      <c r="O72" s="60">
        <f t="shared" si="81"/>
        <v>317</v>
      </c>
      <c r="P72" s="61" t="s">
        <v>107</v>
      </c>
    </row>
    <row r="73" spans="1:16" s="6" customFormat="1" ht="49" customHeight="1">
      <c r="A73" s="54">
        <v>2</v>
      </c>
      <c r="B73" s="321" t="s">
        <v>99</v>
      </c>
      <c r="C73" s="322"/>
      <c r="D73" s="322"/>
      <c r="E73" s="322"/>
      <c r="F73" s="55" t="s">
        <v>94</v>
      </c>
      <c r="G73" s="55"/>
      <c r="H73" s="315" t="str">
        <f t="shared" ref="H73:H85" si="90">$D$28</f>
        <v>BLACK</v>
      </c>
      <c r="I73" s="316"/>
      <c r="J73" s="57" t="s">
        <v>31</v>
      </c>
      <c r="K73" s="57">
        <f t="shared" ref="K73:K85" si="91">$P$30</f>
        <v>317</v>
      </c>
      <c r="L73" s="62">
        <v>1</v>
      </c>
      <c r="M73" s="62">
        <f t="shared" ref="M73:M80" si="92">L73*K73</f>
        <v>317</v>
      </c>
      <c r="N73" s="62"/>
      <c r="O73" s="60">
        <f t="shared" ref="O73:O80" si="93">N73+M73</f>
        <v>317</v>
      </c>
      <c r="P73" s="61" t="s">
        <v>107</v>
      </c>
    </row>
    <row r="74" spans="1:16" s="6" customFormat="1" ht="49" customHeight="1">
      <c r="A74" s="54">
        <v>3</v>
      </c>
      <c r="B74" s="321" t="s">
        <v>93</v>
      </c>
      <c r="C74" s="322"/>
      <c r="D74" s="322"/>
      <c r="E74" s="322"/>
      <c r="F74" s="55" t="s">
        <v>40</v>
      </c>
      <c r="G74" s="55"/>
      <c r="H74" s="315" t="str">
        <f t="shared" si="78"/>
        <v>ORANGE</v>
      </c>
      <c r="I74" s="316"/>
      <c r="J74" s="57" t="s">
        <v>31</v>
      </c>
      <c r="K74" s="57">
        <f t="shared" si="79"/>
        <v>317</v>
      </c>
      <c r="L74" s="62">
        <v>1</v>
      </c>
      <c r="M74" s="62">
        <f t="shared" ref="M74" si="94">L74*K74</f>
        <v>317</v>
      </c>
      <c r="N74" s="62"/>
      <c r="O74" s="60">
        <f t="shared" ref="O74" si="95">N74+M74</f>
        <v>317</v>
      </c>
      <c r="P74" s="61"/>
    </row>
    <row r="75" spans="1:16" s="6" customFormat="1" ht="49" customHeight="1">
      <c r="A75" s="54">
        <v>3</v>
      </c>
      <c r="B75" s="321" t="s">
        <v>93</v>
      </c>
      <c r="C75" s="322"/>
      <c r="D75" s="322"/>
      <c r="E75" s="322"/>
      <c r="F75" s="55" t="s">
        <v>40</v>
      </c>
      <c r="G75" s="55"/>
      <c r="H75" s="315" t="str">
        <f t="shared" si="82"/>
        <v>NAVY</v>
      </c>
      <c r="I75" s="316"/>
      <c r="J75" s="57" t="s">
        <v>31</v>
      </c>
      <c r="K75" s="57">
        <f t="shared" si="83"/>
        <v>317</v>
      </c>
      <c r="L75" s="62">
        <v>1</v>
      </c>
      <c r="M75" s="62">
        <f t="shared" si="92"/>
        <v>317</v>
      </c>
      <c r="N75" s="62"/>
      <c r="O75" s="60">
        <f t="shared" si="93"/>
        <v>317</v>
      </c>
      <c r="P75" s="61"/>
    </row>
    <row r="76" spans="1:16" s="6" customFormat="1" ht="49" customHeight="1">
      <c r="A76" s="54">
        <v>3</v>
      </c>
      <c r="B76" s="321" t="s">
        <v>93</v>
      </c>
      <c r="C76" s="322"/>
      <c r="D76" s="322"/>
      <c r="E76" s="322"/>
      <c r="F76" s="55" t="s">
        <v>40</v>
      </c>
      <c r="G76" s="55"/>
      <c r="H76" s="315" t="str">
        <f t="shared" si="90"/>
        <v>BLACK</v>
      </c>
      <c r="I76" s="316"/>
      <c r="J76" s="57" t="s">
        <v>31</v>
      </c>
      <c r="K76" s="57">
        <f t="shared" si="91"/>
        <v>317</v>
      </c>
      <c r="L76" s="62">
        <v>1</v>
      </c>
      <c r="M76" s="62">
        <f t="shared" si="92"/>
        <v>317</v>
      </c>
      <c r="N76" s="62"/>
      <c r="O76" s="60">
        <f t="shared" si="93"/>
        <v>317</v>
      </c>
      <c r="P76" s="61"/>
    </row>
    <row r="77" spans="1:16" s="6" customFormat="1" ht="49" customHeight="1">
      <c r="A77" s="54">
        <v>5</v>
      </c>
      <c r="B77" s="321" t="s">
        <v>100</v>
      </c>
      <c r="C77" s="322"/>
      <c r="D77" s="322"/>
      <c r="E77" s="322"/>
      <c r="F77" s="55" t="s">
        <v>94</v>
      </c>
      <c r="G77" s="55"/>
      <c r="H77" s="315" t="str">
        <f t="shared" si="78"/>
        <v>ORANGE</v>
      </c>
      <c r="I77" s="316"/>
      <c r="J77" s="57" t="s">
        <v>31</v>
      </c>
      <c r="K77" s="57">
        <f t="shared" si="79"/>
        <v>317</v>
      </c>
      <c r="L77" s="58">
        <f t="shared" ref="L77:L82" si="96">1/12</f>
        <v>8.3333333333333329E-2</v>
      </c>
      <c r="M77" s="62">
        <f t="shared" ref="M77" si="97">L77*K77</f>
        <v>26.416666666666664</v>
      </c>
      <c r="N77" s="62"/>
      <c r="O77" s="60">
        <f t="shared" ref="O77" si="98">N77+M77</f>
        <v>26.416666666666664</v>
      </c>
      <c r="P77" s="61"/>
    </row>
    <row r="78" spans="1:16" s="6" customFormat="1" ht="49" customHeight="1">
      <c r="A78" s="54">
        <v>5</v>
      </c>
      <c r="B78" s="321" t="s">
        <v>100</v>
      </c>
      <c r="C78" s="322"/>
      <c r="D78" s="322"/>
      <c r="E78" s="322"/>
      <c r="F78" s="55" t="s">
        <v>94</v>
      </c>
      <c r="G78" s="55"/>
      <c r="H78" s="315" t="str">
        <f t="shared" si="82"/>
        <v>NAVY</v>
      </c>
      <c r="I78" s="316"/>
      <c r="J78" s="57" t="s">
        <v>31</v>
      </c>
      <c r="K78" s="57">
        <f t="shared" si="83"/>
        <v>317</v>
      </c>
      <c r="L78" s="58">
        <f t="shared" si="96"/>
        <v>8.3333333333333329E-2</v>
      </c>
      <c r="M78" s="62">
        <f t="shared" si="92"/>
        <v>26.416666666666664</v>
      </c>
      <c r="N78" s="62"/>
      <c r="O78" s="60">
        <f t="shared" si="93"/>
        <v>26.416666666666664</v>
      </c>
      <c r="P78" s="61"/>
    </row>
    <row r="79" spans="1:16" s="6" customFormat="1" ht="49" customHeight="1">
      <c r="A79" s="54">
        <v>5</v>
      </c>
      <c r="B79" s="321" t="s">
        <v>100</v>
      </c>
      <c r="C79" s="322"/>
      <c r="D79" s="322"/>
      <c r="E79" s="322"/>
      <c r="F79" s="55" t="s">
        <v>94</v>
      </c>
      <c r="G79" s="55"/>
      <c r="H79" s="315" t="str">
        <f t="shared" si="90"/>
        <v>BLACK</v>
      </c>
      <c r="I79" s="316"/>
      <c r="J79" s="57" t="s">
        <v>31</v>
      </c>
      <c r="K79" s="57">
        <f t="shared" si="91"/>
        <v>317</v>
      </c>
      <c r="L79" s="58">
        <f t="shared" si="96"/>
        <v>8.3333333333333329E-2</v>
      </c>
      <c r="M79" s="62">
        <f t="shared" si="92"/>
        <v>26.416666666666664</v>
      </c>
      <c r="N79" s="62"/>
      <c r="O79" s="60">
        <f t="shared" si="93"/>
        <v>26.416666666666664</v>
      </c>
      <c r="P79" s="61"/>
    </row>
    <row r="80" spans="1:16" s="6" customFormat="1" ht="49" customHeight="1">
      <c r="A80" s="54">
        <v>6</v>
      </c>
      <c r="B80" s="321" t="s">
        <v>101</v>
      </c>
      <c r="C80" s="322"/>
      <c r="D80" s="322"/>
      <c r="E80" s="322"/>
      <c r="F80" s="122" t="s">
        <v>57</v>
      </c>
      <c r="G80" s="122"/>
      <c r="H80" s="315" t="str">
        <f t="shared" si="78"/>
        <v>ORANGE</v>
      </c>
      <c r="I80" s="316"/>
      <c r="J80" s="57" t="s">
        <v>31</v>
      </c>
      <c r="K80" s="57">
        <f t="shared" si="79"/>
        <v>317</v>
      </c>
      <c r="L80" s="58">
        <f t="shared" si="96"/>
        <v>8.3333333333333329E-2</v>
      </c>
      <c r="M80" s="62">
        <f t="shared" si="92"/>
        <v>26.416666666666664</v>
      </c>
      <c r="N80" s="62"/>
      <c r="O80" s="60">
        <f t="shared" si="93"/>
        <v>26.416666666666664</v>
      </c>
      <c r="P80" s="61"/>
    </row>
    <row r="81" spans="1:16" s="6" customFormat="1" ht="49" customHeight="1">
      <c r="A81" s="54">
        <v>6</v>
      </c>
      <c r="B81" s="321" t="s">
        <v>101</v>
      </c>
      <c r="C81" s="322"/>
      <c r="D81" s="322"/>
      <c r="E81" s="322"/>
      <c r="F81" s="122" t="s">
        <v>57</v>
      </c>
      <c r="G81" s="122"/>
      <c r="H81" s="315" t="str">
        <f t="shared" si="82"/>
        <v>NAVY</v>
      </c>
      <c r="I81" s="316"/>
      <c r="J81" s="57" t="s">
        <v>31</v>
      </c>
      <c r="K81" s="57">
        <f t="shared" si="83"/>
        <v>317</v>
      </c>
      <c r="L81" s="58">
        <f t="shared" si="96"/>
        <v>8.3333333333333329E-2</v>
      </c>
      <c r="M81" s="62">
        <f t="shared" ref="M81:M82" si="99">L81*K81</f>
        <v>26.416666666666664</v>
      </c>
      <c r="N81" s="62"/>
      <c r="O81" s="60">
        <f t="shared" si="81"/>
        <v>26.416666666666664</v>
      </c>
      <c r="P81" s="61"/>
    </row>
    <row r="82" spans="1:16" s="6" customFormat="1" ht="49" customHeight="1">
      <c r="A82" s="54">
        <v>6</v>
      </c>
      <c r="B82" s="321" t="s">
        <v>101</v>
      </c>
      <c r="C82" s="322"/>
      <c r="D82" s="322"/>
      <c r="E82" s="322"/>
      <c r="F82" s="122" t="s">
        <v>57</v>
      </c>
      <c r="G82" s="122"/>
      <c r="H82" s="315" t="str">
        <f t="shared" si="90"/>
        <v>BLACK</v>
      </c>
      <c r="I82" s="316"/>
      <c r="J82" s="57" t="s">
        <v>31</v>
      </c>
      <c r="K82" s="57">
        <f t="shared" si="91"/>
        <v>317</v>
      </c>
      <c r="L82" s="58">
        <f t="shared" si="96"/>
        <v>8.3333333333333329E-2</v>
      </c>
      <c r="M82" s="62">
        <f t="shared" si="99"/>
        <v>26.416666666666664</v>
      </c>
      <c r="N82" s="62"/>
      <c r="O82" s="60">
        <f t="shared" si="81"/>
        <v>26.416666666666664</v>
      </c>
      <c r="P82" s="61"/>
    </row>
    <row r="83" spans="1:16" s="6" customFormat="1" ht="49" customHeight="1">
      <c r="A83" s="54">
        <v>4</v>
      </c>
      <c r="B83" s="318" t="s">
        <v>56</v>
      </c>
      <c r="C83" s="319"/>
      <c r="D83" s="319"/>
      <c r="E83" s="320"/>
      <c r="F83" s="122" t="s">
        <v>57</v>
      </c>
      <c r="G83" s="122"/>
      <c r="H83" s="315" t="str">
        <f t="shared" si="78"/>
        <v>ORANGE</v>
      </c>
      <c r="I83" s="316"/>
      <c r="J83" s="57" t="s">
        <v>31</v>
      </c>
      <c r="K83" s="57">
        <f t="shared" si="79"/>
        <v>317</v>
      </c>
      <c r="L83" s="58">
        <f>L80*2</f>
        <v>0.16666666666666666</v>
      </c>
      <c r="M83" s="62">
        <f>ROUNDUP(M80*2,0)</f>
        <v>53</v>
      </c>
      <c r="N83" s="62"/>
      <c r="O83" s="60">
        <f t="shared" ref="O83" si="100">N83+M83</f>
        <v>53</v>
      </c>
      <c r="P83" s="61"/>
    </row>
    <row r="84" spans="1:16" s="6" customFormat="1" ht="49" customHeight="1">
      <c r="A84" s="54">
        <v>4</v>
      </c>
      <c r="B84" s="318" t="s">
        <v>56</v>
      </c>
      <c r="C84" s="319"/>
      <c r="D84" s="319"/>
      <c r="E84" s="320"/>
      <c r="F84" s="122" t="s">
        <v>57</v>
      </c>
      <c r="G84" s="122"/>
      <c r="H84" s="315" t="str">
        <f t="shared" si="82"/>
        <v>NAVY</v>
      </c>
      <c r="I84" s="316"/>
      <c r="J84" s="57" t="s">
        <v>31</v>
      </c>
      <c r="K84" s="57">
        <f t="shared" si="83"/>
        <v>317</v>
      </c>
      <c r="L84" s="58">
        <f>L81*2</f>
        <v>0.16666666666666666</v>
      </c>
      <c r="M84" s="62">
        <f>ROUNDUP(M81*2,0)</f>
        <v>53</v>
      </c>
      <c r="N84" s="62"/>
      <c r="O84" s="60">
        <f t="shared" si="81"/>
        <v>53</v>
      </c>
      <c r="P84" s="61"/>
    </row>
    <row r="85" spans="1:16" s="6" customFormat="1" ht="49" customHeight="1">
      <c r="A85" s="54">
        <v>4</v>
      </c>
      <c r="B85" s="318" t="s">
        <v>56</v>
      </c>
      <c r="C85" s="319"/>
      <c r="D85" s="319"/>
      <c r="E85" s="320"/>
      <c r="F85" s="122" t="s">
        <v>57</v>
      </c>
      <c r="G85" s="122"/>
      <c r="H85" s="315" t="str">
        <f t="shared" si="90"/>
        <v>BLACK</v>
      </c>
      <c r="I85" s="316"/>
      <c r="J85" s="57" t="s">
        <v>31</v>
      </c>
      <c r="K85" s="57">
        <f t="shared" si="91"/>
        <v>317</v>
      </c>
      <c r="L85" s="58">
        <f>L82*2</f>
        <v>0.16666666666666666</v>
      </c>
      <c r="M85" s="62">
        <f>ROUNDUP(M82*2,0)</f>
        <v>53</v>
      </c>
      <c r="N85" s="62"/>
      <c r="O85" s="60">
        <f t="shared" si="81"/>
        <v>53</v>
      </c>
      <c r="P85" s="61"/>
    </row>
    <row r="86" spans="1:16" s="68" customFormat="1" ht="20.3" customHeight="1">
      <c r="B86" s="69"/>
      <c r="C86" s="69"/>
      <c r="G86" s="70"/>
      <c r="N86" s="71"/>
      <c r="O86" s="71"/>
      <c r="P86" s="72"/>
    </row>
    <row r="87" spans="1:16" s="6" customFormat="1" ht="33" customHeight="1">
      <c r="B87" s="9" t="s">
        <v>69</v>
      </c>
      <c r="C87" s="73"/>
      <c r="G87" s="74"/>
      <c r="J87" s="323" t="s">
        <v>32</v>
      </c>
      <c r="K87" s="323"/>
      <c r="L87" s="323"/>
      <c r="M87" s="323"/>
      <c r="N87" s="75"/>
      <c r="O87" s="75"/>
      <c r="P87" s="76"/>
    </row>
    <row r="88" spans="1:16" s="168" customFormat="1" ht="323.75" customHeight="1">
      <c r="A88" s="168">
        <v>1</v>
      </c>
      <c r="B88" s="277" t="s">
        <v>179</v>
      </c>
      <c r="C88" s="349" t="s">
        <v>283</v>
      </c>
      <c r="D88" s="349"/>
      <c r="E88" s="349"/>
      <c r="F88" s="349"/>
      <c r="G88" s="349"/>
      <c r="H88" s="349"/>
      <c r="I88" s="349"/>
      <c r="J88" s="169"/>
      <c r="K88" s="169"/>
      <c r="L88" s="170"/>
      <c r="M88" s="170"/>
      <c r="N88" s="170"/>
      <c r="O88" s="170"/>
      <c r="P88" s="170"/>
    </row>
    <row r="89" spans="1:16" s="53" customFormat="1" ht="0.75" customHeight="1">
      <c r="A89" s="77"/>
      <c r="B89" s="345" t="s">
        <v>49</v>
      </c>
      <c r="C89" s="346"/>
      <c r="D89" s="346"/>
      <c r="E89" s="346"/>
      <c r="F89" s="346"/>
      <c r="G89" s="346"/>
      <c r="H89" s="346"/>
      <c r="I89" s="347"/>
      <c r="J89" s="78"/>
      <c r="K89" s="79"/>
      <c r="L89" s="78"/>
      <c r="M89" s="78"/>
      <c r="N89" s="78"/>
      <c r="O89" s="78"/>
      <c r="P89" s="78"/>
    </row>
    <row r="90" spans="1:16" s="6" customFormat="1" ht="34.15" customHeight="1">
      <c r="A90" s="73"/>
      <c r="B90" s="151" t="s">
        <v>42</v>
      </c>
      <c r="C90" s="332" t="s">
        <v>54</v>
      </c>
      <c r="D90" s="333"/>
      <c r="E90" s="333"/>
      <c r="F90" s="333"/>
      <c r="G90" s="333"/>
      <c r="H90" s="333"/>
      <c r="I90" s="334"/>
      <c r="J90" s="74"/>
      <c r="K90" s="74"/>
      <c r="L90" s="74"/>
      <c r="M90" s="74"/>
      <c r="N90" s="74"/>
      <c r="O90" s="74"/>
      <c r="P90" s="74"/>
    </row>
    <row r="91" spans="1:16" s="6" customFormat="1" ht="63.65" customHeight="1">
      <c r="A91" s="73"/>
      <c r="B91" s="148" t="str">
        <f>A36</f>
        <v>ORANGE</v>
      </c>
      <c r="C91" s="370" t="s">
        <v>608</v>
      </c>
      <c r="D91" s="371"/>
      <c r="E91" s="371"/>
      <c r="F91" s="371"/>
      <c r="G91" s="371"/>
      <c r="H91" s="371"/>
      <c r="I91" s="372"/>
      <c r="J91" s="74"/>
      <c r="K91" s="74"/>
      <c r="L91" s="74"/>
      <c r="M91" s="74"/>
      <c r="N91" s="74"/>
    </row>
    <row r="92" spans="1:16" s="6" customFormat="1" ht="53.15" customHeight="1">
      <c r="A92" s="73"/>
      <c r="B92" s="148" t="str">
        <f>D23</f>
        <v>NAVY</v>
      </c>
      <c r="C92" s="370" t="s">
        <v>609</v>
      </c>
      <c r="D92" s="371"/>
      <c r="E92" s="371"/>
      <c r="F92" s="371"/>
      <c r="G92" s="371"/>
      <c r="H92" s="371"/>
      <c r="I92" s="372"/>
      <c r="J92" s="74"/>
      <c r="K92" s="74"/>
      <c r="L92" s="74"/>
      <c r="M92" s="74"/>
      <c r="N92" s="74"/>
    </row>
    <row r="93" spans="1:16" s="6" customFormat="1" ht="56.45" customHeight="1">
      <c r="A93" s="73"/>
      <c r="B93" s="148" t="str">
        <f>D28</f>
        <v>BLACK</v>
      </c>
      <c r="C93" s="370" t="s">
        <v>268</v>
      </c>
      <c r="D93" s="371"/>
      <c r="E93" s="371"/>
      <c r="F93" s="371"/>
      <c r="G93" s="371"/>
      <c r="H93" s="371"/>
      <c r="I93" s="372"/>
      <c r="J93" s="74"/>
      <c r="K93" s="74"/>
      <c r="L93" s="74"/>
      <c r="M93" s="74"/>
      <c r="N93" s="74"/>
    </row>
    <row r="94" spans="1:16" s="6" customFormat="1" ht="34.15" customHeight="1">
      <c r="A94" s="73"/>
      <c r="B94" s="335" t="s">
        <v>55</v>
      </c>
      <c r="C94" s="336"/>
      <c r="D94" s="337"/>
      <c r="E94" s="337"/>
      <c r="F94" s="337"/>
      <c r="G94" s="337"/>
      <c r="H94" s="337"/>
      <c r="I94" s="338"/>
      <c r="J94" s="9" t="s">
        <v>285</v>
      </c>
      <c r="K94" s="74"/>
    </row>
    <row r="95" spans="1:16" s="6" customFormat="1" ht="34.15" customHeight="1">
      <c r="A95" s="73"/>
      <c r="B95" s="318" t="s">
        <v>58</v>
      </c>
      <c r="C95" s="320"/>
      <c r="D95" s="149" t="s">
        <v>72</v>
      </c>
      <c r="E95" s="149" t="s">
        <v>62</v>
      </c>
      <c r="F95" s="149" t="s">
        <v>10</v>
      </c>
      <c r="G95" s="149" t="s">
        <v>59</v>
      </c>
      <c r="H95" s="149" t="s">
        <v>60</v>
      </c>
      <c r="I95" s="149" t="s">
        <v>61</v>
      </c>
      <c r="J95" s="150"/>
    </row>
    <row r="96" spans="1:16" s="2" customFormat="1" ht="70" customHeight="1">
      <c r="A96" s="144"/>
      <c r="B96" s="307" t="s">
        <v>181</v>
      </c>
      <c r="C96" s="308"/>
      <c r="D96" s="309" t="s">
        <v>290</v>
      </c>
      <c r="E96" s="310"/>
      <c r="F96" s="310"/>
      <c r="G96" s="311" t="s">
        <v>291</v>
      </c>
      <c r="H96" s="312"/>
      <c r="I96" s="313"/>
      <c r="J96" s="146"/>
    </row>
    <row r="97" spans="1:16" s="27" customFormat="1" ht="171.95" customHeight="1">
      <c r="A97" s="28"/>
      <c r="B97" s="343" t="s">
        <v>286</v>
      </c>
      <c r="C97" s="344"/>
      <c r="D97" s="132" t="s">
        <v>288</v>
      </c>
      <c r="E97" s="132" t="s">
        <v>261</v>
      </c>
      <c r="F97" s="280" t="s">
        <v>262</v>
      </c>
      <c r="G97" s="132" t="s">
        <v>287</v>
      </c>
      <c r="H97" s="280" t="s">
        <v>289</v>
      </c>
      <c r="I97" s="132" t="s">
        <v>264</v>
      </c>
      <c r="J97" s="131"/>
      <c r="K97" s="80"/>
      <c r="L97" s="80"/>
      <c r="M97" s="80"/>
      <c r="N97" s="80"/>
      <c r="O97" s="80"/>
      <c r="P97" s="80"/>
    </row>
    <row r="98" spans="1:16" s="144" customFormat="1" ht="54.15">
      <c r="A98" s="144">
        <v>2</v>
      </c>
      <c r="B98" s="145" t="s">
        <v>180</v>
      </c>
      <c r="C98" s="3" t="s">
        <v>284</v>
      </c>
      <c r="D98" s="3"/>
      <c r="E98" s="3"/>
      <c r="F98" s="3"/>
      <c r="G98" s="146"/>
      <c r="H98" s="146"/>
      <c r="I98" s="146"/>
      <c r="J98" s="146"/>
      <c r="K98" s="147"/>
      <c r="L98" s="146"/>
      <c r="M98" s="146"/>
      <c r="N98" s="146"/>
      <c r="O98" s="146"/>
      <c r="P98" s="146"/>
    </row>
    <row r="99" spans="1:16" s="2" customFormat="1" ht="38.6" hidden="1">
      <c r="A99" s="144"/>
      <c r="B99" s="339" t="s">
        <v>49</v>
      </c>
      <c r="C99" s="340"/>
      <c r="D99" s="340"/>
      <c r="E99" s="340"/>
      <c r="F99" s="340"/>
      <c r="G99" s="340"/>
      <c r="H99" s="340"/>
      <c r="I99" s="348"/>
      <c r="J99" s="146"/>
      <c r="K99" s="147"/>
      <c r="L99" s="146"/>
      <c r="M99" s="146"/>
      <c r="N99" s="146"/>
      <c r="O99" s="146"/>
      <c r="P99" s="146"/>
    </row>
    <row r="100" spans="1:16" s="2" customFormat="1" ht="38.6" hidden="1">
      <c r="A100" s="144"/>
      <c r="B100" s="152" t="s">
        <v>42</v>
      </c>
      <c r="C100" s="326" t="s">
        <v>73</v>
      </c>
      <c r="D100" s="327"/>
      <c r="E100" s="327"/>
      <c r="F100" s="327"/>
      <c r="G100" s="327"/>
      <c r="H100" s="327"/>
      <c r="I100" s="328"/>
      <c r="J100" s="146"/>
      <c r="K100" s="146"/>
      <c r="L100" s="146"/>
      <c r="M100" s="146"/>
      <c r="N100" s="146"/>
      <c r="O100" s="146"/>
      <c r="P100" s="146"/>
    </row>
    <row r="101" spans="1:16" s="2" customFormat="1" ht="69" hidden="1" customHeight="1">
      <c r="A101" s="144"/>
      <c r="B101" s="153" t="str">
        <f>D18</f>
        <v>ORANGE</v>
      </c>
      <c r="C101" s="370" t="s">
        <v>266</v>
      </c>
      <c r="D101" s="371"/>
      <c r="E101" s="371"/>
      <c r="F101" s="371"/>
      <c r="G101" s="371"/>
      <c r="H101" s="371"/>
      <c r="I101" s="372"/>
      <c r="J101" s="146"/>
      <c r="K101" s="146"/>
      <c r="L101" s="146"/>
      <c r="M101" s="146"/>
      <c r="N101" s="146"/>
    </row>
    <row r="102" spans="1:16" s="2" customFormat="1" ht="77.2" hidden="1" customHeight="1">
      <c r="A102" s="144"/>
      <c r="B102" s="153" t="str">
        <f>D23</f>
        <v>NAVY</v>
      </c>
      <c r="C102" s="370" t="s">
        <v>267</v>
      </c>
      <c r="D102" s="371"/>
      <c r="E102" s="371"/>
      <c r="F102" s="371"/>
      <c r="G102" s="371"/>
      <c r="H102" s="371"/>
      <c r="I102" s="372"/>
      <c r="J102" s="146"/>
      <c r="K102" s="146"/>
      <c r="L102" s="146"/>
      <c r="M102" s="146"/>
      <c r="N102" s="146"/>
    </row>
    <row r="103" spans="1:16" s="2" customFormat="1" ht="77.2" hidden="1" customHeight="1">
      <c r="A103" s="144"/>
      <c r="B103" s="153" t="str">
        <f>D28</f>
        <v>BLACK</v>
      </c>
      <c r="C103" s="370" t="s">
        <v>268</v>
      </c>
      <c r="D103" s="371"/>
      <c r="E103" s="371"/>
      <c r="F103" s="371"/>
      <c r="G103" s="371"/>
      <c r="H103" s="371"/>
      <c r="I103" s="372"/>
      <c r="J103" s="146"/>
      <c r="K103" s="146"/>
      <c r="L103" s="146"/>
      <c r="M103" s="146"/>
      <c r="N103" s="146"/>
    </row>
    <row r="104" spans="1:16" s="2" customFormat="1" ht="38.6" hidden="1">
      <c r="A104" s="144"/>
      <c r="B104" s="339" t="s">
        <v>74</v>
      </c>
      <c r="C104" s="340"/>
      <c r="D104" s="341"/>
      <c r="E104" s="341"/>
      <c r="F104" s="341"/>
      <c r="G104" s="341"/>
      <c r="H104" s="341"/>
      <c r="I104" s="342"/>
      <c r="J104" s="146"/>
      <c r="K104" s="146"/>
    </row>
    <row r="105" spans="1:16" s="2" customFormat="1" ht="38.6" hidden="1">
      <c r="A105" s="144"/>
      <c r="B105" s="307" t="s">
        <v>58</v>
      </c>
      <c r="C105" s="308"/>
      <c r="D105" s="154" t="s">
        <v>72</v>
      </c>
      <c r="E105" s="154" t="s">
        <v>62</v>
      </c>
      <c r="F105" s="154" t="s">
        <v>10</v>
      </c>
      <c r="G105" s="154" t="s">
        <v>59</v>
      </c>
      <c r="H105" s="154" t="s">
        <v>60</v>
      </c>
      <c r="I105" s="154" t="s">
        <v>61</v>
      </c>
      <c r="J105" s="146"/>
    </row>
    <row r="106" spans="1:16" s="2" customFormat="1" ht="70" hidden="1" customHeight="1">
      <c r="A106" s="144"/>
      <c r="B106" s="307" t="s">
        <v>181</v>
      </c>
      <c r="C106" s="308"/>
      <c r="D106" s="367" t="s">
        <v>186</v>
      </c>
      <c r="E106" s="368"/>
      <c r="F106" s="368"/>
      <c r="G106" s="368"/>
      <c r="H106" s="368"/>
      <c r="I106" s="369"/>
      <c r="J106" s="146"/>
    </row>
    <row r="107" spans="1:16" s="2" customFormat="1" ht="179.15" hidden="1" customHeight="1">
      <c r="A107" s="144"/>
      <c r="B107" s="324" t="s">
        <v>175</v>
      </c>
      <c r="C107" s="325"/>
      <c r="D107" s="132" t="s">
        <v>261</v>
      </c>
      <c r="E107" s="276" t="s">
        <v>262</v>
      </c>
      <c r="F107" s="132" t="s">
        <v>263</v>
      </c>
      <c r="G107" s="132" t="s">
        <v>187</v>
      </c>
      <c r="H107" s="132" t="s">
        <v>264</v>
      </c>
      <c r="I107" s="276" t="s">
        <v>265</v>
      </c>
      <c r="J107" s="146"/>
    </row>
    <row r="108" spans="1:16" s="144" customFormat="1" ht="38.6">
      <c r="A108" s="144">
        <v>3</v>
      </c>
      <c r="B108" s="145" t="s">
        <v>176</v>
      </c>
      <c r="C108" s="3" t="s">
        <v>106</v>
      </c>
      <c r="D108" s="3"/>
      <c r="E108" s="3"/>
      <c r="F108" s="3"/>
      <c r="G108" s="146"/>
      <c r="H108" s="146"/>
      <c r="I108" s="146"/>
      <c r="J108" s="146"/>
      <c r="K108" s="147"/>
      <c r="L108" s="146"/>
      <c r="M108" s="146"/>
      <c r="N108" s="146"/>
      <c r="O108" s="146"/>
      <c r="P108" s="146"/>
    </row>
    <row r="109" spans="1:16" s="2" customFormat="1" ht="1.1499999999999999" hidden="1" customHeight="1">
      <c r="A109" s="144"/>
      <c r="B109" s="152" t="s">
        <v>42</v>
      </c>
      <c r="C109" s="326" t="s">
        <v>75</v>
      </c>
      <c r="D109" s="327"/>
      <c r="E109" s="327"/>
      <c r="F109" s="327"/>
      <c r="G109" s="327"/>
      <c r="H109" s="327"/>
      <c r="I109" s="328"/>
      <c r="J109" s="146"/>
      <c r="K109" s="146"/>
      <c r="L109" s="146"/>
      <c r="M109" s="146"/>
      <c r="N109" s="146"/>
      <c r="O109" s="146"/>
      <c r="P109" s="146"/>
    </row>
    <row r="110" spans="1:16" s="2" customFormat="1" ht="39.049999999999997" hidden="1" customHeight="1">
      <c r="A110" s="144"/>
      <c r="B110" s="155" t="str">
        <f>$E$37</f>
        <v>FLAME ORANGE 15-1157 TCX</v>
      </c>
      <c r="C110" s="329" t="s">
        <v>66</v>
      </c>
      <c r="D110" s="330"/>
      <c r="E110" s="330"/>
      <c r="F110" s="330"/>
      <c r="G110" s="330"/>
      <c r="H110" s="330"/>
      <c r="I110" s="331"/>
      <c r="J110" s="146"/>
      <c r="K110" s="146"/>
      <c r="L110" s="146"/>
      <c r="M110" s="146"/>
      <c r="N110" s="146"/>
    </row>
    <row r="111" spans="1:16" s="2" customFormat="1" ht="39.049999999999997" hidden="1" customHeight="1">
      <c r="A111" s="144"/>
      <c r="B111" s="155" t="e">
        <f>#REF!</f>
        <v>#REF!</v>
      </c>
      <c r="C111" s="364" t="s">
        <v>66</v>
      </c>
      <c r="D111" s="365"/>
      <c r="E111" s="365"/>
      <c r="F111" s="365"/>
      <c r="G111" s="365"/>
      <c r="H111" s="365"/>
      <c r="I111" s="366"/>
      <c r="J111" s="146"/>
      <c r="K111" s="146"/>
      <c r="L111" s="146"/>
      <c r="M111" s="146"/>
      <c r="N111" s="146"/>
    </row>
    <row r="112" spans="1:16" s="2" customFormat="1" ht="15.7" customHeight="1">
      <c r="A112" s="144"/>
      <c r="B112" s="144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</row>
    <row r="113" spans="1:16" s="2" customFormat="1" ht="40.049999999999997" customHeight="1">
      <c r="B113" s="317" t="s">
        <v>33</v>
      </c>
      <c r="C113" s="317"/>
      <c r="D113" s="317"/>
      <c r="E113" s="317"/>
      <c r="G113" s="146"/>
      <c r="M113" s="156"/>
      <c r="N113" s="157"/>
      <c r="O113" s="157"/>
      <c r="P113" s="156"/>
    </row>
    <row r="114" spans="1:16" s="2" customFormat="1" ht="35.299999999999997" customHeight="1">
      <c r="A114" s="144">
        <v>1</v>
      </c>
      <c r="B114" s="158" t="s">
        <v>88</v>
      </c>
      <c r="C114" s="144"/>
      <c r="D114" s="144"/>
      <c r="G114" s="146"/>
      <c r="M114" s="156"/>
      <c r="N114" s="157"/>
      <c r="O114" s="157"/>
      <c r="P114" s="156"/>
    </row>
    <row r="115" spans="1:16" s="2" customFormat="1" ht="35.299999999999997" customHeight="1">
      <c r="A115" s="144">
        <v>2</v>
      </c>
      <c r="B115" s="158" t="s">
        <v>70</v>
      </c>
      <c r="C115" s="144"/>
      <c r="D115" s="144"/>
      <c r="G115" s="146"/>
      <c r="M115" s="156"/>
      <c r="N115" s="157"/>
      <c r="O115" s="157"/>
      <c r="P115" s="156"/>
    </row>
    <row r="116" spans="1:16" s="2" customFormat="1" ht="35.299999999999997" customHeight="1">
      <c r="A116" s="144">
        <v>3</v>
      </c>
      <c r="B116" s="158" t="s">
        <v>71</v>
      </c>
      <c r="C116" s="144"/>
      <c r="D116" s="144"/>
      <c r="G116" s="146"/>
      <c r="M116" s="156"/>
      <c r="N116" s="157"/>
      <c r="O116" s="157"/>
      <c r="P116" s="156"/>
    </row>
    <row r="117" spans="1:16" s="143" customFormat="1" ht="36.299999999999997">
      <c r="A117" s="159"/>
      <c r="B117" s="160" t="s">
        <v>63</v>
      </c>
      <c r="C117" s="161" t="s">
        <v>72</v>
      </c>
      <c r="D117" s="161" t="s">
        <v>62</v>
      </c>
      <c r="E117" s="161" t="s">
        <v>10</v>
      </c>
      <c r="F117" s="161" t="s">
        <v>59</v>
      </c>
      <c r="G117" s="161" t="s">
        <v>60</v>
      </c>
      <c r="H117" s="161" t="s">
        <v>61</v>
      </c>
      <c r="I117" s="162" t="s">
        <v>11</v>
      </c>
      <c r="L117" s="163"/>
      <c r="M117" s="164"/>
      <c r="N117" s="164"/>
      <c r="O117" s="163"/>
    </row>
    <row r="118" spans="1:16" s="143" customFormat="1" ht="36.299999999999997">
      <c r="A118" s="159"/>
      <c r="B118" s="160" t="s">
        <v>64</v>
      </c>
      <c r="C118" s="165">
        <f>ROUNDUP(F32*1,0)</f>
        <v>33</v>
      </c>
      <c r="D118" s="165">
        <f t="shared" ref="D118:H118" si="101">ROUNDUP(G32*1,0)</f>
        <v>126</v>
      </c>
      <c r="E118" s="165">
        <f t="shared" si="101"/>
        <v>207</v>
      </c>
      <c r="F118" s="165">
        <f t="shared" si="101"/>
        <v>300</v>
      </c>
      <c r="G118" s="165">
        <f t="shared" si="101"/>
        <v>237</v>
      </c>
      <c r="H118" s="165">
        <f t="shared" si="101"/>
        <v>48</v>
      </c>
      <c r="I118" s="166">
        <f>SUM(C118:H118)</f>
        <v>951</v>
      </c>
      <c r="L118" s="163"/>
      <c r="M118" s="164"/>
      <c r="N118" s="164"/>
      <c r="O118" s="163"/>
    </row>
    <row r="119" spans="1:16" s="9" customFormat="1" ht="312.64999999999998" customHeight="1">
      <c r="A119" s="7"/>
      <c r="B119" s="135"/>
      <c r="C119" s="136"/>
      <c r="D119" s="136"/>
      <c r="E119" s="136"/>
      <c r="F119" s="136"/>
      <c r="G119" s="136"/>
      <c r="H119" s="136"/>
      <c r="I119" s="137"/>
      <c r="L119" s="81"/>
      <c r="M119" s="82"/>
      <c r="N119" s="82"/>
      <c r="O119" s="81"/>
    </row>
    <row r="120" spans="1:16" ht="312.64999999999998" customHeight="1">
      <c r="A120" s="314"/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</row>
    <row r="121" spans="1:16" ht="47.85">
      <c r="A121" s="118"/>
      <c r="B121" s="117"/>
      <c r="C121" s="118"/>
      <c r="D121" s="118"/>
      <c r="E121" s="118"/>
      <c r="F121" s="118"/>
      <c r="G121" s="119"/>
      <c r="H121" s="118"/>
      <c r="I121" s="118"/>
      <c r="J121" s="118"/>
      <c r="K121" s="118"/>
      <c r="L121" s="118"/>
      <c r="M121" s="118"/>
      <c r="N121" s="118"/>
      <c r="O121" s="118"/>
      <c r="P121" s="118"/>
    </row>
    <row r="122" spans="1:16" ht="47.85">
      <c r="A122" s="118"/>
      <c r="B122" s="117"/>
      <c r="C122" s="118"/>
      <c r="D122" s="118"/>
      <c r="E122" s="118"/>
      <c r="F122" s="118"/>
      <c r="G122" s="119"/>
      <c r="H122" s="118"/>
      <c r="I122" s="118"/>
      <c r="J122" s="118"/>
      <c r="K122" s="118"/>
      <c r="L122" s="118"/>
      <c r="M122" s="118"/>
      <c r="N122" s="118"/>
      <c r="O122" s="118"/>
      <c r="P122" s="118"/>
    </row>
  </sheetData>
  <mergeCells count="130">
    <mergeCell ref="C103:I103"/>
    <mergeCell ref="B54:E54"/>
    <mergeCell ref="H54:I54"/>
    <mergeCell ref="B53:E53"/>
    <mergeCell ref="H53:I53"/>
    <mergeCell ref="B63:E63"/>
    <mergeCell ref="H63:I63"/>
    <mergeCell ref="B62:E62"/>
    <mergeCell ref="H62:I62"/>
    <mergeCell ref="B58:E58"/>
    <mergeCell ref="H58:I58"/>
    <mergeCell ref="B57:E57"/>
    <mergeCell ref="H57:I57"/>
    <mergeCell ref="B60:E60"/>
    <mergeCell ref="H60:I60"/>
    <mergeCell ref="B59:E59"/>
    <mergeCell ref="H59:I59"/>
    <mergeCell ref="B55:E55"/>
    <mergeCell ref="H55:I55"/>
    <mergeCell ref="B56:E56"/>
    <mergeCell ref="C100:I100"/>
    <mergeCell ref="C93:I93"/>
    <mergeCell ref="B61:E61"/>
    <mergeCell ref="H61:I61"/>
    <mergeCell ref="B64:E64"/>
    <mergeCell ref="B80:E80"/>
    <mergeCell ref="H67:I67"/>
    <mergeCell ref="A67:E67"/>
    <mergeCell ref="B73:E73"/>
    <mergeCell ref="H73:I73"/>
    <mergeCell ref="B74:E74"/>
    <mergeCell ref="H74:I74"/>
    <mergeCell ref="B77:E77"/>
    <mergeCell ref="H77:I77"/>
    <mergeCell ref="B79:E79"/>
    <mergeCell ref="H79:I79"/>
    <mergeCell ref="B75:E75"/>
    <mergeCell ref="H64:I64"/>
    <mergeCell ref="M1:N1"/>
    <mergeCell ref="O1:P1"/>
    <mergeCell ref="M2:N2"/>
    <mergeCell ref="O2:P2"/>
    <mergeCell ref="M3:N3"/>
    <mergeCell ref="O3:P3"/>
    <mergeCell ref="L11:P11"/>
    <mergeCell ref="G4:L8"/>
    <mergeCell ref="H56:I56"/>
    <mergeCell ref="M43:P43"/>
    <mergeCell ref="M44:P44"/>
    <mergeCell ref="H49:I49"/>
    <mergeCell ref="H48:I48"/>
    <mergeCell ref="H51:I51"/>
    <mergeCell ref="H50:I50"/>
    <mergeCell ref="M40:P40"/>
    <mergeCell ref="M41:P41"/>
    <mergeCell ref="M37:P37"/>
    <mergeCell ref="M38:P38"/>
    <mergeCell ref="M35:P35"/>
    <mergeCell ref="C111:I111"/>
    <mergeCell ref="B105:C105"/>
    <mergeCell ref="B78:E78"/>
    <mergeCell ref="H78:I78"/>
    <mergeCell ref="H68:I68"/>
    <mergeCell ref="H75:I75"/>
    <mergeCell ref="B76:E76"/>
    <mergeCell ref="H76:I76"/>
    <mergeCell ref="B70:E70"/>
    <mergeCell ref="H70:I70"/>
    <mergeCell ref="H72:I72"/>
    <mergeCell ref="B68:E68"/>
    <mergeCell ref="B69:E69"/>
    <mergeCell ref="B106:C106"/>
    <mergeCell ref="D106:I106"/>
    <mergeCell ref="H69:I69"/>
    <mergeCell ref="B71:E71"/>
    <mergeCell ref="H71:I71"/>
    <mergeCell ref="B72:E72"/>
    <mergeCell ref="H80:I80"/>
    <mergeCell ref="C101:I101"/>
    <mergeCell ref="C91:I91"/>
    <mergeCell ref="C92:I92"/>
    <mergeCell ref="C102:I102"/>
    <mergeCell ref="H83:I83"/>
    <mergeCell ref="B99:I99"/>
    <mergeCell ref="C88:I88"/>
    <mergeCell ref="D11:F11"/>
    <mergeCell ref="B13:F13"/>
    <mergeCell ref="A35:C35"/>
    <mergeCell ref="B37:C37"/>
    <mergeCell ref="A1:L3"/>
    <mergeCell ref="B52:E52"/>
    <mergeCell ref="H52:I52"/>
    <mergeCell ref="D8:F8"/>
    <mergeCell ref="B41:C41"/>
    <mergeCell ref="H47:I47"/>
    <mergeCell ref="A46:E46"/>
    <mergeCell ref="B38:C38"/>
    <mergeCell ref="B40:C40"/>
    <mergeCell ref="H46:I46"/>
    <mergeCell ref="B47:E47"/>
    <mergeCell ref="B43:C43"/>
    <mergeCell ref="B44:C44"/>
    <mergeCell ref="B49:E49"/>
    <mergeCell ref="B48:E48"/>
    <mergeCell ref="B51:E51"/>
    <mergeCell ref="B50:E50"/>
    <mergeCell ref="B96:C96"/>
    <mergeCell ref="D96:F96"/>
    <mergeCell ref="G96:I96"/>
    <mergeCell ref="A120:P120"/>
    <mergeCell ref="H82:I82"/>
    <mergeCell ref="H81:I81"/>
    <mergeCell ref="B113:E113"/>
    <mergeCell ref="B85:E85"/>
    <mergeCell ref="H85:I85"/>
    <mergeCell ref="B81:E81"/>
    <mergeCell ref="B82:E82"/>
    <mergeCell ref="B84:E84"/>
    <mergeCell ref="H84:I84"/>
    <mergeCell ref="J87:M87"/>
    <mergeCell ref="B107:C107"/>
    <mergeCell ref="C109:I109"/>
    <mergeCell ref="C110:I110"/>
    <mergeCell ref="C90:I90"/>
    <mergeCell ref="B94:I94"/>
    <mergeCell ref="B104:I104"/>
    <mergeCell ref="B95:C95"/>
    <mergeCell ref="B97:C97"/>
    <mergeCell ref="B89:I89"/>
    <mergeCell ref="B83:E83"/>
  </mergeCells>
  <printOptions horizontalCentered="1"/>
  <pageMargins left="0.25" right="0.25" top="0.75" bottom="0.75" header="0.3" footer="0.3"/>
  <pageSetup paperSize="9" scale="34" fitToHeight="0" orientation="portrait" r:id="rId1"/>
  <headerFooter>
    <oddHeader>&amp;L&amp;G&amp;R&amp;"Euclid Circular A SemiBold,Regular"&amp;26[CUTTING DOCKET]</oddHeader>
    <oddFooter>&amp;L&amp;"Euclid Circular A SemiBold,Regular"&amp;22[UA]&amp;"-,Regular"&amp;11
&amp;G&amp;R&amp;G</oddFooter>
  </headerFooter>
  <rowBreaks count="3" manualBreakCount="3">
    <brk id="41" max="15" man="1"/>
    <brk id="64" max="15" man="1"/>
    <brk id="85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6051-1F64-425D-9449-BFF306C258C6}">
  <sheetPr>
    <pageSetUpPr fitToPage="1"/>
  </sheetPr>
  <dimension ref="A1:Q122"/>
  <sheetViews>
    <sheetView view="pageBreakPreview" topLeftCell="A91" zoomScale="40" zoomScaleNormal="25" zoomScaleSheetLayoutView="40" zoomScalePageLayoutView="55" workbookViewId="0">
      <selection activeCell="D97" sqref="D97:I97"/>
    </sheetView>
  </sheetViews>
  <sheetFormatPr defaultColWidth="9.296875" defaultRowHeight="16.7"/>
  <cols>
    <col min="1" max="1" width="8.796875" style="83" customWidth="1"/>
    <col min="2" max="2" width="24.5" style="83" customWidth="1"/>
    <col min="3" max="3" width="23.69921875" style="83" bestFit="1" customWidth="1"/>
    <col min="4" max="4" width="25.296875" style="83" customWidth="1"/>
    <col min="5" max="5" width="17.796875" style="83" customWidth="1"/>
    <col min="6" max="6" width="20.796875" style="83" customWidth="1"/>
    <col min="7" max="7" width="20.796875" style="84" customWidth="1"/>
    <col min="8" max="9" width="19.19921875" style="83" customWidth="1"/>
    <col min="10" max="10" width="15.796875" style="83" customWidth="1"/>
    <col min="11" max="11" width="15.5" style="83" customWidth="1"/>
    <col min="12" max="12" width="15.296875" style="83" customWidth="1"/>
    <col min="13" max="13" width="16.69921875" style="83" customWidth="1"/>
    <col min="14" max="15" width="13.5" style="83" customWidth="1"/>
    <col min="16" max="16" width="17.796875" style="83" customWidth="1"/>
    <col min="17" max="17" width="14.69921875" style="83" bestFit="1" customWidth="1"/>
    <col min="18" max="16384" width="9.296875" style="83"/>
  </cols>
  <sheetData>
    <row r="1" spans="1:16" s="1" customFormat="1" ht="24.8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73" t="s">
        <v>77</v>
      </c>
      <c r="N1" s="373" t="s">
        <v>77</v>
      </c>
      <c r="O1" s="374" t="s">
        <v>78</v>
      </c>
      <c r="P1" s="374"/>
    </row>
    <row r="2" spans="1:16" s="1" customFormat="1" ht="24.8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73" t="s">
        <v>79</v>
      </c>
      <c r="N2" s="373" t="s">
        <v>79</v>
      </c>
      <c r="O2" s="375" t="s">
        <v>80</v>
      </c>
      <c r="P2" s="375"/>
    </row>
    <row r="3" spans="1:16" s="1" customFormat="1" ht="24.8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73" t="s">
        <v>81</v>
      </c>
      <c r="N3" s="373" t="s">
        <v>81</v>
      </c>
      <c r="O3" s="374">
        <v>1</v>
      </c>
      <c r="P3" s="374"/>
    </row>
    <row r="4" spans="1:16" s="2" customFormat="1" ht="33.700000000000003" customHeight="1">
      <c r="A4" s="111"/>
      <c r="B4" s="112" t="s">
        <v>250</v>
      </c>
      <c r="C4" s="111"/>
      <c r="D4" s="111"/>
      <c r="E4" s="111"/>
      <c r="F4" s="111"/>
      <c r="G4" s="377" t="s">
        <v>616</v>
      </c>
      <c r="H4" s="377"/>
      <c r="I4" s="377"/>
      <c r="J4" s="377"/>
      <c r="K4" s="377"/>
      <c r="L4" s="377"/>
      <c r="M4" s="111"/>
      <c r="N4" s="111"/>
      <c r="O4" s="111"/>
      <c r="P4" s="111"/>
    </row>
    <row r="5" spans="1:16" s="2" customFormat="1" ht="33.700000000000003" customHeight="1">
      <c r="A5" s="111"/>
      <c r="B5" s="134" t="s">
        <v>0</v>
      </c>
      <c r="C5" s="134"/>
      <c r="D5" s="112"/>
      <c r="E5" s="111"/>
      <c r="F5" s="113"/>
      <c r="G5" s="377"/>
      <c r="H5" s="377"/>
      <c r="I5" s="377"/>
      <c r="J5" s="377"/>
      <c r="K5" s="377"/>
      <c r="L5" s="377"/>
      <c r="M5" s="111"/>
      <c r="N5" s="111"/>
      <c r="O5" s="111"/>
      <c r="P5" s="111"/>
    </row>
    <row r="6" spans="1:16" s="4" customFormat="1" ht="33.700000000000003" customHeight="1">
      <c r="A6" s="111"/>
      <c r="B6" s="112" t="s">
        <v>43</v>
      </c>
      <c r="C6" s="112"/>
      <c r="D6" s="5" t="s">
        <v>251</v>
      </c>
      <c r="E6" s="108"/>
      <c r="F6" s="112"/>
      <c r="G6" s="377"/>
      <c r="H6" s="377"/>
      <c r="I6" s="377"/>
      <c r="J6" s="377"/>
      <c r="K6" s="377"/>
      <c r="L6" s="377"/>
      <c r="M6" s="113"/>
      <c r="N6" s="113"/>
      <c r="O6" s="113"/>
      <c r="P6" s="113"/>
    </row>
    <row r="7" spans="1:16" s="4" customFormat="1" ht="33.700000000000003" customHeight="1">
      <c r="A7" s="111"/>
      <c r="B7" s="112" t="s">
        <v>44</v>
      </c>
      <c r="C7" s="112"/>
      <c r="D7" s="5" t="s">
        <v>272</v>
      </c>
      <c r="E7" s="5"/>
      <c r="F7" s="112"/>
      <c r="G7" s="377"/>
      <c r="H7" s="377"/>
      <c r="I7" s="377"/>
      <c r="J7" s="377"/>
      <c r="K7" s="377"/>
      <c r="L7" s="377"/>
      <c r="M7" s="113"/>
      <c r="N7" s="113"/>
      <c r="O7" s="113"/>
      <c r="P7" s="113"/>
    </row>
    <row r="8" spans="1:16" s="4" customFormat="1" ht="77.5" customHeight="1">
      <c r="A8" s="111"/>
      <c r="B8" s="112" t="s">
        <v>45</v>
      </c>
      <c r="C8" s="112"/>
      <c r="D8" s="357" t="s">
        <v>273</v>
      </c>
      <c r="E8" s="357"/>
      <c r="F8" s="358"/>
      <c r="G8" s="377"/>
      <c r="H8" s="377"/>
      <c r="I8" s="377"/>
      <c r="J8" s="377"/>
      <c r="K8" s="377"/>
      <c r="L8" s="377"/>
      <c r="M8" s="113"/>
      <c r="N8" s="113"/>
      <c r="O8" s="113"/>
      <c r="P8" s="113"/>
    </row>
    <row r="9" spans="1:16" s="6" customFormat="1" ht="38.6">
      <c r="B9" s="7" t="s">
        <v>1</v>
      </c>
      <c r="C9" s="7"/>
      <c r="D9" s="112" t="s">
        <v>252</v>
      </c>
      <c r="E9" s="8"/>
      <c r="F9" s="9"/>
      <c r="G9" s="10"/>
      <c r="H9" s="9"/>
      <c r="I9" s="9"/>
      <c r="J9" s="9"/>
      <c r="K9" s="9"/>
      <c r="L9" s="9"/>
      <c r="M9" s="9"/>
      <c r="N9" s="9"/>
      <c r="O9" s="9"/>
      <c r="P9" s="9"/>
    </row>
    <row r="10" spans="1:16" s="6" customFormat="1" ht="42.65">
      <c r="B10" s="11" t="s">
        <v>2</v>
      </c>
      <c r="C10" s="11"/>
      <c r="D10" s="279" t="s">
        <v>274</v>
      </c>
      <c r="E10" s="12"/>
      <c r="F10" s="12"/>
      <c r="G10" s="13"/>
      <c r="H10" s="12"/>
      <c r="I10" s="14"/>
      <c r="J10" s="14" t="s">
        <v>46</v>
      </c>
      <c r="K10" s="14"/>
      <c r="L10" s="246" t="s">
        <v>109</v>
      </c>
      <c r="M10" s="15"/>
      <c r="N10" s="15"/>
      <c r="O10" s="15"/>
      <c r="P10" s="15"/>
    </row>
    <row r="11" spans="1:16" s="6" customFormat="1" ht="58.05" customHeight="1">
      <c r="B11" s="14" t="s">
        <v>3</v>
      </c>
      <c r="C11" s="14"/>
      <c r="D11" s="350"/>
      <c r="E11" s="351"/>
      <c r="F11" s="351"/>
      <c r="G11" s="16"/>
      <c r="H11" s="17"/>
      <c r="I11" s="14"/>
      <c r="J11" s="14" t="s">
        <v>4</v>
      </c>
      <c r="K11" s="14"/>
      <c r="L11" s="376" t="s">
        <v>90</v>
      </c>
      <c r="M11" s="376"/>
      <c r="N11" s="376"/>
      <c r="O11" s="376"/>
      <c r="P11" s="376"/>
    </row>
    <row r="12" spans="1:16" s="6" customFormat="1" ht="32.25">
      <c r="B12" s="14" t="s">
        <v>5</v>
      </c>
      <c r="C12" s="14"/>
      <c r="D12" s="18"/>
      <c r="E12" s="14"/>
      <c r="F12" s="14"/>
      <c r="G12" s="19"/>
      <c r="H12" s="20"/>
      <c r="I12" s="14"/>
      <c r="J12" s="14" t="s">
        <v>83</v>
      </c>
      <c r="L12" s="14" t="s">
        <v>84</v>
      </c>
      <c r="M12" s="14"/>
      <c r="N12" s="20"/>
      <c r="O12" s="20"/>
      <c r="P12" s="15"/>
    </row>
    <row r="13" spans="1:16" s="6" customFormat="1" ht="32.25">
      <c r="B13" s="352"/>
      <c r="C13" s="352"/>
      <c r="D13" s="352"/>
      <c r="E13" s="352"/>
      <c r="F13" s="352"/>
      <c r="G13" s="19"/>
      <c r="H13" s="20"/>
      <c r="I13" s="14"/>
      <c r="J13" s="14" t="s">
        <v>6</v>
      </c>
      <c r="K13" s="14"/>
      <c r="L13" s="14"/>
      <c r="M13" s="20"/>
      <c r="N13" s="15"/>
      <c r="O13" s="15"/>
      <c r="P13" s="20"/>
    </row>
    <row r="14" spans="1:16" s="6" customFormat="1" ht="32.25">
      <c r="B14" s="14" t="s">
        <v>50</v>
      </c>
      <c r="C14" s="14"/>
      <c r="D14" s="14" t="s">
        <v>7</v>
      </c>
      <c r="E14" s="14"/>
      <c r="F14" s="14"/>
      <c r="G14" s="21"/>
      <c r="H14" s="14"/>
      <c r="I14" s="14"/>
      <c r="J14" s="14" t="s">
        <v>8</v>
      </c>
      <c r="K14" s="14"/>
      <c r="L14" s="15" t="s">
        <v>82</v>
      </c>
      <c r="M14" s="15"/>
      <c r="N14" s="15"/>
      <c r="O14" s="15"/>
      <c r="P14" s="15"/>
    </row>
    <row r="15" spans="1:16" s="6" customFormat="1" ht="21.05" customHeight="1">
      <c r="B15" s="22" t="s">
        <v>67</v>
      </c>
      <c r="C15" s="22"/>
      <c r="D15" s="22"/>
      <c r="E15" s="7"/>
      <c r="F15" s="7"/>
      <c r="G15" s="23"/>
      <c r="H15" s="7"/>
      <c r="I15" s="7"/>
      <c r="J15" s="7"/>
      <c r="K15" s="7"/>
      <c r="L15" s="7"/>
      <c r="M15" s="7"/>
      <c r="N15" s="7"/>
      <c r="O15" s="7"/>
      <c r="P15" s="7"/>
    </row>
    <row r="16" spans="1:16" s="24" customFormat="1" ht="18.75" customHeigh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2:17" s="249" customFormat="1" ht="38.299999999999997" customHeight="1">
      <c r="B17" s="247"/>
      <c r="C17" s="247" t="s">
        <v>76</v>
      </c>
      <c r="D17" s="247" t="s">
        <v>9</v>
      </c>
      <c r="E17" s="248" t="s">
        <v>58</v>
      </c>
      <c r="F17" s="248" t="s">
        <v>72</v>
      </c>
      <c r="G17" s="248" t="s">
        <v>62</v>
      </c>
      <c r="H17" s="248" t="s">
        <v>10</v>
      </c>
      <c r="I17" s="248" t="s">
        <v>59</v>
      </c>
      <c r="J17" s="248" t="s">
        <v>60</v>
      </c>
      <c r="K17" s="248" t="s">
        <v>61</v>
      </c>
      <c r="L17" s="248"/>
      <c r="M17" s="248"/>
      <c r="N17" s="248"/>
      <c r="O17" s="248"/>
      <c r="P17" s="247" t="s">
        <v>11</v>
      </c>
    </row>
    <row r="18" spans="2:17" s="249" customFormat="1" ht="45.65" customHeight="1">
      <c r="B18" s="250" t="s">
        <v>12</v>
      </c>
      <c r="C18" s="250"/>
      <c r="D18" s="269" t="s">
        <v>275</v>
      </c>
      <c r="E18" s="252"/>
      <c r="F18" s="253">
        <v>10</v>
      </c>
      <c r="G18" s="253">
        <v>40</v>
      </c>
      <c r="H18" s="253">
        <v>65</v>
      </c>
      <c r="I18" s="253">
        <v>95</v>
      </c>
      <c r="J18" s="253">
        <v>75</v>
      </c>
      <c r="K18" s="253">
        <v>15</v>
      </c>
      <c r="L18" s="253"/>
      <c r="M18" s="253"/>
      <c r="N18" s="253"/>
      <c r="O18" s="253"/>
      <c r="P18" s="254">
        <f>SUM(E18:O18)</f>
        <v>300</v>
      </c>
    </row>
    <row r="19" spans="2:17" s="249" customFormat="1" ht="45.65" customHeight="1">
      <c r="B19" s="250" t="s">
        <v>65</v>
      </c>
      <c r="C19" s="250"/>
      <c r="D19" s="270" t="str">
        <f>+D18</f>
        <v>ORANGE</v>
      </c>
      <c r="E19" s="252"/>
      <c r="F19" s="253">
        <f>ROUNDUP(F18*5%,0)</f>
        <v>1</v>
      </c>
      <c r="G19" s="253">
        <f t="shared" ref="G19:K19" si="0">ROUNDUP(G18*5%,0)</f>
        <v>2</v>
      </c>
      <c r="H19" s="253">
        <f t="shared" si="0"/>
        <v>4</v>
      </c>
      <c r="I19" s="253">
        <f t="shared" si="0"/>
        <v>5</v>
      </c>
      <c r="J19" s="253">
        <f t="shared" si="0"/>
        <v>4</v>
      </c>
      <c r="K19" s="253">
        <f t="shared" si="0"/>
        <v>1</v>
      </c>
      <c r="L19" s="253"/>
      <c r="M19" s="253"/>
      <c r="N19" s="253"/>
      <c r="O19" s="253"/>
      <c r="P19" s="254">
        <f>SUM(E19:O19)</f>
        <v>17</v>
      </c>
    </row>
    <row r="20" spans="2:17" s="258" customFormat="1" ht="45.65" customHeight="1">
      <c r="B20" s="255" t="s">
        <v>13</v>
      </c>
      <c r="C20" s="255"/>
      <c r="D20" s="271" t="str">
        <f>+D19</f>
        <v>ORANGE</v>
      </c>
      <c r="E20" s="256"/>
      <c r="F20" s="257">
        <f t="shared" ref="F20:K20" si="1">SUM(F18:F19)</f>
        <v>11</v>
      </c>
      <c r="G20" s="257">
        <f t="shared" si="1"/>
        <v>42</v>
      </c>
      <c r="H20" s="257">
        <f t="shared" si="1"/>
        <v>69</v>
      </c>
      <c r="I20" s="257">
        <f t="shared" si="1"/>
        <v>100</v>
      </c>
      <c r="J20" s="257">
        <f t="shared" si="1"/>
        <v>79</v>
      </c>
      <c r="K20" s="257">
        <f t="shared" si="1"/>
        <v>16</v>
      </c>
      <c r="L20" s="257"/>
      <c r="M20" s="257"/>
      <c r="N20" s="257"/>
      <c r="O20" s="257"/>
      <c r="P20" s="257">
        <f>SUM(P18:P19)</f>
        <v>317</v>
      </c>
    </row>
    <row r="21" spans="2:17" s="258" customFormat="1" ht="38.450000000000003" customHeight="1">
      <c r="B21" s="260"/>
      <c r="C21" s="260"/>
      <c r="D21" s="261"/>
      <c r="E21" s="262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</row>
    <row r="22" spans="2:17" s="249" customFormat="1" ht="38.450000000000003" customHeight="1">
      <c r="B22" s="247"/>
      <c r="C22" s="247" t="s">
        <v>76</v>
      </c>
      <c r="D22" s="247" t="s">
        <v>9</v>
      </c>
      <c r="E22" s="248" t="s">
        <v>58</v>
      </c>
      <c r="F22" s="248" t="s">
        <v>72</v>
      </c>
      <c r="G22" s="248" t="s">
        <v>62</v>
      </c>
      <c r="H22" s="248" t="s">
        <v>10</v>
      </c>
      <c r="I22" s="248" t="s">
        <v>59</v>
      </c>
      <c r="J22" s="248" t="s">
        <v>60</v>
      </c>
      <c r="K22" s="248" t="s">
        <v>61</v>
      </c>
      <c r="L22" s="248"/>
      <c r="M22" s="248"/>
      <c r="N22" s="248"/>
      <c r="O22" s="248"/>
      <c r="P22" s="247" t="s">
        <v>11</v>
      </c>
    </row>
    <row r="23" spans="2:17" s="249" customFormat="1" ht="38.450000000000003" customHeight="1">
      <c r="B23" s="250" t="s">
        <v>12</v>
      </c>
      <c r="C23" s="250"/>
      <c r="D23" s="251" t="s">
        <v>276</v>
      </c>
      <c r="E23" s="252"/>
      <c r="F23" s="251" t="s">
        <v>620</v>
      </c>
      <c r="G23" s="253"/>
      <c r="H23" s="253"/>
      <c r="I23" s="253"/>
      <c r="J23" s="253"/>
      <c r="K23" s="253"/>
      <c r="L23" s="253"/>
      <c r="M23" s="253"/>
      <c r="N23" s="253"/>
      <c r="O23" s="253"/>
      <c r="P23" s="254">
        <f>SUM(E23:O23)</f>
        <v>0</v>
      </c>
      <c r="Q23" s="249">
        <f>P23*5%</f>
        <v>0</v>
      </c>
    </row>
    <row r="24" spans="2:17" s="249" customFormat="1" ht="38.450000000000003" hidden="1" customHeight="1">
      <c r="B24" s="250" t="s">
        <v>65</v>
      </c>
      <c r="C24" s="250"/>
      <c r="D24" s="251" t="str">
        <f>+D23</f>
        <v>NAVY</v>
      </c>
      <c r="E24" s="252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4">
        <f>SUM(E24:O24)</f>
        <v>0</v>
      </c>
    </row>
    <row r="25" spans="2:17" s="258" customFormat="1" ht="38.450000000000003" hidden="1" customHeight="1">
      <c r="B25" s="255" t="s">
        <v>13</v>
      </c>
      <c r="C25" s="255"/>
      <c r="D25" s="259" t="str">
        <f>+D24</f>
        <v>NAVY</v>
      </c>
      <c r="E25" s="256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>
        <f>SUM(P23:P24)</f>
        <v>0</v>
      </c>
    </row>
    <row r="26" spans="2:17" s="258" customFormat="1" ht="38.450000000000003" customHeight="1">
      <c r="B26" s="260"/>
      <c r="C26" s="260"/>
      <c r="D26" s="261"/>
      <c r="E26" s="262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</row>
    <row r="27" spans="2:17" s="249" customFormat="1" ht="38.450000000000003" customHeight="1">
      <c r="B27" s="247"/>
      <c r="C27" s="247" t="s">
        <v>76</v>
      </c>
      <c r="D27" s="247" t="s">
        <v>9</v>
      </c>
      <c r="E27" s="248" t="s">
        <v>58</v>
      </c>
      <c r="F27" s="248" t="s">
        <v>72</v>
      </c>
      <c r="G27" s="248" t="s">
        <v>62</v>
      </c>
      <c r="H27" s="248" t="s">
        <v>10</v>
      </c>
      <c r="I27" s="248" t="s">
        <v>59</v>
      </c>
      <c r="J27" s="248" t="s">
        <v>60</v>
      </c>
      <c r="K27" s="248" t="s">
        <v>61</v>
      </c>
      <c r="L27" s="248"/>
      <c r="M27" s="248"/>
      <c r="N27" s="248"/>
      <c r="O27" s="248"/>
      <c r="P27" s="247" t="s">
        <v>11</v>
      </c>
    </row>
    <row r="28" spans="2:17" s="249" customFormat="1" ht="38.450000000000003" customHeight="1">
      <c r="B28" s="250" t="s">
        <v>12</v>
      </c>
      <c r="C28" s="250"/>
      <c r="D28" s="251" t="s">
        <v>110</v>
      </c>
      <c r="E28" s="252"/>
      <c r="F28" s="251" t="s">
        <v>620</v>
      </c>
      <c r="G28" s="253"/>
      <c r="H28" s="253"/>
      <c r="I28" s="253"/>
      <c r="J28" s="253"/>
      <c r="K28" s="253"/>
      <c r="L28" s="253"/>
      <c r="M28" s="253"/>
      <c r="N28" s="253"/>
      <c r="O28" s="253"/>
      <c r="P28" s="254">
        <f>SUM(E28:O28)</f>
        <v>0</v>
      </c>
      <c r="Q28" s="249">
        <f>P28*5%</f>
        <v>0</v>
      </c>
    </row>
    <row r="29" spans="2:17" s="249" customFormat="1" ht="38.450000000000003" hidden="1" customHeight="1">
      <c r="B29" s="250" t="s">
        <v>65</v>
      </c>
      <c r="C29" s="250"/>
      <c r="D29" s="251" t="str">
        <f>+D28</f>
        <v>BLACK</v>
      </c>
      <c r="E29" s="252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4">
        <f>SUM(E29:O29)</f>
        <v>0</v>
      </c>
    </row>
    <row r="30" spans="2:17" s="258" customFormat="1" ht="38.450000000000003" hidden="1" customHeight="1">
      <c r="B30" s="255" t="s">
        <v>13</v>
      </c>
      <c r="C30" s="255"/>
      <c r="D30" s="259" t="str">
        <f>+D29</f>
        <v>BLACK</v>
      </c>
      <c r="E30" s="256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>
        <f>SUM(P28:P29)</f>
        <v>0</v>
      </c>
    </row>
    <row r="31" spans="2:17" s="249" customFormat="1" ht="38.450000000000003" customHeight="1">
      <c r="B31" s="264"/>
      <c r="C31" s="264"/>
      <c r="D31" s="264"/>
      <c r="E31" s="265"/>
      <c r="F31" s="266"/>
      <c r="G31" s="266"/>
      <c r="H31" s="265"/>
      <c r="I31" s="265"/>
      <c r="J31" s="265"/>
      <c r="K31" s="265"/>
      <c r="L31" s="265"/>
      <c r="M31" s="267"/>
      <c r="N31" s="268"/>
      <c r="O31" s="268"/>
      <c r="P31" s="268"/>
    </row>
    <row r="32" spans="2:17" s="138" customFormat="1" ht="42.8" customHeight="1">
      <c r="B32" s="139" t="s">
        <v>14</v>
      </c>
      <c r="C32" s="140"/>
      <c r="D32" s="139"/>
      <c r="E32" s="141"/>
      <c r="F32" s="142">
        <f t="shared" ref="F32:K32" si="2">F20+F25+F30</f>
        <v>11</v>
      </c>
      <c r="G32" s="142">
        <f t="shared" si="2"/>
        <v>42</v>
      </c>
      <c r="H32" s="142">
        <f t="shared" si="2"/>
        <v>69</v>
      </c>
      <c r="I32" s="142">
        <f t="shared" si="2"/>
        <v>100</v>
      </c>
      <c r="J32" s="142">
        <f t="shared" si="2"/>
        <v>79</v>
      </c>
      <c r="K32" s="142">
        <f t="shared" si="2"/>
        <v>16</v>
      </c>
      <c r="L32" s="142"/>
      <c r="M32" s="142"/>
      <c r="N32" s="142"/>
      <c r="O32" s="142"/>
      <c r="P32" s="142">
        <f>P20+P25+P30</f>
        <v>317</v>
      </c>
    </row>
    <row r="33" spans="1:17" s="26" customFormat="1" ht="20.3" customHeight="1">
      <c r="B33" s="27"/>
      <c r="C33" s="27"/>
      <c r="D33" s="28"/>
      <c r="E33" s="29"/>
      <c r="F33" s="30"/>
      <c r="G33" s="31"/>
      <c r="H33" s="32"/>
      <c r="I33" s="32"/>
      <c r="J33" s="32"/>
      <c r="K33" s="32"/>
      <c r="L33" s="33"/>
      <c r="M33" s="34"/>
      <c r="N33" s="30"/>
      <c r="O33" s="30"/>
      <c r="P33" s="30"/>
    </row>
    <row r="34" spans="1:17" s="1" customFormat="1" ht="31" customHeight="1" thickBot="1">
      <c r="B34" s="9" t="s">
        <v>15</v>
      </c>
      <c r="C34" s="35"/>
      <c r="D34" s="35"/>
      <c r="E34" s="35"/>
      <c r="F34" s="36"/>
      <c r="G34" s="37"/>
      <c r="H34" s="36"/>
      <c r="I34" s="36"/>
      <c r="J34" s="36"/>
      <c r="K34" s="36"/>
      <c r="L34" s="36"/>
      <c r="N34" s="38"/>
      <c r="O34" s="38"/>
      <c r="P34" s="39"/>
    </row>
    <row r="35" spans="1:17" s="40" customFormat="1" ht="175.55" customHeight="1" thickBot="1">
      <c r="A35" s="353" t="s">
        <v>16</v>
      </c>
      <c r="B35" s="354"/>
      <c r="C35" s="355"/>
      <c r="D35" s="85" t="s">
        <v>17</v>
      </c>
      <c r="E35" s="86" t="s">
        <v>18</v>
      </c>
      <c r="F35" s="85" t="s">
        <v>19</v>
      </c>
      <c r="G35" s="87" t="s">
        <v>20</v>
      </c>
      <c r="H35" s="87" t="s">
        <v>21</v>
      </c>
      <c r="I35" s="87" t="s">
        <v>37</v>
      </c>
      <c r="J35" s="87" t="s">
        <v>38</v>
      </c>
      <c r="K35" s="87" t="s">
        <v>91</v>
      </c>
      <c r="L35" s="87" t="s">
        <v>39</v>
      </c>
      <c r="M35" s="381" t="s">
        <v>52</v>
      </c>
      <c r="N35" s="382"/>
      <c r="O35" s="382"/>
      <c r="P35" s="383"/>
    </row>
    <row r="36" spans="1:17" s="44" customFormat="1" ht="54" customHeight="1">
      <c r="A36" s="41" t="str">
        <f>$D$20</f>
        <v>ORANGE</v>
      </c>
      <c r="B36" s="114"/>
      <c r="C36" s="1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3"/>
    </row>
    <row r="37" spans="1:17" s="6" customFormat="1" ht="105" customHeight="1">
      <c r="A37" s="45">
        <v>1</v>
      </c>
      <c r="B37" s="321" t="str">
        <f>L11</f>
        <v>BRUSH FLEECE 80%COTTON 20%POLY 370GSM</v>
      </c>
      <c r="C37" s="321"/>
      <c r="D37" s="109" t="s">
        <v>51</v>
      </c>
      <c r="E37" s="272" t="s">
        <v>277</v>
      </c>
      <c r="F37" s="46" t="s">
        <v>10</v>
      </c>
      <c r="G37" s="47">
        <f>P20</f>
        <v>317</v>
      </c>
      <c r="H37" s="273">
        <v>1.03</v>
      </c>
      <c r="I37" s="48">
        <f>G37*H37</f>
        <v>326.51</v>
      </c>
      <c r="J37" s="48">
        <f>I37*2%+I37/30*0.5+I37*3%</f>
        <v>21.767333333333333</v>
      </c>
      <c r="K37" s="48">
        <v>2</v>
      </c>
      <c r="L37" s="49">
        <f>+ROUNDUP(K37+J37+I37,0)</f>
        <v>351</v>
      </c>
      <c r="M37" s="378" t="s">
        <v>621</v>
      </c>
      <c r="N37" s="379"/>
      <c r="O37" s="379"/>
      <c r="P37" s="380"/>
      <c r="Q37" s="116">
        <f>L37-828-887-25-76-80</f>
        <v>-1545</v>
      </c>
    </row>
    <row r="38" spans="1:17" s="6" customFormat="1" ht="105" customHeight="1">
      <c r="A38" s="45">
        <v>2</v>
      </c>
      <c r="B38" s="318" t="s">
        <v>85</v>
      </c>
      <c r="C38" s="320"/>
      <c r="D38" s="109" t="s">
        <v>607</v>
      </c>
      <c r="E38" s="272" t="str">
        <f>E37</f>
        <v>FLAME ORANGE 15-1157 TCX</v>
      </c>
      <c r="F38" s="46" t="s">
        <v>10</v>
      </c>
      <c r="G38" s="47">
        <f>G37</f>
        <v>317</v>
      </c>
      <c r="H38" s="273">
        <v>0.185</v>
      </c>
      <c r="I38" s="48">
        <f t="shared" ref="I38" si="3">G38*H38</f>
        <v>58.644999999999996</v>
      </c>
      <c r="J38" s="48">
        <f>I38*10%+6</f>
        <v>11.8645</v>
      </c>
      <c r="K38" s="48"/>
      <c r="L38" s="49">
        <f t="shared" ref="L38" si="4">+K38+J38+I38</f>
        <v>70.509500000000003</v>
      </c>
      <c r="M38" s="378" t="s">
        <v>622</v>
      </c>
      <c r="N38" s="379"/>
      <c r="O38" s="379"/>
      <c r="P38" s="380"/>
      <c r="Q38" s="116">
        <f>L38-463</f>
        <v>-392.4905</v>
      </c>
    </row>
    <row r="39" spans="1:17" s="44" customFormat="1" ht="54" hidden="1" customHeight="1">
      <c r="A39" s="41" t="str">
        <f>D23</f>
        <v>NAVY</v>
      </c>
      <c r="B39" s="42"/>
      <c r="C39" s="42"/>
      <c r="D39" s="110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3"/>
    </row>
    <row r="40" spans="1:17" s="6" customFormat="1" ht="105" hidden="1" customHeight="1">
      <c r="A40" s="45">
        <v>1</v>
      </c>
      <c r="B40" s="321" t="str">
        <f>B37</f>
        <v>BRUSH FLEECE 80%COTTON 20%POLY 370GSM</v>
      </c>
      <c r="C40" s="321"/>
      <c r="D40" s="109" t="s">
        <v>51</v>
      </c>
      <c r="E40" s="274" t="s">
        <v>278</v>
      </c>
      <c r="F40" s="46" t="s">
        <v>10</v>
      </c>
      <c r="G40" s="47">
        <f>P25</f>
        <v>0</v>
      </c>
      <c r="H40" s="273">
        <v>1.03</v>
      </c>
      <c r="I40" s="48">
        <f>G40*H40</f>
        <v>0</v>
      </c>
      <c r="J40" s="48">
        <f>I40*2.3%+I40/30*0.5+1</f>
        <v>1</v>
      </c>
      <c r="K40" s="48">
        <v>2</v>
      </c>
      <c r="L40" s="49">
        <f>+K40+J40+I40</f>
        <v>3</v>
      </c>
      <c r="M40" s="378" t="s">
        <v>613</v>
      </c>
      <c r="N40" s="379"/>
      <c r="O40" s="379"/>
      <c r="P40" s="380"/>
      <c r="Q40" s="116">
        <f>L40-245-523</f>
        <v>-765</v>
      </c>
    </row>
    <row r="41" spans="1:17" s="6" customFormat="1" ht="105" hidden="1" customHeight="1">
      <c r="A41" s="45">
        <v>2</v>
      </c>
      <c r="B41" s="318" t="str">
        <f>B38</f>
        <v>100%COTTON RIB 1x1 _430GSM</v>
      </c>
      <c r="C41" s="320"/>
      <c r="D41" s="109" t="str">
        <f>$D$38</f>
        <v>LAI TAY, LAI ÁO, BO CỔ</v>
      </c>
      <c r="E41" s="274" t="str">
        <f>E40</f>
        <v xml:space="preserve">INSIGNIA BLUE </v>
      </c>
      <c r="F41" s="46" t="s">
        <v>10</v>
      </c>
      <c r="G41" s="47">
        <f>G40</f>
        <v>0</v>
      </c>
      <c r="H41" s="273">
        <v>0.185</v>
      </c>
      <c r="I41" s="48">
        <f t="shared" ref="I41" si="5">G41*H41</f>
        <v>0</v>
      </c>
      <c r="J41" s="48">
        <f>I41*10%+1</f>
        <v>1</v>
      </c>
      <c r="K41" s="48"/>
      <c r="L41" s="49">
        <f t="shared" ref="L41" si="6">+K41+J41+I41</f>
        <v>1</v>
      </c>
      <c r="M41" s="378" t="s">
        <v>614</v>
      </c>
      <c r="N41" s="379"/>
      <c r="O41" s="379"/>
      <c r="P41" s="380"/>
      <c r="Q41" s="116"/>
    </row>
    <row r="42" spans="1:17" s="44" customFormat="1" ht="54" hidden="1" customHeight="1">
      <c r="A42" s="41" t="str">
        <f>D28</f>
        <v>BLACK</v>
      </c>
      <c r="B42" s="42"/>
      <c r="C42" s="42"/>
      <c r="D42" s="110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</row>
    <row r="43" spans="1:17" s="6" customFormat="1" ht="105" hidden="1" customHeight="1">
      <c r="A43" s="45">
        <v>1</v>
      </c>
      <c r="B43" s="321" t="str">
        <f>B40</f>
        <v>BRUSH FLEECE 80%COTTON 20%POLY 370GSM</v>
      </c>
      <c r="C43" s="321"/>
      <c r="D43" s="109" t="s">
        <v>51</v>
      </c>
      <c r="E43" s="272" t="s">
        <v>254</v>
      </c>
      <c r="F43" s="46" t="s">
        <v>10</v>
      </c>
      <c r="G43" s="47">
        <f>P30</f>
        <v>0</v>
      </c>
      <c r="H43" s="273">
        <v>1.03</v>
      </c>
      <c r="I43" s="48">
        <f>G43*H43</f>
        <v>0</v>
      </c>
      <c r="J43" s="48">
        <f>I43*2.95%+I43/30*0.5+I43*3%</f>
        <v>0</v>
      </c>
      <c r="K43" s="48">
        <v>2</v>
      </c>
      <c r="L43" s="49">
        <f>+K43+J43+I43</f>
        <v>2</v>
      </c>
      <c r="M43" s="378" t="s">
        <v>255</v>
      </c>
      <c r="N43" s="379"/>
      <c r="O43" s="379"/>
      <c r="P43" s="380"/>
      <c r="Q43" s="116">
        <f>L43-245-523</f>
        <v>-766</v>
      </c>
    </row>
    <row r="44" spans="1:17" s="6" customFormat="1" ht="105" hidden="1" customHeight="1">
      <c r="A44" s="45">
        <v>2</v>
      </c>
      <c r="B44" s="318" t="str">
        <f>B41</f>
        <v>100%COTTON RIB 1x1 _430GSM</v>
      </c>
      <c r="C44" s="320"/>
      <c r="D44" s="109" t="str">
        <f>$D$38</f>
        <v>LAI TAY, LAI ÁO, BO CỔ</v>
      </c>
      <c r="E44" s="272" t="str">
        <f>E43</f>
        <v>JET BLACK 19-0303</v>
      </c>
      <c r="F44" s="46" t="s">
        <v>10</v>
      </c>
      <c r="G44" s="47">
        <f>G43</f>
        <v>0</v>
      </c>
      <c r="H44" s="273">
        <v>0.185</v>
      </c>
      <c r="I44" s="48">
        <f t="shared" ref="I44" si="7">G44*H44</f>
        <v>0</v>
      </c>
      <c r="J44" s="48">
        <f>I44*10%</f>
        <v>0</v>
      </c>
      <c r="K44" s="48"/>
      <c r="L44" s="49">
        <f t="shared" ref="L44" si="8">+K44+J44+I44</f>
        <v>0</v>
      </c>
      <c r="M44" s="378" t="s">
        <v>256</v>
      </c>
      <c r="N44" s="379"/>
      <c r="O44" s="379"/>
      <c r="P44" s="380"/>
      <c r="Q44" s="116"/>
    </row>
    <row r="45" spans="1:17" s="50" customFormat="1" ht="33" customHeight="1" thickBot="1">
      <c r="B45" s="9" t="s">
        <v>22</v>
      </c>
      <c r="G45" s="51"/>
      <c r="P45" s="52"/>
    </row>
    <row r="46" spans="1:17" s="53" customFormat="1" ht="82.55" customHeight="1">
      <c r="A46" s="359" t="s">
        <v>23</v>
      </c>
      <c r="B46" s="360"/>
      <c r="C46" s="360"/>
      <c r="D46" s="360"/>
      <c r="E46" s="361"/>
      <c r="F46" s="88" t="s">
        <v>47</v>
      </c>
      <c r="G46" s="88" t="s">
        <v>24</v>
      </c>
      <c r="H46" s="362" t="s">
        <v>42</v>
      </c>
      <c r="I46" s="363"/>
      <c r="J46" s="89" t="s">
        <v>19</v>
      </c>
      <c r="K46" s="88" t="s">
        <v>48</v>
      </c>
      <c r="L46" s="88" t="s">
        <v>25</v>
      </c>
      <c r="M46" s="90" t="s">
        <v>26</v>
      </c>
      <c r="N46" s="90" t="s">
        <v>27</v>
      </c>
      <c r="O46" s="90" t="s">
        <v>28</v>
      </c>
      <c r="P46" s="91" t="s">
        <v>29</v>
      </c>
    </row>
    <row r="47" spans="1:17" s="6" customFormat="1" ht="67" customHeight="1">
      <c r="A47" s="54">
        <v>1</v>
      </c>
      <c r="B47" s="322" t="s">
        <v>41</v>
      </c>
      <c r="C47" s="322"/>
      <c r="D47" s="322"/>
      <c r="E47" s="322"/>
      <c r="F47" s="55" t="s">
        <v>281</v>
      </c>
      <c r="G47" s="275" t="s">
        <v>615</v>
      </c>
      <c r="H47" s="315" t="str">
        <f>$D$18</f>
        <v>ORANGE</v>
      </c>
      <c r="I47" s="316"/>
      <c r="J47" s="56" t="s">
        <v>30</v>
      </c>
      <c r="K47" s="57">
        <f>$P$20</f>
        <v>317</v>
      </c>
      <c r="L47" s="58">
        <f>190/4500</f>
        <v>4.2222222222222223E-2</v>
      </c>
      <c r="M47" s="59">
        <f t="shared" ref="M47:M52" si="9">K47*L47</f>
        <v>13.384444444444444</v>
      </c>
      <c r="N47" s="62"/>
      <c r="O47" s="60">
        <f t="shared" ref="O47:O52" si="10">ROUNDUP(N47+M47,0)</f>
        <v>14</v>
      </c>
      <c r="P47" s="121"/>
    </row>
    <row r="48" spans="1:17" s="6" customFormat="1" ht="71.150000000000006" hidden="1" customHeight="1">
      <c r="A48" s="54">
        <v>1</v>
      </c>
      <c r="B48" s="322" t="s">
        <v>41</v>
      </c>
      <c r="C48" s="322"/>
      <c r="D48" s="322"/>
      <c r="E48" s="322"/>
      <c r="F48" s="55" t="str">
        <f>E40</f>
        <v xml:space="preserve">INSIGNIA BLUE </v>
      </c>
      <c r="G48" s="275" t="s">
        <v>282</v>
      </c>
      <c r="H48" s="315" t="str">
        <f>$D$23</f>
        <v>NAVY</v>
      </c>
      <c r="I48" s="316"/>
      <c r="J48" s="56" t="s">
        <v>30</v>
      </c>
      <c r="K48" s="57">
        <f>$P$25</f>
        <v>0</v>
      </c>
      <c r="L48" s="58">
        <f t="shared" ref="L48:L49" si="11">190/4500</f>
        <v>4.2222222222222223E-2</v>
      </c>
      <c r="M48" s="59">
        <f t="shared" si="9"/>
        <v>0</v>
      </c>
      <c r="N48" s="62"/>
      <c r="O48" s="60">
        <f t="shared" si="10"/>
        <v>0</v>
      </c>
      <c r="P48" s="121"/>
    </row>
    <row r="49" spans="1:16" s="6" customFormat="1" ht="65.95" hidden="1" customHeight="1">
      <c r="A49" s="54">
        <v>1</v>
      </c>
      <c r="B49" s="322" t="s">
        <v>41</v>
      </c>
      <c r="C49" s="322"/>
      <c r="D49" s="322"/>
      <c r="E49" s="322"/>
      <c r="F49" s="55" t="s">
        <v>258</v>
      </c>
      <c r="G49" s="275" t="s">
        <v>259</v>
      </c>
      <c r="H49" s="315" t="str">
        <f>$D$28</f>
        <v>BLACK</v>
      </c>
      <c r="I49" s="316"/>
      <c r="J49" s="56" t="s">
        <v>30</v>
      </c>
      <c r="K49" s="57">
        <f>$P$30</f>
        <v>0</v>
      </c>
      <c r="L49" s="58">
        <f t="shared" si="11"/>
        <v>4.2222222222222223E-2</v>
      </c>
      <c r="M49" s="59">
        <f t="shared" si="9"/>
        <v>0</v>
      </c>
      <c r="N49" s="62"/>
      <c r="O49" s="60">
        <f t="shared" si="10"/>
        <v>0</v>
      </c>
      <c r="P49" s="121"/>
    </row>
    <row r="50" spans="1:16" s="6" customFormat="1" ht="65.95" customHeight="1">
      <c r="A50" s="54">
        <v>2</v>
      </c>
      <c r="B50" s="322" t="s">
        <v>89</v>
      </c>
      <c r="C50" s="322"/>
      <c r="D50" s="322"/>
      <c r="E50" s="322"/>
      <c r="F50" s="55" t="s">
        <v>87</v>
      </c>
      <c r="G50" s="275" t="s">
        <v>269</v>
      </c>
      <c r="H50" s="315" t="str">
        <f t="shared" ref="H50" si="12">$D$18</f>
        <v>ORANGE</v>
      </c>
      <c r="I50" s="316"/>
      <c r="J50" s="56" t="s">
        <v>30</v>
      </c>
      <c r="K50" s="57">
        <f t="shared" ref="K50" si="13">$P$20</f>
        <v>317</v>
      </c>
      <c r="L50" s="115">
        <f>3/4500</f>
        <v>6.6666666666666664E-4</v>
      </c>
      <c r="M50" s="59">
        <f t="shared" si="9"/>
        <v>0.21133333333333332</v>
      </c>
      <c r="N50" s="58"/>
      <c r="O50" s="60">
        <f t="shared" si="10"/>
        <v>1</v>
      </c>
      <c r="P50" s="61"/>
    </row>
    <row r="51" spans="1:16" s="6" customFormat="1" ht="65.95" hidden="1" customHeight="1">
      <c r="A51" s="54">
        <v>2</v>
      </c>
      <c r="B51" s="322" t="s">
        <v>89</v>
      </c>
      <c r="C51" s="322"/>
      <c r="D51" s="322"/>
      <c r="E51" s="322"/>
      <c r="F51" s="55" t="s">
        <v>87</v>
      </c>
      <c r="G51" s="275" t="s">
        <v>269</v>
      </c>
      <c r="H51" s="315" t="str">
        <f t="shared" ref="H51" si="14">$D$23</f>
        <v>NAVY</v>
      </c>
      <c r="I51" s="316"/>
      <c r="J51" s="56" t="s">
        <v>30</v>
      </c>
      <c r="K51" s="57">
        <f t="shared" ref="K51" si="15">$P$25</f>
        <v>0</v>
      </c>
      <c r="L51" s="115">
        <f>3/4500</f>
        <v>6.6666666666666664E-4</v>
      </c>
      <c r="M51" s="59">
        <f t="shared" si="9"/>
        <v>0</v>
      </c>
      <c r="N51" s="58"/>
      <c r="O51" s="60">
        <f t="shared" si="10"/>
        <v>0</v>
      </c>
      <c r="P51" s="61"/>
    </row>
    <row r="52" spans="1:16" s="6" customFormat="1" ht="65.95" hidden="1" customHeight="1">
      <c r="A52" s="54">
        <v>2</v>
      </c>
      <c r="B52" s="322" t="s">
        <v>89</v>
      </c>
      <c r="C52" s="322"/>
      <c r="D52" s="322"/>
      <c r="E52" s="322"/>
      <c r="F52" s="55" t="s">
        <v>87</v>
      </c>
      <c r="G52" s="275" t="s">
        <v>269</v>
      </c>
      <c r="H52" s="315" t="str">
        <f t="shared" ref="H52" si="16">$D$28</f>
        <v>BLACK</v>
      </c>
      <c r="I52" s="316"/>
      <c r="J52" s="56" t="s">
        <v>30</v>
      </c>
      <c r="K52" s="57">
        <f t="shared" ref="K52" si="17">$P$30</f>
        <v>0</v>
      </c>
      <c r="L52" s="115">
        <f>3/4500</f>
        <v>6.6666666666666664E-4</v>
      </c>
      <c r="M52" s="59">
        <f t="shared" si="9"/>
        <v>0</v>
      </c>
      <c r="N52" s="58"/>
      <c r="O52" s="60">
        <f t="shared" si="10"/>
        <v>0</v>
      </c>
      <c r="P52" s="61"/>
    </row>
    <row r="53" spans="1:16" s="6" customFormat="1" ht="65.95" customHeight="1">
      <c r="A53" s="54">
        <v>3</v>
      </c>
      <c r="B53" s="321" t="s">
        <v>86</v>
      </c>
      <c r="C53" s="322"/>
      <c r="D53" s="322"/>
      <c r="E53" s="322"/>
      <c r="F53" s="55" t="s">
        <v>40</v>
      </c>
      <c r="G53" s="55"/>
      <c r="H53" s="315" t="str">
        <f t="shared" ref="H53" si="18">$D$18</f>
        <v>ORANGE</v>
      </c>
      <c r="I53" s="316"/>
      <c r="J53" s="57" t="s">
        <v>31</v>
      </c>
      <c r="K53" s="57">
        <f t="shared" ref="K53" si="19">$P$20</f>
        <v>317</v>
      </c>
      <c r="L53" s="62">
        <v>1</v>
      </c>
      <c r="M53" s="62">
        <f t="shared" ref="M53:M64" si="20">L53*K53</f>
        <v>317</v>
      </c>
      <c r="N53" s="62"/>
      <c r="O53" s="60">
        <f t="shared" ref="O53:O64" si="21">N53+M53</f>
        <v>317</v>
      </c>
      <c r="P53" s="61"/>
    </row>
    <row r="54" spans="1:16" s="6" customFormat="1" ht="65.95" hidden="1" customHeight="1">
      <c r="A54" s="54">
        <v>3</v>
      </c>
      <c r="B54" s="321" t="s">
        <v>86</v>
      </c>
      <c r="C54" s="322"/>
      <c r="D54" s="322"/>
      <c r="E54" s="322"/>
      <c r="F54" s="55" t="s">
        <v>40</v>
      </c>
      <c r="G54" s="55"/>
      <c r="H54" s="315" t="str">
        <f t="shared" ref="H54" si="22">$D$23</f>
        <v>NAVY</v>
      </c>
      <c r="I54" s="316"/>
      <c r="J54" s="57" t="s">
        <v>31</v>
      </c>
      <c r="K54" s="57">
        <f t="shared" ref="K54" si="23">$P$25</f>
        <v>0</v>
      </c>
      <c r="L54" s="62">
        <v>1</v>
      </c>
      <c r="M54" s="62">
        <f t="shared" si="20"/>
        <v>0</v>
      </c>
      <c r="N54" s="62"/>
      <c r="O54" s="60">
        <f t="shared" si="21"/>
        <v>0</v>
      </c>
      <c r="P54" s="61"/>
    </row>
    <row r="55" spans="1:16" s="6" customFormat="1" ht="65.95" hidden="1" customHeight="1">
      <c r="A55" s="54">
        <v>3</v>
      </c>
      <c r="B55" s="321" t="s">
        <v>86</v>
      </c>
      <c r="C55" s="322"/>
      <c r="D55" s="322"/>
      <c r="E55" s="322"/>
      <c r="F55" s="55" t="s">
        <v>40</v>
      </c>
      <c r="G55" s="55"/>
      <c r="H55" s="315" t="str">
        <f t="shared" ref="H55" si="24">$D$28</f>
        <v>BLACK</v>
      </c>
      <c r="I55" s="316"/>
      <c r="J55" s="57" t="s">
        <v>31</v>
      </c>
      <c r="K55" s="57">
        <f t="shared" ref="K55" si="25">$P$30</f>
        <v>0</v>
      </c>
      <c r="L55" s="62">
        <v>1</v>
      </c>
      <c r="M55" s="62">
        <f t="shared" si="20"/>
        <v>0</v>
      </c>
      <c r="N55" s="62"/>
      <c r="O55" s="60">
        <f t="shared" si="21"/>
        <v>0</v>
      </c>
      <c r="P55" s="61"/>
    </row>
    <row r="56" spans="1:16" s="6" customFormat="1" ht="65.95" customHeight="1">
      <c r="A56" s="54">
        <v>5</v>
      </c>
      <c r="B56" s="321" t="s">
        <v>95</v>
      </c>
      <c r="C56" s="322"/>
      <c r="D56" s="322"/>
      <c r="E56" s="322"/>
      <c r="F56" s="55" t="s">
        <v>87</v>
      </c>
      <c r="G56" s="55"/>
      <c r="H56" s="315" t="str">
        <f t="shared" ref="H56" si="26">$D$18</f>
        <v>ORANGE</v>
      </c>
      <c r="I56" s="316"/>
      <c r="J56" s="57" t="s">
        <v>31</v>
      </c>
      <c r="K56" s="57">
        <f t="shared" ref="K56" si="27">$P$20</f>
        <v>317</v>
      </c>
      <c r="L56" s="62">
        <v>1</v>
      </c>
      <c r="M56" s="62">
        <f t="shared" si="20"/>
        <v>317</v>
      </c>
      <c r="N56" s="62"/>
      <c r="O56" s="60">
        <f t="shared" si="21"/>
        <v>317</v>
      </c>
      <c r="P56" s="61"/>
    </row>
    <row r="57" spans="1:16" s="6" customFormat="1" ht="65.95" hidden="1" customHeight="1">
      <c r="A57" s="54">
        <v>5</v>
      </c>
      <c r="B57" s="321" t="s">
        <v>95</v>
      </c>
      <c r="C57" s="322"/>
      <c r="D57" s="322"/>
      <c r="E57" s="322"/>
      <c r="F57" s="55" t="s">
        <v>87</v>
      </c>
      <c r="G57" s="55"/>
      <c r="H57" s="315" t="str">
        <f t="shared" ref="H57" si="28">$D$23</f>
        <v>NAVY</v>
      </c>
      <c r="I57" s="316"/>
      <c r="J57" s="57" t="s">
        <v>31</v>
      </c>
      <c r="K57" s="57">
        <f t="shared" ref="K57" si="29">$P$25</f>
        <v>0</v>
      </c>
      <c r="L57" s="62">
        <v>1</v>
      </c>
      <c r="M57" s="62">
        <f t="shared" si="20"/>
        <v>0</v>
      </c>
      <c r="N57" s="62"/>
      <c r="O57" s="60">
        <f t="shared" si="21"/>
        <v>0</v>
      </c>
      <c r="P57" s="61"/>
    </row>
    <row r="58" spans="1:16" s="6" customFormat="1" ht="65.95" hidden="1" customHeight="1">
      <c r="A58" s="54">
        <v>5</v>
      </c>
      <c r="B58" s="321" t="s">
        <v>95</v>
      </c>
      <c r="C58" s="322"/>
      <c r="D58" s="322"/>
      <c r="E58" s="322"/>
      <c r="F58" s="55" t="s">
        <v>87</v>
      </c>
      <c r="G58" s="55"/>
      <c r="H58" s="315" t="str">
        <f t="shared" ref="H58" si="30">$D$28</f>
        <v>BLACK</v>
      </c>
      <c r="I58" s="316"/>
      <c r="J58" s="57" t="s">
        <v>31</v>
      </c>
      <c r="K58" s="57">
        <f t="shared" ref="K58" si="31">$P$30</f>
        <v>0</v>
      </c>
      <c r="L58" s="62">
        <v>1</v>
      </c>
      <c r="M58" s="62">
        <f t="shared" si="20"/>
        <v>0</v>
      </c>
      <c r="N58" s="62"/>
      <c r="O58" s="60">
        <f t="shared" si="21"/>
        <v>0</v>
      </c>
      <c r="P58" s="61"/>
    </row>
    <row r="59" spans="1:16" s="6" customFormat="1" ht="65.95" customHeight="1">
      <c r="A59" s="54">
        <v>6</v>
      </c>
      <c r="B59" s="321" t="s">
        <v>96</v>
      </c>
      <c r="C59" s="322"/>
      <c r="D59" s="322"/>
      <c r="E59" s="322"/>
      <c r="F59" s="55" t="s">
        <v>87</v>
      </c>
      <c r="G59" s="55"/>
      <c r="H59" s="315" t="str">
        <f t="shared" ref="H59" si="32">$D$18</f>
        <v>ORANGE</v>
      </c>
      <c r="I59" s="316"/>
      <c r="J59" s="57" t="s">
        <v>31</v>
      </c>
      <c r="K59" s="57">
        <f t="shared" ref="K59" si="33">$P$20</f>
        <v>317</v>
      </c>
      <c r="L59" s="62">
        <v>1</v>
      </c>
      <c r="M59" s="62">
        <f t="shared" si="20"/>
        <v>317</v>
      </c>
      <c r="N59" s="62"/>
      <c r="O59" s="60">
        <f t="shared" si="21"/>
        <v>317</v>
      </c>
      <c r="P59" s="61"/>
    </row>
    <row r="60" spans="1:16" s="6" customFormat="1" ht="65.95" hidden="1" customHeight="1">
      <c r="A60" s="54">
        <v>6</v>
      </c>
      <c r="B60" s="321" t="s">
        <v>96</v>
      </c>
      <c r="C60" s="322"/>
      <c r="D60" s="322"/>
      <c r="E60" s="322"/>
      <c r="F60" s="55" t="s">
        <v>87</v>
      </c>
      <c r="G60" s="55"/>
      <c r="H60" s="315" t="str">
        <f t="shared" ref="H60" si="34">$D$23</f>
        <v>NAVY</v>
      </c>
      <c r="I60" s="316"/>
      <c r="J60" s="57" t="s">
        <v>31</v>
      </c>
      <c r="K60" s="57">
        <f t="shared" ref="K60" si="35">$P$25</f>
        <v>0</v>
      </c>
      <c r="L60" s="62">
        <v>1</v>
      </c>
      <c r="M60" s="62">
        <f t="shared" si="20"/>
        <v>0</v>
      </c>
      <c r="N60" s="62"/>
      <c r="O60" s="60">
        <f t="shared" si="21"/>
        <v>0</v>
      </c>
      <c r="P60" s="61"/>
    </row>
    <row r="61" spans="1:16" s="6" customFormat="1" ht="65.95" hidden="1" customHeight="1">
      <c r="A61" s="54">
        <v>6</v>
      </c>
      <c r="B61" s="321" t="s">
        <v>96</v>
      </c>
      <c r="C61" s="322"/>
      <c r="D61" s="322"/>
      <c r="E61" s="322"/>
      <c r="F61" s="55" t="s">
        <v>87</v>
      </c>
      <c r="G61" s="55"/>
      <c r="H61" s="315" t="str">
        <f t="shared" ref="H61" si="36">$D$28</f>
        <v>BLACK</v>
      </c>
      <c r="I61" s="316"/>
      <c r="J61" s="57" t="s">
        <v>31</v>
      </c>
      <c r="K61" s="57">
        <f t="shared" ref="K61" si="37">$P$30</f>
        <v>0</v>
      </c>
      <c r="L61" s="62">
        <v>1</v>
      </c>
      <c r="M61" s="62">
        <f t="shared" si="20"/>
        <v>0</v>
      </c>
      <c r="N61" s="62"/>
      <c r="O61" s="60">
        <f t="shared" si="21"/>
        <v>0</v>
      </c>
      <c r="P61" s="61"/>
    </row>
    <row r="62" spans="1:16" s="6" customFormat="1" ht="65.95" customHeight="1">
      <c r="A62" s="54">
        <v>4</v>
      </c>
      <c r="B62" s="321" t="s">
        <v>257</v>
      </c>
      <c r="C62" s="322"/>
      <c r="D62" s="322"/>
      <c r="E62" s="322"/>
      <c r="F62" s="55" t="s">
        <v>87</v>
      </c>
      <c r="G62" s="55"/>
      <c r="H62" s="315" t="str">
        <f t="shared" ref="H62" si="38">$D$18</f>
        <v>ORANGE</v>
      </c>
      <c r="I62" s="316"/>
      <c r="J62" s="57" t="s">
        <v>31</v>
      </c>
      <c r="K62" s="57">
        <f t="shared" ref="K62" si="39">$P$20</f>
        <v>317</v>
      </c>
      <c r="L62" s="62">
        <v>1</v>
      </c>
      <c r="M62" s="62">
        <f t="shared" si="20"/>
        <v>317</v>
      </c>
      <c r="N62" s="62"/>
      <c r="O62" s="60">
        <f t="shared" si="21"/>
        <v>317</v>
      </c>
      <c r="P62" s="61"/>
    </row>
    <row r="63" spans="1:16" s="6" customFormat="1" ht="65.95" hidden="1" customHeight="1">
      <c r="A63" s="54">
        <v>4</v>
      </c>
      <c r="B63" s="321" t="s">
        <v>257</v>
      </c>
      <c r="C63" s="322"/>
      <c r="D63" s="322"/>
      <c r="E63" s="322"/>
      <c r="F63" s="55" t="s">
        <v>87</v>
      </c>
      <c r="G63" s="55"/>
      <c r="H63" s="315" t="str">
        <f t="shared" ref="H63" si="40">$D$23</f>
        <v>NAVY</v>
      </c>
      <c r="I63" s="316"/>
      <c r="J63" s="57" t="s">
        <v>31</v>
      </c>
      <c r="K63" s="57">
        <f t="shared" ref="K63" si="41">$P$25</f>
        <v>0</v>
      </c>
      <c r="L63" s="62">
        <v>1</v>
      </c>
      <c r="M63" s="62">
        <f t="shared" si="20"/>
        <v>0</v>
      </c>
      <c r="N63" s="62"/>
      <c r="O63" s="60">
        <f t="shared" si="21"/>
        <v>0</v>
      </c>
      <c r="P63" s="61"/>
    </row>
    <row r="64" spans="1:16" s="6" customFormat="1" ht="65.95" hidden="1" customHeight="1">
      <c r="A64" s="54">
        <v>4</v>
      </c>
      <c r="B64" s="321" t="s">
        <v>257</v>
      </c>
      <c r="C64" s="322"/>
      <c r="D64" s="322"/>
      <c r="E64" s="322"/>
      <c r="F64" s="55" t="s">
        <v>87</v>
      </c>
      <c r="G64" s="55"/>
      <c r="H64" s="315" t="str">
        <f t="shared" ref="H64" si="42">$D$28</f>
        <v>BLACK</v>
      </c>
      <c r="I64" s="316"/>
      <c r="J64" s="57" t="s">
        <v>31</v>
      </c>
      <c r="K64" s="57">
        <f t="shared" ref="K64" si="43">$P$30</f>
        <v>0</v>
      </c>
      <c r="L64" s="62">
        <v>1</v>
      </c>
      <c r="M64" s="62">
        <f t="shared" si="20"/>
        <v>0</v>
      </c>
      <c r="N64" s="62"/>
      <c r="O64" s="60">
        <f t="shared" si="21"/>
        <v>0</v>
      </c>
      <c r="P64" s="61"/>
    </row>
    <row r="65" spans="1:16" s="64" customFormat="1" ht="19.899999999999999" customHeight="1">
      <c r="A65" s="38"/>
      <c r="B65" s="38"/>
      <c r="C65" s="38"/>
      <c r="D65" s="38"/>
      <c r="E65" s="38"/>
      <c r="F65" s="38"/>
      <c r="G65" s="63"/>
      <c r="H65" s="38"/>
      <c r="I65" s="38"/>
      <c r="J65" s="38"/>
      <c r="K65" s="38"/>
      <c r="L65" s="38"/>
      <c r="M65" s="38"/>
      <c r="N65" s="38"/>
      <c r="O65" s="38"/>
      <c r="P65" s="38"/>
    </row>
    <row r="66" spans="1:16" s="50" customFormat="1" ht="43.5" customHeight="1" thickBot="1">
      <c r="B66" s="9" t="s">
        <v>68</v>
      </c>
      <c r="F66" s="65"/>
      <c r="G66" s="66"/>
      <c r="H66" s="65"/>
      <c r="I66" s="65"/>
      <c r="J66" s="65"/>
      <c r="K66" s="65"/>
      <c r="L66" s="65"/>
      <c r="M66" s="65"/>
      <c r="N66" s="65"/>
      <c r="O66" s="65"/>
      <c r="P66" s="67"/>
    </row>
    <row r="67" spans="1:16" s="53" customFormat="1" ht="92.45" customHeight="1">
      <c r="A67" s="386" t="s">
        <v>23</v>
      </c>
      <c r="B67" s="387"/>
      <c r="C67" s="387"/>
      <c r="D67" s="387"/>
      <c r="E67" s="388"/>
      <c r="F67" s="123" t="s">
        <v>47</v>
      </c>
      <c r="G67" s="123" t="s">
        <v>24</v>
      </c>
      <c r="H67" s="384" t="s">
        <v>42</v>
      </c>
      <c r="I67" s="385"/>
      <c r="J67" s="124" t="s">
        <v>19</v>
      </c>
      <c r="K67" s="123" t="s">
        <v>48</v>
      </c>
      <c r="L67" s="123" t="s">
        <v>25</v>
      </c>
      <c r="M67" s="125" t="s">
        <v>26</v>
      </c>
      <c r="N67" s="125" t="s">
        <v>27</v>
      </c>
      <c r="O67" s="125" t="s">
        <v>28</v>
      </c>
      <c r="P67" s="126" t="s">
        <v>29</v>
      </c>
    </row>
    <row r="68" spans="1:16" s="6" customFormat="1" ht="49" customHeight="1">
      <c r="A68" s="54">
        <v>1</v>
      </c>
      <c r="B68" s="321" t="s">
        <v>92</v>
      </c>
      <c r="C68" s="322"/>
      <c r="D68" s="322"/>
      <c r="E68" s="322"/>
      <c r="F68" s="55" t="s">
        <v>40</v>
      </c>
      <c r="G68" s="55"/>
      <c r="H68" s="315" t="str">
        <f t="shared" ref="H68:H83" si="44">$D$18</f>
        <v>ORANGE</v>
      </c>
      <c r="I68" s="316"/>
      <c r="J68" s="57" t="s">
        <v>31</v>
      </c>
      <c r="K68" s="57">
        <f t="shared" ref="K68:K83" si="45">$P$20</f>
        <v>317</v>
      </c>
      <c r="L68" s="62">
        <v>1</v>
      </c>
      <c r="M68" s="62">
        <f t="shared" ref="M68:M82" si="46">L68*K68</f>
        <v>317</v>
      </c>
      <c r="N68" s="62"/>
      <c r="O68" s="60">
        <f t="shared" ref="O68:O85" si="47">N68+M68</f>
        <v>317</v>
      </c>
      <c r="P68" s="127" t="s">
        <v>260</v>
      </c>
    </row>
    <row r="69" spans="1:16" s="6" customFormat="1" ht="49" hidden="1" customHeight="1">
      <c r="A69" s="54">
        <v>1</v>
      </c>
      <c r="B69" s="321" t="s">
        <v>92</v>
      </c>
      <c r="C69" s="322"/>
      <c r="D69" s="322"/>
      <c r="E69" s="322"/>
      <c r="F69" s="55" t="s">
        <v>40</v>
      </c>
      <c r="G69" s="55"/>
      <c r="H69" s="315" t="str">
        <f t="shared" ref="H69:H84" si="48">$D$23</f>
        <v>NAVY</v>
      </c>
      <c r="I69" s="316"/>
      <c r="J69" s="57" t="s">
        <v>31</v>
      </c>
      <c r="K69" s="57">
        <f t="shared" ref="K69:K84" si="49">$P$25</f>
        <v>0</v>
      </c>
      <c r="L69" s="62">
        <v>1</v>
      </c>
      <c r="M69" s="62">
        <f t="shared" si="46"/>
        <v>0</v>
      </c>
      <c r="N69" s="62"/>
      <c r="O69" s="60">
        <f t="shared" si="47"/>
        <v>0</v>
      </c>
      <c r="P69" s="127" t="s">
        <v>260</v>
      </c>
    </row>
    <row r="70" spans="1:16" s="6" customFormat="1" ht="49" hidden="1" customHeight="1">
      <c r="A70" s="54">
        <v>1</v>
      </c>
      <c r="B70" s="321" t="s">
        <v>92</v>
      </c>
      <c r="C70" s="322"/>
      <c r="D70" s="322"/>
      <c r="E70" s="322"/>
      <c r="F70" s="55" t="s">
        <v>40</v>
      </c>
      <c r="G70" s="55"/>
      <c r="H70" s="315" t="str">
        <f t="shared" ref="H70" si="50">$D$28</f>
        <v>BLACK</v>
      </c>
      <c r="I70" s="316"/>
      <c r="J70" s="57" t="s">
        <v>31</v>
      </c>
      <c r="K70" s="57">
        <f t="shared" ref="K70" si="51">$P$30</f>
        <v>0</v>
      </c>
      <c r="L70" s="62">
        <v>1</v>
      </c>
      <c r="M70" s="62">
        <f t="shared" si="46"/>
        <v>0</v>
      </c>
      <c r="N70" s="62"/>
      <c r="O70" s="60">
        <f t="shared" si="47"/>
        <v>0</v>
      </c>
      <c r="P70" s="127" t="s">
        <v>260</v>
      </c>
    </row>
    <row r="71" spans="1:16" s="6" customFormat="1" ht="49" customHeight="1">
      <c r="A71" s="54">
        <v>2</v>
      </c>
      <c r="B71" s="321" t="s">
        <v>99</v>
      </c>
      <c r="C71" s="322"/>
      <c r="D71" s="322"/>
      <c r="E71" s="322"/>
      <c r="F71" s="55" t="s">
        <v>94</v>
      </c>
      <c r="G71" s="55"/>
      <c r="H71" s="315" t="str">
        <f t="shared" si="44"/>
        <v>ORANGE</v>
      </c>
      <c r="I71" s="316"/>
      <c r="J71" s="57" t="s">
        <v>31</v>
      </c>
      <c r="K71" s="57">
        <f t="shared" si="45"/>
        <v>317</v>
      </c>
      <c r="L71" s="62">
        <v>1</v>
      </c>
      <c r="M71" s="62">
        <f t="shared" si="46"/>
        <v>317</v>
      </c>
      <c r="N71" s="62"/>
      <c r="O71" s="60">
        <f t="shared" si="47"/>
        <v>317</v>
      </c>
      <c r="P71" s="61" t="s">
        <v>107</v>
      </c>
    </row>
    <row r="72" spans="1:16" s="6" customFormat="1" ht="51.7" hidden="1" customHeight="1">
      <c r="A72" s="54">
        <v>2</v>
      </c>
      <c r="B72" s="321" t="s">
        <v>99</v>
      </c>
      <c r="C72" s="322"/>
      <c r="D72" s="322"/>
      <c r="E72" s="322"/>
      <c r="F72" s="55" t="s">
        <v>94</v>
      </c>
      <c r="G72" s="55"/>
      <c r="H72" s="315" t="str">
        <f t="shared" si="48"/>
        <v>NAVY</v>
      </c>
      <c r="I72" s="316"/>
      <c r="J72" s="57" t="s">
        <v>31</v>
      </c>
      <c r="K72" s="57">
        <f t="shared" si="49"/>
        <v>0</v>
      </c>
      <c r="L72" s="62">
        <v>1</v>
      </c>
      <c r="M72" s="62">
        <f t="shared" si="46"/>
        <v>0</v>
      </c>
      <c r="N72" s="62"/>
      <c r="O72" s="60">
        <f t="shared" si="47"/>
        <v>0</v>
      </c>
      <c r="P72" s="61" t="s">
        <v>107</v>
      </c>
    </row>
    <row r="73" spans="1:16" s="6" customFormat="1" ht="49" hidden="1" customHeight="1">
      <c r="A73" s="54">
        <v>2</v>
      </c>
      <c r="B73" s="321" t="s">
        <v>99</v>
      </c>
      <c r="C73" s="322"/>
      <c r="D73" s="322"/>
      <c r="E73" s="322"/>
      <c r="F73" s="55" t="s">
        <v>94</v>
      </c>
      <c r="G73" s="55"/>
      <c r="H73" s="315" t="str">
        <f t="shared" ref="H73:H85" si="52">$D$28</f>
        <v>BLACK</v>
      </c>
      <c r="I73" s="316"/>
      <c r="J73" s="57" t="s">
        <v>31</v>
      </c>
      <c r="K73" s="57">
        <f t="shared" ref="K73:K85" si="53">$P$30</f>
        <v>0</v>
      </c>
      <c r="L73" s="62">
        <v>1</v>
      </c>
      <c r="M73" s="62">
        <f t="shared" si="46"/>
        <v>0</v>
      </c>
      <c r="N73" s="62"/>
      <c r="O73" s="60">
        <f t="shared" si="47"/>
        <v>0</v>
      </c>
      <c r="P73" s="61" t="s">
        <v>107</v>
      </c>
    </row>
    <row r="74" spans="1:16" s="6" customFormat="1" ht="49" customHeight="1">
      <c r="A74" s="54">
        <v>3</v>
      </c>
      <c r="B74" s="321" t="s">
        <v>93</v>
      </c>
      <c r="C74" s="322"/>
      <c r="D74" s="322"/>
      <c r="E74" s="322"/>
      <c r="F74" s="55" t="s">
        <v>40</v>
      </c>
      <c r="G74" s="55"/>
      <c r="H74" s="315" t="str">
        <f t="shared" si="44"/>
        <v>ORANGE</v>
      </c>
      <c r="I74" s="316"/>
      <c r="J74" s="57" t="s">
        <v>31</v>
      </c>
      <c r="K74" s="57">
        <f t="shared" si="45"/>
        <v>317</v>
      </c>
      <c r="L74" s="62">
        <v>1</v>
      </c>
      <c r="M74" s="62">
        <f t="shared" si="46"/>
        <v>317</v>
      </c>
      <c r="N74" s="62"/>
      <c r="O74" s="60">
        <f t="shared" si="47"/>
        <v>317</v>
      </c>
      <c r="P74" s="61"/>
    </row>
    <row r="75" spans="1:16" s="6" customFormat="1" ht="49" hidden="1" customHeight="1">
      <c r="A75" s="54">
        <v>3</v>
      </c>
      <c r="B75" s="321" t="s">
        <v>93</v>
      </c>
      <c r="C75" s="322"/>
      <c r="D75" s="322"/>
      <c r="E75" s="322"/>
      <c r="F75" s="55" t="s">
        <v>40</v>
      </c>
      <c r="G75" s="55"/>
      <c r="H75" s="315" t="str">
        <f t="shared" si="48"/>
        <v>NAVY</v>
      </c>
      <c r="I75" s="316"/>
      <c r="J75" s="57" t="s">
        <v>31</v>
      </c>
      <c r="K75" s="57">
        <f t="shared" si="49"/>
        <v>0</v>
      </c>
      <c r="L75" s="62">
        <v>1</v>
      </c>
      <c r="M75" s="62">
        <f t="shared" si="46"/>
        <v>0</v>
      </c>
      <c r="N75" s="62"/>
      <c r="O75" s="60">
        <f t="shared" si="47"/>
        <v>0</v>
      </c>
      <c r="P75" s="61"/>
    </row>
    <row r="76" spans="1:16" s="6" customFormat="1" ht="49" hidden="1" customHeight="1">
      <c r="A76" s="54">
        <v>3</v>
      </c>
      <c r="B76" s="321" t="s">
        <v>93</v>
      </c>
      <c r="C76" s="322"/>
      <c r="D76" s="322"/>
      <c r="E76" s="322"/>
      <c r="F76" s="55" t="s">
        <v>40</v>
      </c>
      <c r="G76" s="55"/>
      <c r="H76" s="315" t="str">
        <f t="shared" si="52"/>
        <v>BLACK</v>
      </c>
      <c r="I76" s="316"/>
      <c r="J76" s="57" t="s">
        <v>31</v>
      </c>
      <c r="K76" s="57">
        <f t="shared" si="53"/>
        <v>0</v>
      </c>
      <c r="L76" s="62">
        <v>1</v>
      </c>
      <c r="M76" s="62">
        <f t="shared" si="46"/>
        <v>0</v>
      </c>
      <c r="N76" s="62"/>
      <c r="O76" s="60">
        <f t="shared" si="47"/>
        <v>0</v>
      </c>
      <c r="P76" s="61"/>
    </row>
    <row r="77" spans="1:16" s="6" customFormat="1" ht="49" customHeight="1">
      <c r="A77" s="54">
        <v>5</v>
      </c>
      <c r="B77" s="321" t="s">
        <v>100</v>
      </c>
      <c r="C77" s="322"/>
      <c r="D77" s="322"/>
      <c r="E77" s="322"/>
      <c r="F77" s="55" t="s">
        <v>94</v>
      </c>
      <c r="G77" s="55"/>
      <c r="H77" s="315" t="str">
        <f t="shared" si="44"/>
        <v>ORANGE</v>
      </c>
      <c r="I77" s="316"/>
      <c r="J77" s="57" t="s">
        <v>31</v>
      </c>
      <c r="K77" s="57">
        <f t="shared" si="45"/>
        <v>317</v>
      </c>
      <c r="L77" s="58">
        <f t="shared" ref="L77:L82" si="54">1/12</f>
        <v>8.3333333333333329E-2</v>
      </c>
      <c r="M77" s="62">
        <f t="shared" si="46"/>
        <v>26.416666666666664</v>
      </c>
      <c r="N77" s="62"/>
      <c r="O77" s="60">
        <f t="shared" si="47"/>
        <v>26.416666666666664</v>
      </c>
      <c r="P77" s="61"/>
    </row>
    <row r="78" spans="1:16" s="6" customFormat="1" ht="49" hidden="1" customHeight="1">
      <c r="A78" s="54">
        <v>5</v>
      </c>
      <c r="B78" s="321" t="s">
        <v>100</v>
      </c>
      <c r="C78" s="322"/>
      <c r="D78" s="322"/>
      <c r="E78" s="322"/>
      <c r="F78" s="55" t="s">
        <v>94</v>
      </c>
      <c r="G78" s="55"/>
      <c r="H78" s="315" t="str">
        <f t="shared" si="48"/>
        <v>NAVY</v>
      </c>
      <c r="I78" s="316"/>
      <c r="J78" s="57" t="s">
        <v>31</v>
      </c>
      <c r="K78" s="57">
        <f t="shared" si="49"/>
        <v>0</v>
      </c>
      <c r="L78" s="58">
        <f t="shared" si="54"/>
        <v>8.3333333333333329E-2</v>
      </c>
      <c r="M78" s="62">
        <f t="shared" si="46"/>
        <v>0</v>
      </c>
      <c r="N78" s="62"/>
      <c r="O78" s="60">
        <f t="shared" si="47"/>
        <v>0</v>
      </c>
      <c r="P78" s="61"/>
    </row>
    <row r="79" spans="1:16" s="6" customFormat="1" ht="49" hidden="1" customHeight="1">
      <c r="A79" s="54">
        <v>5</v>
      </c>
      <c r="B79" s="321" t="s">
        <v>100</v>
      </c>
      <c r="C79" s="322"/>
      <c r="D79" s="322"/>
      <c r="E79" s="322"/>
      <c r="F79" s="55" t="s">
        <v>94</v>
      </c>
      <c r="G79" s="55"/>
      <c r="H79" s="315" t="str">
        <f t="shared" si="52"/>
        <v>BLACK</v>
      </c>
      <c r="I79" s="316"/>
      <c r="J79" s="57" t="s">
        <v>31</v>
      </c>
      <c r="K79" s="57">
        <f t="shared" si="53"/>
        <v>0</v>
      </c>
      <c r="L79" s="58">
        <f t="shared" si="54"/>
        <v>8.3333333333333329E-2</v>
      </c>
      <c r="M79" s="62">
        <f t="shared" si="46"/>
        <v>0</v>
      </c>
      <c r="N79" s="62"/>
      <c r="O79" s="60">
        <f t="shared" si="47"/>
        <v>0</v>
      </c>
      <c r="P79" s="61"/>
    </row>
    <row r="80" spans="1:16" s="6" customFormat="1" ht="49" customHeight="1">
      <c r="A80" s="54">
        <v>6</v>
      </c>
      <c r="B80" s="321" t="s">
        <v>101</v>
      </c>
      <c r="C80" s="322"/>
      <c r="D80" s="322"/>
      <c r="E80" s="322"/>
      <c r="F80" s="122" t="s">
        <v>57</v>
      </c>
      <c r="G80" s="122"/>
      <c r="H80" s="315" t="str">
        <f t="shared" si="44"/>
        <v>ORANGE</v>
      </c>
      <c r="I80" s="316"/>
      <c r="J80" s="57" t="s">
        <v>31</v>
      </c>
      <c r="K80" s="57">
        <f t="shared" si="45"/>
        <v>317</v>
      </c>
      <c r="L80" s="58">
        <f t="shared" si="54"/>
        <v>8.3333333333333329E-2</v>
      </c>
      <c r="M80" s="62">
        <f t="shared" si="46"/>
        <v>26.416666666666664</v>
      </c>
      <c r="N80" s="62"/>
      <c r="O80" s="60">
        <f t="shared" si="47"/>
        <v>26.416666666666664</v>
      </c>
      <c r="P80" s="61"/>
    </row>
    <row r="81" spans="1:16" s="6" customFormat="1" ht="49" hidden="1" customHeight="1">
      <c r="A81" s="54">
        <v>6</v>
      </c>
      <c r="B81" s="321" t="s">
        <v>101</v>
      </c>
      <c r="C81" s="322"/>
      <c r="D81" s="322"/>
      <c r="E81" s="322"/>
      <c r="F81" s="122" t="s">
        <v>57</v>
      </c>
      <c r="G81" s="122"/>
      <c r="H81" s="315" t="str">
        <f t="shared" si="48"/>
        <v>NAVY</v>
      </c>
      <c r="I81" s="316"/>
      <c r="J81" s="57" t="s">
        <v>31</v>
      </c>
      <c r="K81" s="57">
        <f t="shared" si="49"/>
        <v>0</v>
      </c>
      <c r="L81" s="58">
        <f t="shared" si="54"/>
        <v>8.3333333333333329E-2</v>
      </c>
      <c r="M81" s="62">
        <f t="shared" si="46"/>
        <v>0</v>
      </c>
      <c r="N81" s="62"/>
      <c r="O81" s="60">
        <f t="shared" si="47"/>
        <v>0</v>
      </c>
      <c r="P81" s="61"/>
    </row>
    <row r="82" spans="1:16" s="6" customFormat="1" ht="49" hidden="1" customHeight="1">
      <c r="A82" s="54">
        <v>6</v>
      </c>
      <c r="B82" s="321" t="s">
        <v>101</v>
      </c>
      <c r="C82" s="322"/>
      <c r="D82" s="322"/>
      <c r="E82" s="322"/>
      <c r="F82" s="122" t="s">
        <v>57</v>
      </c>
      <c r="G82" s="122"/>
      <c r="H82" s="315" t="str">
        <f t="shared" si="52"/>
        <v>BLACK</v>
      </c>
      <c r="I82" s="316"/>
      <c r="J82" s="57" t="s">
        <v>31</v>
      </c>
      <c r="K82" s="57">
        <f t="shared" si="53"/>
        <v>0</v>
      </c>
      <c r="L82" s="58">
        <f t="shared" si="54"/>
        <v>8.3333333333333329E-2</v>
      </c>
      <c r="M82" s="62">
        <f t="shared" si="46"/>
        <v>0</v>
      </c>
      <c r="N82" s="62"/>
      <c r="O82" s="60">
        <f t="shared" si="47"/>
        <v>0</v>
      </c>
      <c r="P82" s="61"/>
    </row>
    <row r="83" spans="1:16" s="6" customFormat="1" ht="49" customHeight="1">
      <c r="A83" s="54">
        <v>4</v>
      </c>
      <c r="B83" s="318" t="s">
        <v>56</v>
      </c>
      <c r="C83" s="319"/>
      <c r="D83" s="319"/>
      <c r="E83" s="320"/>
      <c r="F83" s="122" t="s">
        <v>57</v>
      </c>
      <c r="G83" s="122"/>
      <c r="H83" s="315" t="str">
        <f t="shared" si="44"/>
        <v>ORANGE</v>
      </c>
      <c r="I83" s="316"/>
      <c r="J83" s="57" t="s">
        <v>31</v>
      </c>
      <c r="K83" s="57">
        <f t="shared" si="45"/>
        <v>317</v>
      </c>
      <c r="L83" s="58">
        <f>L80*2</f>
        <v>0.16666666666666666</v>
      </c>
      <c r="M83" s="62">
        <f>ROUNDUP(M80*2,0)</f>
        <v>53</v>
      </c>
      <c r="N83" s="62"/>
      <c r="O83" s="60">
        <f t="shared" si="47"/>
        <v>53</v>
      </c>
      <c r="P83" s="61"/>
    </row>
    <row r="84" spans="1:16" s="6" customFormat="1" ht="49" hidden="1" customHeight="1">
      <c r="A84" s="54">
        <v>4</v>
      </c>
      <c r="B84" s="318" t="s">
        <v>56</v>
      </c>
      <c r="C84" s="319"/>
      <c r="D84" s="319"/>
      <c r="E84" s="320"/>
      <c r="F84" s="122" t="s">
        <v>57</v>
      </c>
      <c r="G84" s="122"/>
      <c r="H84" s="315" t="str">
        <f t="shared" si="48"/>
        <v>NAVY</v>
      </c>
      <c r="I84" s="316"/>
      <c r="J84" s="57" t="s">
        <v>31</v>
      </c>
      <c r="K84" s="57">
        <f t="shared" si="49"/>
        <v>0</v>
      </c>
      <c r="L84" s="58">
        <f>L81*2</f>
        <v>0.16666666666666666</v>
      </c>
      <c r="M84" s="62">
        <f>ROUNDUP(M81*2,0)</f>
        <v>0</v>
      </c>
      <c r="N84" s="62"/>
      <c r="O84" s="60">
        <f t="shared" si="47"/>
        <v>0</v>
      </c>
      <c r="P84" s="61"/>
    </row>
    <row r="85" spans="1:16" s="6" customFormat="1" ht="49" hidden="1" customHeight="1">
      <c r="A85" s="54">
        <v>4</v>
      </c>
      <c r="B85" s="318" t="s">
        <v>56</v>
      </c>
      <c r="C85" s="319"/>
      <c r="D85" s="319"/>
      <c r="E85" s="320"/>
      <c r="F85" s="122" t="s">
        <v>57</v>
      </c>
      <c r="G85" s="122"/>
      <c r="H85" s="315" t="str">
        <f t="shared" si="52"/>
        <v>BLACK</v>
      </c>
      <c r="I85" s="316"/>
      <c r="J85" s="57" t="s">
        <v>31</v>
      </c>
      <c r="K85" s="57">
        <f t="shared" si="53"/>
        <v>0</v>
      </c>
      <c r="L85" s="58">
        <f>L82*2</f>
        <v>0.16666666666666666</v>
      </c>
      <c r="M85" s="62">
        <f>ROUNDUP(M82*2,0)</f>
        <v>0</v>
      </c>
      <c r="N85" s="62"/>
      <c r="O85" s="60">
        <f t="shared" si="47"/>
        <v>0</v>
      </c>
      <c r="P85" s="61"/>
    </row>
    <row r="86" spans="1:16" s="68" customFormat="1" ht="20.3" customHeight="1">
      <c r="B86" s="69"/>
      <c r="C86" s="69"/>
      <c r="G86" s="70"/>
      <c r="N86" s="71"/>
      <c r="O86" s="71"/>
      <c r="P86" s="72"/>
    </row>
    <row r="87" spans="1:16" s="6" customFormat="1" ht="33" customHeight="1">
      <c r="B87" s="9" t="s">
        <v>69</v>
      </c>
      <c r="C87" s="73"/>
      <c r="G87" s="74"/>
      <c r="J87" s="323" t="s">
        <v>32</v>
      </c>
      <c r="K87" s="323"/>
      <c r="L87" s="323"/>
      <c r="M87" s="323"/>
      <c r="N87" s="75"/>
      <c r="O87" s="75"/>
      <c r="P87" s="76"/>
    </row>
    <row r="88" spans="1:16" s="168" customFormat="1" ht="323.75" customHeight="1">
      <c r="A88" s="168">
        <v>1</v>
      </c>
      <c r="B88" s="277" t="s">
        <v>179</v>
      </c>
      <c r="C88" s="349" t="s">
        <v>283</v>
      </c>
      <c r="D88" s="349"/>
      <c r="E88" s="349"/>
      <c r="F88" s="349"/>
      <c r="G88" s="349"/>
      <c r="H88" s="349"/>
      <c r="I88" s="349"/>
      <c r="J88" s="169"/>
      <c r="K88" s="169"/>
      <c r="L88" s="170"/>
      <c r="M88" s="170"/>
      <c r="N88" s="170"/>
      <c r="O88" s="170"/>
      <c r="P88" s="170"/>
    </row>
    <row r="89" spans="1:16" s="53" customFormat="1" ht="0.75" customHeight="1">
      <c r="A89" s="77"/>
      <c r="B89" s="345" t="s">
        <v>49</v>
      </c>
      <c r="C89" s="346"/>
      <c r="D89" s="346"/>
      <c r="E89" s="346"/>
      <c r="F89" s="346"/>
      <c r="G89" s="346"/>
      <c r="H89" s="346"/>
      <c r="I89" s="347"/>
      <c r="J89" s="78"/>
      <c r="K89" s="79"/>
      <c r="L89" s="78"/>
      <c r="M89" s="78"/>
      <c r="N89" s="78"/>
      <c r="O89" s="78"/>
      <c r="P89" s="78"/>
    </row>
    <row r="90" spans="1:16" s="6" customFormat="1" ht="34.15" customHeight="1">
      <c r="A90" s="73"/>
      <c r="B90" s="151" t="s">
        <v>42</v>
      </c>
      <c r="C90" s="332" t="s">
        <v>54</v>
      </c>
      <c r="D90" s="333"/>
      <c r="E90" s="333"/>
      <c r="F90" s="333"/>
      <c r="G90" s="333"/>
      <c r="H90" s="333"/>
      <c r="I90" s="334"/>
      <c r="J90" s="74"/>
      <c r="K90" s="74"/>
      <c r="L90" s="74"/>
      <c r="M90" s="74"/>
      <c r="N90" s="74"/>
      <c r="O90" s="74"/>
      <c r="P90" s="74"/>
    </row>
    <row r="91" spans="1:16" s="6" customFormat="1" ht="63.65" customHeight="1">
      <c r="A91" s="73"/>
      <c r="B91" s="148" t="str">
        <f>A36</f>
        <v>ORANGE</v>
      </c>
      <c r="C91" s="370" t="s">
        <v>623</v>
      </c>
      <c r="D91" s="371"/>
      <c r="E91" s="371"/>
      <c r="F91" s="371"/>
      <c r="G91" s="371"/>
      <c r="H91" s="371"/>
      <c r="I91" s="372"/>
      <c r="J91" s="74"/>
      <c r="K91" s="74"/>
      <c r="L91" s="74"/>
      <c r="M91" s="74"/>
      <c r="N91" s="74"/>
    </row>
    <row r="92" spans="1:16" s="6" customFormat="1" ht="53.15" hidden="1" customHeight="1">
      <c r="A92" s="73"/>
      <c r="B92" s="148" t="str">
        <f>D23</f>
        <v>NAVY</v>
      </c>
      <c r="C92" s="370" t="s">
        <v>609</v>
      </c>
      <c r="D92" s="371"/>
      <c r="E92" s="371"/>
      <c r="F92" s="371"/>
      <c r="G92" s="371"/>
      <c r="H92" s="371"/>
      <c r="I92" s="372"/>
      <c r="J92" s="74"/>
      <c r="K92" s="74"/>
      <c r="L92" s="74"/>
      <c r="M92" s="74"/>
      <c r="N92" s="74"/>
    </row>
    <row r="93" spans="1:16" s="6" customFormat="1" ht="56.45" hidden="1" customHeight="1">
      <c r="A93" s="73"/>
      <c r="B93" s="148" t="str">
        <f>D28</f>
        <v>BLACK</v>
      </c>
      <c r="C93" s="370" t="s">
        <v>268</v>
      </c>
      <c r="D93" s="371"/>
      <c r="E93" s="371"/>
      <c r="F93" s="371"/>
      <c r="G93" s="371"/>
      <c r="H93" s="371"/>
      <c r="I93" s="372"/>
      <c r="J93" s="74"/>
      <c r="K93" s="74"/>
      <c r="L93" s="74"/>
      <c r="M93" s="74"/>
      <c r="N93" s="74"/>
    </row>
    <row r="94" spans="1:16" s="6" customFormat="1" ht="34.15" customHeight="1">
      <c r="A94" s="73"/>
      <c r="B94" s="335" t="s">
        <v>55</v>
      </c>
      <c r="C94" s="336"/>
      <c r="D94" s="337"/>
      <c r="E94" s="337"/>
      <c r="F94" s="337"/>
      <c r="G94" s="337"/>
      <c r="H94" s="337"/>
      <c r="I94" s="338"/>
      <c r="J94" s="9" t="s">
        <v>285</v>
      </c>
      <c r="K94" s="74"/>
    </row>
    <row r="95" spans="1:16" s="6" customFormat="1" ht="34.15" customHeight="1">
      <c r="A95" s="73"/>
      <c r="B95" s="318" t="s">
        <v>58</v>
      </c>
      <c r="C95" s="320"/>
      <c r="D95" s="149" t="s">
        <v>72</v>
      </c>
      <c r="E95" s="149" t="s">
        <v>62</v>
      </c>
      <c r="F95" s="149" t="s">
        <v>10</v>
      </c>
      <c r="G95" s="149" t="s">
        <v>59</v>
      </c>
      <c r="H95" s="149" t="s">
        <v>60</v>
      </c>
      <c r="I95" s="149" t="s">
        <v>61</v>
      </c>
      <c r="J95" s="150"/>
    </row>
    <row r="96" spans="1:16" s="2" customFormat="1" ht="70" customHeight="1">
      <c r="A96" s="144"/>
      <c r="B96" s="307" t="s">
        <v>181</v>
      </c>
      <c r="C96" s="308"/>
      <c r="D96" s="309" t="s">
        <v>290</v>
      </c>
      <c r="E96" s="310"/>
      <c r="F96" s="310"/>
      <c r="G96" s="311" t="s">
        <v>291</v>
      </c>
      <c r="H96" s="312"/>
      <c r="I96" s="313"/>
      <c r="J96" s="146"/>
    </row>
    <row r="97" spans="1:16" s="27" customFormat="1" ht="171.95" customHeight="1">
      <c r="A97" s="28"/>
      <c r="B97" s="343" t="s">
        <v>286</v>
      </c>
      <c r="C97" s="344"/>
      <c r="D97" s="305" t="s">
        <v>288</v>
      </c>
      <c r="E97" s="305" t="s">
        <v>261</v>
      </c>
      <c r="F97" s="306" t="s">
        <v>262</v>
      </c>
      <c r="G97" s="305" t="s">
        <v>287</v>
      </c>
      <c r="H97" s="306" t="s">
        <v>289</v>
      </c>
      <c r="I97" s="305" t="s">
        <v>264</v>
      </c>
      <c r="J97" s="131"/>
      <c r="K97" s="80"/>
      <c r="L97" s="80"/>
      <c r="M97" s="80"/>
      <c r="N97" s="80"/>
      <c r="O97" s="80"/>
      <c r="P97" s="80"/>
    </row>
    <row r="98" spans="1:16" s="144" customFormat="1" ht="54.15">
      <c r="A98" s="144">
        <v>2</v>
      </c>
      <c r="B98" s="145" t="s">
        <v>180</v>
      </c>
      <c r="C98" s="3" t="s">
        <v>284</v>
      </c>
      <c r="D98" s="3"/>
      <c r="E98" s="3"/>
      <c r="F98" s="3"/>
      <c r="G98" s="146"/>
      <c r="H98" s="146"/>
      <c r="I98" s="146"/>
      <c r="J98" s="146"/>
      <c r="K98" s="147"/>
      <c r="L98" s="146"/>
      <c r="M98" s="146"/>
      <c r="N98" s="146"/>
      <c r="O98" s="146"/>
      <c r="P98" s="146"/>
    </row>
    <row r="99" spans="1:16" s="2" customFormat="1" ht="38.6" hidden="1">
      <c r="A99" s="144"/>
      <c r="B99" s="339" t="s">
        <v>49</v>
      </c>
      <c r="C99" s="340"/>
      <c r="D99" s="340"/>
      <c r="E99" s="340"/>
      <c r="F99" s="340"/>
      <c r="G99" s="340"/>
      <c r="H99" s="340"/>
      <c r="I99" s="348"/>
      <c r="J99" s="146"/>
      <c r="K99" s="147"/>
      <c r="L99" s="146"/>
      <c r="M99" s="146"/>
      <c r="N99" s="146"/>
      <c r="O99" s="146"/>
      <c r="P99" s="146"/>
    </row>
    <row r="100" spans="1:16" s="2" customFormat="1" ht="38.6" hidden="1">
      <c r="A100" s="144"/>
      <c r="B100" s="152" t="s">
        <v>42</v>
      </c>
      <c r="C100" s="326" t="s">
        <v>73</v>
      </c>
      <c r="D100" s="327"/>
      <c r="E100" s="327"/>
      <c r="F100" s="327"/>
      <c r="G100" s="327"/>
      <c r="H100" s="327"/>
      <c r="I100" s="328"/>
      <c r="J100" s="146"/>
      <c r="K100" s="146"/>
      <c r="L100" s="146"/>
      <c r="M100" s="146"/>
      <c r="N100" s="146"/>
      <c r="O100" s="146"/>
      <c r="P100" s="146"/>
    </row>
    <row r="101" spans="1:16" s="2" customFormat="1" ht="69" hidden="1" customHeight="1">
      <c r="A101" s="144"/>
      <c r="B101" s="153" t="str">
        <f>D18</f>
        <v>ORANGE</v>
      </c>
      <c r="C101" s="370" t="s">
        <v>266</v>
      </c>
      <c r="D101" s="371"/>
      <c r="E101" s="371"/>
      <c r="F101" s="371"/>
      <c r="G101" s="371"/>
      <c r="H101" s="371"/>
      <c r="I101" s="372"/>
      <c r="J101" s="146"/>
      <c r="K101" s="146"/>
      <c r="L101" s="146"/>
      <c r="M101" s="146"/>
      <c r="N101" s="146"/>
    </row>
    <row r="102" spans="1:16" s="2" customFormat="1" ht="77.2" hidden="1" customHeight="1">
      <c r="A102" s="144"/>
      <c r="B102" s="153" t="str">
        <f>D23</f>
        <v>NAVY</v>
      </c>
      <c r="C102" s="370" t="s">
        <v>267</v>
      </c>
      <c r="D102" s="371"/>
      <c r="E102" s="371"/>
      <c r="F102" s="371"/>
      <c r="G102" s="371"/>
      <c r="H102" s="371"/>
      <c r="I102" s="372"/>
      <c r="J102" s="146"/>
      <c r="K102" s="146"/>
      <c r="L102" s="146"/>
      <c r="M102" s="146"/>
      <c r="N102" s="146"/>
    </row>
    <row r="103" spans="1:16" s="2" customFormat="1" ht="77.2" hidden="1" customHeight="1">
      <c r="A103" s="144"/>
      <c r="B103" s="153" t="str">
        <f>D28</f>
        <v>BLACK</v>
      </c>
      <c r="C103" s="370" t="s">
        <v>268</v>
      </c>
      <c r="D103" s="371"/>
      <c r="E103" s="371"/>
      <c r="F103" s="371"/>
      <c r="G103" s="371"/>
      <c r="H103" s="371"/>
      <c r="I103" s="372"/>
      <c r="J103" s="146"/>
      <c r="K103" s="146"/>
      <c r="L103" s="146"/>
      <c r="M103" s="146"/>
      <c r="N103" s="146"/>
    </row>
    <row r="104" spans="1:16" s="2" customFormat="1" ht="38.6" hidden="1">
      <c r="A104" s="144"/>
      <c r="B104" s="339" t="s">
        <v>74</v>
      </c>
      <c r="C104" s="340"/>
      <c r="D104" s="341"/>
      <c r="E104" s="341"/>
      <c r="F104" s="341"/>
      <c r="G104" s="341"/>
      <c r="H104" s="341"/>
      <c r="I104" s="342"/>
      <c r="J104" s="146"/>
      <c r="K104" s="146"/>
    </row>
    <row r="105" spans="1:16" s="2" customFormat="1" ht="38.6" hidden="1">
      <c r="A105" s="144"/>
      <c r="B105" s="307" t="s">
        <v>58</v>
      </c>
      <c r="C105" s="308"/>
      <c r="D105" s="154" t="s">
        <v>72</v>
      </c>
      <c r="E105" s="154" t="s">
        <v>62</v>
      </c>
      <c r="F105" s="154" t="s">
        <v>10</v>
      </c>
      <c r="G105" s="154" t="s">
        <v>59</v>
      </c>
      <c r="H105" s="154" t="s">
        <v>60</v>
      </c>
      <c r="I105" s="154" t="s">
        <v>61</v>
      </c>
      <c r="J105" s="146"/>
    </row>
    <row r="106" spans="1:16" s="2" customFormat="1" ht="70" hidden="1" customHeight="1">
      <c r="A106" s="144"/>
      <c r="B106" s="307" t="s">
        <v>181</v>
      </c>
      <c r="C106" s="308"/>
      <c r="D106" s="367" t="s">
        <v>186</v>
      </c>
      <c r="E106" s="368"/>
      <c r="F106" s="368"/>
      <c r="G106" s="368"/>
      <c r="H106" s="368"/>
      <c r="I106" s="369"/>
      <c r="J106" s="146"/>
    </row>
    <row r="107" spans="1:16" s="2" customFormat="1" ht="179.15" hidden="1" customHeight="1">
      <c r="A107" s="144"/>
      <c r="B107" s="324" t="s">
        <v>175</v>
      </c>
      <c r="C107" s="325"/>
      <c r="D107" s="132" t="s">
        <v>261</v>
      </c>
      <c r="E107" s="276" t="s">
        <v>262</v>
      </c>
      <c r="F107" s="132" t="s">
        <v>263</v>
      </c>
      <c r="G107" s="132" t="s">
        <v>187</v>
      </c>
      <c r="H107" s="132" t="s">
        <v>264</v>
      </c>
      <c r="I107" s="276" t="s">
        <v>265</v>
      </c>
      <c r="J107" s="146"/>
    </row>
    <row r="108" spans="1:16" s="144" customFormat="1" ht="38.6">
      <c r="A108" s="144">
        <v>3</v>
      </c>
      <c r="B108" s="145" t="s">
        <v>176</v>
      </c>
      <c r="C108" s="3" t="s">
        <v>106</v>
      </c>
      <c r="D108" s="3"/>
      <c r="E108" s="3"/>
      <c r="F108" s="3"/>
      <c r="G108" s="146"/>
      <c r="H108" s="146"/>
      <c r="I108" s="146"/>
      <c r="J108" s="146"/>
      <c r="K108" s="147"/>
      <c r="L108" s="146"/>
      <c r="M108" s="146"/>
      <c r="N108" s="146"/>
      <c r="O108" s="146"/>
      <c r="P108" s="146"/>
    </row>
    <row r="109" spans="1:16" s="2" customFormat="1" ht="1.1499999999999999" hidden="1" customHeight="1">
      <c r="A109" s="144"/>
      <c r="B109" s="152" t="s">
        <v>42</v>
      </c>
      <c r="C109" s="326" t="s">
        <v>75</v>
      </c>
      <c r="D109" s="327"/>
      <c r="E109" s="327"/>
      <c r="F109" s="327"/>
      <c r="G109" s="327"/>
      <c r="H109" s="327"/>
      <c r="I109" s="328"/>
      <c r="J109" s="146"/>
      <c r="K109" s="146"/>
      <c r="L109" s="146"/>
      <c r="M109" s="146"/>
      <c r="N109" s="146"/>
      <c r="O109" s="146"/>
      <c r="P109" s="146"/>
    </row>
    <row r="110" spans="1:16" s="2" customFormat="1" ht="39.049999999999997" hidden="1" customHeight="1">
      <c r="A110" s="144"/>
      <c r="B110" s="155" t="str">
        <f>$E$37</f>
        <v>FLAME ORANGE 15-1157 TCX</v>
      </c>
      <c r="C110" s="329" t="s">
        <v>66</v>
      </c>
      <c r="D110" s="330"/>
      <c r="E110" s="330"/>
      <c r="F110" s="330"/>
      <c r="G110" s="330"/>
      <c r="H110" s="330"/>
      <c r="I110" s="331"/>
      <c r="J110" s="146"/>
      <c r="K110" s="146"/>
      <c r="L110" s="146"/>
      <c r="M110" s="146"/>
      <c r="N110" s="146"/>
    </row>
    <row r="111" spans="1:16" s="2" customFormat="1" ht="39.049999999999997" hidden="1" customHeight="1">
      <c r="A111" s="144"/>
      <c r="B111" s="155" t="e">
        <f>#REF!</f>
        <v>#REF!</v>
      </c>
      <c r="C111" s="364" t="s">
        <v>66</v>
      </c>
      <c r="D111" s="365"/>
      <c r="E111" s="365"/>
      <c r="F111" s="365"/>
      <c r="G111" s="365"/>
      <c r="H111" s="365"/>
      <c r="I111" s="366"/>
      <c r="J111" s="146"/>
      <c r="K111" s="146"/>
      <c r="L111" s="146"/>
      <c r="M111" s="146"/>
      <c r="N111" s="146"/>
    </row>
    <row r="112" spans="1:16" s="2" customFormat="1" ht="15.7" customHeight="1">
      <c r="A112" s="144"/>
      <c r="B112" s="144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</row>
    <row r="113" spans="1:16" s="2" customFormat="1" ht="40.049999999999997" customHeight="1">
      <c r="B113" s="317" t="s">
        <v>33</v>
      </c>
      <c r="C113" s="317"/>
      <c r="D113" s="317"/>
      <c r="E113" s="317"/>
      <c r="G113" s="146"/>
      <c r="M113" s="156"/>
      <c r="N113" s="157"/>
      <c r="O113" s="157"/>
      <c r="P113" s="156"/>
    </row>
    <row r="114" spans="1:16" s="2" customFormat="1" ht="35.299999999999997" customHeight="1">
      <c r="A114" s="144">
        <v>1</v>
      </c>
      <c r="B114" s="158" t="s">
        <v>88</v>
      </c>
      <c r="C114" s="144"/>
      <c r="D114" s="144"/>
      <c r="G114" s="146"/>
      <c r="M114" s="156"/>
      <c r="N114" s="157"/>
      <c r="O114" s="157"/>
      <c r="P114" s="156"/>
    </row>
    <row r="115" spans="1:16" s="2" customFormat="1" ht="35.299999999999997" customHeight="1">
      <c r="A115" s="144">
        <v>2</v>
      </c>
      <c r="B115" s="158" t="s">
        <v>70</v>
      </c>
      <c r="C115" s="144"/>
      <c r="D115" s="144"/>
      <c r="G115" s="146"/>
      <c r="M115" s="156"/>
      <c r="N115" s="157"/>
      <c r="O115" s="157"/>
      <c r="P115" s="156"/>
    </row>
    <row r="116" spans="1:16" s="2" customFormat="1" ht="35.299999999999997" customHeight="1">
      <c r="A116" s="144">
        <v>3</v>
      </c>
      <c r="B116" s="158" t="s">
        <v>71</v>
      </c>
      <c r="C116" s="144"/>
      <c r="D116" s="144"/>
      <c r="G116" s="146"/>
      <c r="M116" s="156"/>
      <c r="N116" s="157"/>
      <c r="O116" s="157"/>
      <c r="P116" s="156"/>
    </row>
    <row r="117" spans="1:16" s="143" customFormat="1" ht="36.299999999999997">
      <c r="A117" s="159"/>
      <c r="B117" s="160" t="s">
        <v>63</v>
      </c>
      <c r="C117" s="161" t="s">
        <v>72</v>
      </c>
      <c r="D117" s="161" t="s">
        <v>62</v>
      </c>
      <c r="E117" s="161" t="s">
        <v>10</v>
      </c>
      <c r="F117" s="161" t="s">
        <v>59</v>
      </c>
      <c r="G117" s="161" t="s">
        <v>60</v>
      </c>
      <c r="H117" s="161" t="s">
        <v>61</v>
      </c>
      <c r="I117" s="162" t="s">
        <v>11</v>
      </c>
      <c r="L117" s="163"/>
      <c r="M117" s="164"/>
      <c r="N117" s="164"/>
      <c r="O117" s="163"/>
    </row>
    <row r="118" spans="1:16" s="143" customFormat="1" ht="36.299999999999997">
      <c r="A118" s="159"/>
      <c r="B118" s="160" t="s">
        <v>64</v>
      </c>
      <c r="C118" s="165">
        <f>ROUNDUP(F32*1,0)</f>
        <v>11</v>
      </c>
      <c r="D118" s="165">
        <f t="shared" ref="D118:H118" si="55">ROUNDUP(G32*1,0)</f>
        <v>42</v>
      </c>
      <c r="E118" s="165">
        <f t="shared" si="55"/>
        <v>69</v>
      </c>
      <c r="F118" s="165">
        <f t="shared" si="55"/>
        <v>100</v>
      </c>
      <c r="G118" s="165">
        <f t="shared" si="55"/>
        <v>79</v>
      </c>
      <c r="H118" s="165">
        <f t="shared" si="55"/>
        <v>16</v>
      </c>
      <c r="I118" s="166">
        <f>SUM(C118:H118)</f>
        <v>317</v>
      </c>
      <c r="L118" s="163"/>
      <c r="M118" s="164"/>
      <c r="N118" s="164"/>
      <c r="O118" s="163"/>
    </row>
    <row r="119" spans="1:16" s="9" customFormat="1" ht="312.64999999999998" customHeight="1">
      <c r="A119" s="7"/>
      <c r="B119" s="135"/>
      <c r="C119" s="136"/>
      <c r="D119" s="136"/>
      <c r="E119" s="136"/>
      <c r="F119" s="136"/>
      <c r="G119" s="136"/>
      <c r="H119" s="136"/>
      <c r="I119" s="137"/>
      <c r="L119" s="81"/>
      <c r="M119" s="82"/>
      <c r="N119" s="82"/>
      <c r="O119" s="81"/>
    </row>
    <row r="120" spans="1:16" ht="312.64999999999998" customHeight="1">
      <c r="A120" s="314"/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</row>
    <row r="121" spans="1:16" ht="47.85">
      <c r="A121" s="118"/>
      <c r="B121" s="117"/>
      <c r="C121" s="118"/>
      <c r="D121" s="118"/>
      <c r="E121" s="118"/>
      <c r="F121" s="118"/>
      <c r="G121" s="119"/>
      <c r="H121" s="118"/>
      <c r="I121" s="118"/>
      <c r="J121" s="118"/>
      <c r="K121" s="118"/>
      <c r="L121" s="118"/>
      <c r="M121" s="118"/>
      <c r="N121" s="118"/>
      <c r="O121" s="118"/>
      <c r="P121" s="118"/>
    </row>
    <row r="122" spans="1:16" ht="47.85">
      <c r="A122" s="118"/>
      <c r="B122" s="117"/>
      <c r="C122" s="118"/>
      <c r="D122" s="118"/>
      <c r="E122" s="118"/>
      <c r="F122" s="118"/>
      <c r="G122" s="119"/>
      <c r="H122" s="118"/>
      <c r="I122" s="118"/>
      <c r="J122" s="118"/>
      <c r="K122" s="118"/>
      <c r="L122" s="118"/>
      <c r="M122" s="118"/>
      <c r="N122" s="118"/>
      <c r="O122" s="118"/>
      <c r="P122" s="118"/>
    </row>
  </sheetData>
  <mergeCells count="130">
    <mergeCell ref="B113:E113"/>
    <mergeCell ref="A120:P120"/>
    <mergeCell ref="B106:C106"/>
    <mergeCell ref="D106:I106"/>
    <mergeCell ref="B107:C107"/>
    <mergeCell ref="C109:I109"/>
    <mergeCell ref="C110:I110"/>
    <mergeCell ref="C111:I111"/>
    <mergeCell ref="C100:I100"/>
    <mergeCell ref="C101:I101"/>
    <mergeCell ref="C102:I102"/>
    <mergeCell ref="C103:I103"/>
    <mergeCell ref="B104:I104"/>
    <mergeCell ref="B105:C105"/>
    <mergeCell ref="B95:C95"/>
    <mergeCell ref="B96:C96"/>
    <mergeCell ref="D96:F96"/>
    <mergeCell ref="G96:I96"/>
    <mergeCell ref="B97:C97"/>
    <mergeCell ref="B99:I99"/>
    <mergeCell ref="B89:I89"/>
    <mergeCell ref="C90:I90"/>
    <mergeCell ref="C91:I91"/>
    <mergeCell ref="C92:I92"/>
    <mergeCell ref="C93:I93"/>
    <mergeCell ref="B94:I94"/>
    <mergeCell ref="B84:E84"/>
    <mergeCell ref="H84:I84"/>
    <mergeCell ref="B85:E85"/>
    <mergeCell ref="H85:I85"/>
    <mergeCell ref="J87:M87"/>
    <mergeCell ref="C88:I88"/>
    <mergeCell ref="B81:E81"/>
    <mergeCell ref="H81:I81"/>
    <mergeCell ref="B82:E82"/>
    <mergeCell ref="H82:I82"/>
    <mergeCell ref="B83:E83"/>
    <mergeCell ref="H83:I83"/>
    <mergeCell ref="B78:E78"/>
    <mergeCell ref="H78:I78"/>
    <mergeCell ref="B79:E79"/>
    <mergeCell ref="H79:I79"/>
    <mergeCell ref="B80:E80"/>
    <mergeCell ref="H80:I80"/>
    <mergeCell ref="B75:E75"/>
    <mergeCell ref="H75:I75"/>
    <mergeCell ref="B76:E76"/>
    <mergeCell ref="H76:I76"/>
    <mergeCell ref="B77:E77"/>
    <mergeCell ref="H77:I77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B64:E64"/>
    <mergeCell ref="H64:I64"/>
    <mergeCell ref="A67:E67"/>
    <mergeCell ref="H67:I67"/>
    <mergeCell ref="B68:E68"/>
    <mergeCell ref="H68:I68"/>
    <mergeCell ref="B61:E61"/>
    <mergeCell ref="H61:I61"/>
    <mergeCell ref="B62:E62"/>
    <mergeCell ref="H62:I62"/>
    <mergeCell ref="B63:E63"/>
    <mergeCell ref="H63:I63"/>
    <mergeCell ref="B58:E58"/>
    <mergeCell ref="H58:I58"/>
    <mergeCell ref="B59:E59"/>
    <mergeCell ref="H59:I59"/>
    <mergeCell ref="B60:E60"/>
    <mergeCell ref="H60:I60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B49:E49"/>
    <mergeCell ref="H49:I49"/>
    <mergeCell ref="B50:E50"/>
    <mergeCell ref="H50:I50"/>
    <mergeCell ref="B51:E51"/>
    <mergeCell ref="H51:I51"/>
    <mergeCell ref="A46:E46"/>
    <mergeCell ref="H46:I46"/>
    <mergeCell ref="B47:E47"/>
    <mergeCell ref="H47:I47"/>
    <mergeCell ref="B48:E48"/>
    <mergeCell ref="H48:I48"/>
    <mergeCell ref="B41:C41"/>
    <mergeCell ref="M41:P41"/>
    <mergeCell ref="B43:C43"/>
    <mergeCell ref="M43:P43"/>
    <mergeCell ref="B44:C44"/>
    <mergeCell ref="M44:P44"/>
    <mergeCell ref="B38:C38"/>
    <mergeCell ref="M38:P38"/>
    <mergeCell ref="B40:C40"/>
    <mergeCell ref="M40:P40"/>
    <mergeCell ref="G4:L8"/>
    <mergeCell ref="D8:F8"/>
    <mergeCell ref="D11:F11"/>
    <mergeCell ref="L11:P11"/>
    <mergeCell ref="B13:F13"/>
    <mergeCell ref="A35:C35"/>
    <mergeCell ref="M35:P35"/>
    <mergeCell ref="A1:L3"/>
    <mergeCell ref="M1:N1"/>
    <mergeCell ref="O1:P1"/>
    <mergeCell ref="M2:N2"/>
    <mergeCell ref="O2:P2"/>
    <mergeCell ref="M3:N3"/>
    <mergeCell ref="O3:P3"/>
    <mergeCell ref="B37:C37"/>
    <mergeCell ref="M37:P37"/>
  </mergeCells>
  <printOptions horizontalCentered="1"/>
  <pageMargins left="0.25" right="0.25" top="0.75" bottom="0.75" header="0.3" footer="0.3"/>
  <pageSetup paperSize="9" scale="34" fitToHeight="0" orientation="portrait" r:id="rId1"/>
  <headerFooter>
    <oddHeader>&amp;L&amp;G&amp;R&amp;"Euclid Circular A SemiBold,Regular"&amp;26[CUTTING DOCKET]</oddHeader>
    <oddFooter>&amp;L&amp;"Euclid Circular A SemiBold,Regular"&amp;22[UA]&amp;"-,Regular"&amp;11
&amp;G&amp;R&amp;G</oddFooter>
  </headerFooter>
  <rowBreaks count="1" manualBreakCount="1">
    <brk id="64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D260-CCFB-401C-9B14-DDDB17018C4C}">
  <sheetPr>
    <pageSetUpPr fitToPage="1"/>
  </sheetPr>
  <dimension ref="A1:Q122"/>
  <sheetViews>
    <sheetView view="pageBreakPreview" zoomScale="40" zoomScaleNormal="25" zoomScaleSheetLayoutView="40" zoomScalePageLayoutView="55" workbookViewId="0">
      <selection activeCell="F21" sqref="F21"/>
    </sheetView>
  </sheetViews>
  <sheetFormatPr defaultColWidth="9.296875" defaultRowHeight="16.7"/>
  <cols>
    <col min="1" max="1" width="8.796875" style="83" customWidth="1"/>
    <col min="2" max="2" width="24.5" style="83" customWidth="1"/>
    <col min="3" max="3" width="23.69921875" style="83" bestFit="1" customWidth="1"/>
    <col min="4" max="4" width="25.296875" style="83" customWidth="1"/>
    <col min="5" max="5" width="17.796875" style="83" customWidth="1"/>
    <col min="6" max="6" width="20.796875" style="83" customWidth="1"/>
    <col min="7" max="7" width="20.796875" style="84" customWidth="1"/>
    <col min="8" max="9" width="19.19921875" style="83" customWidth="1"/>
    <col min="10" max="10" width="15.796875" style="83" customWidth="1"/>
    <col min="11" max="11" width="15.5" style="83" customWidth="1"/>
    <col min="12" max="12" width="15.296875" style="83" customWidth="1"/>
    <col min="13" max="13" width="16.69921875" style="83" customWidth="1"/>
    <col min="14" max="15" width="13.5" style="83" customWidth="1"/>
    <col min="16" max="16" width="17.796875" style="83" customWidth="1"/>
    <col min="17" max="17" width="14.69921875" style="83" bestFit="1" customWidth="1"/>
    <col min="18" max="16384" width="9.296875" style="83"/>
  </cols>
  <sheetData>
    <row r="1" spans="1:16" s="1" customFormat="1" ht="24.8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73" t="s">
        <v>77</v>
      </c>
      <c r="N1" s="373" t="s">
        <v>77</v>
      </c>
      <c r="O1" s="374" t="s">
        <v>78</v>
      </c>
      <c r="P1" s="374"/>
    </row>
    <row r="2" spans="1:16" s="1" customFormat="1" ht="24.8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73" t="s">
        <v>79</v>
      </c>
      <c r="N2" s="373" t="s">
        <v>79</v>
      </c>
      <c r="O2" s="375" t="s">
        <v>80</v>
      </c>
      <c r="P2" s="375"/>
    </row>
    <row r="3" spans="1:16" s="1" customFormat="1" ht="24.8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73" t="s">
        <v>81</v>
      </c>
      <c r="N3" s="373" t="s">
        <v>81</v>
      </c>
      <c r="O3" s="374">
        <v>1</v>
      </c>
      <c r="P3" s="374"/>
    </row>
    <row r="4" spans="1:16" s="2" customFormat="1" ht="33.700000000000003" customHeight="1">
      <c r="A4" s="111"/>
      <c r="B4" s="112" t="s">
        <v>250</v>
      </c>
      <c r="C4" s="111"/>
      <c r="D4" s="111"/>
      <c r="E4" s="111"/>
      <c r="F4" s="111"/>
      <c r="G4" s="377" t="s">
        <v>616</v>
      </c>
      <c r="H4" s="377"/>
      <c r="I4" s="377"/>
      <c r="J4" s="377"/>
      <c r="K4" s="377"/>
      <c r="L4" s="377"/>
      <c r="M4" s="111"/>
      <c r="N4" s="111"/>
      <c r="O4" s="111"/>
      <c r="P4" s="111"/>
    </row>
    <row r="5" spans="1:16" s="2" customFormat="1" ht="33.700000000000003" customHeight="1">
      <c r="A5" s="111"/>
      <c r="B5" s="134" t="s">
        <v>0</v>
      </c>
      <c r="C5" s="134"/>
      <c r="D5" s="112"/>
      <c r="E5" s="111"/>
      <c r="F5" s="113"/>
      <c r="G5" s="377"/>
      <c r="H5" s="377"/>
      <c r="I5" s="377"/>
      <c r="J5" s="377"/>
      <c r="K5" s="377"/>
      <c r="L5" s="377"/>
      <c r="M5" s="111"/>
      <c r="N5" s="111"/>
      <c r="O5" s="111"/>
      <c r="P5" s="111"/>
    </row>
    <row r="6" spans="1:16" s="4" customFormat="1" ht="33.700000000000003" customHeight="1">
      <c r="A6" s="111"/>
      <c r="B6" s="112" t="s">
        <v>43</v>
      </c>
      <c r="C6" s="112"/>
      <c r="D6" s="5" t="s">
        <v>251</v>
      </c>
      <c r="E6" s="108"/>
      <c r="F6" s="112"/>
      <c r="G6" s="377"/>
      <c r="H6" s="377"/>
      <c r="I6" s="377"/>
      <c r="J6" s="377"/>
      <c r="K6" s="377"/>
      <c r="L6" s="377"/>
      <c r="M6" s="113"/>
      <c r="N6" s="113"/>
      <c r="O6" s="113"/>
      <c r="P6" s="113"/>
    </row>
    <row r="7" spans="1:16" s="4" customFormat="1" ht="33.700000000000003" customHeight="1">
      <c r="A7" s="111"/>
      <c r="B7" s="112" t="s">
        <v>44</v>
      </c>
      <c r="C7" s="112"/>
      <c r="D7" s="5" t="s">
        <v>272</v>
      </c>
      <c r="E7" s="5"/>
      <c r="F7" s="112"/>
      <c r="G7" s="377"/>
      <c r="H7" s="377"/>
      <c r="I7" s="377"/>
      <c r="J7" s="377"/>
      <c r="K7" s="377"/>
      <c r="L7" s="377"/>
      <c r="M7" s="113"/>
      <c r="N7" s="113"/>
      <c r="O7" s="113"/>
      <c r="P7" s="113"/>
    </row>
    <row r="8" spans="1:16" s="4" customFormat="1" ht="77.5" customHeight="1">
      <c r="A8" s="111"/>
      <c r="B8" s="112" t="s">
        <v>45</v>
      </c>
      <c r="C8" s="112"/>
      <c r="D8" s="357" t="s">
        <v>273</v>
      </c>
      <c r="E8" s="357"/>
      <c r="F8" s="358"/>
      <c r="G8" s="377"/>
      <c r="H8" s="377"/>
      <c r="I8" s="377"/>
      <c r="J8" s="377"/>
      <c r="K8" s="377"/>
      <c r="L8" s="377"/>
      <c r="M8" s="113"/>
      <c r="N8" s="113"/>
      <c r="O8" s="113"/>
      <c r="P8" s="113"/>
    </row>
    <row r="9" spans="1:16" s="6" customFormat="1" ht="38.6">
      <c r="B9" s="7" t="s">
        <v>1</v>
      </c>
      <c r="C9" s="7"/>
      <c r="D9" s="112" t="s">
        <v>252</v>
      </c>
      <c r="E9" s="8"/>
      <c r="F9" s="9"/>
      <c r="G9" s="10"/>
      <c r="H9" s="9"/>
      <c r="I9" s="9"/>
      <c r="J9" s="9"/>
      <c r="K9" s="9"/>
      <c r="L9" s="9"/>
      <c r="M9" s="9"/>
      <c r="N9" s="9"/>
      <c r="O9" s="9"/>
      <c r="P9" s="9"/>
    </row>
    <row r="10" spans="1:16" s="6" customFormat="1" ht="42.65">
      <c r="B10" s="11" t="s">
        <v>2</v>
      </c>
      <c r="C10" s="11"/>
      <c r="D10" s="279" t="s">
        <v>274</v>
      </c>
      <c r="E10" s="12"/>
      <c r="F10" s="12"/>
      <c r="G10" s="13"/>
      <c r="H10" s="12"/>
      <c r="I10" s="14"/>
      <c r="J10" s="14" t="s">
        <v>46</v>
      </c>
      <c r="K10" s="14"/>
      <c r="L10" s="246" t="s">
        <v>109</v>
      </c>
      <c r="M10" s="15"/>
      <c r="N10" s="15"/>
      <c r="O10" s="15"/>
      <c r="P10" s="15"/>
    </row>
    <row r="11" spans="1:16" s="6" customFormat="1" ht="58.05" customHeight="1">
      <c r="B11" s="14" t="s">
        <v>3</v>
      </c>
      <c r="C11" s="14"/>
      <c r="D11" s="350"/>
      <c r="E11" s="351"/>
      <c r="F11" s="351"/>
      <c r="G11" s="16"/>
      <c r="H11" s="17"/>
      <c r="I11" s="14"/>
      <c r="J11" s="14" t="s">
        <v>4</v>
      </c>
      <c r="K11" s="14"/>
      <c r="L11" s="376" t="s">
        <v>90</v>
      </c>
      <c r="M11" s="376"/>
      <c r="N11" s="376"/>
      <c r="O11" s="376"/>
      <c r="P11" s="376"/>
    </row>
    <row r="12" spans="1:16" s="6" customFormat="1" ht="32.25">
      <c r="B12" s="14" t="s">
        <v>5</v>
      </c>
      <c r="C12" s="14"/>
      <c r="D12" s="18"/>
      <c r="E12" s="14"/>
      <c r="F12" s="14"/>
      <c r="G12" s="19"/>
      <c r="H12" s="20"/>
      <c r="I12" s="14"/>
      <c r="J12" s="14" t="s">
        <v>83</v>
      </c>
      <c r="L12" s="14" t="s">
        <v>84</v>
      </c>
      <c r="M12" s="14"/>
      <c r="N12" s="20"/>
      <c r="O12" s="20"/>
      <c r="P12" s="15"/>
    </row>
    <row r="13" spans="1:16" s="6" customFormat="1" ht="32.25">
      <c r="B13" s="352"/>
      <c r="C13" s="352"/>
      <c r="D13" s="352"/>
      <c r="E13" s="352"/>
      <c r="F13" s="352"/>
      <c r="G13" s="19"/>
      <c r="H13" s="20"/>
      <c r="I13" s="14"/>
      <c r="J13" s="14" t="s">
        <v>6</v>
      </c>
      <c r="K13" s="14"/>
      <c r="L13" s="14"/>
      <c r="M13" s="20"/>
      <c r="N13" s="15"/>
      <c r="O13" s="15"/>
      <c r="P13" s="20"/>
    </row>
    <row r="14" spans="1:16" s="6" customFormat="1" ht="32.25">
      <c r="B14" s="14" t="s">
        <v>50</v>
      </c>
      <c r="C14" s="14"/>
      <c r="D14" s="14" t="s">
        <v>7</v>
      </c>
      <c r="E14" s="14"/>
      <c r="F14" s="14"/>
      <c r="G14" s="21"/>
      <c r="H14" s="14"/>
      <c r="I14" s="14"/>
      <c r="J14" s="14" t="s">
        <v>8</v>
      </c>
      <c r="K14" s="14"/>
      <c r="L14" s="15" t="s">
        <v>82</v>
      </c>
      <c r="M14" s="15"/>
      <c r="N14" s="15"/>
      <c r="O14" s="15"/>
      <c r="P14" s="15"/>
    </row>
    <row r="15" spans="1:16" s="6" customFormat="1" ht="21.05" customHeight="1">
      <c r="B15" s="22" t="s">
        <v>67</v>
      </c>
      <c r="C15" s="22"/>
      <c r="D15" s="22"/>
      <c r="E15" s="7"/>
      <c r="F15" s="7"/>
      <c r="G15" s="23"/>
      <c r="H15" s="7"/>
      <c r="I15" s="7"/>
      <c r="J15" s="7"/>
      <c r="K15" s="7"/>
      <c r="L15" s="7"/>
      <c r="M15" s="7"/>
      <c r="N15" s="7"/>
      <c r="O15" s="7"/>
      <c r="P15" s="7"/>
    </row>
    <row r="16" spans="1:16" s="24" customFormat="1" ht="18.75" customHeigh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2:17" s="249" customFormat="1" ht="38.299999999999997" customHeight="1">
      <c r="B17" s="247"/>
      <c r="C17" s="247" t="s">
        <v>76</v>
      </c>
      <c r="D17" s="247" t="s">
        <v>9</v>
      </c>
      <c r="E17" s="248" t="s">
        <v>58</v>
      </c>
      <c r="F17" s="248" t="s">
        <v>72</v>
      </c>
      <c r="G17" s="248" t="s">
        <v>62</v>
      </c>
      <c r="H17" s="248" t="s">
        <v>10</v>
      </c>
      <c r="I17" s="248" t="s">
        <v>59</v>
      </c>
      <c r="J17" s="248" t="s">
        <v>60</v>
      </c>
      <c r="K17" s="248" t="s">
        <v>61</v>
      </c>
      <c r="L17" s="248"/>
      <c r="M17" s="248"/>
      <c r="N17" s="248"/>
      <c r="O17" s="248"/>
      <c r="P17" s="247" t="s">
        <v>11</v>
      </c>
    </row>
    <row r="18" spans="2:17" s="249" customFormat="1" ht="45.65" customHeight="1">
      <c r="B18" s="250" t="s">
        <v>12</v>
      </c>
      <c r="C18" s="250"/>
      <c r="D18" s="269" t="s">
        <v>275</v>
      </c>
      <c r="E18" s="252"/>
      <c r="F18" s="251" t="s">
        <v>617</v>
      </c>
      <c r="G18" s="253"/>
      <c r="H18" s="253"/>
      <c r="I18" s="253"/>
      <c r="J18" s="253"/>
      <c r="K18" s="253"/>
      <c r="L18" s="253"/>
      <c r="M18" s="253"/>
      <c r="N18" s="253"/>
      <c r="O18" s="253"/>
      <c r="P18" s="254">
        <f>SUM(E18:O18)</f>
        <v>0</v>
      </c>
    </row>
    <row r="19" spans="2:17" s="249" customFormat="1" ht="45.65" hidden="1" customHeight="1">
      <c r="B19" s="250" t="s">
        <v>65</v>
      </c>
      <c r="C19" s="250"/>
      <c r="D19" s="270" t="str">
        <f>+D18</f>
        <v>ORANGE</v>
      </c>
      <c r="E19" s="252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4">
        <f>SUM(E19:O19)</f>
        <v>0</v>
      </c>
    </row>
    <row r="20" spans="2:17" s="258" customFormat="1" ht="45.65" hidden="1" customHeight="1">
      <c r="B20" s="255" t="s">
        <v>13</v>
      </c>
      <c r="C20" s="255"/>
      <c r="D20" s="271" t="str">
        <f>+D19</f>
        <v>ORANGE</v>
      </c>
      <c r="E20" s="256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>
        <f>SUM(P18:P19)</f>
        <v>0</v>
      </c>
    </row>
    <row r="21" spans="2:17" s="258" customFormat="1" ht="38.450000000000003" customHeight="1">
      <c r="B21" s="260"/>
      <c r="C21" s="260"/>
      <c r="D21" s="261"/>
      <c r="E21" s="262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</row>
    <row r="22" spans="2:17" s="249" customFormat="1" ht="38.450000000000003" customHeight="1">
      <c r="B22" s="247"/>
      <c r="C22" s="247" t="s">
        <v>76</v>
      </c>
      <c r="D22" s="247" t="s">
        <v>9</v>
      </c>
      <c r="E22" s="248" t="s">
        <v>58</v>
      </c>
      <c r="F22" s="248" t="s">
        <v>72</v>
      </c>
      <c r="G22" s="248" t="s">
        <v>62</v>
      </c>
      <c r="H22" s="248" t="s">
        <v>10</v>
      </c>
      <c r="I22" s="248" t="s">
        <v>59</v>
      </c>
      <c r="J22" s="248" t="s">
        <v>60</v>
      </c>
      <c r="K22" s="248" t="s">
        <v>61</v>
      </c>
      <c r="L22" s="248"/>
      <c r="M22" s="248"/>
      <c r="N22" s="248"/>
      <c r="O22" s="248"/>
      <c r="P22" s="247" t="s">
        <v>11</v>
      </c>
    </row>
    <row r="23" spans="2:17" s="249" customFormat="1" ht="38.450000000000003" customHeight="1">
      <c r="B23" s="250" t="s">
        <v>12</v>
      </c>
      <c r="C23" s="250"/>
      <c r="D23" s="251" t="s">
        <v>276</v>
      </c>
      <c r="E23" s="252"/>
      <c r="F23" s="253">
        <v>10</v>
      </c>
      <c r="G23" s="253">
        <v>40</v>
      </c>
      <c r="H23" s="253">
        <v>65</v>
      </c>
      <c r="I23" s="253">
        <v>95</v>
      </c>
      <c r="J23" s="253">
        <v>75</v>
      </c>
      <c r="K23" s="253">
        <v>15</v>
      </c>
      <c r="L23" s="253"/>
      <c r="M23" s="253"/>
      <c r="N23" s="253"/>
      <c r="O23" s="253"/>
      <c r="P23" s="254">
        <f>SUM(E23:O23)</f>
        <v>300</v>
      </c>
      <c r="Q23" s="249">
        <f>P23*5%</f>
        <v>15</v>
      </c>
    </row>
    <row r="24" spans="2:17" s="249" customFormat="1" ht="38.450000000000003" customHeight="1">
      <c r="B24" s="250" t="s">
        <v>65</v>
      </c>
      <c r="C24" s="250"/>
      <c r="D24" s="251" t="str">
        <f>+D23</f>
        <v>NAVY</v>
      </c>
      <c r="E24" s="252"/>
      <c r="F24" s="253">
        <f>ROUNDUP(F23*5%,0)</f>
        <v>1</v>
      </c>
      <c r="G24" s="253">
        <f t="shared" ref="G24:K24" si="0">ROUNDUP(G23*5%,0)</f>
        <v>2</v>
      </c>
      <c r="H24" s="253">
        <f t="shared" si="0"/>
        <v>4</v>
      </c>
      <c r="I24" s="253">
        <f t="shared" si="0"/>
        <v>5</v>
      </c>
      <c r="J24" s="253">
        <f t="shared" si="0"/>
        <v>4</v>
      </c>
      <c r="K24" s="253">
        <f t="shared" si="0"/>
        <v>1</v>
      </c>
      <c r="L24" s="253"/>
      <c r="M24" s="253"/>
      <c r="N24" s="253"/>
      <c r="O24" s="253"/>
      <c r="P24" s="254">
        <f>SUM(E24:O24)</f>
        <v>17</v>
      </c>
    </row>
    <row r="25" spans="2:17" s="258" customFormat="1" ht="38.450000000000003" customHeight="1">
      <c r="B25" s="255" t="s">
        <v>13</v>
      </c>
      <c r="C25" s="255"/>
      <c r="D25" s="259" t="str">
        <f>+D24</f>
        <v>NAVY</v>
      </c>
      <c r="E25" s="256"/>
      <c r="F25" s="257">
        <f t="shared" ref="F25:K25" si="1">SUM(F23:F24)</f>
        <v>11</v>
      </c>
      <c r="G25" s="257">
        <f t="shared" si="1"/>
        <v>42</v>
      </c>
      <c r="H25" s="257">
        <f t="shared" si="1"/>
        <v>69</v>
      </c>
      <c r="I25" s="257">
        <f t="shared" si="1"/>
        <v>100</v>
      </c>
      <c r="J25" s="257">
        <f t="shared" si="1"/>
        <v>79</v>
      </c>
      <c r="K25" s="257">
        <f t="shared" si="1"/>
        <v>16</v>
      </c>
      <c r="L25" s="257"/>
      <c r="M25" s="257"/>
      <c r="N25" s="257"/>
      <c r="O25" s="257"/>
      <c r="P25" s="257">
        <f>SUM(P23:P24)</f>
        <v>317</v>
      </c>
    </row>
    <row r="26" spans="2:17" s="258" customFormat="1" ht="38.450000000000003" customHeight="1">
      <c r="B26" s="260"/>
      <c r="C26" s="260"/>
      <c r="D26" s="261"/>
      <c r="E26" s="262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</row>
    <row r="27" spans="2:17" s="249" customFormat="1" ht="38.450000000000003" customHeight="1">
      <c r="B27" s="247"/>
      <c r="C27" s="247" t="s">
        <v>76</v>
      </c>
      <c r="D27" s="247" t="s">
        <v>9</v>
      </c>
      <c r="E27" s="248" t="s">
        <v>58</v>
      </c>
      <c r="F27" s="248" t="s">
        <v>72</v>
      </c>
      <c r="G27" s="248" t="s">
        <v>62</v>
      </c>
      <c r="H27" s="248" t="s">
        <v>10</v>
      </c>
      <c r="I27" s="248" t="s">
        <v>59</v>
      </c>
      <c r="J27" s="248" t="s">
        <v>60</v>
      </c>
      <c r="K27" s="248" t="s">
        <v>61</v>
      </c>
      <c r="L27" s="248"/>
      <c r="M27" s="248"/>
      <c r="N27" s="248"/>
      <c r="O27" s="248"/>
      <c r="P27" s="247" t="s">
        <v>11</v>
      </c>
    </row>
    <row r="28" spans="2:17" s="249" customFormat="1" ht="38.450000000000003" customHeight="1">
      <c r="B28" s="250" t="s">
        <v>12</v>
      </c>
      <c r="C28" s="250"/>
      <c r="D28" s="251" t="s">
        <v>110</v>
      </c>
      <c r="E28" s="252"/>
      <c r="F28" s="253">
        <v>10</v>
      </c>
      <c r="G28" s="253">
        <v>40</v>
      </c>
      <c r="H28" s="253">
        <v>65</v>
      </c>
      <c r="I28" s="253">
        <v>95</v>
      </c>
      <c r="J28" s="253">
        <v>75</v>
      </c>
      <c r="K28" s="253">
        <v>15</v>
      </c>
      <c r="L28" s="253"/>
      <c r="M28" s="253"/>
      <c r="N28" s="253"/>
      <c r="O28" s="253"/>
      <c r="P28" s="254">
        <f>SUM(E28:O28)</f>
        <v>300</v>
      </c>
      <c r="Q28" s="249">
        <f>P28*5%</f>
        <v>15</v>
      </c>
    </row>
    <row r="29" spans="2:17" s="249" customFormat="1" ht="38.450000000000003" customHeight="1">
      <c r="B29" s="250" t="s">
        <v>65</v>
      </c>
      <c r="C29" s="250"/>
      <c r="D29" s="251" t="str">
        <f>+D28</f>
        <v>BLACK</v>
      </c>
      <c r="E29" s="252"/>
      <c r="F29" s="253">
        <f>ROUNDUP(F28*5%,0)</f>
        <v>1</v>
      </c>
      <c r="G29" s="253">
        <f t="shared" ref="G29:K29" si="2">ROUNDUP(G28*5%,0)</f>
        <v>2</v>
      </c>
      <c r="H29" s="253">
        <f t="shared" si="2"/>
        <v>4</v>
      </c>
      <c r="I29" s="253">
        <f t="shared" si="2"/>
        <v>5</v>
      </c>
      <c r="J29" s="253">
        <f t="shared" si="2"/>
        <v>4</v>
      </c>
      <c r="K29" s="253">
        <f t="shared" si="2"/>
        <v>1</v>
      </c>
      <c r="L29" s="253"/>
      <c r="M29" s="253"/>
      <c r="N29" s="253"/>
      <c r="O29" s="253"/>
      <c r="P29" s="254">
        <f>SUM(E29:O29)</f>
        <v>17</v>
      </c>
    </row>
    <row r="30" spans="2:17" s="258" customFormat="1" ht="38.450000000000003" customHeight="1">
      <c r="B30" s="255" t="s">
        <v>13</v>
      </c>
      <c r="C30" s="255"/>
      <c r="D30" s="259" t="str">
        <f>+D29</f>
        <v>BLACK</v>
      </c>
      <c r="E30" s="256"/>
      <c r="F30" s="257">
        <f t="shared" ref="F30:K30" si="3">SUM(F28:F29)</f>
        <v>11</v>
      </c>
      <c r="G30" s="257">
        <f t="shared" si="3"/>
        <v>42</v>
      </c>
      <c r="H30" s="257">
        <f t="shared" si="3"/>
        <v>69</v>
      </c>
      <c r="I30" s="257">
        <f t="shared" si="3"/>
        <v>100</v>
      </c>
      <c r="J30" s="257">
        <f t="shared" si="3"/>
        <v>79</v>
      </c>
      <c r="K30" s="257">
        <f t="shared" si="3"/>
        <v>16</v>
      </c>
      <c r="L30" s="257"/>
      <c r="M30" s="257"/>
      <c r="N30" s="257"/>
      <c r="O30" s="257"/>
      <c r="P30" s="257">
        <f>SUM(P28:P29)</f>
        <v>317</v>
      </c>
    </row>
    <row r="31" spans="2:17" s="249" customFormat="1" ht="38.450000000000003" customHeight="1">
      <c r="B31" s="264"/>
      <c r="C31" s="264"/>
      <c r="D31" s="264"/>
      <c r="E31" s="265"/>
      <c r="F31" s="266"/>
      <c r="G31" s="266"/>
      <c r="H31" s="265"/>
      <c r="I31" s="265"/>
      <c r="J31" s="265"/>
      <c r="K31" s="265"/>
      <c r="L31" s="265"/>
      <c r="M31" s="267"/>
      <c r="N31" s="268"/>
      <c r="O31" s="268"/>
      <c r="P31" s="268"/>
    </row>
    <row r="32" spans="2:17" s="138" customFormat="1" ht="42.8" customHeight="1">
      <c r="B32" s="139" t="s">
        <v>14</v>
      </c>
      <c r="C32" s="140"/>
      <c r="D32" s="139"/>
      <c r="E32" s="141"/>
      <c r="F32" s="142">
        <f t="shared" ref="F32:K32" si="4">F20+F25+F30</f>
        <v>22</v>
      </c>
      <c r="G32" s="142">
        <f t="shared" si="4"/>
        <v>84</v>
      </c>
      <c r="H32" s="142">
        <f t="shared" si="4"/>
        <v>138</v>
      </c>
      <c r="I32" s="142">
        <f t="shared" si="4"/>
        <v>200</v>
      </c>
      <c r="J32" s="142">
        <f t="shared" si="4"/>
        <v>158</v>
      </c>
      <c r="K32" s="142">
        <f t="shared" si="4"/>
        <v>32</v>
      </c>
      <c r="L32" s="142"/>
      <c r="M32" s="142"/>
      <c r="N32" s="142"/>
      <c r="O32" s="142"/>
      <c r="P32" s="142">
        <f>P20+P25+P30</f>
        <v>634</v>
      </c>
    </row>
    <row r="33" spans="1:17" s="26" customFormat="1" ht="20.3" customHeight="1">
      <c r="B33" s="27"/>
      <c r="C33" s="27"/>
      <c r="D33" s="28"/>
      <c r="E33" s="29"/>
      <c r="F33" s="30"/>
      <c r="G33" s="31"/>
      <c r="H33" s="32"/>
      <c r="I33" s="32"/>
      <c r="J33" s="32"/>
      <c r="K33" s="32"/>
      <c r="L33" s="33"/>
      <c r="M33" s="34"/>
      <c r="N33" s="30"/>
      <c r="O33" s="30"/>
      <c r="P33" s="30"/>
    </row>
    <row r="34" spans="1:17" s="1" customFormat="1" ht="31" customHeight="1" thickBot="1">
      <c r="B34" s="9" t="s">
        <v>15</v>
      </c>
      <c r="C34" s="35"/>
      <c r="D34" s="35"/>
      <c r="E34" s="35"/>
      <c r="F34" s="36"/>
      <c r="G34" s="37"/>
      <c r="H34" s="36"/>
      <c r="I34" s="36"/>
      <c r="J34" s="36"/>
      <c r="K34" s="36"/>
      <c r="L34" s="36"/>
      <c r="N34" s="38"/>
      <c r="O34" s="38"/>
      <c r="P34" s="39"/>
    </row>
    <row r="35" spans="1:17" s="40" customFormat="1" ht="175.55" customHeight="1" thickBot="1">
      <c r="A35" s="353" t="s">
        <v>16</v>
      </c>
      <c r="B35" s="354"/>
      <c r="C35" s="355"/>
      <c r="D35" s="85" t="s">
        <v>17</v>
      </c>
      <c r="E35" s="86" t="s">
        <v>18</v>
      </c>
      <c r="F35" s="85" t="s">
        <v>19</v>
      </c>
      <c r="G35" s="87" t="s">
        <v>20</v>
      </c>
      <c r="H35" s="87" t="s">
        <v>21</v>
      </c>
      <c r="I35" s="87" t="s">
        <v>37</v>
      </c>
      <c r="J35" s="87" t="s">
        <v>38</v>
      </c>
      <c r="K35" s="87" t="s">
        <v>91</v>
      </c>
      <c r="L35" s="87" t="s">
        <v>39</v>
      </c>
      <c r="M35" s="381" t="s">
        <v>52</v>
      </c>
      <c r="N35" s="382"/>
      <c r="O35" s="382"/>
      <c r="P35" s="383"/>
    </row>
    <row r="36" spans="1:17" s="44" customFormat="1" ht="54" hidden="1" customHeight="1">
      <c r="A36" s="41" t="str">
        <f>$D$20</f>
        <v>ORANGE</v>
      </c>
      <c r="B36" s="114"/>
      <c r="C36" s="1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3"/>
    </row>
    <row r="37" spans="1:17" s="6" customFormat="1" ht="105" hidden="1" customHeight="1">
      <c r="A37" s="45">
        <v>1</v>
      </c>
      <c r="B37" s="321" t="str">
        <f>L11</f>
        <v>BRUSH FLEECE 80%COTTON 20%POLY 370GSM</v>
      </c>
      <c r="C37" s="321"/>
      <c r="D37" s="109" t="s">
        <v>51</v>
      </c>
      <c r="E37" s="272" t="s">
        <v>277</v>
      </c>
      <c r="F37" s="46" t="s">
        <v>10</v>
      </c>
      <c r="G37" s="47">
        <f>P20</f>
        <v>0</v>
      </c>
      <c r="H37" s="273">
        <v>1.03</v>
      </c>
      <c r="I37" s="48">
        <f>G37*H37</f>
        <v>0</v>
      </c>
      <c r="J37" s="48">
        <f>I37*2.95%+I37/30*0.5+I37*3%</f>
        <v>0</v>
      </c>
      <c r="K37" s="48">
        <v>2</v>
      </c>
      <c r="L37" s="49">
        <f>+ROUNDUP(K37+J37+I37,0)</f>
        <v>2</v>
      </c>
      <c r="M37" s="378" t="s">
        <v>279</v>
      </c>
      <c r="N37" s="379"/>
      <c r="O37" s="379"/>
      <c r="P37" s="380"/>
      <c r="Q37" s="116">
        <f>L37-828-887-25-76-80</f>
        <v>-1894</v>
      </c>
    </row>
    <row r="38" spans="1:17" s="6" customFormat="1" ht="105" hidden="1" customHeight="1">
      <c r="A38" s="45">
        <v>2</v>
      </c>
      <c r="B38" s="318" t="s">
        <v>85</v>
      </c>
      <c r="C38" s="320"/>
      <c r="D38" s="109" t="s">
        <v>607</v>
      </c>
      <c r="E38" s="272" t="str">
        <f>E37</f>
        <v>FLAME ORANGE 15-1157 TCX</v>
      </c>
      <c r="F38" s="46" t="s">
        <v>10</v>
      </c>
      <c r="G38" s="47">
        <f>G37</f>
        <v>0</v>
      </c>
      <c r="H38" s="273">
        <v>0.185</v>
      </c>
      <c r="I38" s="48">
        <f t="shared" ref="I38" si="5">G38*H38</f>
        <v>0</v>
      </c>
      <c r="J38" s="48">
        <f>I38*10%</f>
        <v>0</v>
      </c>
      <c r="K38" s="48"/>
      <c r="L38" s="49">
        <f t="shared" ref="L38" si="6">+K38+J38+I38</f>
        <v>0</v>
      </c>
      <c r="M38" s="378" t="s">
        <v>280</v>
      </c>
      <c r="N38" s="379"/>
      <c r="O38" s="379"/>
      <c r="P38" s="380"/>
      <c r="Q38" s="116">
        <f>L38-463</f>
        <v>-463</v>
      </c>
    </row>
    <row r="39" spans="1:17" s="44" customFormat="1" ht="54" customHeight="1">
      <c r="A39" s="41" t="str">
        <f>D23</f>
        <v>NAVY</v>
      </c>
      <c r="B39" s="42"/>
      <c r="C39" s="42"/>
      <c r="D39" s="110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3"/>
    </row>
    <row r="40" spans="1:17" s="6" customFormat="1" ht="105" customHeight="1">
      <c r="A40" s="45">
        <v>1</v>
      </c>
      <c r="B40" s="321" t="str">
        <f>B37</f>
        <v>BRUSH FLEECE 80%COTTON 20%POLY 370GSM</v>
      </c>
      <c r="C40" s="321"/>
      <c r="D40" s="109" t="s">
        <v>51</v>
      </c>
      <c r="E40" s="274" t="s">
        <v>278</v>
      </c>
      <c r="F40" s="46" t="s">
        <v>10</v>
      </c>
      <c r="G40" s="47">
        <f>P25</f>
        <v>317</v>
      </c>
      <c r="H40" s="273">
        <v>1.03</v>
      </c>
      <c r="I40" s="48">
        <f>G40*H40</f>
        <v>326.51</v>
      </c>
      <c r="J40" s="48">
        <f>I40*2.3%+I40/30*0.5+1</f>
        <v>13.951563333333333</v>
      </c>
      <c r="K40" s="48">
        <v>2</v>
      </c>
      <c r="L40" s="49">
        <f>+K40+J40+I40</f>
        <v>342.46156333333334</v>
      </c>
      <c r="M40" s="378" t="s">
        <v>613</v>
      </c>
      <c r="N40" s="379"/>
      <c r="O40" s="379"/>
      <c r="P40" s="380"/>
      <c r="Q40" s="116">
        <f>L40-245-523</f>
        <v>-425.53843666666666</v>
      </c>
    </row>
    <row r="41" spans="1:17" s="6" customFormat="1" ht="105" customHeight="1">
      <c r="A41" s="45">
        <v>2</v>
      </c>
      <c r="B41" s="318" t="str">
        <f>B38</f>
        <v>100%COTTON RIB 1x1 _430GSM</v>
      </c>
      <c r="C41" s="320"/>
      <c r="D41" s="109" t="str">
        <f>$D$38</f>
        <v>LAI TAY, LAI ÁO, BO CỔ</v>
      </c>
      <c r="E41" s="274" t="str">
        <f>E40</f>
        <v xml:space="preserve">INSIGNIA BLUE </v>
      </c>
      <c r="F41" s="46" t="s">
        <v>10</v>
      </c>
      <c r="G41" s="47">
        <f>G40</f>
        <v>317</v>
      </c>
      <c r="H41" s="273">
        <v>0.185</v>
      </c>
      <c r="I41" s="48">
        <f t="shared" ref="I41" si="7">G41*H41</f>
        <v>58.644999999999996</v>
      </c>
      <c r="J41" s="48">
        <f>I41*10%+1</f>
        <v>6.8644999999999996</v>
      </c>
      <c r="K41" s="48"/>
      <c r="L41" s="49">
        <f t="shared" ref="L41" si="8">+K41+J41+I41</f>
        <v>65.509500000000003</v>
      </c>
      <c r="M41" s="378" t="s">
        <v>614</v>
      </c>
      <c r="N41" s="379"/>
      <c r="O41" s="379"/>
      <c r="P41" s="380"/>
      <c r="Q41" s="116"/>
    </row>
    <row r="42" spans="1:17" s="44" customFormat="1" ht="54" customHeight="1">
      <c r="A42" s="41" t="str">
        <f>D28</f>
        <v>BLACK</v>
      </c>
      <c r="B42" s="42"/>
      <c r="C42" s="42"/>
      <c r="D42" s="110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</row>
    <row r="43" spans="1:17" s="6" customFormat="1" ht="105" customHeight="1">
      <c r="A43" s="45">
        <v>1</v>
      </c>
      <c r="B43" s="321" t="str">
        <f>B40</f>
        <v>BRUSH FLEECE 80%COTTON 20%POLY 370GSM</v>
      </c>
      <c r="C43" s="321"/>
      <c r="D43" s="109" t="s">
        <v>51</v>
      </c>
      <c r="E43" s="272" t="s">
        <v>254</v>
      </c>
      <c r="F43" s="46" t="s">
        <v>10</v>
      </c>
      <c r="G43" s="47">
        <f>P30</f>
        <v>317</v>
      </c>
      <c r="H43" s="273">
        <v>1.03</v>
      </c>
      <c r="I43" s="48">
        <f>G43*H43</f>
        <v>326.51</v>
      </c>
      <c r="J43" s="48">
        <f>I43*0.8%+I43/30*0.5</f>
        <v>8.0539133333333339</v>
      </c>
      <c r="K43" s="48">
        <v>2</v>
      </c>
      <c r="L43" s="49">
        <f>+K43+J43+I43</f>
        <v>336.56391333333335</v>
      </c>
      <c r="M43" s="378" t="s">
        <v>618</v>
      </c>
      <c r="N43" s="379"/>
      <c r="O43" s="379"/>
      <c r="P43" s="380"/>
      <c r="Q43" s="116">
        <f>L43-245-523</f>
        <v>-431.43608666666665</v>
      </c>
    </row>
    <row r="44" spans="1:17" s="6" customFormat="1" ht="105" customHeight="1">
      <c r="A44" s="45">
        <v>2</v>
      </c>
      <c r="B44" s="318" t="str">
        <f>B41</f>
        <v>100%COTTON RIB 1x1 _430GSM</v>
      </c>
      <c r="C44" s="320"/>
      <c r="D44" s="109" t="str">
        <f>$D$38</f>
        <v>LAI TAY, LAI ÁO, BO CỔ</v>
      </c>
      <c r="E44" s="272" t="str">
        <f>E43</f>
        <v>JET BLACK 19-0303</v>
      </c>
      <c r="F44" s="46" t="s">
        <v>10</v>
      </c>
      <c r="G44" s="47">
        <f>G43</f>
        <v>317</v>
      </c>
      <c r="H44" s="273">
        <v>0.185</v>
      </c>
      <c r="I44" s="48">
        <f t="shared" ref="I44" si="9">G44*H44</f>
        <v>58.644999999999996</v>
      </c>
      <c r="J44" s="48">
        <f>I44*2%</f>
        <v>1.1729000000000001</v>
      </c>
      <c r="K44" s="48"/>
      <c r="L44" s="49">
        <f t="shared" ref="L44" si="10">+K44+J44+I44</f>
        <v>59.817899999999995</v>
      </c>
      <c r="M44" s="378" t="s">
        <v>619</v>
      </c>
      <c r="N44" s="379"/>
      <c r="O44" s="379"/>
      <c r="P44" s="380"/>
      <c r="Q44" s="116"/>
    </row>
    <row r="45" spans="1:17" s="50" customFormat="1" ht="33" customHeight="1" thickBot="1">
      <c r="B45" s="9" t="s">
        <v>22</v>
      </c>
      <c r="G45" s="51"/>
      <c r="P45" s="52"/>
    </row>
    <row r="46" spans="1:17" s="53" customFormat="1" ht="82.55" customHeight="1">
      <c r="A46" s="359" t="s">
        <v>23</v>
      </c>
      <c r="B46" s="360"/>
      <c r="C46" s="360"/>
      <c r="D46" s="360"/>
      <c r="E46" s="361"/>
      <c r="F46" s="88" t="s">
        <v>47</v>
      </c>
      <c r="G46" s="88" t="s">
        <v>24</v>
      </c>
      <c r="H46" s="362" t="s">
        <v>42</v>
      </c>
      <c r="I46" s="363"/>
      <c r="J46" s="89" t="s">
        <v>19</v>
      </c>
      <c r="K46" s="88" t="s">
        <v>48</v>
      </c>
      <c r="L46" s="88" t="s">
        <v>25</v>
      </c>
      <c r="M46" s="90" t="s">
        <v>26</v>
      </c>
      <c r="N46" s="90" t="s">
        <v>27</v>
      </c>
      <c r="O46" s="90" t="s">
        <v>28</v>
      </c>
      <c r="P46" s="91" t="s">
        <v>29</v>
      </c>
    </row>
    <row r="47" spans="1:17" s="6" customFormat="1" ht="67" hidden="1" customHeight="1">
      <c r="A47" s="54">
        <v>1</v>
      </c>
      <c r="B47" s="322" t="s">
        <v>41</v>
      </c>
      <c r="C47" s="322"/>
      <c r="D47" s="322"/>
      <c r="E47" s="322"/>
      <c r="F47" s="55" t="s">
        <v>281</v>
      </c>
      <c r="G47" s="275" t="s">
        <v>615</v>
      </c>
      <c r="H47" s="315" t="str">
        <f>$D$18</f>
        <v>ORANGE</v>
      </c>
      <c r="I47" s="316"/>
      <c r="J47" s="56" t="s">
        <v>30</v>
      </c>
      <c r="K47" s="57">
        <f>$P$20</f>
        <v>0</v>
      </c>
      <c r="L47" s="58">
        <f>190/4500</f>
        <v>4.2222222222222223E-2</v>
      </c>
      <c r="M47" s="59">
        <f t="shared" ref="M47:M52" si="11">K47*L47</f>
        <v>0</v>
      </c>
      <c r="N47" s="62"/>
      <c r="O47" s="60">
        <f t="shared" ref="O47:O52" si="12">ROUNDUP(N47+M47,0)</f>
        <v>0</v>
      </c>
      <c r="P47" s="121"/>
    </row>
    <row r="48" spans="1:17" s="6" customFormat="1" ht="71.150000000000006" customHeight="1">
      <c r="A48" s="54">
        <v>1</v>
      </c>
      <c r="B48" s="322" t="s">
        <v>41</v>
      </c>
      <c r="C48" s="322"/>
      <c r="D48" s="322"/>
      <c r="E48" s="322"/>
      <c r="F48" s="55" t="str">
        <f>E40</f>
        <v xml:space="preserve">INSIGNIA BLUE </v>
      </c>
      <c r="G48" s="275" t="s">
        <v>282</v>
      </c>
      <c r="H48" s="315" t="str">
        <f>$D$23</f>
        <v>NAVY</v>
      </c>
      <c r="I48" s="316"/>
      <c r="J48" s="56" t="s">
        <v>30</v>
      </c>
      <c r="K48" s="57">
        <f>$P$25</f>
        <v>317</v>
      </c>
      <c r="L48" s="58">
        <f t="shared" ref="L48:L49" si="13">190/4500</f>
        <v>4.2222222222222223E-2</v>
      </c>
      <c r="M48" s="59">
        <f t="shared" si="11"/>
        <v>13.384444444444444</v>
      </c>
      <c r="N48" s="62"/>
      <c r="O48" s="60">
        <f t="shared" si="12"/>
        <v>14</v>
      </c>
      <c r="P48" s="121"/>
    </row>
    <row r="49" spans="1:16" s="6" customFormat="1" ht="65.95" customHeight="1">
      <c r="A49" s="54">
        <v>1</v>
      </c>
      <c r="B49" s="322" t="s">
        <v>41</v>
      </c>
      <c r="C49" s="322"/>
      <c r="D49" s="322"/>
      <c r="E49" s="322"/>
      <c r="F49" s="55" t="s">
        <v>258</v>
      </c>
      <c r="G49" s="275" t="s">
        <v>259</v>
      </c>
      <c r="H49" s="315" t="str">
        <f>$D$28</f>
        <v>BLACK</v>
      </c>
      <c r="I49" s="316"/>
      <c r="J49" s="56" t="s">
        <v>30</v>
      </c>
      <c r="K49" s="57">
        <f>$P$30</f>
        <v>317</v>
      </c>
      <c r="L49" s="58">
        <f t="shared" si="13"/>
        <v>4.2222222222222223E-2</v>
      </c>
      <c r="M49" s="59">
        <f t="shared" si="11"/>
        <v>13.384444444444444</v>
      </c>
      <c r="N49" s="62"/>
      <c r="O49" s="60">
        <f t="shared" si="12"/>
        <v>14</v>
      </c>
      <c r="P49" s="121"/>
    </row>
    <row r="50" spans="1:16" s="6" customFormat="1" ht="65.95" hidden="1" customHeight="1">
      <c r="A50" s="54">
        <v>2</v>
      </c>
      <c r="B50" s="322" t="s">
        <v>89</v>
      </c>
      <c r="C50" s="322"/>
      <c r="D50" s="322"/>
      <c r="E50" s="322"/>
      <c r="F50" s="55" t="s">
        <v>87</v>
      </c>
      <c r="G50" s="275" t="s">
        <v>269</v>
      </c>
      <c r="H50" s="315" t="str">
        <f t="shared" ref="H50" si="14">$D$18</f>
        <v>ORANGE</v>
      </c>
      <c r="I50" s="316"/>
      <c r="J50" s="56" t="s">
        <v>30</v>
      </c>
      <c r="K50" s="57">
        <f t="shared" ref="K50" si="15">$P$20</f>
        <v>0</v>
      </c>
      <c r="L50" s="115">
        <f>3/4500</f>
        <v>6.6666666666666664E-4</v>
      </c>
      <c r="M50" s="59">
        <f t="shared" si="11"/>
        <v>0</v>
      </c>
      <c r="N50" s="58"/>
      <c r="O50" s="60">
        <f t="shared" si="12"/>
        <v>0</v>
      </c>
      <c r="P50" s="61"/>
    </row>
    <row r="51" spans="1:16" s="6" customFormat="1" ht="65.95" customHeight="1">
      <c r="A51" s="54">
        <v>2</v>
      </c>
      <c r="B51" s="322" t="s">
        <v>89</v>
      </c>
      <c r="C51" s="322"/>
      <c r="D51" s="322"/>
      <c r="E51" s="322"/>
      <c r="F51" s="55" t="s">
        <v>87</v>
      </c>
      <c r="G51" s="275" t="s">
        <v>269</v>
      </c>
      <c r="H51" s="315" t="str">
        <f t="shared" ref="H51" si="16">$D$23</f>
        <v>NAVY</v>
      </c>
      <c r="I51" s="316"/>
      <c r="J51" s="56" t="s">
        <v>30</v>
      </c>
      <c r="K51" s="57">
        <f t="shared" ref="K51" si="17">$P$25</f>
        <v>317</v>
      </c>
      <c r="L51" s="115">
        <f>3/4500</f>
        <v>6.6666666666666664E-4</v>
      </c>
      <c r="M51" s="59">
        <f t="shared" si="11"/>
        <v>0.21133333333333332</v>
      </c>
      <c r="N51" s="58"/>
      <c r="O51" s="60">
        <f t="shared" si="12"/>
        <v>1</v>
      </c>
      <c r="P51" s="61"/>
    </row>
    <row r="52" spans="1:16" s="6" customFormat="1" ht="65.95" customHeight="1">
      <c r="A52" s="54">
        <v>2</v>
      </c>
      <c r="B52" s="322" t="s">
        <v>89</v>
      </c>
      <c r="C52" s="322"/>
      <c r="D52" s="322"/>
      <c r="E52" s="322"/>
      <c r="F52" s="55" t="s">
        <v>87</v>
      </c>
      <c r="G52" s="275" t="s">
        <v>269</v>
      </c>
      <c r="H52" s="315" t="str">
        <f t="shared" ref="H52" si="18">$D$28</f>
        <v>BLACK</v>
      </c>
      <c r="I52" s="316"/>
      <c r="J52" s="56" t="s">
        <v>30</v>
      </c>
      <c r="K52" s="57">
        <f t="shared" ref="K52" si="19">$P$30</f>
        <v>317</v>
      </c>
      <c r="L52" s="115">
        <f>3/4500</f>
        <v>6.6666666666666664E-4</v>
      </c>
      <c r="M52" s="59">
        <f t="shared" si="11"/>
        <v>0.21133333333333332</v>
      </c>
      <c r="N52" s="58"/>
      <c r="O52" s="60">
        <f t="shared" si="12"/>
        <v>1</v>
      </c>
      <c r="P52" s="61"/>
    </row>
    <row r="53" spans="1:16" s="6" customFormat="1" ht="65.95" hidden="1" customHeight="1">
      <c r="A53" s="54">
        <v>3</v>
      </c>
      <c r="B53" s="321" t="s">
        <v>86</v>
      </c>
      <c r="C53" s="322"/>
      <c r="D53" s="322"/>
      <c r="E53" s="322"/>
      <c r="F53" s="55" t="s">
        <v>40</v>
      </c>
      <c r="G53" s="55"/>
      <c r="H53" s="315" t="str">
        <f t="shared" ref="H53" si="20">$D$18</f>
        <v>ORANGE</v>
      </c>
      <c r="I53" s="316"/>
      <c r="J53" s="57" t="s">
        <v>31</v>
      </c>
      <c r="K53" s="57">
        <f t="shared" ref="K53" si="21">$P$20</f>
        <v>0</v>
      </c>
      <c r="L53" s="62">
        <v>1</v>
      </c>
      <c r="M53" s="62">
        <f t="shared" ref="M53:M64" si="22">L53*K53</f>
        <v>0</v>
      </c>
      <c r="N53" s="62"/>
      <c r="O53" s="60">
        <f t="shared" ref="O53:O64" si="23">N53+M53</f>
        <v>0</v>
      </c>
      <c r="P53" s="61"/>
    </row>
    <row r="54" spans="1:16" s="6" customFormat="1" ht="65.95" customHeight="1">
      <c r="A54" s="54">
        <v>3</v>
      </c>
      <c r="B54" s="321" t="s">
        <v>86</v>
      </c>
      <c r="C54" s="322"/>
      <c r="D54" s="322"/>
      <c r="E54" s="322"/>
      <c r="F54" s="55" t="s">
        <v>40</v>
      </c>
      <c r="G54" s="55"/>
      <c r="H54" s="315" t="str">
        <f t="shared" ref="H54" si="24">$D$23</f>
        <v>NAVY</v>
      </c>
      <c r="I54" s="316"/>
      <c r="J54" s="57" t="s">
        <v>31</v>
      </c>
      <c r="K54" s="57">
        <f t="shared" ref="K54" si="25">$P$25</f>
        <v>317</v>
      </c>
      <c r="L54" s="62">
        <v>1</v>
      </c>
      <c r="M54" s="62">
        <f t="shared" si="22"/>
        <v>317</v>
      </c>
      <c r="N54" s="62"/>
      <c r="O54" s="60">
        <f t="shared" si="23"/>
        <v>317</v>
      </c>
      <c r="P54" s="61"/>
    </row>
    <row r="55" spans="1:16" s="6" customFormat="1" ht="65.95" customHeight="1">
      <c r="A55" s="54">
        <v>3</v>
      </c>
      <c r="B55" s="321" t="s">
        <v>86</v>
      </c>
      <c r="C55" s="322"/>
      <c r="D55" s="322"/>
      <c r="E55" s="322"/>
      <c r="F55" s="55" t="s">
        <v>40</v>
      </c>
      <c r="G55" s="55"/>
      <c r="H55" s="315" t="str">
        <f t="shared" ref="H55" si="26">$D$28</f>
        <v>BLACK</v>
      </c>
      <c r="I55" s="316"/>
      <c r="J55" s="57" t="s">
        <v>31</v>
      </c>
      <c r="K55" s="57">
        <f t="shared" ref="K55" si="27">$P$30</f>
        <v>317</v>
      </c>
      <c r="L55" s="62">
        <v>1</v>
      </c>
      <c r="M55" s="62">
        <f t="shared" si="22"/>
        <v>317</v>
      </c>
      <c r="N55" s="62"/>
      <c r="O55" s="60">
        <f t="shared" si="23"/>
        <v>317</v>
      </c>
      <c r="P55" s="61"/>
    </row>
    <row r="56" spans="1:16" s="6" customFormat="1" ht="65.95" hidden="1" customHeight="1">
      <c r="A56" s="54">
        <v>4</v>
      </c>
      <c r="B56" s="321" t="s">
        <v>95</v>
      </c>
      <c r="C56" s="322"/>
      <c r="D56" s="322"/>
      <c r="E56" s="322"/>
      <c r="F56" s="55" t="s">
        <v>87</v>
      </c>
      <c r="G56" s="55"/>
      <c r="H56" s="315" t="str">
        <f t="shared" ref="H56" si="28">$D$18</f>
        <v>ORANGE</v>
      </c>
      <c r="I56" s="316"/>
      <c r="J56" s="57" t="s">
        <v>31</v>
      </c>
      <c r="K56" s="57">
        <f t="shared" ref="K56" si="29">$P$20</f>
        <v>0</v>
      </c>
      <c r="L56" s="62">
        <v>1</v>
      </c>
      <c r="M56" s="62">
        <f t="shared" si="22"/>
        <v>0</v>
      </c>
      <c r="N56" s="62"/>
      <c r="O56" s="60">
        <f t="shared" si="23"/>
        <v>0</v>
      </c>
      <c r="P56" s="61"/>
    </row>
    <row r="57" spans="1:16" s="6" customFormat="1" ht="65.95" customHeight="1">
      <c r="A57" s="54">
        <v>4</v>
      </c>
      <c r="B57" s="321" t="s">
        <v>95</v>
      </c>
      <c r="C57" s="322"/>
      <c r="D57" s="322"/>
      <c r="E57" s="322"/>
      <c r="F57" s="55" t="s">
        <v>87</v>
      </c>
      <c r="G57" s="55"/>
      <c r="H57" s="315" t="str">
        <f t="shared" ref="H57" si="30">$D$23</f>
        <v>NAVY</v>
      </c>
      <c r="I57" s="316"/>
      <c r="J57" s="57" t="s">
        <v>31</v>
      </c>
      <c r="K57" s="57">
        <f t="shared" ref="K57" si="31">$P$25</f>
        <v>317</v>
      </c>
      <c r="L57" s="62">
        <v>1</v>
      </c>
      <c r="M57" s="62">
        <f t="shared" si="22"/>
        <v>317</v>
      </c>
      <c r="N57" s="62"/>
      <c r="O57" s="60">
        <f t="shared" si="23"/>
        <v>317</v>
      </c>
      <c r="P57" s="61"/>
    </row>
    <row r="58" spans="1:16" s="6" customFormat="1" ht="65.95" customHeight="1">
      <c r="A58" s="54">
        <v>4</v>
      </c>
      <c r="B58" s="321" t="s">
        <v>95</v>
      </c>
      <c r="C58" s="322"/>
      <c r="D58" s="322"/>
      <c r="E58" s="322"/>
      <c r="F58" s="55" t="s">
        <v>87</v>
      </c>
      <c r="G58" s="55"/>
      <c r="H58" s="315" t="str">
        <f t="shared" ref="H58" si="32">$D$28</f>
        <v>BLACK</v>
      </c>
      <c r="I58" s="316"/>
      <c r="J58" s="57" t="s">
        <v>31</v>
      </c>
      <c r="K58" s="57">
        <f t="shared" ref="K58" si="33">$P$30</f>
        <v>317</v>
      </c>
      <c r="L58" s="62">
        <v>1</v>
      </c>
      <c r="M58" s="62">
        <f t="shared" si="22"/>
        <v>317</v>
      </c>
      <c r="N58" s="62"/>
      <c r="O58" s="60">
        <f t="shared" si="23"/>
        <v>317</v>
      </c>
      <c r="P58" s="61"/>
    </row>
    <row r="59" spans="1:16" s="6" customFormat="1" ht="65.95" hidden="1" customHeight="1">
      <c r="A59" s="54">
        <v>5</v>
      </c>
      <c r="B59" s="321" t="s">
        <v>96</v>
      </c>
      <c r="C59" s="322"/>
      <c r="D59" s="322"/>
      <c r="E59" s="322"/>
      <c r="F59" s="55" t="s">
        <v>87</v>
      </c>
      <c r="G59" s="55"/>
      <c r="H59" s="315" t="str">
        <f t="shared" ref="H59" si="34">$D$18</f>
        <v>ORANGE</v>
      </c>
      <c r="I59" s="316"/>
      <c r="J59" s="57" t="s">
        <v>31</v>
      </c>
      <c r="K59" s="57">
        <f t="shared" ref="K59" si="35">$P$20</f>
        <v>0</v>
      </c>
      <c r="L59" s="62">
        <v>1</v>
      </c>
      <c r="M59" s="62">
        <f t="shared" si="22"/>
        <v>0</v>
      </c>
      <c r="N59" s="62"/>
      <c r="O59" s="60">
        <f t="shared" si="23"/>
        <v>0</v>
      </c>
      <c r="P59" s="61"/>
    </row>
    <row r="60" spans="1:16" s="6" customFormat="1" ht="65.95" customHeight="1">
      <c r="A60" s="54">
        <v>5</v>
      </c>
      <c r="B60" s="321" t="s">
        <v>96</v>
      </c>
      <c r="C60" s="322"/>
      <c r="D60" s="322"/>
      <c r="E60" s="322"/>
      <c r="F60" s="55" t="s">
        <v>87</v>
      </c>
      <c r="G60" s="55"/>
      <c r="H60" s="315" t="str">
        <f t="shared" ref="H60" si="36">$D$23</f>
        <v>NAVY</v>
      </c>
      <c r="I60" s="316"/>
      <c r="J60" s="57" t="s">
        <v>31</v>
      </c>
      <c r="K60" s="57">
        <f t="shared" ref="K60" si="37">$P$25</f>
        <v>317</v>
      </c>
      <c r="L60" s="62">
        <v>1</v>
      </c>
      <c r="M60" s="62">
        <f t="shared" si="22"/>
        <v>317</v>
      </c>
      <c r="N60" s="62"/>
      <c r="O60" s="60">
        <f t="shared" si="23"/>
        <v>317</v>
      </c>
      <c r="P60" s="61"/>
    </row>
    <row r="61" spans="1:16" s="6" customFormat="1" ht="65.95" customHeight="1">
      <c r="A61" s="54">
        <v>5</v>
      </c>
      <c r="B61" s="321" t="s">
        <v>96</v>
      </c>
      <c r="C61" s="322"/>
      <c r="D61" s="322"/>
      <c r="E61" s="322"/>
      <c r="F61" s="55" t="s">
        <v>87</v>
      </c>
      <c r="G61" s="55"/>
      <c r="H61" s="315" t="str">
        <f t="shared" ref="H61" si="38">$D$28</f>
        <v>BLACK</v>
      </c>
      <c r="I61" s="316"/>
      <c r="J61" s="57" t="s">
        <v>31</v>
      </c>
      <c r="K61" s="57">
        <f t="shared" ref="K61" si="39">$P$30</f>
        <v>317</v>
      </c>
      <c r="L61" s="62">
        <v>1</v>
      </c>
      <c r="M61" s="62">
        <f t="shared" si="22"/>
        <v>317</v>
      </c>
      <c r="N61" s="62"/>
      <c r="O61" s="60">
        <f t="shared" si="23"/>
        <v>317</v>
      </c>
      <c r="P61" s="61"/>
    </row>
    <row r="62" spans="1:16" s="6" customFormat="1" ht="65.95" hidden="1" customHeight="1">
      <c r="A62" s="54">
        <v>6</v>
      </c>
      <c r="B62" s="321" t="s">
        <v>257</v>
      </c>
      <c r="C62" s="322"/>
      <c r="D62" s="322"/>
      <c r="E62" s="322"/>
      <c r="F62" s="55" t="s">
        <v>87</v>
      </c>
      <c r="G62" s="55"/>
      <c r="H62" s="315" t="str">
        <f t="shared" ref="H62" si="40">$D$18</f>
        <v>ORANGE</v>
      </c>
      <c r="I62" s="316"/>
      <c r="J62" s="57" t="s">
        <v>31</v>
      </c>
      <c r="K62" s="57">
        <f t="shared" ref="K62" si="41">$P$20</f>
        <v>0</v>
      </c>
      <c r="L62" s="62">
        <v>1</v>
      </c>
      <c r="M62" s="62">
        <f t="shared" si="22"/>
        <v>0</v>
      </c>
      <c r="N62" s="62"/>
      <c r="O62" s="60">
        <f t="shared" si="23"/>
        <v>0</v>
      </c>
      <c r="P62" s="61"/>
    </row>
    <row r="63" spans="1:16" s="6" customFormat="1" ht="65.95" customHeight="1">
      <c r="A63" s="54">
        <v>6</v>
      </c>
      <c r="B63" s="321" t="s">
        <v>257</v>
      </c>
      <c r="C63" s="322"/>
      <c r="D63" s="322"/>
      <c r="E63" s="322"/>
      <c r="F63" s="55" t="s">
        <v>87</v>
      </c>
      <c r="G63" s="55"/>
      <c r="H63" s="315" t="str">
        <f t="shared" ref="H63" si="42">$D$23</f>
        <v>NAVY</v>
      </c>
      <c r="I63" s="316"/>
      <c r="J63" s="57" t="s">
        <v>31</v>
      </c>
      <c r="K63" s="57">
        <f t="shared" ref="K63" si="43">$P$25</f>
        <v>317</v>
      </c>
      <c r="L63" s="62">
        <v>1</v>
      </c>
      <c r="M63" s="62">
        <f t="shared" si="22"/>
        <v>317</v>
      </c>
      <c r="N63" s="62"/>
      <c r="O63" s="60">
        <f t="shared" si="23"/>
        <v>317</v>
      </c>
      <c r="P63" s="61"/>
    </row>
    <row r="64" spans="1:16" s="6" customFormat="1" ht="65.95" customHeight="1">
      <c r="A64" s="54">
        <v>6</v>
      </c>
      <c r="B64" s="321" t="s">
        <v>257</v>
      </c>
      <c r="C64" s="322"/>
      <c r="D64" s="322"/>
      <c r="E64" s="322"/>
      <c r="F64" s="55" t="s">
        <v>87</v>
      </c>
      <c r="G64" s="55"/>
      <c r="H64" s="315" t="str">
        <f t="shared" ref="H64" si="44">$D$28</f>
        <v>BLACK</v>
      </c>
      <c r="I64" s="316"/>
      <c r="J64" s="57" t="s">
        <v>31</v>
      </c>
      <c r="K64" s="57">
        <f t="shared" ref="K64" si="45">$P$30</f>
        <v>317</v>
      </c>
      <c r="L64" s="62">
        <v>1</v>
      </c>
      <c r="M64" s="62">
        <f t="shared" si="22"/>
        <v>317</v>
      </c>
      <c r="N64" s="62"/>
      <c r="O64" s="60">
        <f t="shared" si="23"/>
        <v>317</v>
      </c>
      <c r="P64" s="61"/>
    </row>
    <row r="65" spans="1:16" s="64" customFormat="1" ht="19.899999999999999" customHeight="1">
      <c r="A65" s="38"/>
      <c r="B65" s="38"/>
      <c r="C65" s="38"/>
      <c r="D65" s="38"/>
      <c r="E65" s="38"/>
      <c r="F65" s="38"/>
      <c r="G65" s="63"/>
      <c r="H65" s="38"/>
      <c r="I65" s="38"/>
      <c r="J65" s="38"/>
      <c r="K65" s="38"/>
      <c r="L65" s="38"/>
      <c r="M65" s="38"/>
      <c r="N65" s="38"/>
      <c r="O65" s="38"/>
      <c r="P65" s="38"/>
    </row>
    <row r="66" spans="1:16" s="50" customFormat="1" ht="43.5" customHeight="1" thickBot="1">
      <c r="B66" s="9" t="s">
        <v>68</v>
      </c>
      <c r="F66" s="65"/>
      <c r="G66" s="66"/>
      <c r="H66" s="65"/>
      <c r="I66" s="65"/>
      <c r="J66" s="65"/>
      <c r="K66" s="65"/>
      <c r="L66" s="65"/>
      <c r="M66" s="65"/>
      <c r="N66" s="65"/>
      <c r="O66" s="65"/>
      <c r="P66" s="67"/>
    </row>
    <row r="67" spans="1:16" s="53" customFormat="1" ht="92.45" customHeight="1">
      <c r="A67" s="386" t="s">
        <v>23</v>
      </c>
      <c r="B67" s="387"/>
      <c r="C67" s="387"/>
      <c r="D67" s="387"/>
      <c r="E67" s="388"/>
      <c r="F67" s="123" t="s">
        <v>47</v>
      </c>
      <c r="G67" s="123" t="s">
        <v>24</v>
      </c>
      <c r="H67" s="384" t="s">
        <v>42</v>
      </c>
      <c r="I67" s="385"/>
      <c r="J67" s="124" t="s">
        <v>19</v>
      </c>
      <c r="K67" s="123" t="s">
        <v>48</v>
      </c>
      <c r="L67" s="123" t="s">
        <v>25</v>
      </c>
      <c r="M67" s="125" t="s">
        <v>26</v>
      </c>
      <c r="N67" s="125" t="s">
        <v>27</v>
      </c>
      <c r="O67" s="125" t="s">
        <v>28</v>
      </c>
      <c r="P67" s="126" t="s">
        <v>29</v>
      </c>
    </row>
    <row r="68" spans="1:16" s="6" customFormat="1" ht="49" hidden="1" customHeight="1">
      <c r="A68" s="54">
        <v>1</v>
      </c>
      <c r="B68" s="321" t="s">
        <v>92</v>
      </c>
      <c r="C68" s="322"/>
      <c r="D68" s="322"/>
      <c r="E68" s="322"/>
      <c r="F68" s="55" t="s">
        <v>40</v>
      </c>
      <c r="G68" s="55"/>
      <c r="H68" s="315" t="str">
        <f t="shared" ref="H68:H83" si="46">$D$18</f>
        <v>ORANGE</v>
      </c>
      <c r="I68" s="316"/>
      <c r="J68" s="57" t="s">
        <v>31</v>
      </c>
      <c r="K68" s="57">
        <f t="shared" ref="K68:K83" si="47">$P$20</f>
        <v>0</v>
      </c>
      <c r="L68" s="62">
        <v>1</v>
      </c>
      <c r="M68" s="62">
        <f t="shared" ref="M68:M82" si="48">L68*K68</f>
        <v>0</v>
      </c>
      <c r="N68" s="62"/>
      <c r="O68" s="60">
        <f t="shared" ref="O68:O85" si="49">N68+M68</f>
        <v>0</v>
      </c>
      <c r="P68" s="127" t="s">
        <v>260</v>
      </c>
    </row>
    <row r="69" spans="1:16" s="6" customFormat="1" ht="49" customHeight="1">
      <c r="A69" s="54">
        <v>1</v>
      </c>
      <c r="B69" s="321" t="s">
        <v>92</v>
      </c>
      <c r="C69" s="322"/>
      <c r="D69" s="322"/>
      <c r="E69" s="322"/>
      <c r="F69" s="55" t="s">
        <v>40</v>
      </c>
      <c r="G69" s="55"/>
      <c r="H69" s="315" t="str">
        <f t="shared" ref="H69:H84" si="50">$D$23</f>
        <v>NAVY</v>
      </c>
      <c r="I69" s="316"/>
      <c r="J69" s="57" t="s">
        <v>31</v>
      </c>
      <c r="K69" s="57">
        <f t="shared" ref="K69:K84" si="51">$P$25</f>
        <v>317</v>
      </c>
      <c r="L69" s="62">
        <v>1</v>
      </c>
      <c r="M69" s="62">
        <f t="shared" si="48"/>
        <v>317</v>
      </c>
      <c r="N69" s="62"/>
      <c r="O69" s="60">
        <f t="shared" si="49"/>
        <v>317</v>
      </c>
      <c r="P69" s="127" t="s">
        <v>260</v>
      </c>
    </row>
    <row r="70" spans="1:16" s="6" customFormat="1" ht="49" customHeight="1">
      <c r="A70" s="54">
        <v>1</v>
      </c>
      <c r="B70" s="321" t="s">
        <v>92</v>
      </c>
      <c r="C70" s="322"/>
      <c r="D70" s="322"/>
      <c r="E70" s="322"/>
      <c r="F70" s="55" t="s">
        <v>40</v>
      </c>
      <c r="G70" s="55"/>
      <c r="H70" s="315" t="str">
        <f t="shared" ref="H70" si="52">$D$28</f>
        <v>BLACK</v>
      </c>
      <c r="I70" s="316"/>
      <c r="J70" s="57" t="s">
        <v>31</v>
      </c>
      <c r="K70" s="57">
        <f t="shared" ref="K70" si="53">$P$30</f>
        <v>317</v>
      </c>
      <c r="L70" s="62">
        <v>1</v>
      </c>
      <c r="M70" s="62">
        <f t="shared" si="48"/>
        <v>317</v>
      </c>
      <c r="N70" s="62"/>
      <c r="O70" s="60">
        <f t="shared" si="49"/>
        <v>317</v>
      </c>
      <c r="P70" s="127" t="s">
        <v>260</v>
      </c>
    </row>
    <row r="71" spans="1:16" s="6" customFormat="1" ht="49" hidden="1" customHeight="1">
      <c r="A71" s="54">
        <v>2</v>
      </c>
      <c r="B71" s="321" t="s">
        <v>99</v>
      </c>
      <c r="C71" s="322"/>
      <c r="D71" s="322"/>
      <c r="E71" s="322"/>
      <c r="F71" s="55" t="s">
        <v>94</v>
      </c>
      <c r="G71" s="55"/>
      <c r="H71" s="315" t="str">
        <f t="shared" si="46"/>
        <v>ORANGE</v>
      </c>
      <c r="I71" s="316"/>
      <c r="J71" s="57" t="s">
        <v>31</v>
      </c>
      <c r="K71" s="57">
        <f t="shared" si="47"/>
        <v>0</v>
      </c>
      <c r="L71" s="62">
        <v>1</v>
      </c>
      <c r="M71" s="62">
        <f t="shared" si="48"/>
        <v>0</v>
      </c>
      <c r="N71" s="62"/>
      <c r="O71" s="60">
        <f t="shared" si="49"/>
        <v>0</v>
      </c>
      <c r="P71" s="61" t="s">
        <v>107</v>
      </c>
    </row>
    <row r="72" spans="1:16" s="6" customFormat="1" ht="49" customHeight="1">
      <c r="A72" s="54">
        <v>2</v>
      </c>
      <c r="B72" s="321" t="s">
        <v>99</v>
      </c>
      <c r="C72" s="322"/>
      <c r="D72" s="322"/>
      <c r="E72" s="322"/>
      <c r="F72" s="55" t="s">
        <v>94</v>
      </c>
      <c r="G72" s="55"/>
      <c r="H72" s="315" t="str">
        <f t="shared" si="50"/>
        <v>NAVY</v>
      </c>
      <c r="I72" s="316"/>
      <c r="J72" s="57" t="s">
        <v>31</v>
      </c>
      <c r="K72" s="57">
        <f t="shared" si="51"/>
        <v>317</v>
      </c>
      <c r="L72" s="62">
        <v>1</v>
      </c>
      <c r="M72" s="62">
        <f t="shared" si="48"/>
        <v>317</v>
      </c>
      <c r="N72" s="62"/>
      <c r="O72" s="60">
        <f t="shared" si="49"/>
        <v>317</v>
      </c>
      <c r="P72" s="61" t="s">
        <v>107</v>
      </c>
    </row>
    <row r="73" spans="1:16" s="6" customFormat="1" ht="49" customHeight="1">
      <c r="A73" s="54">
        <v>2</v>
      </c>
      <c r="B73" s="321" t="s">
        <v>99</v>
      </c>
      <c r="C73" s="322"/>
      <c r="D73" s="322"/>
      <c r="E73" s="322"/>
      <c r="F73" s="55" t="s">
        <v>94</v>
      </c>
      <c r="G73" s="55"/>
      <c r="H73" s="315" t="str">
        <f t="shared" ref="H73:H85" si="54">$D$28</f>
        <v>BLACK</v>
      </c>
      <c r="I73" s="316"/>
      <c r="J73" s="57" t="s">
        <v>31</v>
      </c>
      <c r="K73" s="57">
        <f t="shared" ref="K73:K85" si="55">$P$30</f>
        <v>317</v>
      </c>
      <c r="L73" s="62">
        <v>1</v>
      </c>
      <c r="M73" s="62">
        <f t="shared" si="48"/>
        <v>317</v>
      </c>
      <c r="N73" s="62"/>
      <c r="O73" s="60">
        <f t="shared" si="49"/>
        <v>317</v>
      </c>
      <c r="P73" s="61" t="s">
        <v>107</v>
      </c>
    </row>
    <row r="74" spans="1:16" s="6" customFormat="1" ht="49" hidden="1" customHeight="1">
      <c r="A74" s="54">
        <v>3</v>
      </c>
      <c r="B74" s="321" t="s">
        <v>93</v>
      </c>
      <c r="C74" s="322"/>
      <c r="D74" s="322"/>
      <c r="E74" s="322"/>
      <c r="F74" s="55" t="s">
        <v>40</v>
      </c>
      <c r="G74" s="55"/>
      <c r="H74" s="315" t="str">
        <f t="shared" si="46"/>
        <v>ORANGE</v>
      </c>
      <c r="I74" s="316"/>
      <c r="J74" s="57" t="s">
        <v>31</v>
      </c>
      <c r="K74" s="57">
        <f t="shared" si="47"/>
        <v>0</v>
      </c>
      <c r="L74" s="62">
        <v>1</v>
      </c>
      <c r="M74" s="62">
        <f t="shared" si="48"/>
        <v>0</v>
      </c>
      <c r="N74" s="62"/>
      <c r="O74" s="60">
        <f t="shared" si="49"/>
        <v>0</v>
      </c>
      <c r="P74" s="61"/>
    </row>
    <row r="75" spans="1:16" s="6" customFormat="1" ht="49" customHeight="1">
      <c r="A75" s="54">
        <v>3</v>
      </c>
      <c r="B75" s="321" t="s">
        <v>93</v>
      </c>
      <c r="C75" s="322"/>
      <c r="D75" s="322"/>
      <c r="E75" s="322"/>
      <c r="F75" s="55" t="s">
        <v>40</v>
      </c>
      <c r="G75" s="55"/>
      <c r="H75" s="315" t="str">
        <f t="shared" si="50"/>
        <v>NAVY</v>
      </c>
      <c r="I75" s="316"/>
      <c r="J75" s="57" t="s">
        <v>31</v>
      </c>
      <c r="K75" s="57">
        <f t="shared" si="51"/>
        <v>317</v>
      </c>
      <c r="L75" s="62">
        <v>1</v>
      </c>
      <c r="M75" s="62">
        <f t="shared" si="48"/>
        <v>317</v>
      </c>
      <c r="N75" s="62"/>
      <c r="O75" s="60">
        <f t="shared" si="49"/>
        <v>317</v>
      </c>
      <c r="P75" s="61"/>
    </row>
    <row r="76" spans="1:16" s="6" customFormat="1" ht="49" customHeight="1">
      <c r="A76" s="54">
        <v>3</v>
      </c>
      <c r="B76" s="321" t="s">
        <v>93</v>
      </c>
      <c r="C76" s="322"/>
      <c r="D76" s="322"/>
      <c r="E76" s="322"/>
      <c r="F76" s="55" t="s">
        <v>40</v>
      </c>
      <c r="G76" s="55"/>
      <c r="H76" s="315" t="str">
        <f t="shared" si="54"/>
        <v>BLACK</v>
      </c>
      <c r="I76" s="316"/>
      <c r="J76" s="57" t="s">
        <v>31</v>
      </c>
      <c r="K76" s="57">
        <f t="shared" si="55"/>
        <v>317</v>
      </c>
      <c r="L76" s="62">
        <v>1</v>
      </c>
      <c r="M76" s="62">
        <f t="shared" si="48"/>
        <v>317</v>
      </c>
      <c r="N76" s="62"/>
      <c r="O76" s="60">
        <f t="shared" si="49"/>
        <v>317</v>
      </c>
      <c r="P76" s="61"/>
    </row>
    <row r="77" spans="1:16" s="6" customFormat="1" ht="49" hidden="1" customHeight="1">
      <c r="A77" s="54">
        <v>4</v>
      </c>
      <c r="B77" s="321" t="s">
        <v>100</v>
      </c>
      <c r="C77" s="322"/>
      <c r="D77" s="322"/>
      <c r="E77" s="322"/>
      <c r="F77" s="55" t="s">
        <v>94</v>
      </c>
      <c r="G77" s="55"/>
      <c r="H77" s="315" t="str">
        <f t="shared" si="46"/>
        <v>ORANGE</v>
      </c>
      <c r="I77" s="316"/>
      <c r="J77" s="57" t="s">
        <v>31</v>
      </c>
      <c r="K77" s="57">
        <f t="shared" si="47"/>
        <v>0</v>
      </c>
      <c r="L77" s="58">
        <f t="shared" ref="L77:L82" si="56">1/12</f>
        <v>8.3333333333333329E-2</v>
      </c>
      <c r="M77" s="62">
        <f t="shared" si="48"/>
        <v>0</v>
      </c>
      <c r="N77" s="62"/>
      <c r="O77" s="60">
        <f t="shared" si="49"/>
        <v>0</v>
      </c>
      <c r="P77" s="61"/>
    </row>
    <row r="78" spans="1:16" s="6" customFormat="1" ht="49" customHeight="1">
      <c r="A78" s="54">
        <v>4</v>
      </c>
      <c r="B78" s="321" t="s">
        <v>100</v>
      </c>
      <c r="C78" s="322"/>
      <c r="D78" s="322"/>
      <c r="E78" s="322"/>
      <c r="F78" s="55" t="s">
        <v>94</v>
      </c>
      <c r="G78" s="55"/>
      <c r="H78" s="315" t="str">
        <f t="shared" si="50"/>
        <v>NAVY</v>
      </c>
      <c r="I78" s="316"/>
      <c r="J78" s="57" t="s">
        <v>31</v>
      </c>
      <c r="K78" s="57">
        <f t="shared" si="51"/>
        <v>317</v>
      </c>
      <c r="L78" s="58">
        <f t="shared" si="56"/>
        <v>8.3333333333333329E-2</v>
      </c>
      <c r="M78" s="62">
        <f t="shared" si="48"/>
        <v>26.416666666666664</v>
      </c>
      <c r="N78" s="62"/>
      <c r="O78" s="60">
        <f t="shared" si="49"/>
        <v>26.416666666666664</v>
      </c>
      <c r="P78" s="61"/>
    </row>
    <row r="79" spans="1:16" s="6" customFormat="1" ht="49" customHeight="1">
      <c r="A79" s="54">
        <v>4</v>
      </c>
      <c r="B79" s="321" t="s">
        <v>100</v>
      </c>
      <c r="C79" s="322"/>
      <c r="D79" s="322"/>
      <c r="E79" s="322"/>
      <c r="F79" s="55" t="s">
        <v>94</v>
      </c>
      <c r="G79" s="55"/>
      <c r="H79" s="315" t="str">
        <f t="shared" si="54"/>
        <v>BLACK</v>
      </c>
      <c r="I79" s="316"/>
      <c r="J79" s="57" t="s">
        <v>31</v>
      </c>
      <c r="K79" s="57">
        <f t="shared" si="55"/>
        <v>317</v>
      </c>
      <c r="L79" s="58">
        <f t="shared" si="56"/>
        <v>8.3333333333333329E-2</v>
      </c>
      <c r="M79" s="62">
        <f t="shared" si="48"/>
        <v>26.416666666666664</v>
      </c>
      <c r="N79" s="62"/>
      <c r="O79" s="60">
        <f t="shared" si="49"/>
        <v>26.416666666666664</v>
      </c>
      <c r="P79" s="61"/>
    </row>
    <row r="80" spans="1:16" s="6" customFormat="1" ht="49" hidden="1" customHeight="1">
      <c r="A80" s="54">
        <v>5</v>
      </c>
      <c r="B80" s="321" t="s">
        <v>101</v>
      </c>
      <c r="C80" s="322"/>
      <c r="D80" s="322"/>
      <c r="E80" s="322"/>
      <c r="F80" s="122" t="s">
        <v>57</v>
      </c>
      <c r="G80" s="122"/>
      <c r="H80" s="315" t="str">
        <f t="shared" si="46"/>
        <v>ORANGE</v>
      </c>
      <c r="I80" s="316"/>
      <c r="J80" s="57" t="s">
        <v>31</v>
      </c>
      <c r="K80" s="57">
        <f t="shared" si="47"/>
        <v>0</v>
      </c>
      <c r="L80" s="58">
        <f t="shared" si="56"/>
        <v>8.3333333333333329E-2</v>
      </c>
      <c r="M80" s="62">
        <f t="shared" si="48"/>
        <v>0</v>
      </c>
      <c r="N80" s="62"/>
      <c r="O80" s="60">
        <f t="shared" si="49"/>
        <v>0</v>
      </c>
      <c r="P80" s="61"/>
    </row>
    <row r="81" spans="1:16" s="6" customFormat="1" ht="49" customHeight="1">
      <c r="A81" s="54">
        <v>5</v>
      </c>
      <c r="B81" s="321" t="s">
        <v>101</v>
      </c>
      <c r="C81" s="322"/>
      <c r="D81" s="322"/>
      <c r="E81" s="322"/>
      <c r="F81" s="122" t="s">
        <v>57</v>
      </c>
      <c r="G81" s="122"/>
      <c r="H81" s="315" t="str">
        <f t="shared" si="50"/>
        <v>NAVY</v>
      </c>
      <c r="I81" s="316"/>
      <c r="J81" s="57" t="s">
        <v>31</v>
      </c>
      <c r="K81" s="57">
        <f t="shared" si="51"/>
        <v>317</v>
      </c>
      <c r="L81" s="58">
        <f t="shared" si="56"/>
        <v>8.3333333333333329E-2</v>
      </c>
      <c r="M81" s="62">
        <f t="shared" si="48"/>
        <v>26.416666666666664</v>
      </c>
      <c r="N81" s="62"/>
      <c r="O81" s="60">
        <f t="shared" si="49"/>
        <v>26.416666666666664</v>
      </c>
      <c r="P81" s="61"/>
    </row>
    <row r="82" spans="1:16" s="6" customFormat="1" ht="49" customHeight="1">
      <c r="A82" s="54">
        <v>5</v>
      </c>
      <c r="B82" s="321" t="s">
        <v>101</v>
      </c>
      <c r="C82" s="322"/>
      <c r="D82" s="322"/>
      <c r="E82" s="322"/>
      <c r="F82" s="122" t="s">
        <v>57</v>
      </c>
      <c r="G82" s="122"/>
      <c r="H82" s="315" t="str">
        <f t="shared" si="54"/>
        <v>BLACK</v>
      </c>
      <c r="I82" s="316"/>
      <c r="J82" s="57" t="s">
        <v>31</v>
      </c>
      <c r="K82" s="57">
        <f t="shared" si="55"/>
        <v>317</v>
      </c>
      <c r="L82" s="58">
        <f t="shared" si="56"/>
        <v>8.3333333333333329E-2</v>
      </c>
      <c r="M82" s="62">
        <f t="shared" si="48"/>
        <v>26.416666666666664</v>
      </c>
      <c r="N82" s="62"/>
      <c r="O82" s="60">
        <f t="shared" si="49"/>
        <v>26.416666666666664</v>
      </c>
      <c r="P82" s="61"/>
    </row>
    <row r="83" spans="1:16" s="6" customFormat="1" ht="49" hidden="1" customHeight="1">
      <c r="A83" s="54">
        <v>6</v>
      </c>
      <c r="B83" s="318" t="s">
        <v>56</v>
      </c>
      <c r="C83" s="319"/>
      <c r="D83" s="319"/>
      <c r="E83" s="320"/>
      <c r="F83" s="122" t="s">
        <v>57</v>
      </c>
      <c r="G83" s="122"/>
      <c r="H83" s="315" t="str">
        <f t="shared" si="46"/>
        <v>ORANGE</v>
      </c>
      <c r="I83" s="316"/>
      <c r="J83" s="57" t="s">
        <v>31</v>
      </c>
      <c r="K83" s="57">
        <f t="shared" si="47"/>
        <v>0</v>
      </c>
      <c r="L83" s="58">
        <f>L80*2</f>
        <v>0.16666666666666666</v>
      </c>
      <c r="M83" s="62">
        <f>ROUNDUP(M80*2,0)</f>
        <v>0</v>
      </c>
      <c r="N83" s="62"/>
      <c r="O83" s="60">
        <f t="shared" si="49"/>
        <v>0</v>
      </c>
      <c r="P83" s="61"/>
    </row>
    <row r="84" spans="1:16" s="6" customFormat="1" ht="49" customHeight="1">
      <c r="A84" s="54">
        <v>6</v>
      </c>
      <c r="B84" s="318" t="s">
        <v>56</v>
      </c>
      <c r="C84" s="319"/>
      <c r="D84" s="319"/>
      <c r="E84" s="320"/>
      <c r="F84" s="122" t="s">
        <v>57</v>
      </c>
      <c r="G84" s="122"/>
      <c r="H84" s="315" t="str">
        <f t="shared" si="50"/>
        <v>NAVY</v>
      </c>
      <c r="I84" s="316"/>
      <c r="J84" s="57" t="s">
        <v>31</v>
      </c>
      <c r="K84" s="57">
        <f t="shared" si="51"/>
        <v>317</v>
      </c>
      <c r="L84" s="58">
        <f>L81*2</f>
        <v>0.16666666666666666</v>
      </c>
      <c r="M84" s="62">
        <f>ROUNDUP(M81*2,0)</f>
        <v>53</v>
      </c>
      <c r="N84" s="62"/>
      <c r="O84" s="60">
        <f t="shared" si="49"/>
        <v>53</v>
      </c>
      <c r="P84" s="61"/>
    </row>
    <row r="85" spans="1:16" s="6" customFormat="1" ht="49" customHeight="1">
      <c r="A85" s="54">
        <v>6</v>
      </c>
      <c r="B85" s="318" t="s">
        <v>56</v>
      </c>
      <c r="C85" s="319"/>
      <c r="D85" s="319"/>
      <c r="E85" s="320"/>
      <c r="F85" s="122" t="s">
        <v>57</v>
      </c>
      <c r="G85" s="122"/>
      <c r="H85" s="315" t="str">
        <f t="shared" si="54"/>
        <v>BLACK</v>
      </c>
      <c r="I85" s="316"/>
      <c r="J85" s="57" t="s">
        <v>31</v>
      </c>
      <c r="K85" s="57">
        <f t="shared" si="55"/>
        <v>317</v>
      </c>
      <c r="L85" s="58">
        <f>L82*2</f>
        <v>0.16666666666666666</v>
      </c>
      <c r="M85" s="62">
        <f>ROUNDUP(M82*2,0)</f>
        <v>53</v>
      </c>
      <c r="N85" s="62"/>
      <c r="O85" s="60">
        <f t="shared" si="49"/>
        <v>53</v>
      </c>
      <c r="P85" s="61"/>
    </row>
    <row r="86" spans="1:16" s="68" customFormat="1" ht="20.3" customHeight="1">
      <c r="B86" s="69"/>
      <c r="C86" s="69"/>
      <c r="G86" s="70"/>
      <c r="N86" s="71"/>
      <c r="O86" s="71"/>
      <c r="P86" s="72"/>
    </row>
    <row r="87" spans="1:16" s="6" customFormat="1" ht="33" customHeight="1">
      <c r="B87" s="9" t="s">
        <v>69</v>
      </c>
      <c r="C87" s="73"/>
      <c r="G87" s="74"/>
      <c r="J87" s="323" t="s">
        <v>32</v>
      </c>
      <c r="K87" s="323"/>
      <c r="L87" s="323"/>
      <c r="M87" s="323"/>
      <c r="N87" s="75"/>
      <c r="O87" s="75"/>
      <c r="P87" s="76"/>
    </row>
    <row r="88" spans="1:16" s="168" customFormat="1" ht="278.5" customHeight="1">
      <c r="A88" s="168">
        <v>1</v>
      </c>
      <c r="B88" s="277" t="s">
        <v>179</v>
      </c>
      <c r="C88" s="349" t="s">
        <v>283</v>
      </c>
      <c r="D88" s="349"/>
      <c r="E88" s="349"/>
      <c r="F88" s="349"/>
      <c r="G88" s="349"/>
      <c r="H88" s="349"/>
      <c r="I88" s="349"/>
      <c r="J88" s="169"/>
      <c r="K88" s="169"/>
      <c r="L88" s="170"/>
      <c r="M88" s="170"/>
      <c r="N88" s="170"/>
      <c r="O88" s="170"/>
      <c r="P88" s="170"/>
    </row>
    <row r="89" spans="1:16" s="53" customFormat="1" ht="0.75" customHeight="1">
      <c r="A89" s="77"/>
      <c r="B89" s="345" t="s">
        <v>49</v>
      </c>
      <c r="C89" s="346"/>
      <c r="D89" s="346"/>
      <c r="E89" s="346"/>
      <c r="F89" s="346"/>
      <c r="G89" s="346"/>
      <c r="H89" s="346"/>
      <c r="I89" s="347"/>
      <c r="J89" s="78"/>
      <c r="K89" s="79"/>
      <c r="L89" s="78"/>
      <c r="M89" s="78"/>
      <c r="N89" s="78"/>
      <c r="O89" s="78"/>
      <c r="P89" s="78"/>
    </row>
    <row r="90" spans="1:16" s="6" customFormat="1" ht="34.15" customHeight="1">
      <c r="A90" s="73"/>
      <c r="B90" s="151" t="s">
        <v>42</v>
      </c>
      <c r="C90" s="332" t="s">
        <v>54</v>
      </c>
      <c r="D90" s="333"/>
      <c r="E90" s="333"/>
      <c r="F90" s="333"/>
      <c r="G90" s="333"/>
      <c r="H90" s="333"/>
      <c r="I90" s="334"/>
      <c r="J90" s="74"/>
      <c r="K90" s="74"/>
      <c r="L90" s="74"/>
      <c r="M90" s="74"/>
      <c r="N90" s="74"/>
      <c r="O90" s="74"/>
      <c r="P90" s="74"/>
    </row>
    <row r="91" spans="1:16" s="6" customFormat="1" ht="63.65" hidden="1" customHeight="1">
      <c r="A91" s="73"/>
      <c r="B91" s="148" t="str">
        <f>A36</f>
        <v>ORANGE</v>
      </c>
      <c r="C91" s="370" t="s">
        <v>608</v>
      </c>
      <c r="D91" s="371"/>
      <c r="E91" s="371"/>
      <c r="F91" s="371"/>
      <c r="G91" s="371"/>
      <c r="H91" s="371"/>
      <c r="I91" s="372"/>
      <c r="J91" s="74"/>
      <c r="K91" s="74"/>
      <c r="L91" s="74"/>
      <c r="M91" s="74"/>
      <c r="N91" s="74"/>
    </row>
    <row r="92" spans="1:16" s="6" customFormat="1" ht="64.55" customHeight="1">
      <c r="A92" s="73"/>
      <c r="B92" s="148" t="str">
        <f>D23</f>
        <v>NAVY</v>
      </c>
      <c r="C92" s="370" t="s">
        <v>609</v>
      </c>
      <c r="D92" s="371"/>
      <c r="E92" s="371"/>
      <c r="F92" s="371"/>
      <c r="G92" s="371"/>
      <c r="H92" s="371"/>
      <c r="I92" s="372"/>
      <c r="J92" s="74"/>
      <c r="K92" s="74"/>
      <c r="L92" s="74"/>
      <c r="M92" s="74"/>
      <c r="N92" s="74"/>
    </row>
    <row r="93" spans="1:16" s="6" customFormat="1" ht="56.45" customHeight="1">
      <c r="A93" s="73"/>
      <c r="B93" s="148" t="str">
        <f>D28</f>
        <v>BLACK</v>
      </c>
      <c r="C93" s="370" t="s">
        <v>268</v>
      </c>
      <c r="D93" s="371"/>
      <c r="E93" s="371"/>
      <c r="F93" s="371"/>
      <c r="G93" s="371"/>
      <c r="H93" s="371"/>
      <c r="I93" s="372"/>
      <c r="J93" s="74"/>
      <c r="K93" s="74"/>
      <c r="L93" s="74"/>
      <c r="M93" s="74"/>
      <c r="N93" s="74"/>
    </row>
    <row r="94" spans="1:16" s="6" customFormat="1" ht="34.15" customHeight="1">
      <c r="A94" s="73"/>
      <c r="B94" s="335" t="s">
        <v>55</v>
      </c>
      <c r="C94" s="336"/>
      <c r="D94" s="337"/>
      <c r="E94" s="337"/>
      <c r="F94" s="337"/>
      <c r="G94" s="337"/>
      <c r="H94" s="337"/>
      <c r="I94" s="338"/>
      <c r="J94" s="9" t="s">
        <v>285</v>
      </c>
      <c r="K94" s="74"/>
    </row>
    <row r="95" spans="1:16" s="6" customFormat="1" ht="34.15" customHeight="1">
      <c r="A95" s="73"/>
      <c r="B95" s="318" t="s">
        <v>58</v>
      </c>
      <c r="C95" s="320"/>
      <c r="D95" s="149" t="s">
        <v>72</v>
      </c>
      <c r="E95" s="149" t="s">
        <v>62</v>
      </c>
      <c r="F95" s="149" t="s">
        <v>10</v>
      </c>
      <c r="G95" s="149" t="s">
        <v>59</v>
      </c>
      <c r="H95" s="149" t="s">
        <v>60</v>
      </c>
      <c r="I95" s="149" t="s">
        <v>61</v>
      </c>
      <c r="J95" s="150"/>
    </row>
    <row r="96" spans="1:16" s="2" customFormat="1" ht="70" customHeight="1">
      <c r="A96" s="144"/>
      <c r="B96" s="307" t="s">
        <v>181</v>
      </c>
      <c r="C96" s="308"/>
      <c r="D96" s="309" t="s">
        <v>290</v>
      </c>
      <c r="E96" s="310"/>
      <c r="F96" s="310"/>
      <c r="G96" s="311" t="s">
        <v>291</v>
      </c>
      <c r="H96" s="312"/>
      <c r="I96" s="313"/>
      <c r="J96" s="146"/>
    </row>
    <row r="97" spans="1:16" s="27" customFormat="1" ht="171.95" customHeight="1">
      <c r="A97" s="28"/>
      <c r="B97" s="343" t="s">
        <v>286</v>
      </c>
      <c r="C97" s="344"/>
      <c r="D97" s="305" t="s">
        <v>288</v>
      </c>
      <c r="E97" s="305" t="s">
        <v>261</v>
      </c>
      <c r="F97" s="306" t="s">
        <v>262</v>
      </c>
      <c r="G97" s="305" t="s">
        <v>287</v>
      </c>
      <c r="H97" s="306" t="s">
        <v>289</v>
      </c>
      <c r="I97" s="305" t="s">
        <v>264</v>
      </c>
      <c r="J97" s="131"/>
      <c r="K97" s="80"/>
      <c r="L97" s="80"/>
      <c r="M97" s="80"/>
      <c r="N97" s="80"/>
      <c r="O97" s="80"/>
      <c r="P97" s="80"/>
    </row>
    <row r="98" spans="1:16" s="144" customFormat="1" ht="54.15">
      <c r="A98" s="144">
        <v>2</v>
      </c>
      <c r="B98" s="145" t="s">
        <v>180</v>
      </c>
      <c r="C98" s="3" t="s">
        <v>284</v>
      </c>
      <c r="D98" s="3"/>
      <c r="E98" s="3"/>
      <c r="F98" s="3"/>
      <c r="G98" s="146"/>
      <c r="H98" s="146"/>
      <c r="I98" s="146"/>
      <c r="J98" s="146"/>
      <c r="K98" s="147"/>
      <c r="L98" s="146"/>
      <c r="M98" s="146"/>
      <c r="N98" s="146"/>
      <c r="O98" s="146"/>
      <c r="P98" s="146"/>
    </row>
    <row r="99" spans="1:16" s="2" customFormat="1" ht="38.6" hidden="1">
      <c r="A99" s="144"/>
      <c r="B99" s="339" t="s">
        <v>49</v>
      </c>
      <c r="C99" s="340"/>
      <c r="D99" s="340"/>
      <c r="E99" s="340"/>
      <c r="F99" s="340"/>
      <c r="G99" s="340"/>
      <c r="H99" s="340"/>
      <c r="I99" s="348"/>
      <c r="J99" s="146"/>
      <c r="K99" s="147"/>
      <c r="L99" s="146"/>
      <c r="M99" s="146"/>
      <c r="N99" s="146"/>
      <c r="O99" s="146"/>
      <c r="P99" s="146"/>
    </row>
    <row r="100" spans="1:16" s="2" customFormat="1" ht="38.6" hidden="1">
      <c r="A100" s="144"/>
      <c r="B100" s="152" t="s">
        <v>42</v>
      </c>
      <c r="C100" s="326" t="s">
        <v>73</v>
      </c>
      <c r="D100" s="327"/>
      <c r="E100" s="327"/>
      <c r="F100" s="327"/>
      <c r="G100" s="327"/>
      <c r="H100" s="327"/>
      <c r="I100" s="328"/>
      <c r="J100" s="146"/>
      <c r="K100" s="146"/>
      <c r="L100" s="146"/>
      <c r="M100" s="146"/>
      <c r="N100" s="146"/>
      <c r="O100" s="146"/>
      <c r="P100" s="146"/>
    </row>
    <row r="101" spans="1:16" s="2" customFormat="1" ht="69" hidden="1" customHeight="1">
      <c r="A101" s="144"/>
      <c r="B101" s="153" t="str">
        <f>D18</f>
        <v>ORANGE</v>
      </c>
      <c r="C101" s="370" t="s">
        <v>266</v>
      </c>
      <c r="D101" s="371"/>
      <c r="E101" s="371"/>
      <c r="F101" s="371"/>
      <c r="G101" s="371"/>
      <c r="H101" s="371"/>
      <c r="I101" s="372"/>
      <c r="J101" s="146"/>
      <c r="K101" s="146"/>
      <c r="L101" s="146"/>
      <c r="M101" s="146"/>
      <c r="N101" s="146"/>
    </row>
    <row r="102" spans="1:16" s="2" customFormat="1" ht="77.2" hidden="1" customHeight="1">
      <c r="A102" s="144"/>
      <c r="B102" s="153" t="str">
        <f>D23</f>
        <v>NAVY</v>
      </c>
      <c r="C102" s="370" t="s">
        <v>267</v>
      </c>
      <c r="D102" s="371"/>
      <c r="E102" s="371"/>
      <c r="F102" s="371"/>
      <c r="G102" s="371"/>
      <c r="H102" s="371"/>
      <c r="I102" s="372"/>
      <c r="J102" s="146"/>
      <c r="K102" s="146"/>
      <c r="L102" s="146"/>
      <c r="M102" s="146"/>
      <c r="N102" s="146"/>
    </row>
    <row r="103" spans="1:16" s="2" customFormat="1" ht="77.2" hidden="1" customHeight="1">
      <c r="A103" s="144"/>
      <c r="B103" s="153" t="str">
        <f>D28</f>
        <v>BLACK</v>
      </c>
      <c r="C103" s="370" t="s">
        <v>268</v>
      </c>
      <c r="D103" s="371"/>
      <c r="E103" s="371"/>
      <c r="F103" s="371"/>
      <c r="G103" s="371"/>
      <c r="H103" s="371"/>
      <c r="I103" s="372"/>
      <c r="J103" s="146"/>
      <c r="K103" s="146"/>
      <c r="L103" s="146"/>
      <c r="M103" s="146"/>
      <c r="N103" s="146"/>
    </row>
    <row r="104" spans="1:16" s="2" customFormat="1" ht="38.6" hidden="1">
      <c r="A104" s="144"/>
      <c r="B104" s="339" t="s">
        <v>74</v>
      </c>
      <c r="C104" s="340"/>
      <c r="D104" s="341"/>
      <c r="E104" s="341"/>
      <c r="F104" s="341"/>
      <c r="G104" s="341"/>
      <c r="H104" s="341"/>
      <c r="I104" s="342"/>
      <c r="J104" s="146"/>
      <c r="K104" s="146"/>
    </row>
    <row r="105" spans="1:16" s="2" customFormat="1" ht="38.6" hidden="1">
      <c r="A105" s="144"/>
      <c r="B105" s="307" t="s">
        <v>58</v>
      </c>
      <c r="C105" s="308"/>
      <c r="D105" s="154" t="s">
        <v>72</v>
      </c>
      <c r="E105" s="154" t="s">
        <v>62</v>
      </c>
      <c r="F105" s="154" t="s">
        <v>10</v>
      </c>
      <c r="G105" s="154" t="s">
        <v>59</v>
      </c>
      <c r="H105" s="154" t="s">
        <v>60</v>
      </c>
      <c r="I105" s="154" t="s">
        <v>61</v>
      </c>
      <c r="J105" s="146"/>
    </row>
    <row r="106" spans="1:16" s="2" customFormat="1" ht="70" hidden="1" customHeight="1">
      <c r="A106" s="144"/>
      <c r="B106" s="307" t="s">
        <v>181</v>
      </c>
      <c r="C106" s="308"/>
      <c r="D106" s="367" t="s">
        <v>186</v>
      </c>
      <c r="E106" s="368"/>
      <c r="F106" s="368"/>
      <c r="G106" s="368"/>
      <c r="H106" s="368"/>
      <c r="I106" s="369"/>
      <c r="J106" s="146"/>
    </row>
    <row r="107" spans="1:16" s="2" customFormat="1" ht="179.15" hidden="1" customHeight="1">
      <c r="A107" s="144"/>
      <c r="B107" s="324" t="s">
        <v>175</v>
      </c>
      <c r="C107" s="325"/>
      <c r="D107" s="132" t="s">
        <v>261</v>
      </c>
      <c r="E107" s="276" t="s">
        <v>262</v>
      </c>
      <c r="F107" s="132" t="s">
        <v>263</v>
      </c>
      <c r="G107" s="132" t="s">
        <v>187</v>
      </c>
      <c r="H107" s="132" t="s">
        <v>264</v>
      </c>
      <c r="I107" s="276" t="s">
        <v>265</v>
      </c>
      <c r="J107" s="146"/>
    </row>
    <row r="108" spans="1:16" s="144" customFormat="1" ht="38.6">
      <c r="A108" s="144">
        <v>3</v>
      </c>
      <c r="B108" s="145" t="s">
        <v>176</v>
      </c>
      <c r="C108" s="3" t="s">
        <v>106</v>
      </c>
      <c r="D108" s="3"/>
      <c r="E108" s="3"/>
      <c r="F108" s="3"/>
      <c r="G108" s="146"/>
      <c r="H108" s="146"/>
      <c r="I108" s="146"/>
      <c r="J108" s="146"/>
      <c r="K108" s="147"/>
      <c r="L108" s="146"/>
      <c r="M108" s="146"/>
      <c r="N108" s="146"/>
      <c r="O108" s="146"/>
      <c r="P108" s="146"/>
    </row>
    <row r="109" spans="1:16" s="2" customFormat="1" ht="1.1499999999999999" hidden="1" customHeight="1">
      <c r="A109" s="144"/>
      <c r="B109" s="152" t="s">
        <v>42</v>
      </c>
      <c r="C109" s="326" t="s">
        <v>75</v>
      </c>
      <c r="D109" s="327"/>
      <c r="E109" s="327"/>
      <c r="F109" s="327"/>
      <c r="G109" s="327"/>
      <c r="H109" s="327"/>
      <c r="I109" s="328"/>
      <c r="J109" s="146"/>
      <c r="K109" s="146"/>
      <c r="L109" s="146"/>
      <c r="M109" s="146"/>
      <c r="N109" s="146"/>
      <c r="O109" s="146"/>
      <c r="P109" s="146"/>
    </row>
    <row r="110" spans="1:16" s="2" customFormat="1" ht="39.049999999999997" hidden="1" customHeight="1">
      <c r="A110" s="144"/>
      <c r="B110" s="155" t="str">
        <f>$E$37</f>
        <v>FLAME ORANGE 15-1157 TCX</v>
      </c>
      <c r="C110" s="329" t="s">
        <v>66</v>
      </c>
      <c r="D110" s="330"/>
      <c r="E110" s="330"/>
      <c r="F110" s="330"/>
      <c r="G110" s="330"/>
      <c r="H110" s="330"/>
      <c r="I110" s="331"/>
      <c r="J110" s="146"/>
      <c r="K110" s="146"/>
      <c r="L110" s="146"/>
      <c r="M110" s="146"/>
      <c r="N110" s="146"/>
    </row>
    <row r="111" spans="1:16" s="2" customFormat="1" ht="39.049999999999997" hidden="1" customHeight="1">
      <c r="A111" s="144"/>
      <c r="B111" s="155" t="e">
        <f>#REF!</f>
        <v>#REF!</v>
      </c>
      <c r="C111" s="364" t="s">
        <v>66</v>
      </c>
      <c r="D111" s="365"/>
      <c r="E111" s="365"/>
      <c r="F111" s="365"/>
      <c r="G111" s="365"/>
      <c r="H111" s="365"/>
      <c r="I111" s="366"/>
      <c r="J111" s="146"/>
      <c r="K111" s="146"/>
      <c r="L111" s="146"/>
      <c r="M111" s="146"/>
      <c r="N111" s="146"/>
    </row>
    <row r="112" spans="1:16" s="2" customFormat="1" ht="15.7" customHeight="1">
      <c r="A112" s="144"/>
      <c r="B112" s="144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</row>
    <row r="113" spans="1:16" s="2" customFormat="1" ht="40.049999999999997" customHeight="1">
      <c r="B113" s="317" t="s">
        <v>33</v>
      </c>
      <c r="C113" s="317"/>
      <c r="D113" s="317"/>
      <c r="E113" s="317"/>
      <c r="G113" s="146"/>
      <c r="M113" s="156"/>
      <c r="N113" s="157"/>
      <c r="O113" s="157"/>
      <c r="P113" s="156"/>
    </row>
    <row r="114" spans="1:16" s="2" customFormat="1" ht="35.299999999999997" customHeight="1">
      <c r="A114" s="144">
        <v>1</v>
      </c>
      <c r="B114" s="158" t="s">
        <v>88</v>
      </c>
      <c r="C114" s="144"/>
      <c r="D114" s="144"/>
      <c r="G114" s="146"/>
      <c r="M114" s="156"/>
      <c r="N114" s="157"/>
      <c r="O114" s="157"/>
      <c r="P114" s="156"/>
    </row>
    <row r="115" spans="1:16" s="2" customFormat="1" ht="35.299999999999997" customHeight="1">
      <c r="A115" s="144">
        <v>2</v>
      </c>
      <c r="B115" s="158" t="s">
        <v>70</v>
      </c>
      <c r="C115" s="144"/>
      <c r="D115" s="144"/>
      <c r="G115" s="146"/>
      <c r="M115" s="156"/>
      <c r="N115" s="157"/>
      <c r="O115" s="157"/>
      <c r="P115" s="156"/>
    </row>
    <row r="116" spans="1:16" s="2" customFormat="1" ht="35.299999999999997" customHeight="1">
      <c r="A116" s="144">
        <v>3</v>
      </c>
      <c r="B116" s="158" t="s">
        <v>71</v>
      </c>
      <c r="C116" s="144"/>
      <c r="D116" s="144"/>
      <c r="G116" s="146"/>
      <c r="M116" s="156"/>
      <c r="N116" s="157"/>
      <c r="O116" s="157"/>
      <c r="P116" s="156"/>
    </row>
    <row r="117" spans="1:16" s="143" customFormat="1" ht="36.299999999999997">
      <c r="A117" s="159"/>
      <c r="B117" s="160" t="s">
        <v>63</v>
      </c>
      <c r="C117" s="161" t="s">
        <v>72</v>
      </c>
      <c r="D117" s="161" t="s">
        <v>62</v>
      </c>
      <c r="E117" s="161" t="s">
        <v>10</v>
      </c>
      <c r="F117" s="161" t="s">
        <v>59</v>
      </c>
      <c r="G117" s="161" t="s">
        <v>60</v>
      </c>
      <c r="H117" s="161" t="s">
        <v>61</v>
      </c>
      <c r="I117" s="162" t="s">
        <v>11</v>
      </c>
      <c r="L117" s="163"/>
      <c r="M117" s="164"/>
      <c r="N117" s="164"/>
      <c r="O117" s="163"/>
    </row>
    <row r="118" spans="1:16" s="143" customFormat="1" ht="36.299999999999997">
      <c r="A118" s="159"/>
      <c r="B118" s="160" t="s">
        <v>64</v>
      </c>
      <c r="C118" s="165">
        <f>ROUNDUP(F32*1,0)</f>
        <v>22</v>
      </c>
      <c r="D118" s="165">
        <f t="shared" ref="D118:H118" si="57">ROUNDUP(G32*1,0)</f>
        <v>84</v>
      </c>
      <c r="E118" s="165">
        <f t="shared" si="57"/>
        <v>138</v>
      </c>
      <c r="F118" s="165">
        <f t="shared" si="57"/>
        <v>200</v>
      </c>
      <c r="G118" s="165">
        <f t="shared" si="57"/>
        <v>158</v>
      </c>
      <c r="H118" s="165">
        <f t="shared" si="57"/>
        <v>32</v>
      </c>
      <c r="I118" s="166">
        <f>SUM(C118:H118)</f>
        <v>634</v>
      </c>
      <c r="L118" s="163"/>
      <c r="M118" s="164"/>
      <c r="N118" s="164"/>
      <c r="O118" s="163"/>
    </row>
    <row r="119" spans="1:16" s="9" customFormat="1" ht="312.64999999999998" customHeight="1">
      <c r="A119" s="7"/>
      <c r="B119" s="135"/>
      <c r="C119" s="136"/>
      <c r="D119" s="136"/>
      <c r="E119" s="136"/>
      <c r="F119" s="136"/>
      <c r="G119" s="136"/>
      <c r="H119" s="136"/>
      <c r="I119" s="137"/>
      <c r="L119" s="81"/>
      <c r="M119" s="82"/>
      <c r="N119" s="82"/>
      <c r="O119" s="81"/>
    </row>
    <row r="120" spans="1:16" ht="312.64999999999998" customHeight="1">
      <c r="A120" s="314"/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</row>
    <row r="121" spans="1:16" ht="47.85">
      <c r="A121" s="118"/>
      <c r="B121" s="117"/>
      <c r="C121" s="118"/>
      <c r="D121" s="118"/>
      <c r="E121" s="118"/>
      <c r="F121" s="118"/>
      <c r="G121" s="119"/>
      <c r="H121" s="118"/>
      <c r="I121" s="118"/>
      <c r="J121" s="118"/>
      <c r="K121" s="118"/>
      <c r="L121" s="118"/>
      <c r="M121" s="118"/>
      <c r="N121" s="118"/>
      <c r="O121" s="118"/>
      <c r="P121" s="118"/>
    </row>
    <row r="122" spans="1:16" ht="47.85">
      <c r="A122" s="118"/>
      <c r="B122" s="117"/>
      <c r="C122" s="118"/>
      <c r="D122" s="118"/>
      <c r="E122" s="118"/>
      <c r="F122" s="118"/>
      <c r="G122" s="119"/>
      <c r="H122" s="118"/>
      <c r="I122" s="118"/>
      <c r="J122" s="118"/>
      <c r="K122" s="118"/>
      <c r="L122" s="118"/>
      <c r="M122" s="118"/>
      <c r="N122" s="118"/>
      <c r="O122" s="118"/>
      <c r="P122" s="118"/>
    </row>
  </sheetData>
  <mergeCells count="130">
    <mergeCell ref="B113:E113"/>
    <mergeCell ref="A120:P120"/>
    <mergeCell ref="B106:C106"/>
    <mergeCell ref="D106:I106"/>
    <mergeCell ref="B107:C107"/>
    <mergeCell ref="C109:I109"/>
    <mergeCell ref="C110:I110"/>
    <mergeCell ref="C111:I111"/>
    <mergeCell ref="C100:I100"/>
    <mergeCell ref="C101:I101"/>
    <mergeCell ref="C102:I102"/>
    <mergeCell ref="C103:I103"/>
    <mergeCell ref="B104:I104"/>
    <mergeCell ref="B105:C105"/>
    <mergeCell ref="B95:C95"/>
    <mergeCell ref="B96:C96"/>
    <mergeCell ref="D96:F96"/>
    <mergeCell ref="G96:I96"/>
    <mergeCell ref="B97:C97"/>
    <mergeCell ref="B99:I99"/>
    <mergeCell ref="B89:I89"/>
    <mergeCell ref="C90:I90"/>
    <mergeCell ref="C91:I91"/>
    <mergeCell ref="C92:I92"/>
    <mergeCell ref="C93:I93"/>
    <mergeCell ref="B94:I94"/>
    <mergeCell ref="B84:E84"/>
    <mergeCell ref="H84:I84"/>
    <mergeCell ref="B85:E85"/>
    <mergeCell ref="H85:I85"/>
    <mergeCell ref="J87:M87"/>
    <mergeCell ref="C88:I88"/>
    <mergeCell ref="B81:E81"/>
    <mergeCell ref="H81:I81"/>
    <mergeCell ref="B82:E82"/>
    <mergeCell ref="H82:I82"/>
    <mergeCell ref="B83:E83"/>
    <mergeCell ref="H83:I83"/>
    <mergeCell ref="B78:E78"/>
    <mergeCell ref="H78:I78"/>
    <mergeCell ref="B79:E79"/>
    <mergeCell ref="H79:I79"/>
    <mergeCell ref="B80:E80"/>
    <mergeCell ref="H80:I80"/>
    <mergeCell ref="B75:E75"/>
    <mergeCell ref="H75:I75"/>
    <mergeCell ref="B76:E76"/>
    <mergeCell ref="H76:I76"/>
    <mergeCell ref="B77:E77"/>
    <mergeCell ref="H77:I77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B64:E64"/>
    <mergeCell ref="H64:I64"/>
    <mergeCell ref="A67:E67"/>
    <mergeCell ref="H67:I67"/>
    <mergeCell ref="B68:E68"/>
    <mergeCell ref="H68:I68"/>
    <mergeCell ref="B61:E61"/>
    <mergeCell ref="H61:I61"/>
    <mergeCell ref="B62:E62"/>
    <mergeCell ref="H62:I62"/>
    <mergeCell ref="B63:E63"/>
    <mergeCell ref="H63:I63"/>
    <mergeCell ref="B58:E58"/>
    <mergeCell ref="H58:I58"/>
    <mergeCell ref="B59:E59"/>
    <mergeCell ref="H59:I59"/>
    <mergeCell ref="B60:E60"/>
    <mergeCell ref="H60:I60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B49:E49"/>
    <mergeCell ref="H49:I49"/>
    <mergeCell ref="B50:E50"/>
    <mergeCell ref="H50:I50"/>
    <mergeCell ref="B51:E51"/>
    <mergeCell ref="H51:I51"/>
    <mergeCell ref="A46:E46"/>
    <mergeCell ref="H46:I46"/>
    <mergeCell ref="B47:E47"/>
    <mergeCell ref="H47:I47"/>
    <mergeCell ref="B48:E48"/>
    <mergeCell ref="H48:I48"/>
    <mergeCell ref="B41:C41"/>
    <mergeCell ref="M41:P41"/>
    <mergeCell ref="B43:C43"/>
    <mergeCell ref="M43:P43"/>
    <mergeCell ref="B44:C44"/>
    <mergeCell ref="M44:P44"/>
    <mergeCell ref="B38:C38"/>
    <mergeCell ref="M38:P38"/>
    <mergeCell ref="B40:C40"/>
    <mergeCell ref="M40:P40"/>
    <mergeCell ref="G4:L8"/>
    <mergeCell ref="D8:F8"/>
    <mergeCell ref="D11:F11"/>
    <mergeCell ref="L11:P11"/>
    <mergeCell ref="B13:F13"/>
    <mergeCell ref="A35:C35"/>
    <mergeCell ref="M35:P35"/>
    <mergeCell ref="A1:L3"/>
    <mergeCell ref="M1:N1"/>
    <mergeCell ref="O1:P1"/>
    <mergeCell ref="M2:N2"/>
    <mergeCell ref="O2:P2"/>
    <mergeCell ref="M3:N3"/>
    <mergeCell ref="O3:P3"/>
    <mergeCell ref="B37:C37"/>
    <mergeCell ref="M37:P37"/>
  </mergeCells>
  <printOptions horizontalCentered="1"/>
  <pageMargins left="0.25" right="0.25" top="0.75" bottom="0.75" header="0.3" footer="0.3"/>
  <pageSetup paperSize="9" scale="34" fitToHeight="0" orientation="portrait" r:id="rId1"/>
  <headerFooter>
    <oddHeader>&amp;L&amp;G&amp;R&amp;"Euclid Circular A SemiBold,Regular"&amp;26[CUTTING DOCKET]</oddHeader>
    <oddFooter>&amp;L&amp;"Euclid Circular A SemiBold,Regular"&amp;22[UA]&amp;"-,Regular"&amp;11
&amp;G&amp;R&amp;G</oddFooter>
  </headerFooter>
  <rowBreaks count="3" manualBreakCount="3">
    <brk id="44" max="15" man="1"/>
    <brk id="64" max="15" man="1"/>
    <brk id="85" max="15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K34"/>
  <sheetViews>
    <sheetView view="pageBreakPreview" topLeftCell="A32" zoomScale="30" zoomScaleNormal="55" zoomScaleSheetLayoutView="30" zoomScalePageLayoutView="25" workbookViewId="0">
      <selection activeCell="C1" sqref="C1:D1048576"/>
    </sheetView>
  </sheetViews>
  <sheetFormatPr defaultColWidth="9.296875" defaultRowHeight="24.8"/>
  <cols>
    <col min="1" max="1" width="57.5" style="106" customWidth="1"/>
    <col min="2" max="2" width="255.5" style="107" customWidth="1"/>
    <col min="3" max="4" width="131.19921875" style="107" hidden="1" customWidth="1"/>
    <col min="5" max="16384" width="9.296875" style="107"/>
  </cols>
  <sheetData>
    <row r="1" spans="1:11" s="94" customFormat="1" ht="64.55">
      <c r="A1" s="92" t="s">
        <v>34</v>
      </c>
      <c r="B1" s="93"/>
      <c r="C1" s="93"/>
      <c r="D1" s="93"/>
    </row>
    <row r="2" spans="1:11" s="98" customFormat="1" ht="37.450000000000003" customHeight="1">
      <c r="A2" s="101" t="str">
        <f>'1. CUTTING DOCKET'!B6</f>
        <v xml:space="preserve">JOB NUMBER:  </v>
      </c>
      <c r="B2" s="101" t="str">
        <f>'1. CUTTING DOCKET'!D6</f>
        <v>G10  SS24  G2638</v>
      </c>
      <c r="C2" s="101" t="str">
        <f>B2</f>
        <v>G10  SS24  G2638</v>
      </c>
      <c r="D2" s="101"/>
    </row>
    <row r="3" spans="1:11" s="98" customFormat="1" ht="37.450000000000003" customHeight="1">
      <c r="A3" s="167" t="str">
        <f>'1. CUTTING DOCKET'!B7</f>
        <v xml:space="preserve">STYLE NUMBER: </v>
      </c>
      <c r="B3" s="167" t="str">
        <f>'1. CUTTING DOCKET'!D7</f>
        <v>G10ACW86</v>
      </c>
      <c r="C3" s="101" t="str">
        <f t="shared" ref="C3:C4" si="0">B3</f>
        <v>G10ACW86</v>
      </c>
      <c r="D3" s="167"/>
    </row>
    <row r="4" spans="1:11" s="98" customFormat="1" ht="37.450000000000003" customHeight="1">
      <c r="A4" s="167" t="str">
        <f>'1. CUTTING DOCKET'!B8</f>
        <v xml:space="preserve">STYLE NAME : </v>
      </c>
      <c r="B4" s="167" t="str">
        <f>'1. CUTTING DOCKET'!D8</f>
        <v>RICOCHET CREWNECK by GOLF WANG</v>
      </c>
      <c r="C4" s="101" t="str">
        <f t="shared" si="0"/>
        <v>RICOCHET CREWNECK by GOLF WANG</v>
      </c>
      <c r="D4" s="167"/>
    </row>
    <row r="5" spans="1:11" s="94" customFormat="1" ht="77.2" customHeight="1">
      <c r="A5" s="95"/>
      <c r="B5" s="130" t="str">
        <f>'1. CUTTING DOCKET'!D20</f>
        <v>ORANGE</v>
      </c>
      <c r="C5" s="96" t="str">
        <f>'1. CUTTING DOCKET'!D25</f>
        <v>NAVY</v>
      </c>
      <c r="D5" s="96" t="str">
        <f>'1. CUTTING DOCKET'!$D$28</f>
        <v>BLACK</v>
      </c>
    </row>
    <row r="6" spans="1:11" s="98" customFormat="1" ht="77.2" customHeight="1">
      <c r="A6" s="97" t="s">
        <v>35</v>
      </c>
      <c r="B6" s="129" t="str">
        <f>'1. CUTTING DOCKET'!E37</f>
        <v>FLAME ORANGE 15-1157 TCX</v>
      </c>
      <c r="C6" s="97" t="str">
        <f>'1. CUTTING DOCKET'!E40</f>
        <v xml:space="preserve">INSIGNIA BLUE </v>
      </c>
      <c r="D6" s="97" t="str">
        <f>'1. CUTTING DOCKET'!E43</f>
        <v>JET BLACK 19-0303</v>
      </c>
    </row>
    <row r="7" spans="1:11" s="98" customFormat="1" ht="97.05" customHeight="1">
      <c r="A7" s="99" t="s">
        <v>36</v>
      </c>
      <c r="B7" s="406" t="str">
        <f>'1. CUTTING DOCKET'!B37:C37</f>
        <v>BRUSH FLEECE 80%COTTON 20%POLY 370GSM</v>
      </c>
      <c r="C7" s="391"/>
      <c r="D7" s="421"/>
    </row>
    <row r="8" spans="1:11" s="98" customFormat="1" ht="301" customHeight="1">
      <c r="A8" s="409" t="str">
        <f>'1. CUTTING DOCKET'!D37</f>
        <v>VẢI CHÍNH</v>
      </c>
      <c r="B8" s="417"/>
      <c r="C8" s="133"/>
      <c r="D8" s="411"/>
      <c r="K8" s="101"/>
    </row>
    <row r="9" spans="1:11" s="98" customFormat="1" ht="61.5" customHeight="1">
      <c r="A9" s="410"/>
      <c r="B9" s="418"/>
      <c r="C9" s="120"/>
      <c r="D9" s="412"/>
      <c r="K9" s="101"/>
    </row>
    <row r="10" spans="1:11" s="98" customFormat="1" ht="91.45" customHeight="1">
      <c r="A10" s="97" t="str">
        <f>'1. CUTTING DOCKET'!B38</f>
        <v>100%COTTON RIB 1x1 _430GSM</v>
      </c>
      <c r="B10" s="129" t="str">
        <f>'1. CUTTING DOCKET'!E38</f>
        <v>FLAME ORANGE 15-1157 TCX</v>
      </c>
      <c r="C10" s="97" t="str">
        <f>C6</f>
        <v xml:space="preserve">INSIGNIA BLUE </v>
      </c>
      <c r="D10" s="102" t="str">
        <f>D6</f>
        <v>JET BLACK 19-0303</v>
      </c>
    </row>
    <row r="11" spans="1:11" s="98" customFormat="1" ht="315.95" customHeight="1">
      <c r="A11" s="409" t="str">
        <f>'1. CUTTING DOCKET'!D38</f>
        <v>LAI TAY, LAI ÁO, BO CỔ</v>
      </c>
      <c r="B11" s="419"/>
      <c r="C11" s="413"/>
      <c r="D11" s="415"/>
    </row>
    <row r="12" spans="1:11" s="98" customFormat="1" ht="150.65" hidden="1" customHeight="1">
      <c r="A12" s="410"/>
      <c r="B12" s="420"/>
      <c r="C12" s="414"/>
      <c r="D12" s="416"/>
    </row>
    <row r="13" spans="1:11" s="98" customFormat="1" ht="65.55" customHeight="1">
      <c r="A13" s="97" t="s">
        <v>53</v>
      </c>
      <c r="B13" s="128" t="str">
        <f>'1. CUTTING DOCKET'!F47</f>
        <v>FLAME ORANGE</v>
      </c>
      <c r="C13" s="103" t="str">
        <f>'1. CUTTING DOCKET'!F48</f>
        <v xml:space="preserve">INSIGNIA BLUE </v>
      </c>
      <c r="D13" s="103" t="str">
        <f>'1. CUTTING DOCKET'!F49</f>
        <v>JET BLACK</v>
      </c>
    </row>
    <row r="14" spans="1:11" s="98" customFormat="1" ht="85.25">
      <c r="A14" s="100" t="str">
        <f>'1. CUTTING DOCKET'!B47</f>
        <v>CHỈ 40/2 MAY CHÍNH + VẮT SỔ</v>
      </c>
      <c r="B14" s="278" t="str">
        <f>'1. CUTTING DOCKET'!G47</f>
        <v>OR2786C</v>
      </c>
      <c r="C14" s="278" t="str">
        <f>'1. CUTTING DOCKET'!G48</f>
        <v>NA6827</v>
      </c>
      <c r="D14" s="278" t="str">
        <f>'1. CUTTING DOCKET'!G49</f>
        <v>BLACK 1500</v>
      </c>
    </row>
    <row r="15" spans="1:11" s="98" customFormat="1" ht="66.849999999999994" customHeight="1">
      <c r="A15" s="97" t="str">
        <f>A13</f>
        <v>CHỈ</v>
      </c>
      <c r="B15" s="389" t="str">
        <f>'1. CUTTING DOCKET'!$F$52</f>
        <v>YELLOW</v>
      </c>
      <c r="C15" s="390"/>
      <c r="D15" s="402"/>
    </row>
    <row r="16" spans="1:11" s="98" customFormat="1" ht="99.95" customHeight="1">
      <c r="A16" s="100" t="str">
        <f>'1. CUTTING DOCKET'!$B$52</f>
        <v>CHỈ 40/2 MAY NHÃN</v>
      </c>
      <c r="B16" s="403" t="str">
        <f>'1. CUTTING DOCKET'!G50</f>
        <v>YE1799</v>
      </c>
      <c r="C16" s="404"/>
      <c r="D16" s="405"/>
    </row>
    <row r="17" spans="1:4" s="98" customFormat="1" ht="127.9">
      <c r="A17" s="97" t="str">
        <f>'1. CUTTING DOCKET'!$B$55</f>
        <v>NHÃN THÀNH PHẦN 80%COTTON 20%POLY</v>
      </c>
      <c r="B17" s="392" t="str">
        <f>'1. CUTTING DOCKET'!$F$55</f>
        <v>WHITE</v>
      </c>
      <c r="C17" s="392"/>
      <c r="D17" s="392"/>
    </row>
    <row r="18" spans="1:4" s="98" customFormat="1" ht="349.5" customHeight="1">
      <c r="A18" s="104" t="s">
        <v>610</v>
      </c>
      <c r="B18" s="400"/>
      <c r="C18" s="401"/>
      <c r="D18" s="401"/>
    </row>
    <row r="19" spans="1:4" s="98" customFormat="1" ht="85.25">
      <c r="A19" s="97" t="str">
        <f>'1. CUTTING DOCKET'!$B$56</f>
        <v>NHÃN CHÍNH 60mm x 24mm</v>
      </c>
      <c r="B19" s="392" t="str">
        <f>'1. CUTTING DOCKET'!$F$56</f>
        <v>YELLOW</v>
      </c>
      <c r="C19" s="392"/>
      <c r="D19" s="392"/>
    </row>
    <row r="20" spans="1:4" s="98" customFormat="1" ht="366.65" customHeight="1">
      <c r="A20" s="104" t="s">
        <v>611</v>
      </c>
      <c r="B20" s="393"/>
      <c r="C20" s="394"/>
      <c r="D20" s="395"/>
    </row>
    <row r="21" spans="1:4" s="98" customFormat="1" ht="85.25">
      <c r="A21" s="97" t="str">
        <f>'1. CUTTING DOCKET'!$B$61</f>
        <v xml:space="preserve"> NHÃN SIZE 37mm x 13mm</v>
      </c>
      <c r="B21" s="389" t="str">
        <f>'1. CUTTING DOCKET'!$F$61</f>
        <v>YELLOW</v>
      </c>
      <c r="C21" s="390"/>
      <c r="D21" s="390"/>
    </row>
    <row r="22" spans="1:4" s="98" customFormat="1" ht="273.05" customHeight="1">
      <c r="A22" s="104" t="s">
        <v>97</v>
      </c>
      <c r="B22" s="400"/>
      <c r="C22" s="401"/>
      <c r="D22" s="401"/>
    </row>
    <row r="23" spans="1:4" s="98" customFormat="1" ht="76.5" customHeight="1">
      <c r="A23" s="97" t="str">
        <f>'1. CUTTING DOCKET'!$B$64</f>
        <v>NHÃN CỜ 31mm x 19mm</v>
      </c>
      <c r="B23" s="389" t="str">
        <f>'1. CUTTING DOCKET'!$F$64</f>
        <v>YELLOW</v>
      </c>
      <c r="C23" s="390"/>
      <c r="D23" s="402"/>
    </row>
    <row r="24" spans="1:4" s="98" customFormat="1" ht="260.5" customHeight="1">
      <c r="A24" s="104" t="s">
        <v>612</v>
      </c>
      <c r="B24" s="403"/>
      <c r="C24" s="404"/>
      <c r="D24" s="405"/>
    </row>
    <row r="25" spans="1:4" s="98" customFormat="1" ht="118.55" customHeight="1">
      <c r="A25" s="97" t="str">
        <f>'1. CUTTING DOCKET'!B68</f>
        <v>STICKER POLYBAG</v>
      </c>
      <c r="B25" s="389" t="str">
        <f>'1. CUTTING DOCKET'!F68</f>
        <v>WHITE</v>
      </c>
      <c r="C25" s="390"/>
      <c r="D25" s="391"/>
    </row>
    <row r="26" spans="1:4" s="98" customFormat="1" ht="409.55" customHeight="1">
      <c r="A26" s="104" t="s">
        <v>98</v>
      </c>
      <c r="B26" s="398" t="s">
        <v>108</v>
      </c>
      <c r="C26" s="399"/>
      <c r="D26" s="399"/>
    </row>
    <row r="27" spans="1:4" s="98" customFormat="1" ht="97.05" customHeight="1">
      <c r="A27" s="97" t="s">
        <v>93</v>
      </c>
      <c r="B27" s="389" t="s">
        <v>40</v>
      </c>
      <c r="C27" s="390"/>
      <c r="D27" s="391"/>
    </row>
    <row r="28" spans="1:4" s="98" customFormat="1" ht="278.25" customHeight="1">
      <c r="A28" s="100" t="s">
        <v>102</v>
      </c>
      <c r="B28" s="407" t="s">
        <v>270</v>
      </c>
      <c r="C28" s="408"/>
      <c r="D28" s="408"/>
    </row>
    <row r="29" spans="1:4" s="98" customFormat="1" ht="120.85" customHeight="1">
      <c r="A29" s="97" t="str">
        <f>'1. CUTTING DOCKET'!B72</f>
        <v>BAO NYLON 14"X16", CÓ LOGO</v>
      </c>
      <c r="B29" s="389" t="str">
        <f>'1. CUTTING DOCKET'!F72</f>
        <v>CLEAR</v>
      </c>
      <c r="C29" s="390"/>
      <c r="D29" s="391"/>
    </row>
    <row r="30" spans="1:4" s="98" customFormat="1" ht="289.45" customHeight="1">
      <c r="A30" s="100" t="s">
        <v>104</v>
      </c>
      <c r="B30" s="396"/>
      <c r="C30" s="397"/>
      <c r="D30" s="397"/>
    </row>
    <row r="31" spans="1:4" s="98" customFormat="1" ht="117.25" customHeight="1">
      <c r="A31" s="97" t="str">
        <f>'1. CUTTING DOCKET'!B77</f>
        <v>BIG POLY BAG 100cmx120cm</v>
      </c>
      <c r="B31" s="389" t="s">
        <v>94</v>
      </c>
      <c r="C31" s="390"/>
      <c r="D31" s="391"/>
    </row>
    <row r="32" spans="1:4" s="98" customFormat="1" ht="183.05" customHeight="1">
      <c r="A32" s="100" t="s">
        <v>103</v>
      </c>
      <c r="B32" s="396"/>
      <c r="C32" s="397"/>
      <c r="D32" s="397"/>
    </row>
    <row r="33" spans="1:4" s="98" customFormat="1" ht="114.05" customHeight="1">
      <c r="A33" s="105" t="s">
        <v>105</v>
      </c>
      <c r="B33" s="406" t="s">
        <v>57</v>
      </c>
      <c r="C33" s="391"/>
      <c r="D33" s="391"/>
    </row>
    <row r="34" spans="1:4" s="98" customFormat="1" ht="358" customHeight="1">
      <c r="A34" s="100" t="s">
        <v>271</v>
      </c>
      <c r="B34" s="396"/>
      <c r="C34" s="397"/>
      <c r="D34" s="397"/>
    </row>
  </sheetData>
  <mergeCells count="28">
    <mergeCell ref="B15:D15"/>
    <mergeCell ref="B16:D16"/>
    <mergeCell ref="B17:D17"/>
    <mergeCell ref="B18:D18"/>
    <mergeCell ref="B7:D7"/>
    <mergeCell ref="A8:A9"/>
    <mergeCell ref="D8:D9"/>
    <mergeCell ref="A11:A12"/>
    <mergeCell ref="C11:C12"/>
    <mergeCell ref="D11:D12"/>
    <mergeCell ref="B8:B9"/>
    <mergeCell ref="B11:B12"/>
    <mergeCell ref="B34:D34"/>
    <mergeCell ref="B29:D29"/>
    <mergeCell ref="B33:D33"/>
    <mergeCell ref="B27:D27"/>
    <mergeCell ref="B28:D28"/>
    <mergeCell ref="B31:D31"/>
    <mergeCell ref="B32:D32"/>
    <mergeCell ref="B25:D25"/>
    <mergeCell ref="B19:D19"/>
    <mergeCell ref="B20:D20"/>
    <mergeCell ref="B30:D30"/>
    <mergeCell ref="B26:D26"/>
    <mergeCell ref="B21:D21"/>
    <mergeCell ref="B22:D22"/>
    <mergeCell ref="B23:D23"/>
    <mergeCell ref="B24:D24"/>
  </mergeCells>
  <printOptions horizontalCentered="1"/>
  <pageMargins left="0" right="0" top="0.75" bottom="0.75" header="0.3" footer="0.3"/>
  <pageSetup paperSize="9" scale="32" fitToHeight="0" orientation="portrait" r:id="rId1"/>
  <headerFooter>
    <oddHeader>&amp;L&amp;G&amp;R&amp;"Euclid Circular A SemiBold,Regular"&amp;36[TRIMS CARD]</oddHeader>
    <oddFooter>&amp;L&amp;"Euclid Circular A SemiBold,Regular"&amp;36[UA]&amp;"-,Regular"&amp;11
&amp;G&amp;R&amp;G</oddFooter>
  </headerFooter>
  <rowBreaks count="1" manualBreakCount="1">
    <brk id="18" max="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CA3F-A32F-4B63-AAA8-5D420CFDBA22}">
  <sheetPr codeName="Sheet3">
    <pageSetUpPr fitToPage="1"/>
  </sheetPr>
  <dimension ref="A1:G270"/>
  <sheetViews>
    <sheetView view="pageBreakPreview" topLeftCell="A77" zoomScale="40" zoomScaleNormal="25" zoomScaleSheetLayoutView="40" zoomScalePageLayoutView="47" workbookViewId="0">
      <selection activeCell="F87" sqref="A87:XFD267"/>
    </sheetView>
  </sheetViews>
  <sheetFormatPr defaultColWidth="10.796875" defaultRowHeight="18.45"/>
  <cols>
    <col min="1" max="1" width="10.796875" style="180"/>
    <col min="2" max="2" width="21.69921875" style="180" hidden="1" customWidth="1"/>
    <col min="3" max="3" width="36.796875" style="182" bestFit="1" customWidth="1"/>
    <col min="4" max="4" width="35.19921875" style="281" customWidth="1"/>
    <col min="5" max="5" width="23.5" style="180" customWidth="1"/>
    <col min="6" max="6" width="11.69921875" style="180" bestFit="1" customWidth="1"/>
    <col min="7" max="7" width="45.69921875" style="180" customWidth="1"/>
    <col min="8" max="16384" width="10.796875" style="180"/>
  </cols>
  <sheetData>
    <row r="1" spans="1:7" ht="81.25" customHeight="1">
      <c r="C1" s="181" t="s">
        <v>76</v>
      </c>
    </row>
    <row r="2" spans="1:7" ht="103" customHeight="1">
      <c r="A2" s="183" t="s">
        <v>188</v>
      </c>
      <c r="B2" s="184"/>
      <c r="C2" s="183" t="s">
        <v>189</v>
      </c>
      <c r="D2" s="185" t="s">
        <v>190</v>
      </c>
      <c r="E2" s="185" t="s">
        <v>9</v>
      </c>
      <c r="F2" s="183" t="s">
        <v>191</v>
      </c>
      <c r="G2" s="183" t="s">
        <v>192</v>
      </c>
    </row>
    <row r="3" spans="1:7" s="188" customFormat="1" ht="54.75" hidden="1" customHeight="1">
      <c r="A3" s="422">
        <v>1</v>
      </c>
      <c r="B3" s="422" t="s">
        <v>193</v>
      </c>
      <c r="C3" s="422" t="s">
        <v>292</v>
      </c>
      <c r="D3" s="424" t="s">
        <v>293</v>
      </c>
      <c r="E3" s="426" t="s">
        <v>294</v>
      </c>
      <c r="F3" s="186" t="s">
        <v>72</v>
      </c>
      <c r="G3" s="187" t="s">
        <v>295</v>
      </c>
    </row>
    <row r="4" spans="1:7" s="188" customFormat="1" ht="54.75" hidden="1" customHeight="1">
      <c r="A4" s="422"/>
      <c r="B4" s="422"/>
      <c r="C4" s="422"/>
      <c r="D4" s="424"/>
      <c r="E4" s="426"/>
      <c r="F4" s="186" t="s">
        <v>194</v>
      </c>
      <c r="G4" s="187" t="s">
        <v>296</v>
      </c>
    </row>
    <row r="5" spans="1:7" s="188" customFormat="1" ht="54.75" hidden="1" customHeight="1">
      <c r="A5" s="422"/>
      <c r="B5" s="422"/>
      <c r="C5" s="422"/>
      <c r="D5" s="424"/>
      <c r="E5" s="426"/>
      <c r="F5" s="186" t="s">
        <v>195</v>
      </c>
      <c r="G5" s="187" t="s">
        <v>297</v>
      </c>
    </row>
    <row r="6" spans="1:7" s="188" customFormat="1" ht="54.75" hidden="1" customHeight="1">
      <c r="A6" s="422"/>
      <c r="B6" s="422"/>
      <c r="C6" s="422"/>
      <c r="D6" s="424"/>
      <c r="E6" s="426"/>
      <c r="F6" s="186" t="s">
        <v>196</v>
      </c>
      <c r="G6" s="187" t="s">
        <v>298</v>
      </c>
    </row>
    <row r="7" spans="1:7" s="188" customFormat="1" ht="54.75" hidden="1" customHeight="1">
      <c r="A7" s="422"/>
      <c r="B7" s="422"/>
      <c r="C7" s="422"/>
      <c r="D7" s="424"/>
      <c r="E7" s="426"/>
      <c r="F7" s="186" t="s">
        <v>60</v>
      </c>
      <c r="G7" s="187" t="s">
        <v>299</v>
      </c>
    </row>
    <row r="8" spans="1:7" s="188" customFormat="1" ht="54.75" hidden="1" customHeight="1">
      <c r="A8" s="423"/>
      <c r="B8" s="423"/>
      <c r="C8" s="423"/>
      <c r="D8" s="425"/>
      <c r="E8" s="427"/>
      <c r="F8" s="186" t="s">
        <v>197</v>
      </c>
      <c r="G8" s="187" t="s">
        <v>300</v>
      </c>
    </row>
    <row r="9" spans="1:7" s="188" customFormat="1" ht="54.75" hidden="1" customHeight="1">
      <c r="A9" s="422">
        <v>2</v>
      </c>
      <c r="B9" s="422" t="s">
        <v>193</v>
      </c>
      <c r="C9" s="422" t="s">
        <v>292</v>
      </c>
      <c r="D9" s="424" t="s">
        <v>293</v>
      </c>
      <c r="E9" s="426" t="s">
        <v>301</v>
      </c>
      <c r="F9" s="186" t="s">
        <v>72</v>
      </c>
      <c r="G9" s="187" t="s">
        <v>302</v>
      </c>
    </row>
    <row r="10" spans="1:7" s="188" customFormat="1" ht="54.75" hidden="1" customHeight="1">
      <c r="A10" s="422"/>
      <c r="B10" s="422"/>
      <c r="C10" s="422"/>
      <c r="D10" s="424"/>
      <c r="E10" s="426"/>
      <c r="F10" s="186" t="s">
        <v>194</v>
      </c>
      <c r="G10" s="187" t="s">
        <v>303</v>
      </c>
    </row>
    <row r="11" spans="1:7" s="188" customFormat="1" ht="54.75" hidden="1" customHeight="1">
      <c r="A11" s="422"/>
      <c r="B11" s="422"/>
      <c r="C11" s="422"/>
      <c r="D11" s="424"/>
      <c r="E11" s="426"/>
      <c r="F11" s="186" t="s">
        <v>195</v>
      </c>
      <c r="G11" s="187" t="s">
        <v>304</v>
      </c>
    </row>
    <row r="12" spans="1:7" s="188" customFormat="1" ht="54.75" hidden="1" customHeight="1">
      <c r="A12" s="422"/>
      <c r="B12" s="422"/>
      <c r="C12" s="422"/>
      <c r="D12" s="424"/>
      <c r="E12" s="426"/>
      <c r="F12" s="186" t="s">
        <v>196</v>
      </c>
      <c r="G12" s="187" t="s">
        <v>305</v>
      </c>
    </row>
    <row r="13" spans="1:7" s="188" customFormat="1" ht="54.75" hidden="1" customHeight="1">
      <c r="A13" s="422"/>
      <c r="B13" s="422"/>
      <c r="C13" s="422"/>
      <c r="D13" s="424"/>
      <c r="E13" s="426"/>
      <c r="F13" s="186" t="s">
        <v>60</v>
      </c>
      <c r="G13" s="187" t="s">
        <v>306</v>
      </c>
    </row>
    <row r="14" spans="1:7" s="188" customFormat="1" ht="54.75" hidden="1" customHeight="1">
      <c r="A14" s="423"/>
      <c r="B14" s="423"/>
      <c r="C14" s="423"/>
      <c r="D14" s="425"/>
      <c r="E14" s="427"/>
      <c r="F14" s="186" t="s">
        <v>197</v>
      </c>
      <c r="G14" s="187" t="s">
        <v>307</v>
      </c>
    </row>
    <row r="15" spans="1:7" s="188" customFormat="1" ht="54.75" hidden="1" customHeight="1">
      <c r="A15" s="422">
        <v>3</v>
      </c>
      <c r="B15" s="428" t="s">
        <v>193</v>
      </c>
      <c r="C15" s="428" t="s">
        <v>185</v>
      </c>
      <c r="D15" s="429" t="s">
        <v>183</v>
      </c>
      <c r="E15" s="426" t="s">
        <v>253</v>
      </c>
      <c r="F15" s="186" t="s">
        <v>72</v>
      </c>
      <c r="G15" s="187" t="s">
        <v>308</v>
      </c>
    </row>
    <row r="16" spans="1:7" s="188" customFormat="1" ht="54.75" hidden="1" customHeight="1">
      <c r="A16" s="422"/>
      <c r="B16" s="422"/>
      <c r="C16" s="422"/>
      <c r="D16" s="424"/>
      <c r="E16" s="426"/>
      <c r="F16" s="186" t="s">
        <v>194</v>
      </c>
      <c r="G16" s="187" t="s">
        <v>309</v>
      </c>
    </row>
    <row r="17" spans="1:7" s="188" customFormat="1" ht="54.75" hidden="1" customHeight="1">
      <c r="A17" s="422"/>
      <c r="B17" s="422"/>
      <c r="C17" s="422"/>
      <c r="D17" s="424"/>
      <c r="E17" s="426"/>
      <c r="F17" s="186" t="s">
        <v>195</v>
      </c>
      <c r="G17" s="187" t="s">
        <v>310</v>
      </c>
    </row>
    <row r="18" spans="1:7" s="188" customFormat="1" ht="54.75" hidden="1" customHeight="1">
      <c r="A18" s="422"/>
      <c r="B18" s="422"/>
      <c r="C18" s="422"/>
      <c r="D18" s="424"/>
      <c r="E18" s="426"/>
      <c r="F18" s="186" t="s">
        <v>196</v>
      </c>
      <c r="G18" s="187" t="s">
        <v>311</v>
      </c>
    </row>
    <row r="19" spans="1:7" s="188" customFormat="1" ht="54.75" hidden="1" customHeight="1">
      <c r="A19" s="422"/>
      <c r="B19" s="422"/>
      <c r="C19" s="422"/>
      <c r="D19" s="424"/>
      <c r="E19" s="426"/>
      <c r="F19" s="186" t="s">
        <v>60</v>
      </c>
      <c r="G19" s="187" t="s">
        <v>312</v>
      </c>
    </row>
    <row r="20" spans="1:7" s="188" customFormat="1" ht="54.75" hidden="1" customHeight="1">
      <c r="A20" s="423"/>
      <c r="B20" s="423"/>
      <c r="C20" s="423"/>
      <c r="D20" s="425"/>
      <c r="E20" s="427"/>
      <c r="F20" s="186" t="s">
        <v>197</v>
      </c>
      <c r="G20" s="187" t="s">
        <v>313</v>
      </c>
    </row>
    <row r="21" spans="1:7" s="188" customFormat="1" ht="54.75" hidden="1" customHeight="1">
      <c r="A21" s="422">
        <v>4</v>
      </c>
      <c r="B21" s="428" t="s">
        <v>193</v>
      </c>
      <c r="C21" s="428" t="s">
        <v>185</v>
      </c>
      <c r="D21" s="429" t="s">
        <v>183</v>
      </c>
      <c r="E21" s="426" t="s">
        <v>174</v>
      </c>
      <c r="F21" s="186" t="s">
        <v>72</v>
      </c>
      <c r="G21" s="187" t="s">
        <v>314</v>
      </c>
    </row>
    <row r="22" spans="1:7" s="188" customFormat="1" ht="54.75" hidden="1" customHeight="1">
      <c r="A22" s="422"/>
      <c r="B22" s="422"/>
      <c r="C22" s="422"/>
      <c r="D22" s="424"/>
      <c r="E22" s="426"/>
      <c r="F22" s="186" t="s">
        <v>194</v>
      </c>
      <c r="G22" s="187" t="s">
        <v>315</v>
      </c>
    </row>
    <row r="23" spans="1:7" s="188" customFormat="1" ht="54.75" hidden="1" customHeight="1">
      <c r="A23" s="422"/>
      <c r="B23" s="422"/>
      <c r="C23" s="422"/>
      <c r="D23" s="424"/>
      <c r="E23" s="426"/>
      <c r="F23" s="186" t="s">
        <v>195</v>
      </c>
      <c r="G23" s="187" t="s">
        <v>316</v>
      </c>
    </row>
    <row r="24" spans="1:7" s="188" customFormat="1" ht="54.75" hidden="1" customHeight="1">
      <c r="A24" s="422"/>
      <c r="B24" s="422"/>
      <c r="C24" s="422"/>
      <c r="D24" s="424"/>
      <c r="E24" s="426"/>
      <c r="F24" s="186" t="s">
        <v>196</v>
      </c>
      <c r="G24" s="187" t="s">
        <v>317</v>
      </c>
    </row>
    <row r="25" spans="1:7" s="188" customFormat="1" ht="54.75" hidden="1" customHeight="1">
      <c r="A25" s="422"/>
      <c r="B25" s="422"/>
      <c r="C25" s="422"/>
      <c r="D25" s="424"/>
      <c r="E25" s="426"/>
      <c r="F25" s="186" t="s">
        <v>60</v>
      </c>
      <c r="G25" s="187" t="s">
        <v>318</v>
      </c>
    </row>
    <row r="26" spans="1:7" s="188" customFormat="1" ht="54.75" hidden="1" customHeight="1">
      <c r="A26" s="423"/>
      <c r="B26" s="423"/>
      <c r="C26" s="423"/>
      <c r="D26" s="425"/>
      <c r="E26" s="427"/>
      <c r="F26" s="186" t="s">
        <v>197</v>
      </c>
      <c r="G26" s="187" t="s">
        <v>319</v>
      </c>
    </row>
    <row r="27" spans="1:7" s="188" customFormat="1" ht="54.75" hidden="1" customHeight="1">
      <c r="A27" s="422">
        <v>5</v>
      </c>
      <c r="B27" s="428" t="s">
        <v>193</v>
      </c>
      <c r="C27" s="428" t="s">
        <v>185</v>
      </c>
      <c r="D27" s="429" t="s">
        <v>183</v>
      </c>
      <c r="E27" s="426" t="s">
        <v>110</v>
      </c>
      <c r="F27" s="186" t="s">
        <v>72</v>
      </c>
      <c r="G27" s="187" t="s">
        <v>320</v>
      </c>
    </row>
    <row r="28" spans="1:7" s="188" customFormat="1" ht="54.75" hidden="1" customHeight="1">
      <c r="A28" s="422"/>
      <c r="B28" s="422"/>
      <c r="C28" s="422"/>
      <c r="D28" s="424"/>
      <c r="E28" s="426"/>
      <c r="F28" s="186" t="s">
        <v>194</v>
      </c>
      <c r="G28" s="187" t="s">
        <v>321</v>
      </c>
    </row>
    <row r="29" spans="1:7" s="188" customFormat="1" ht="54.75" hidden="1" customHeight="1">
      <c r="A29" s="422"/>
      <c r="B29" s="422"/>
      <c r="C29" s="422"/>
      <c r="D29" s="424"/>
      <c r="E29" s="426"/>
      <c r="F29" s="186" t="s">
        <v>195</v>
      </c>
      <c r="G29" s="187" t="s">
        <v>322</v>
      </c>
    </row>
    <row r="30" spans="1:7" s="188" customFormat="1" ht="54.75" hidden="1" customHeight="1">
      <c r="A30" s="422"/>
      <c r="B30" s="422"/>
      <c r="C30" s="422"/>
      <c r="D30" s="424"/>
      <c r="E30" s="426"/>
      <c r="F30" s="186" t="s">
        <v>196</v>
      </c>
      <c r="G30" s="187" t="s">
        <v>323</v>
      </c>
    </row>
    <row r="31" spans="1:7" s="188" customFormat="1" ht="54.75" hidden="1" customHeight="1">
      <c r="A31" s="422"/>
      <c r="B31" s="422"/>
      <c r="C31" s="422"/>
      <c r="D31" s="424"/>
      <c r="E31" s="426"/>
      <c r="F31" s="186" t="s">
        <v>60</v>
      </c>
      <c r="G31" s="187" t="s">
        <v>324</v>
      </c>
    </row>
    <row r="32" spans="1:7" s="188" customFormat="1" ht="54.75" hidden="1" customHeight="1">
      <c r="A32" s="423"/>
      <c r="B32" s="423"/>
      <c r="C32" s="423"/>
      <c r="D32" s="425"/>
      <c r="E32" s="427"/>
      <c r="F32" s="186" t="s">
        <v>197</v>
      </c>
      <c r="G32" s="187" t="s">
        <v>325</v>
      </c>
    </row>
    <row r="33" spans="1:7" s="188" customFormat="1" ht="54.75" hidden="1" customHeight="1">
      <c r="A33" s="422">
        <v>6</v>
      </c>
      <c r="B33" s="428" t="s">
        <v>193</v>
      </c>
      <c r="C33" s="422" t="s">
        <v>326</v>
      </c>
      <c r="D33" s="424" t="s">
        <v>327</v>
      </c>
      <c r="E33" s="426" t="s">
        <v>328</v>
      </c>
      <c r="F33" s="186" t="s">
        <v>72</v>
      </c>
      <c r="G33" s="187" t="s">
        <v>329</v>
      </c>
    </row>
    <row r="34" spans="1:7" s="188" customFormat="1" ht="54.75" hidden="1" customHeight="1">
      <c r="A34" s="422"/>
      <c r="B34" s="422"/>
      <c r="C34" s="422"/>
      <c r="D34" s="424"/>
      <c r="E34" s="426"/>
      <c r="F34" s="186" t="s">
        <v>194</v>
      </c>
      <c r="G34" s="187" t="s">
        <v>330</v>
      </c>
    </row>
    <row r="35" spans="1:7" s="188" customFormat="1" ht="54.75" hidden="1" customHeight="1">
      <c r="A35" s="422"/>
      <c r="B35" s="422"/>
      <c r="C35" s="422"/>
      <c r="D35" s="424"/>
      <c r="E35" s="426"/>
      <c r="F35" s="186" t="s">
        <v>195</v>
      </c>
      <c r="G35" s="187" t="s">
        <v>331</v>
      </c>
    </row>
    <row r="36" spans="1:7" s="188" customFormat="1" ht="54.75" hidden="1" customHeight="1">
      <c r="A36" s="422"/>
      <c r="B36" s="422"/>
      <c r="C36" s="422"/>
      <c r="D36" s="424"/>
      <c r="E36" s="426"/>
      <c r="F36" s="186" t="s">
        <v>196</v>
      </c>
      <c r="G36" s="187" t="s">
        <v>332</v>
      </c>
    </row>
    <row r="37" spans="1:7" s="188" customFormat="1" ht="54.75" hidden="1" customHeight="1">
      <c r="A37" s="422"/>
      <c r="B37" s="422"/>
      <c r="C37" s="422"/>
      <c r="D37" s="424"/>
      <c r="E37" s="426"/>
      <c r="F37" s="186" t="s">
        <v>60</v>
      </c>
      <c r="G37" s="187" t="s">
        <v>333</v>
      </c>
    </row>
    <row r="38" spans="1:7" s="188" customFormat="1" ht="54.75" hidden="1" customHeight="1">
      <c r="A38" s="423"/>
      <c r="B38" s="423"/>
      <c r="C38" s="423"/>
      <c r="D38" s="425"/>
      <c r="E38" s="427"/>
      <c r="F38" s="186" t="s">
        <v>197</v>
      </c>
      <c r="G38" s="187" t="s">
        <v>334</v>
      </c>
    </row>
    <row r="39" spans="1:7" s="188" customFormat="1" ht="54.75" hidden="1" customHeight="1">
      <c r="A39" s="422">
        <v>7</v>
      </c>
      <c r="B39" s="422" t="s">
        <v>193</v>
      </c>
      <c r="C39" s="422" t="s">
        <v>326</v>
      </c>
      <c r="D39" s="424" t="s">
        <v>327</v>
      </c>
      <c r="E39" s="426" t="s">
        <v>174</v>
      </c>
      <c r="F39" s="186" t="s">
        <v>72</v>
      </c>
      <c r="G39" s="187" t="s">
        <v>335</v>
      </c>
    </row>
    <row r="40" spans="1:7" s="188" customFormat="1" ht="54.75" hidden="1" customHeight="1">
      <c r="A40" s="422"/>
      <c r="B40" s="422"/>
      <c r="C40" s="422"/>
      <c r="D40" s="424"/>
      <c r="E40" s="426"/>
      <c r="F40" s="186" t="s">
        <v>194</v>
      </c>
      <c r="G40" s="187" t="s">
        <v>336</v>
      </c>
    </row>
    <row r="41" spans="1:7" s="188" customFormat="1" ht="54.75" hidden="1" customHeight="1">
      <c r="A41" s="422"/>
      <c r="B41" s="422"/>
      <c r="C41" s="422"/>
      <c r="D41" s="424"/>
      <c r="E41" s="426"/>
      <c r="F41" s="186" t="s">
        <v>195</v>
      </c>
      <c r="G41" s="187" t="s">
        <v>337</v>
      </c>
    </row>
    <row r="42" spans="1:7" s="188" customFormat="1" ht="54.75" hidden="1" customHeight="1">
      <c r="A42" s="422"/>
      <c r="B42" s="422"/>
      <c r="C42" s="422"/>
      <c r="D42" s="424"/>
      <c r="E42" s="426"/>
      <c r="F42" s="186" t="s">
        <v>196</v>
      </c>
      <c r="G42" s="187" t="s">
        <v>338</v>
      </c>
    </row>
    <row r="43" spans="1:7" s="188" customFormat="1" ht="54.75" hidden="1" customHeight="1">
      <c r="A43" s="422"/>
      <c r="B43" s="422"/>
      <c r="C43" s="422"/>
      <c r="D43" s="424"/>
      <c r="E43" s="426"/>
      <c r="F43" s="186" t="s">
        <v>60</v>
      </c>
      <c r="G43" s="187" t="s">
        <v>339</v>
      </c>
    </row>
    <row r="44" spans="1:7" s="188" customFormat="1" ht="54.75" hidden="1" customHeight="1">
      <c r="A44" s="423"/>
      <c r="B44" s="423"/>
      <c r="C44" s="423"/>
      <c r="D44" s="425"/>
      <c r="E44" s="427"/>
      <c r="F44" s="186" t="s">
        <v>197</v>
      </c>
      <c r="G44" s="187" t="s">
        <v>340</v>
      </c>
    </row>
    <row r="45" spans="1:7" s="188" customFormat="1" ht="54.75" hidden="1" customHeight="1">
      <c r="A45" s="422">
        <v>8</v>
      </c>
      <c r="B45" s="422" t="s">
        <v>193</v>
      </c>
      <c r="C45" s="422" t="s">
        <v>326</v>
      </c>
      <c r="D45" s="424" t="s">
        <v>327</v>
      </c>
      <c r="E45" s="426" t="s">
        <v>110</v>
      </c>
      <c r="F45" s="186" t="s">
        <v>72</v>
      </c>
      <c r="G45" s="187" t="s">
        <v>341</v>
      </c>
    </row>
    <row r="46" spans="1:7" s="188" customFormat="1" ht="54.75" hidden="1" customHeight="1">
      <c r="A46" s="422"/>
      <c r="B46" s="422"/>
      <c r="C46" s="422"/>
      <c r="D46" s="424"/>
      <c r="E46" s="426"/>
      <c r="F46" s="186" t="s">
        <v>194</v>
      </c>
      <c r="G46" s="187" t="s">
        <v>342</v>
      </c>
    </row>
    <row r="47" spans="1:7" s="188" customFormat="1" ht="54.75" hidden="1" customHeight="1">
      <c r="A47" s="422"/>
      <c r="B47" s="422"/>
      <c r="C47" s="422"/>
      <c r="D47" s="424"/>
      <c r="E47" s="426"/>
      <c r="F47" s="186" t="s">
        <v>195</v>
      </c>
      <c r="G47" s="187" t="s">
        <v>343</v>
      </c>
    </row>
    <row r="48" spans="1:7" s="188" customFormat="1" ht="54.75" hidden="1" customHeight="1">
      <c r="A48" s="422"/>
      <c r="B48" s="422"/>
      <c r="C48" s="422"/>
      <c r="D48" s="424"/>
      <c r="E48" s="426"/>
      <c r="F48" s="186" t="s">
        <v>196</v>
      </c>
      <c r="G48" s="187" t="s">
        <v>344</v>
      </c>
    </row>
    <row r="49" spans="1:7" s="188" customFormat="1" ht="54.75" hidden="1" customHeight="1">
      <c r="A49" s="422"/>
      <c r="B49" s="422"/>
      <c r="C49" s="422"/>
      <c r="D49" s="424"/>
      <c r="E49" s="426"/>
      <c r="F49" s="186" t="s">
        <v>60</v>
      </c>
      <c r="G49" s="187" t="s">
        <v>345</v>
      </c>
    </row>
    <row r="50" spans="1:7" s="188" customFormat="1" ht="54.75" hidden="1" customHeight="1">
      <c r="A50" s="423"/>
      <c r="B50" s="423"/>
      <c r="C50" s="423"/>
      <c r="D50" s="425"/>
      <c r="E50" s="427"/>
      <c r="F50" s="186" t="s">
        <v>197</v>
      </c>
      <c r="G50" s="187" t="s">
        <v>346</v>
      </c>
    </row>
    <row r="51" spans="1:7" s="188" customFormat="1" ht="54.75" hidden="1" customHeight="1">
      <c r="A51" s="422">
        <v>9</v>
      </c>
      <c r="B51" s="428" t="s">
        <v>193</v>
      </c>
      <c r="C51" s="422" t="s">
        <v>347</v>
      </c>
      <c r="D51" s="424" t="s">
        <v>182</v>
      </c>
      <c r="E51" s="426" t="s">
        <v>348</v>
      </c>
      <c r="F51" s="186" t="s">
        <v>72</v>
      </c>
      <c r="G51" s="187" t="s">
        <v>349</v>
      </c>
    </row>
    <row r="52" spans="1:7" s="188" customFormat="1" ht="54.75" hidden="1" customHeight="1">
      <c r="A52" s="422"/>
      <c r="B52" s="422"/>
      <c r="C52" s="422"/>
      <c r="D52" s="424"/>
      <c r="E52" s="426"/>
      <c r="F52" s="186" t="s">
        <v>194</v>
      </c>
      <c r="G52" s="187" t="s">
        <v>350</v>
      </c>
    </row>
    <row r="53" spans="1:7" s="188" customFormat="1" ht="54.75" hidden="1" customHeight="1">
      <c r="A53" s="422"/>
      <c r="B53" s="422"/>
      <c r="C53" s="422"/>
      <c r="D53" s="424"/>
      <c r="E53" s="426"/>
      <c r="F53" s="186" t="s">
        <v>195</v>
      </c>
      <c r="G53" s="187" t="s">
        <v>351</v>
      </c>
    </row>
    <row r="54" spans="1:7" s="188" customFormat="1" ht="54.75" hidden="1" customHeight="1">
      <c r="A54" s="422"/>
      <c r="B54" s="422"/>
      <c r="C54" s="422"/>
      <c r="D54" s="424"/>
      <c r="E54" s="426"/>
      <c r="F54" s="186" t="s">
        <v>196</v>
      </c>
      <c r="G54" s="187" t="s">
        <v>352</v>
      </c>
    </row>
    <row r="55" spans="1:7" s="188" customFormat="1" ht="54.75" hidden="1" customHeight="1">
      <c r="A55" s="422"/>
      <c r="B55" s="422"/>
      <c r="C55" s="422"/>
      <c r="D55" s="424"/>
      <c r="E55" s="426"/>
      <c r="F55" s="186" t="s">
        <v>60</v>
      </c>
      <c r="G55" s="187" t="s">
        <v>353</v>
      </c>
    </row>
    <row r="56" spans="1:7" s="188" customFormat="1" ht="54.75" hidden="1" customHeight="1">
      <c r="A56" s="423"/>
      <c r="B56" s="423"/>
      <c r="C56" s="423"/>
      <c r="D56" s="425"/>
      <c r="E56" s="427"/>
      <c r="F56" s="186" t="s">
        <v>197</v>
      </c>
      <c r="G56" s="187" t="s">
        <v>354</v>
      </c>
    </row>
    <row r="57" spans="1:7" s="188" customFormat="1" ht="54.75" hidden="1" customHeight="1">
      <c r="A57" s="422">
        <v>10</v>
      </c>
      <c r="B57" s="428" t="s">
        <v>193</v>
      </c>
      <c r="C57" s="422" t="s">
        <v>347</v>
      </c>
      <c r="D57" s="424" t="s">
        <v>182</v>
      </c>
      <c r="E57" s="426" t="s">
        <v>110</v>
      </c>
      <c r="F57" s="186" t="s">
        <v>72</v>
      </c>
      <c r="G57" s="187" t="s">
        <v>355</v>
      </c>
    </row>
    <row r="58" spans="1:7" s="188" customFormat="1" ht="54.75" hidden="1" customHeight="1">
      <c r="A58" s="422"/>
      <c r="B58" s="422"/>
      <c r="C58" s="422"/>
      <c r="D58" s="424"/>
      <c r="E58" s="426"/>
      <c r="F58" s="186" t="s">
        <v>194</v>
      </c>
      <c r="G58" s="187" t="s">
        <v>356</v>
      </c>
    </row>
    <row r="59" spans="1:7" s="188" customFormat="1" ht="54.75" hidden="1" customHeight="1">
      <c r="A59" s="422"/>
      <c r="B59" s="422"/>
      <c r="C59" s="422"/>
      <c r="D59" s="424"/>
      <c r="E59" s="426"/>
      <c r="F59" s="186" t="s">
        <v>195</v>
      </c>
      <c r="G59" s="187" t="s">
        <v>357</v>
      </c>
    </row>
    <row r="60" spans="1:7" s="188" customFormat="1" ht="54.75" hidden="1" customHeight="1">
      <c r="A60" s="422"/>
      <c r="B60" s="422"/>
      <c r="C60" s="422"/>
      <c r="D60" s="424"/>
      <c r="E60" s="426"/>
      <c r="F60" s="186" t="s">
        <v>196</v>
      </c>
      <c r="G60" s="187" t="s">
        <v>358</v>
      </c>
    </row>
    <row r="61" spans="1:7" s="188" customFormat="1" ht="54.75" hidden="1" customHeight="1">
      <c r="A61" s="422"/>
      <c r="B61" s="422"/>
      <c r="C61" s="422"/>
      <c r="D61" s="424"/>
      <c r="E61" s="426"/>
      <c r="F61" s="186" t="s">
        <v>60</v>
      </c>
      <c r="G61" s="187" t="s">
        <v>359</v>
      </c>
    </row>
    <row r="62" spans="1:7" s="188" customFormat="1" ht="54.75" hidden="1" customHeight="1">
      <c r="A62" s="423"/>
      <c r="B62" s="423"/>
      <c r="C62" s="423"/>
      <c r="D62" s="425"/>
      <c r="E62" s="427"/>
      <c r="F62" s="186" t="s">
        <v>197</v>
      </c>
      <c r="G62" s="187" t="s">
        <v>360</v>
      </c>
    </row>
    <row r="63" spans="1:7" s="188" customFormat="1" ht="54.75" hidden="1" customHeight="1">
      <c r="A63" s="422">
        <v>11</v>
      </c>
      <c r="B63" s="428" t="s">
        <v>193</v>
      </c>
      <c r="C63" s="422" t="s">
        <v>347</v>
      </c>
      <c r="D63" s="424" t="s">
        <v>182</v>
      </c>
      <c r="E63" s="426" t="s">
        <v>361</v>
      </c>
      <c r="F63" s="186" t="s">
        <v>72</v>
      </c>
      <c r="G63" s="187" t="s">
        <v>362</v>
      </c>
    </row>
    <row r="64" spans="1:7" s="188" customFormat="1" ht="54.75" hidden="1" customHeight="1">
      <c r="A64" s="422"/>
      <c r="B64" s="422"/>
      <c r="C64" s="422"/>
      <c r="D64" s="424"/>
      <c r="E64" s="426"/>
      <c r="F64" s="186" t="s">
        <v>194</v>
      </c>
      <c r="G64" s="187" t="s">
        <v>363</v>
      </c>
    </row>
    <row r="65" spans="1:7" s="188" customFormat="1" ht="54.75" hidden="1" customHeight="1">
      <c r="A65" s="422"/>
      <c r="B65" s="422"/>
      <c r="C65" s="422"/>
      <c r="D65" s="424"/>
      <c r="E65" s="426"/>
      <c r="F65" s="186" t="s">
        <v>195</v>
      </c>
      <c r="G65" s="187" t="s">
        <v>364</v>
      </c>
    </row>
    <row r="66" spans="1:7" s="188" customFormat="1" ht="54.75" hidden="1" customHeight="1">
      <c r="A66" s="422"/>
      <c r="B66" s="422"/>
      <c r="C66" s="422"/>
      <c r="D66" s="424"/>
      <c r="E66" s="426"/>
      <c r="F66" s="186" t="s">
        <v>196</v>
      </c>
      <c r="G66" s="187" t="s">
        <v>365</v>
      </c>
    </row>
    <row r="67" spans="1:7" s="188" customFormat="1" ht="54.75" hidden="1" customHeight="1">
      <c r="A67" s="422"/>
      <c r="B67" s="422"/>
      <c r="C67" s="422"/>
      <c r="D67" s="424"/>
      <c r="E67" s="426"/>
      <c r="F67" s="186" t="s">
        <v>60</v>
      </c>
      <c r="G67" s="187" t="s">
        <v>366</v>
      </c>
    </row>
    <row r="68" spans="1:7" s="188" customFormat="1" ht="54.75" hidden="1" customHeight="1">
      <c r="A68" s="423"/>
      <c r="B68" s="423"/>
      <c r="C68" s="423"/>
      <c r="D68" s="425"/>
      <c r="E68" s="427"/>
      <c r="F68" s="186" t="s">
        <v>197</v>
      </c>
      <c r="G68" s="187" t="s">
        <v>367</v>
      </c>
    </row>
    <row r="69" spans="1:7" s="188" customFormat="1" ht="54.75" customHeight="1">
      <c r="A69" s="422">
        <v>12</v>
      </c>
      <c r="B69" s="428" t="s">
        <v>193</v>
      </c>
      <c r="C69" s="422" t="s">
        <v>272</v>
      </c>
      <c r="D69" s="424" t="s">
        <v>368</v>
      </c>
      <c r="E69" s="426" t="s">
        <v>275</v>
      </c>
      <c r="F69" s="186" t="s">
        <v>72</v>
      </c>
      <c r="G69" s="187" t="s">
        <v>369</v>
      </c>
    </row>
    <row r="70" spans="1:7" s="188" customFormat="1" ht="54.75" customHeight="1">
      <c r="A70" s="422"/>
      <c r="B70" s="422"/>
      <c r="C70" s="422"/>
      <c r="D70" s="424"/>
      <c r="E70" s="426"/>
      <c r="F70" s="186" t="s">
        <v>194</v>
      </c>
      <c r="G70" s="187" t="s">
        <v>370</v>
      </c>
    </row>
    <row r="71" spans="1:7" s="188" customFormat="1" ht="54.75" customHeight="1">
      <c r="A71" s="422"/>
      <c r="B71" s="422"/>
      <c r="C71" s="422"/>
      <c r="D71" s="424"/>
      <c r="E71" s="426"/>
      <c r="F71" s="186" t="s">
        <v>195</v>
      </c>
      <c r="G71" s="187" t="s">
        <v>371</v>
      </c>
    </row>
    <row r="72" spans="1:7" s="188" customFormat="1" ht="54.75" customHeight="1">
      <c r="A72" s="422"/>
      <c r="B72" s="422"/>
      <c r="C72" s="422"/>
      <c r="D72" s="424"/>
      <c r="E72" s="426"/>
      <c r="F72" s="186" t="s">
        <v>196</v>
      </c>
      <c r="G72" s="187" t="s">
        <v>372</v>
      </c>
    </row>
    <row r="73" spans="1:7" s="188" customFormat="1" ht="54.75" customHeight="1">
      <c r="A73" s="422"/>
      <c r="B73" s="422"/>
      <c r="C73" s="422"/>
      <c r="D73" s="424"/>
      <c r="E73" s="426"/>
      <c r="F73" s="186" t="s">
        <v>60</v>
      </c>
      <c r="G73" s="187" t="s">
        <v>373</v>
      </c>
    </row>
    <row r="74" spans="1:7" s="188" customFormat="1" ht="54.75" customHeight="1">
      <c r="A74" s="423"/>
      <c r="B74" s="423"/>
      <c r="C74" s="423"/>
      <c r="D74" s="425"/>
      <c r="E74" s="427"/>
      <c r="F74" s="186" t="s">
        <v>197</v>
      </c>
      <c r="G74" s="187" t="s">
        <v>374</v>
      </c>
    </row>
    <row r="75" spans="1:7" s="188" customFormat="1" ht="54.75" customHeight="1">
      <c r="A75" s="422">
        <v>13</v>
      </c>
      <c r="B75" s="422">
        <v>13</v>
      </c>
      <c r="C75" s="422" t="s">
        <v>272</v>
      </c>
      <c r="D75" s="424" t="s">
        <v>368</v>
      </c>
      <c r="E75" s="426" t="s">
        <v>276</v>
      </c>
      <c r="F75" s="186" t="s">
        <v>72</v>
      </c>
      <c r="G75" s="187" t="s">
        <v>375</v>
      </c>
    </row>
    <row r="76" spans="1:7" s="188" customFormat="1" ht="54.75" customHeight="1">
      <c r="A76" s="422"/>
      <c r="B76" s="422"/>
      <c r="C76" s="422"/>
      <c r="D76" s="424"/>
      <c r="E76" s="426"/>
      <c r="F76" s="186" t="s">
        <v>194</v>
      </c>
      <c r="G76" s="187" t="s">
        <v>376</v>
      </c>
    </row>
    <row r="77" spans="1:7" s="188" customFormat="1" ht="54.75" customHeight="1">
      <c r="A77" s="422"/>
      <c r="B77" s="422"/>
      <c r="C77" s="422"/>
      <c r="D77" s="424"/>
      <c r="E77" s="426"/>
      <c r="F77" s="186" t="s">
        <v>195</v>
      </c>
      <c r="G77" s="187" t="s">
        <v>377</v>
      </c>
    </row>
    <row r="78" spans="1:7" s="188" customFormat="1" ht="54.75" customHeight="1">
      <c r="A78" s="422"/>
      <c r="B78" s="422"/>
      <c r="C78" s="422"/>
      <c r="D78" s="424"/>
      <c r="E78" s="426"/>
      <c r="F78" s="186" t="s">
        <v>196</v>
      </c>
      <c r="G78" s="187" t="s">
        <v>378</v>
      </c>
    </row>
    <row r="79" spans="1:7" s="188" customFormat="1" ht="54.75" customHeight="1">
      <c r="A79" s="422"/>
      <c r="B79" s="422"/>
      <c r="C79" s="422"/>
      <c r="D79" s="424"/>
      <c r="E79" s="426"/>
      <c r="F79" s="186" t="s">
        <v>60</v>
      </c>
      <c r="G79" s="187" t="s">
        <v>379</v>
      </c>
    </row>
    <row r="80" spans="1:7" s="188" customFormat="1" ht="54.75" customHeight="1">
      <c r="A80" s="423"/>
      <c r="B80" s="423"/>
      <c r="C80" s="423"/>
      <c r="D80" s="425"/>
      <c r="E80" s="427"/>
      <c r="F80" s="186" t="s">
        <v>197</v>
      </c>
      <c r="G80" s="187" t="s">
        <v>380</v>
      </c>
    </row>
    <row r="81" spans="1:7" s="188" customFormat="1" ht="54.75" customHeight="1">
      <c r="A81" s="422">
        <v>14</v>
      </c>
      <c r="B81" s="422">
        <v>14</v>
      </c>
      <c r="C81" s="422" t="s">
        <v>272</v>
      </c>
      <c r="D81" s="424" t="s">
        <v>368</v>
      </c>
      <c r="E81" s="426" t="s">
        <v>110</v>
      </c>
      <c r="F81" s="186" t="s">
        <v>72</v>
      </c>
      <c r="G81" s="187" t="s">
        <v>381</v>
      </c>
    </row>
    <row r="82" spans="1:7" s="188" customFormat="1" ht="54.75" customHeight="1">
      <c r="A82" s="422"/>
      <c r="B82" s="422"/>
      <c r="C82" s="422"/>
      <c r="D82" s="424"/>
      <c r="E82" s="426"/>
      <c r="F82" s="186" t="s">
        <v>194</v>
      </c>
      <c r="G82" s="187" t="s">
        <v>382</v>
      </c>
    </row>
    <row r="83" spans="1:7" s="188" customFormat="1" ht="54.75" customHeight="1">
      <c r="A83" s="422"/>
      <c r="B83" s="422"/>
      <c r="C83" s="422"/>
      <c r="D83" s="424"/>
      <c r="E83" s="426"/>
      <c r="F83" s="186" t="s">
        <v>195</v>
      </c>
      <c r="G83" s="187" t="s">
        <v>383</v>
      </c>
    </row>
    <row r="84" spans="1:7" s="188" customFormat="1" ht="54.75" customHeight="1">
      <c r="A84" s="422"/>
      <c r="B84" s="422"/>
      <c r="C84" s="422"/>
      <c r="D84" s="424"/>
      <c r="E84" s="426"/>
      <c r="F84" s="186" t="s">
        <v>196</v>
      </c>
      <c r="G84" s="187" t="s">
        <v>384</v>
      </c>
    </row>
    <row r="85" spans="1:7" s="188" customFormat="1" ht="54.75" customHeight="1">
      <c r="A85" s="422"/>
      <c r="B85" s="422"/>
      <c r="C85" s="422"/>
      <c r="D85" s="424"/>
      <c r="E85" s="426"/>
      <c r="F85" s="186" t="s">
        <v>60</v>
      </c>
      <c r="G85" s="187" t="s">
        <v>385</v>
      </c>
    </row>
    <row r="86" spans="1:7" s="188" customFormat="1" ht="54.75" customHeight="1">
      <c r="A86" s="423"/>
      <c r="B86" s="423"/>
      <c r="C86" s="423"/>
      <c r="D86" s="425"/>
      <c r="E86" s="427"/>
      <c r="F86" s="186" t="s">
        <v>197</v>
      </c>
      <c r="G86" s="187" t="s">
        <v>386</v>
      </c>
    </row>
    <row r="87" spans="1:7" s="188" customFormat="1" ht="54.75" hidden="1" customHeight="1">
      <c r="A87" s="422">
        <v>15</v>
      </c>
      <c r="B87" s="428" t="s">
        <v>193</v>
      </c>
      <c r="C87" s="422" t="s">
        <v>387</v>
      </c>
      <c r="D87" s="424" t="s">
        <v>388</v>
      </c>
      <c r="E87" s="426" t="s">
        <v>253</v>
      </c>
      <c r="F87" s="186" t="s">
        <v>72</v>
      </c>
      <c r="G87" s="187" t="s">
        <v>389</v>
      </c>
    </row>
    <row r="88" spans="1:7" s="188" customFormat="1" ht="54.75" hidden="1" customHeight="1">
      <c r="A88" s="422"/>
      <c r="B88" s="422"/>
      <c r="C88" s="422"/>
      <c r="D88" s="424"/>
      <c r="E88" s="426"/>
      <c r="F88" s="186" t="s">
        <v>194</v>
      </c>
      <c r="G88" s="187" t="s">
        <v>390</v>
      </c>
    </row>
    <row r="89" spans="1:7" s="188" customFormat="1" ht="54.75" hidden="1" customHeight="1">
      <c r="A89" s="422"/>
      <c r="B89" s="422"/>
      <c r="C89" s="422"/>
      <c r="D89" s="424"/>
      <c r="E89" s="426"/>
      <c r="F89" s="186" t="s">
        <v>195</v>
      </c>
      <c r="G89" s="187" t="s">
        <v>391</v>
      </c>
    </row>
    <row r="90" spans="1:7" s="188" customFormat="1" ht="54.75" hidden="1" customHeight="1">
      <c r="A90" s="422"/>
      <c r="B90" s="422"/>
      <c r="C90" s="422"/>
      <c r="D90" s="424"/>
      <c r="E90" s="426"/>
      <c r="F90" s="186" t="s">
        <v>196</v>
      </c>
      <c r="G90" s="187" t="s">
        <v>392</v>
      </c>
    </row>
    <row r="91" spans="1:7" s="188" customFormat="1" ht="54.75" hidden="1" customHeight="1">
      <c r="A91" s="422"/>
      <c r="B91" s="422"/>
      <c r="C91" s="422"/>
      <c r="D91" s="424"/>
      <c r="E91" s="426"/>
      <c r="F91" s="186" t="s">
        <v>60</v>
      </c>
      <c r="G91" s="187" t="s">
        <v>393</v>
      </c>
    </row>
    <row r="92" spans="1:7" s="188" customFormat="1" ht="54.75" hidden="1" customHeight="1">
      <c r="A92" s="423"/>
      <c r="B92" s="423"/>
      <c r="C92" s="423"/>
      <c r="D92" s="425"/>
      <c r="E92" s="427"/>
      <c r="F92" s="186" t="s">
        <v>197</v>
      </c>
      <c r="G92" s="187" t="s">
        <v>394</v>
      </c>
    </row>
    <row r="93" spans="1:7" s="188" customFormat="1" ht="54.75" hidden="1" customHeight="1">
      <c r="A93" s="422">
        <v>16</v>
      </c>
      <c r="B93" s="428" t="s">
        <v>193</v>
      </c>
      <c r="C93" s="422" t="s">
        <v>387</v>
      </c>
      <c r="D93" s="424" t="s">
        <v>388</v>
      </c>
      <c r="E93" s="426" t="s">
        <v>395</v>
      </c>
      <c r="F93" s="186" t="s">
        <v>72</v>
      </c>
      <c r="G93" s="187" t="s">
        <v>396</v>
      </c>
    </row>
    <row r="94" spans="1:7" s="188" customFormat="1" ht="54.75" hidden="1" customHeight="1">
      <c r="A94" s="422"/>
      <c r="B94" s="422"/>
      <c r="C94" s="422"/>
      <c r="D94" s="424"/>
      <c r="E94" s="426"/>
      <c r="F94" s="186" t="s">
        <v>194</v>
      </c>
      <c r="G94" s="187" t="s">
        <v>397</v>
      </c>
    </row>
    <row r="95" spans="1:7" s="188" customFormat="1" ht="54.75" hidden="1" customHeight="1">
      <c r="A95" s="422"/>
      <c r="B95" s="422"/>
      <c r="C95" s="422"/>
      <c r="D95" s="424"/>
      <c r="E95" s="426"/>
      <c r="F95" s="186" t="s">
        <v>195</v>
      </c>
      <c r="G95" s="187" t="s">
        <v>398</v>
      </c>
    </row>
    <row r="96" spans="1:7" s="188" customFormat="1" ht="54.75" hidden="1" customHeight="1">
      <c r="A96" s="422"/>
      <c r="B96" s="422"/>
      <c r="C96" s="422"/>
      <c r="D96" s="424"/>
      <c r="E96" s="426"/>
      <c r="F96" s="186" t="s">
        <v>196</v>
      </c>
      <c r="G96" s="187" t="s">
        <v>399</v>
      </c>
    </row>
    <row r="97" spans="1:7" s="188" customFormat="1" ht="54.75" hidden="1" customHeight="1">
      <c r="A97" s="422"/>
      <c r="B97" s="422"/>
      <c r="C97" s="422"/>
      <c r="D97" s="424"/>
      <c r="E97" s="426"/>
      <c r="F97" s="186" t="s">
        <v>60</v>
      </c>
      <c r="G97" s="187" t="s">
        <v>400</v>
      </c>
    </row>
    <row r="98" spans="1:7" s="188" customFormat="1" ht="54.75" hidden="1" customHeight="1">
      <c r="A98" s="423"/>
      <c r="B98" s="423"/>
      <c r="C98" s="423"/>
      <c r="D98" s="425"/>
      <c r="E98" s="427"/>
      <c r="F98" s="186" t="s">
        <v>197</v>
      </c>
      <c r="G98" s="187" t="s">
        <v>401</v>
      </c>
    </row>
    <row r="99" spans="1:7" s="188" customFormat="1" ht="54.75" hidden="1" customHeight="1">
      <c r="A99" s="422">
        <v>17</v>
      </c>
      <c r="B99" s="428" t="s">
        <v>193</v>
      </c>
      <c r="C99" s="422" t="s">
        <v>387</v>
      </c>
      <c r="D99" s="424" t="s">
        <v>388</v>
      </c>
      <c r="E99" s="426" t="s">
        <v>110</v>
      </c>
      <c r="F99" s="186" t="s">
        <v>72</v>
      </c>
      <c r="G99" s="187" t="s">
        <v>402</v>
      </c>
    </row>
    <row r="100" spans="1:7" s="188" customFormat="1" ht="54.75" hidden="1" customHeight="1">
      <c r="A100" s="422"/>
      <c r="B100" s="422"/>
      <c r="C100" s="422"/>
      <c r="D100" s="424"/>
      <c r="E100" s="426"/>
      <c r="F100" s="186" t="s">
        <v>194</v>
      </c>
      <c r="G100" s="187" t="s">
        <v>403</v>
      </c>
    </row>
    <row r="101" spans="1:7" s="188" customFormat="1" ht="54.75" hidden="1" customHeight="1">
      <c r="A101" s="422"/>
      <c r="B101" s="422"/>
      <c r="C101" s="422"/>
      <c r="D101" s="424"/>
      <c r="E101" s="426"/>
      <c r="F101" s="186" t="s">
        <v>195</v>
      </c>
      <c r="G101" s="187" t="s">
        <v>404</v>
      </c>
    </row>
    <row r="102" spans="1:7" s="188" customFormat="1" ht="54.75" hidden="1" customHeight="1">
      <c r="A102" s="422"/>
      <c r="B102" s="422"/>
      <c r="C102" s="422"/>
      <c r="D102" s="424"/>
      <c r="E102" s="426"/>
      <c r="F102" s="186" t="s">
        <v>196</v>
      </c>
      <c r="G102" s="187" t="s">
        <v>405</v>
      </c>
    </row>
    <row r="103" spans="1:7" s="188" customFormat="1" ht="54.75" hidden="1" customHeight="1">
      <c r="A103" s="422"/>
      <c r="B103" s="422"/>
      <c r="C103" s="422"/>
      <c r="D103" s="424"/>
      <c r="E103" s="426"/>
      <c r="F103" s="186" t="s">
        <v>60</v>
      </c>
      <c r="G103" s="187" t="s">
        <v>406</v>
      </c>
    </row>
    <row r="104" spans="1:7" s="188" customFormat="1" ht="54.75" hidden="1" customHeight="1">
      <c r="A104" s="423"/>
      <c r="B104" s="423"/>
      <c r="C104" s="423"/>
      <c r="D104" s="425"/>
      <c r="E104" s="427"/>
      <c r="F104" s="186" t="s">
        <v>197</v>
      </c>
      <c r="G104" s="187" t="s">
        <v>407</v>
      </c>
    </row>
    <row r="105" spans="1:7" s="188" customFormat="1" ht="54.75" hidden="1" customHeight="1">
      <c r="A105" s="422">
        <v>18</v>
      </c>
      <c r="B105" s="428" t="s">
        <v>193</v>
      </c>
      <c r="C105" s="422" t="s">
        <v>408</v>
      </c>
      <c r="D105" s="424" t="s">
        <v>409</v>
      </c>
      <c r="E105" s="426" t="s">
        <v>253</v>
      </c>
      <c r="F105" s="186" t="s">
        <v>72</v>
      </c>
      <c r="G105" s="187" t="s">
        <v>410</v>
      </c>
    </row>
    <row r="106" spans="1:7" s="188" customFormat="1" ht="54.75" hidden="1" customHeight="1">
      <c r="A106" s="422"/>
      <c r="B106" s="422"/>
      <c r="C106" s="422"/>
      <c r="D106" s="424"/>
      <c r="E106" s="426"/>
      <c r="F106" s="186" t="s">
        <v>194</v>
      </c>
      <c r="G106" s="187" t="s">
        <v>411</v>
      </c>
    </row>
    <row r="107" spans="1:7" s="188" customFormat="1" ht="54.75" hidden="1" customHeight="1">
      <c r="A107" s="422"/>
      <c r="B107" s="422"/>
      <c r="C107" s="422"/>
      <c r="D107" s="424"/>
      <c r="E107" s="426"/>
      <c r="F107" s="186" t="s">
        <v>195</v>
      </c>
      <c r="G107" s="187" t="s">
        <v>412</v>
      </c>
    </row>
    <row r="108" spans="1:7" s="188" customFormat="1" ht="54.75" hidden="1" customHeight="1">
      <c r="A108" s="422"/>
      <c r="B108" s="422"/>
      <c r="C108" s="422"/>
      <c r="D108" s="424"/>
      <c r="E108" s="426"/>
      <c r="F108" s="186" t="s">
        <v>196</v>
      </c>
      <c r="G108" s="187" t="s">
        <v>413</v>
      </c>
    </row>
    <row r="109" spans="1:7" s="188" customFormat="1" ht="54.75" hidden="1" customHeight="1">
      <c r="A109" s="422"/>
      <c r="B109" s="422"/>
      <c r="C109" s="422"/>
      <c r="D109" s="424"/>
      <c r="E109" s="426"/>
      <c r="F109" s="186" t="s">
        <v>60</v>
      </c>
      <c r="G109" s="187" t="s">
        <v>414</v>
      </c>
    </row>
    <row r="110" spans="1:7" s="188" customFormat="1" ht="54.75" hidden="1" customHeight="1">
      <c r="A110" s="423"/>
      <c r="B110" s="423"/>
      <c r="C110" s="423"/>
      <c r="D110" s="425"/>
      <c r="E110" s="427"/>
      <c r="F110" s="186" t="s">
        <v>197</v>
      </c>
      <c r="G110" s="187" t="s">
        <v>415</v>
      </c>
    </row>
    <row r="111" spans="1:7" s="188" customFormat="1" ht="54.75" hidden="1" customHeight="1">
      <c r="A111" s="422">
        <v>19</v>
      </c>
      <c r="B111" s="428" t="s">
        <v>193</v>
      </c>
      <c r="C111" s="422" t="s">
        <v>408</v>
      </c>
      <c r="D111" s="424" t="s">
        <v>409</v>
      </c>
      <c r="E111" s="426" t="s">
        <v>416</v>
      </c>
      <c r="F111" s="186" t="s">
        <v>72</v>
      </c>
      <c r="G111" s="187" t="s">
        <v>417</v>
      </c>
    </row>
    <row r="112" spans="1:7" s="188" customFormat="1" ht="54.75" hidden="1" customHeight="1">
      <c r="A112" s="422"/>
      <c r="B112" s="422"/>
      <c r="C112" s="422"/>
      <c r="D112" s="424"/>
      <c r="E112" s="426"/>
      <c r="F112" s="186" t="s">
        <v>194</v>
      </c>
      <c r="G112" s="187" t="s">
        <v>418</v>
      </c>
    </row>
    <row r="113" spans="1:7" s="188" customFormat="1" ht="54.75" hidden="1" customHeight="1">
      <c r="A113" s="422"/>
      <c r="B113" s="422"/>
      <c r="C113" s="422"/>
      <c r="D113" s="424"/>
      <c r="E113" s="426"/>
      <c r="F113" s="186" t="s">
        <v>195</v>
      </c>
      <c r="G113" s="187" t="s">
        <v>419</v>
      </c>
    </row>
    <row r="114" spans="1:7" s="188" customFormat="1" ht="54.75" hidden="1" customHeight="1">
      <c r="A114" s="422"/>
      <c r="B114" s="422"/>
      <c r="C114" s="422"/>
      <c r="D114" s="424"/>
      <c r="E114" s="426"/>
      <c r="F114" s="186" t="s">
        <v>196</v>
      </c>
      <c r="G114" s="187" t="s">
        <v>420</v>
      </c>
    </row>
    <row r="115" spans="1:7" s="188" customFormat="1" ht="54.75" hidden="1" customHeight="1">
      <c r="A115" s="422"/>
      <c r="B115" s="422"/>
      <c r="C115" s="422"/>
      <c r="D115" s="424"/>
      <c r="E115" s="426"/>
      <c r="F115" s="186" t="s">
        <v>60</v>
      </c>
      <c r="G115" s="187" t="s">
        <v>421</v>
      </c>
    </row>
    <row r="116" spans="1:7" s="188" customFormat="1" ht="54.75" hidden="1" customHeight="1">
      <c r="A116" s="423"/>
      <c r="B116" s="423"/>
      <c r="C116" s="423"/>
      <c r="D116" s="425"/>
      <c r="E116" s="427"/>
      <c r="F116" s="186" t="s">
        <v>197</v>
      </c>
      <c r="G116" s="187" t="s">
        <v>422</v>
      </c>
    </row>
    <row r="117" spans="1:7" s="188" customFormat="1" ht="54.75" hidden="1" customHeight="1">
      <c r="A117" s="422">
        <v>20</v>
      </c>
      <c r="B117" s="428" t="s">
        <v>193</v>
      </c>
      <c r="C117" s="422" t="s">
        <v>408</v>
      </c>
      <c r="D117" s="424" t="s">
        <v>409</v>
      </c>
      <c r="E117" s="426" t="s">
        <v>110</v>
      </c>
      <c r="F117" s="186" t="s">
        <v>72</v>
      </c>
      <c r="G117" s="187" t="s">
        <v>423</v>
      </c>
    </row>
    <row r="118" spans="1:7" s="188" customFormat="1" ht="54.75" hidden="1" customHeight="1">
      <c r="A118" s="422"/>
      <c r="B118" s="422"/>
      <c r="C118" s="422"/>
      <c r="D118" s="424"/>
      <c r="E118" s="426"/>
      <c r="F118" s="186" t="s">
        <v>194</v>
      </c>
      <c r="G118" s="187" t="s">
        <v>424</v>
      </c>
    </row>
    <row r="119" spans="1:7" s="188" customFormat="1" ht="54.75" hidden="1" customHeight="1">
      <c r="A119" s="422"/>
      <c r="B119" s="422"/>
      <c r="C119" s="422"/>
      <c r="D119" s="424"/>
      <c r="E119" s="426"/>
      <c r="F119" s="186" t="s">
        <v>195</v>
      </c>
      <c r="G119" s="187" t="s">
        <v>425</v>
      </c>
    </row>
    <row r="120" spans="1:7" s="188" customFormat="1" ht="54.75" hidden="1" customHeight="1">
      <c r="A120" s="422"/>
      <c r="B120" s="422"/>
      <c r="C120" s="422"/>
      <c r="D120" s="424"/>
      <c r="E120" s="426"/>
      <c r="F120" s="186" t="s">
        <v>196</v>
      </c>
      <c r="G120" s="187" t="s">
        <v>426</v>
      </c>
    </row>
    <row r="121" spans="1:7" s="188" customFormat="1" ht="54.75" hidden="1" customHeight="1">
      <c r="A121" s="422"/>
      <c r="B121" s="422"/>
      <c r="C121" s="422"/>
      <c r="D121" s="424"/>
      <c r="E121" s="426"/>
      <c r="F121" s="186" t="s">
        <v>60</v>
      </c>
      <c r="G121" s="187" t="s">
        <v>427</v>
      </c>
    </row>
    <row r="122" spans="1:7" s="188" customFormat="1" ht="54.75" hidden="1" customHeight="1">
      <c r="A122" s="423"/>
      <c r="B122" s="423"/>
      <c r="C122" s="423"/>
      <c r="D122" s="425"/>
      <c r="E122" s="427"/>
      <c r="F122" s="186" t="s">
        <v>197</v>
      </c>
      <c r="G122" s="187" t="s">
        <v>428</v>
      </c>
    </row>
    <row r="123" spans="1:7" s="188" customFormat="1" ht="54.75" hidden="1" customHeight="1">
      <c r="A123" s="422">
        <v>21</v>
      </c>
      <c r="B123" s="428" t="s">
        <v>193</v>
      </c>
      <c r="C123" s="422" t="s">
        <v>429</v>
      </c>
      <c r="D123" s="424" t="s">
        <v>430</v>
      </c>
      <c r="E123" s="426" t="s">
        <v>431</v>
      </c>
      <c r="F123" s="186" t="s">
        <v>72</v>
      </c>
      <c r="G123" s="187" t="s">
        <v>432</v>
      </c>
    </row>
    <row r="124" spans="1:7" s="188" customFormat="1" ht="54.75" hidden="1" customHeight="1">
      <c r="A124" s="422"/>
      <c r="B124" s="422"/>
      <c r="C124" s="422"/>
      <c r="D124" s="424"/>
      <c r="E124" s="426"/>
      <c r="F124" s="186" t="s">
        <v>194</v>
      </c>
      <c r="G124" s="187" t="s">
        <v>433</v>
      </c>
    </row>
    <row r="125" spans="1:7" s="188" customFormat="1" ht="54.75" hidden="1" customHeight="1">
      <c r="A125" s="422"/>
      <c r="B125" s="422"/>
      <c r="C125" s="422"/>
      <c r="D125" s="424"/>
      <c r="E125" s="426"/>
      <c r="F125" s="186" t="s">
        <v>195</v>
      </c>
      <c r="G125" s="187" t="s">
        <v>434</v>
      </c>
    </row>
    <row r="126" spans="1:7" s="188" customFormat="1" ht="54.75" hidden="1" customHeight="1">
      <c r="A126" s="422"/>
      <c r="B126" s="422"/>
      <c r="C126" s="422"/>
      <c r="D126" s="424"/>
      <c r="E126" s="426"/>
      <c r="F126" s="186" t="s">
        <v>196</v>
      </c>
      <c r="G126" s="187" t="s">
        <v>435</v>
      </c>
    </row>
    <row r="127" spans="1:7" s="188" customFormat="1" ht="54.75" hidden="1" customHeight="1">
      <c r="A127" s="422"/>
      <c r="B127" s="422"/>
      <c r="C127" s="422"/>
      <c r="D127" s="424"/>
      <c r="E127" s="426"/>
      <c r="F127" s="186" t="s">
        <v>60</v>
      </c>
      <c r="G127" s="187" t="s">
        <v>436</v>
      </c>
    </row>
    <row r="128" spans="1:7" s="188" customFormat="1" ht="54.75" hidden="1" customHeight="1">
      <c r="A128" s="423"/>
      <c r="B128" s="423"/>
      <c r="C128" s="423"/>
      <c r="D128" s="425"/>
      <c r="E128" s="427"/>
      <c r="F128" s="186" t="s">
        <v>197</v>
      </c>
      <c r="G128" s="187" t="s">
        <v>437</v>
      </c>
    </row>
    <row r="129" spans="1:7" s="188" customFormat="1" ht="54.75" hidden="1" customHeight="1">
      <c r="A129" s="422">
        <v>22</v>
      </c>
      <c r="B129" s="428" t="s">
        <v>193</v>
      </c>
      <c r="C129" s="422" t="s">
        <v>429</v>
      </c>
      <c r="D129" s="424" t="s">
        <v>430</v>
      </c>
      <c r="E129" s="426" t="s">
        <v>110</v>
      </c>
      <c r="F129" s="186" t="s">
        <v>72</v>
      </c>
      <c r="G129" s="187" t="s">
        <v>438</v>
      </c>
    </row>
    <row r="130" spans="1:7" s="188" customFormat="1" ht="54.75" hidden="1" customHeight="1">
      <c r="A130" s="422"/>
      <c r="B130" s="422"/>
      <c r="C130" s="422"/>
      <c r="D130" s="424"/>
      <c r="E130" s="426"/>
      <c r="F130" s="186" t="s">
        <v>194</v>
      </c>
      <c r="G130" s="187" t="s">
        <v>439</v>
      </c>
    </row>
    <row r="131" spans="1:7" s="188" customFormat="1" ht="54.75" hidden="1" customHeight="1">
      <c r="A131" s="422"/>
      <c r="B131" s="422"/>
      <c r="C131" s="422"/>
      <c r="D131" s="424"/>
      <c r="E131" s="426"/>
      <c r="F131" s="186" t="s">
        <v>195</v>
      </c>
      <c r="G131" s="187" t="s">
        <v>440</v>
      </c>
    </row>
    <row r="132" spans="1:7" s="188" customFormat="1" ht="54.75" hidden="1" customHeight="1">
      <c r="A132" s="422"/>
      <c r="B132" s="422"/>
      <c r="C132" s="422"/>
      <c r="D132" s="424"/>
      <c r="E132" s="426"/>
      <c r="F132" s="186" t="s">
        <v>196</v>
      </c>
      <c r="G132" s="187" t="s">
        <v>441</v>
      </c>
    </row>
    <row r="133" spans="1:7" s="188" customFormat="1" ht="54.75" hidden="1" customHeight="1">
      <c r="A133" s="422"/>
      <c r="B133" s="422"/>
      <c r="C133" s="422"/>
      <c r="D133" s="424"/>
      <c r="E133" s="426"/>
      <c r="F133" s="186" t="s">
        <v>60</v>
      </c>
      <c r="G133" s="187" t="s">
        <v>442</v>
      </c>
    </row>
    <row r="134" spans="1:7" s="188" customFormat="1" ht="54.75" hidden="1" customHeight="1">
      <c r="A134" s="423"/>
      <c r="B134" s="423"/>
      <c r="C134" s="423"/>
      <c r="D134" s="425"/>
      <c r="E134" s="427"/>
      <c r="F134" s="186" t="s">
        <v>197</v>
      </c>
      <c r="G134" s="187" t="s">
        <v>443</v>
      </c>
    </row>
    <row r="135" spans="1:7" s="188" customFormat="1" ht="54.75" hidden="1" customHeight="1">
      <c r="A135" s="422">
        <v>23</v>
      </c>
      <c r="B135" s="428" t="s">
        <v>193</v>
      </c>
      <c r="C135" s="422" t="s">
        <v>444</v>
      </c>
      <c r="D135" s="424" t="s">
        <v>445</v>
      </c>
      <c r="E135" s="426" t="s">
        <v>328</v>
      </c>
      <c r="F135" s="186" t="s">
        <v>72</v>
      </c>
      <c r="G135" s="187" t="s">
        <v>446</v>
      </c>
    </row>
    <row r="136" spans="1:7" s="188" customFormat="1" ht="54.75" hidden="1" customHeight="1">
      <c r="A136" s="422"/>
      <c r="B136" s="422"/>
      <c r="C136" s="422"/>
      <c r="D136" s="424"/>
      <c r="E136" s="426"/>
      <c r="F136" s="186" t="s">
        <v>194</v>
      </c>
      <c r="G136" s="187" t="s">
        <v>447</v>
      </c>
    </row>
    <row r="137" spans="1:7" s="188" customFormat="1" ht="54.75" hidden="1" customHeight="1">
      <c r="A137" s="422"/>
      <c r="B137" s="422"/>
      <c r="C137" s="422"/>
      <c r="D137" s="424"/>
      <c r="E137" s="426"/>
      <c r="F137" s="186" t="s">
        <v>195</v>
      </c>
      <c r="G137" s="187" t="s">
        <v>448</v>
      </c>
    </row>
    <row r="138" spans="1:7" s="188" customFormat="1" ht="54.75" hidden="1" customHeight="1">
      <c r="A138" s="422"/>
      <c r="B138" s="422"/>
      <c r="C138" s="422"/>
      <c r="D138" s="424"/>
      <c r="E138" s="426"/>
      <c r="F138" s="186" t="s">
        <v>196</v>
      </c>
      <c r="G138" s="187" t="s">
        <v>449</v>
      </c>
    </row>
    <row r="139" spans="1:7" s="188" customFormat="1" ht="54.75" hidden="1" customHeight="1">
      <c r="A139" s="422"/>
      <c r="B139" s="422"/>
      <c r="C139" s="422"/>
      <c r="D139" s="424"/>
      <c r="E139" s="426"/>
      <c r="F139" s="186" t="s">
        <v>60</v>
      </c>
      <c r="G139" s="187" t="s">
        <v>450</v>
      </c>
    </row>
    <row r="140" spans="1:7" s="188" customFormat="1" ht="54.75" hidden="1" customHeight="1">
      <c r="A140" s="423"/>
      <c r="B140" s="423"/>
      <c r="C140" s="423"/>
      <c r="D140" s="425"/>
      <c r="E140" s="427"/>
      <c r="F140" s="186" t="s">
        <v>197</v>
      </c>
      <c r="G140" s="187" t="s">
        <v>451</v>
      </c>
    </row>
    <row r="141" spans="1:7" s="188" customFormat="1" ht="54.75" hidden="1" customHeight="1">
      <c r="A141" s="422">
        <v>24</v>
      </c>
      <c r="B141" s="428" t="s">
        <v>193</v>
      </c>
      <c r="C141" s="422" t="s">
        <v>444</v>
      </c>
      <c r="D141" s="424" t="s">
        <v>445</v>
      </c>
      <c r="E141" s="426" t="s">
        <v>395</v>
      </c>
      <c r="F141" s="186" t="s">
        <v>72</v>
      </c>
      <c r="G141" s="187" t="s">
        <v>452</v>
      </c>
    </row>
    <row r="142" spans="1:7" s="188" customFormat="1" ht="54.75" hidden="1" customHeight="1">
      <c r="A142" s="422"/>
      <c r="B142" s="422"/>
      <c r="C142" s="422"/>
      <c r="D142" s="424"/>
      <c r="E142" s="426"/>
      <c r="F142" s="186" t="s">
        <v>194</v>
      </c>
      <c r="G142" s="187" t="s">
        <v>453</v>
      </c>
    </row>
    <row r="143" spans="1:7" s="188" customFormat="1" ht="54.75" hidden="1" customHeight="1">
      <c r="A143" s="422"/>
      <c r="B143" s="422"/>
      <c r="C143" s="422"/>
      <c r="D143" s="424"/>
      <c r="E143" s="426"/>
      <c r="F143" s="186" t="s">
        <v>195</v>
      </c>
      <c r="G143" s="187" t="s">
        <v>454</v>
      </c>
    </row>
    <row r="144" spans="1:7" s="188" customFormat="1" ht="54.75" hidden="1" customHeight="1">
      <c r="A144" s="422"/>
      <c r="B144" s="422"/>
      <c r="C144" s="422"/>
      <c r="D144" s="424"/>
      <c r="E144" s="426"/>
      <c r="F144" s="186" t="s">
        <v>196</v>
      </c>
      <c r="G144" s="187" t="s">
        <v>455</v>
      </c>
    </row>
    <row r="145" spans="1:7" s="188" customFormat="1" ht="54.75" hidden="1" customHeight="1">
      <c r="A145" s="422"/>
      <c r="B145" s="422"/>
      <c r="C145" s="422"/>
      <c r="D145" s="424"/>
      <c r="E145" s="426"/>
      <c r="F145" s="186" t="s">
        <v>60</v>
      </c>
      <c r="G145" s="187" t="s">
        <v>456</v>
      </c>
    </row>
    <row r="146" spans="1:7" s="188" customFormat="1" ht="54.75" hidden="1" customHeight="1">
      <c r="A146" s="423"/>
      <c r="B146" s="423"/>
      <c r="C146" s="423"/>
      <c r="D146" s="425"/>
      <c r="E146" s="427"/>
      <c r="F146" s="186" t="s">
        <v>197</v>
      </c>
      <c r="G146" s="187" t="s">
        <v>457</v>
      </c>
    </row>
    <row r="147" spans="1:7" s="188" customFormat="1" ht="54.75" hidden="1" customHeight="1">
      <c r="A147" s="422">
        <v>25</v>
      </c>
      <c r="B147" s="428" t="s">
        <v>193</v>
      </c>
      <c r="C147" s="422" t="s">
        <v>444</v>
      </c>
      <c r="D147" s="424" t="s">
        <v>445</v>
      </c>
      <c r="E147" s="426" t="s">
        <v>110</v>
      </c>
      <c r="F147" s="186" t="s">
        <v>72</v>
      </c>
      <c r="G147" s="187" t="s">
        <v>458</v>
      </c>
    </row>
    <row r="148" spans="1:7" s="188" customFormat="1" ht="54.75" hidden="1" customHeight="1">
      <c r="A148" s="422"/>
      <c r="B148" s="422"/>
      <c r="C148" s="422"/>
      <c r="D148" s="424"/>
      <c r="E148" s="426"/>
      <c r="F148" s="186" t="s">
        <v>194</v>
      </c>
      <c r="G148" s="187" t="s">
        <v>459</v>
      </c>
    </row>
    <row r="149" spans="1:7" s="188" customFormat="1" ht="54.75" hidden="1" customHeight="1">
      <c r="A149" s="422"/>
      <c r="B149" s="422"/>
      <c r="C149" s="422"/>
      <c r="D149" s="424"/>
      <c r="E149" s="426"/>
      <c r="F149" s="186" t="s">
        <v>195</v>
      </c>
      <c r="G149" s="187" t="s">
        <v>460</v>
      </c>
    </row>
    <row r="150" spans="1:7" s="188" customFormat="1" ht="54.75" hidden="1" customHeight="1">
      <c r="A150" s="422"/>
      <c r="B150" s="422"/>
      <c r="C150" s="422"/>
      <c r="D150" s="424"/>
      <c r="E150" s="426"/>
      <c r="F150" s="186" t="s">
        <v>196</v>
      </c>
      <c r="G150" s="187" t="s">
        <v>461</v>
      </c>
    </row>
    <row r="151" spans="1:7" s="188" customFormat="1" ht="54.75" hidden="1" customHeight="1">
      <c r="A151" s="422"/>
      <c r="B151" s="422"/>
      <c r="C151" s="422"/>
      <c r="D151" s="424"/>
      <c r="E151" s="426"/>
      <c r="F151" s="186" t="s">
        <v>60</v>
      </c>
      <c r="G151" s="187" t="s">
        <v>462</v>
      </c>
    </row>
    <row r="152" spans="1:7" s="188" customFormat="1" ht="54.75" hidden="1" customHeight="1">
      <c r="A152" s="423"/>
      <c r="B152" s="423"/>
      <c r="C152" s="423"/>
      <c r="D152" s="425"/>
      <c r="E152" s="427"/>
      <c r="F152" s="186" t="s">
        <v>197</v>
      </c>
      <c r="G152" s="187" t="s">
        <v>463</v>
      </c>
    </row>
    <row r="153" spans="1:7" s="188" customFormat="1" ht="54.75" hidden="1" customHeight="1">
      <c r="A153" s="422">
        <v>26</v>
      </c>
      <c r="B153" s="428" t="s">
        <v>193</v>
      </c>
      <c r="C153" s="422" t="s">
        <v>464</v>
      </c>
      <c r="D153" s="424" t="s">
        <v>465</v>
      </c>
      <c r="E153" s="426" t="s">
        <v>466</v>
      </c>
      <c r="F153" s="186" t="s">
        <v>72</v>
      </c>
      <c r="G153" s="187" t="s">
        <v>467</v>
      </c>
    </row>
    <row r="154" spans="1:7" s="188" customFormat="1" ht="54.75" hidden="1" customHeight="1">
      <c r="A154" s="422"/>
      <c r="B154" s="422"/>
      <c r="C154" s="422"/>
      <c r="D154" s="424"/>
      <c r="E154" s="426"/>
      <c r="F154" s="186" t="s">
        <v>194</v>
      </c>
      <c r="G154" s="187" t="s">
        <v>468</v>
      </c>
    </row>
    <row r="155" spans="1:7" s="188" customFormat="1" ht="54.75" hidden="1" customHeight="1">
      <c r="A155" s="422"/>
      <c r="B155" s="422"/>
      <c r="C155" s="422"/>
      <c r="D155" s="424"/>
      <c r="E155" s="426"/>
      <c r="F155" s="186" t="s">
        <v>195</v>
      </c>
      <c r="G155" s="187" t="s">
        <v>469</v>
      </c>
    </row>
    <row r="156" spans="1:7" s="188" customFormat="1" ht="54.75" hidden="1" customHeight="1">
      <c r="A156" s="422"/>
      <c r="B156" s="422"/>
      <c r="C156" s="422"/>
      <c r="D156" s="424"/>
      <c r="E156" s="426"/>
      <c r="F156" s="186" t="s">
        <v>196</v>
      </c>
      <c r="G156" s="187" t="s">
        <v>470</v>
      </c>
    </row>
    <row r="157" spans="1:7" s="188" customFormat="1" ht="54.75" hidden="1" customHeight="1">
      <c r="A157" s="422"/>
      <c r="B157" s="422"/>
      <c r="C157" s="422"/>
      <c r="D157" s="424"/>
      <c r="E157" s="426"/>
      <c r="F157" s="186" t="s">
        <v>60</v>
      </c>
      <c r="G157" s="187" t="s">
        <v>471</v>
      </c>
    </row>
    <row r="158" spans="1:7" s="188" customFormat="1" ht="54.75" hidden="1" customHeight="1">
      <c r="A158" s="423"/>
      <c r="B158" s="423"/>
      <c r="C158" s="423"/>
      <c r="D158" s="425"/>
      <c r="E158" s="427"/>
      <c r="F158" s="186" t="s">
        <v>197</v>
      </c>
      <c r="G158" s="187" t="s">
        <v>472</v>
      </c>
    </row>
    <row r="159" spans="1:7" s="188" customFormat="1" ht="54.75" hidden="1" customHeight="1">
      <c r="A159" s="422">
        <v>27</v>
      </c>
      <c r="B159" s="428" t="s">
        <v>193</v>
      </c>
      <c r="C159" s="422" t="s">
        <v>464</v>
      </c>
      <c r="D159" s="424" t="s">
        <v>465</v>
      </c>
      <c r="E159" s="426" t="s">
        <v>473</v>
      </c>
      <c r="F159" s="186" t="s">
        <v>72</v>
      </c>
      <c r="G159" s="187" t="s">
        <v>474</v>
      </c>
    </row>
    <row r="160" spans="1:7" s="188" customFormat="1" ht="54.75" hidden="1" customHeight="1">
      <c r="A160" s="422"/>
      <c r="B160" s="422"/>
      <c r="C160" s="422"/>
      <c r="D160" s="424"/>
      <c r="E160" s="426"/>
      <c r="F160" s="186" t="s">
        <v>194</v>
      </c>
      <c r="G160" s="187" t="s">
        <v>475</v>
      </c>
    </row>
    <row r="161" spans="1:7" s="188" customFormat="1" ht="54.75" hidden="1" customHeight="1">
      <c r="A161" s="422"/>
      <c r="B161" s="422"/>
      <c r="C161" s="422"/>
      <c r="D161" s="424"/>
      <c r="E161" s="426"/>
      <c r="F161" s="186" t="s">
        <v>195</v>
      </c>
      <c r="G161" s="187" t="s">
        <v>476</v>
      </c>
    </row>
    <row r="162" spans="1:7" s="188" customFormat="1" ht="54.75" hidden="1" customHeight="1">
      <c r="A162" s="422"/>
      <c r="B162" s="422"/>
      <c r="C162" s="422"/>
      <c r="D162" s="424"/>
      <c r="E162" s="426"/>
      <c r="F162" s="186" t="s">
        <v>196</v>
      </c>
      <c r="G162" s="187" t="s">
        <v>477</v>
      </c>
    </row>
    <row r="163" spans="1:7" s="188" customFormat="1" ht="54.75" hidden="1" customHeight="1">
      <c r="A163" s="422"/>
      <c r="B163" s="422"/>
      <c r="C163" s="422"/>
      <c r="D163" s="424"/>
      <c r="E163" s="426"/>
      <c r="F163" s="186" t="s">
        <v>60</v>
      </c>
      <c r="G163" s="187" t="s">
        <v>478</v>
      </c>
    </row>
    <row r="164" spans="1:7" s="188" customFormat="1" ht="54.75" hidden="1" customHeight="1">
      <c r="A164" s="423"/>
      <c r="B164" s="423"/>
      <c r="C164" s="423"/>
      <c r="D164" s="425"/>
      <c r="E164" s="427"/>
      <c r="F164" s="186" t="s">
        <v>197</v>
      </c>
      <c r="G164" s="187" t="s">
        <v>479</v>
      </c>
    </row>
    <row r="165" spans="1:7" s="188" customFormat="1" ht="54.75" hidden="1" customHeight="1">
      <c r="A165" s="422">
        <v>28</v>
      </c>
      <c r="B165" s="428" t="s">
        <v>193</v>
      </c>
      <c r="C165" s="422" t="s">
        <v>464</v>
      </c>
      <c r="D165" s="424" t="s">
        <v>465</v>
      </c>
      <c r="E165" s="426" t="s">
        <v>110</v>
      </c>
      <c r="F165" s="186" t="s">
        <v>72</v>
      </c>
      <c r="G165" s="187" t="s">
        <v>480</v>
      </c>
    </row>
    <row r="166" spans="1:7" s="188" customFormat="1" ht="54.75" hidden="1" customHeight="1">
      <c r="A166" s="422"/>
      <c r="B166" s="422"/>
      <c r="C166" s="422"/>
      <c r="D166" s="424"/>
      <c r="E166" s="426"/>
      <c r="F166" s="186" t="s">
        <v>194</v>
      </c>
      <c r="G166" s="187" t="s">
        <v>481</v>
      </c>
    </row>
    <row r="167" spans="1:7" s="188" customFormat="1" ht="54.75" hidden="1" customHeight="1">
      <c r="A167" s="422"/>
      <c r="B167" s="422"/>
      <c r="C167" s="422"/>
      <c r="D167" s="424"/>
      <c r="E167" s="426"/>
      <c r="F167" s="186" t="s">
        <v>195</v>
      </c>
      <c r="G167" s="187" t="s">
        <v>482</v>
      </c>
    </row>
    <row r="168" spans="1:7" s="188" customFormat="1" ht="54.75" hidden="1" customHeight="1">
      <c r="A168" s="422"/>
      <c r="B168" s="422"/>
      <c r="C168" s="422"/>
      <c r="D168" s="424"/>
      <c r="E168" s="426"/>
      <c r="F168" s="186" t="s">
        <v>196</v>
      </c>
      <c r="G168" s="187" t="s">
        <v>483</v>
      </c>
    </row>
    <row r="169" spans="1:7" s="188" customFormat="1" ht="54.75" hidden="1" customHeight="1">
      <c r="A169" s="422"/>
      <c r="B169" s="422"/>
      <c r="C169" s="422"/>
      <c r="D169" s="424"/>
      <c r="E169" s="426"/>
      <c r="F169" s="186" t="s">
        <v>60</v>
      </c>
      <c r="G169" s="187" t="s">
        <v>484</v>
      </c>
    </row>
    <row r="170" spans="1:7" s="188" customFormat="1" ht="54.75" hidden="1" customHeight="1">
      <c r="A170" s="423"/>
      <c r="B170" s="423"/>
      <c r="C170" s="423"/>
      <c r="D170" s="425"/>
      <c r="E170" s="427"/>
      <c r="F170" s="186" t="s">
        <v>197</v>
      </c>
      <c r="G170" s="187" t="s">
        <v>485</v>
      </c>
    </row>
    <row r="171" spans="1:7" s="188" customFormat="1" ht="54.75" hidden="1" customHeight="1">
      <c r="A171" s="422">
        <v>29</v>
      </c>
      <c r="B171" s="428" t="s">
        <v>193</v>
      </c>
      <c r="C171" s="422" t="s">
        <v>486</v>
      </c>
      <c r="D171" s="424" t="s">
        <v>487</v>
      </c>
      <c r="E171" s="426" t="s">
        <v>275</v>
      </c>
      <c r="F171" s="186" t="s">
        <v>72</v>
      </c>
      <c r="G171" s="187" t="s">
        <v>488</v>
      </c>
    </row>
    <row r="172" spans="1:7" s="188" customFormat="1" ht="54.75" hidden="1" customHeight="1">
      <c r="A172" s="422"/>
      <c r="B172" s="422"/>
      <c r="C172" s="422"/>
      <c r="D172" s="424"/>
      <c r="E172" s="426"/>
      <c r="F172" s="186" t="s">
        <v>194</v>
      </c>
      <c r="G172" s="187" t="s">
        <v>489</v>
      </c>
    </row>
    <row r="173" spans="1:7" s="188" customFormat="1" ht="54.75" hidden="1" customHeight="1">
      <c r="A173" s="422"/>
      <c r="B173" s="422"/>
      <c r="C173" s="422"/>
      <c r="D173" s="424"/>
      <c r="E173" s="426"/>
      <c r="F173" s="186" t="s">
        <v>195</v>
      </c>
      <c r="G173" s="187" t="s">
        <v>490</v>
      </c>
    </row>
    <row r="174" spans="1:7" s="188" customFormat="1" ht="54.75" hidden="1" customHeight="1">
      <c r="A174" s="422"/>
      <c r="B174" s="422"/>
      <c r="C174" s="422"/>
      <c r="D174" s="424"/>
      <c r="E174" s="426"/>
      <c r="F174" s="186" t="s">
        <v>196</v>
      </c>
      <c r="G174" s="187" t="s">
        <v>491</v>
      </c>
    </row>
    <row r="175" spans="1:7" s="188" customFormat="1" ht="54.75" hidden="1" customHeight="1">
      <c r="A175" s="422"/>
      <c r="B175" s="422"/>
      <c r="C175" s="422"/>
      <c r="D175" s="424"/>
      <c r="E175" s="426"/>
      <c r="F175" s="186" t="s">
        <v>60</v>
      </c>
      <c r="G175" s="187" t="s">
        <v>492</v>
      </c>
    </row>
    <row r="176" spans="1:7" s="188" customFormat="1" ht="54.75" hidden="1" customHeight="1">
      <c r="A176" s="423"/>
      <c r="B176" s="423"/>
      <c r="C176" s="423"/>
      <c r="D176" s="425"/>
      <c r="E176" s="427"/>
      <c r="F176" s="186" t="s">
        <v>197</v>
      </c>
      <c r="G176" s="187" t="s">
        <v>493</v>
      </c>
    </row>
    <row r="177" spans="1:7" s="188" customFormat="1" ht="54.75" hidden="1" customHeight="1">
      <c r="A177" s="422">
        <v>30</v>
      </c>
      <c r="B177" s="428" t="s">
        <v>193</v>
      </c>
      <c r="C177" s="422" t="s">
        <v>486</v>
      </c>
      <c r="D177" s="424" t="s">
        <v>487</v>
      </c>
      <c r="E177" s="426" t="s">
        <v>276</v>
      </c>
      <c r="F177" s="186" t="s">
        <v>72</v>
      </c>
      <c r="G177" s="187" t="s">
        <v>494</v>
      </c>
    </row>
    <row r="178" spans="1:7" s="188" customFormat="1" ht="54.75" hidden="1" customHeight="1">
      <c r="A178" s="422"/>
      <c r="B178" s="422"/>
      <c r="C178" s="422"/>
      <c r="D178" s="424"/>
      <c r="E178" s="426"/>
      <c r="F178" s="186" t="s">
        <v>194</v>
      </c>
      <c r="G178" s="187" t="s">
        <v>495</v>
      </c>
    </row>
    <row r="179" spans="1:7" s="188" customFormat="1" ht="54.75" hidden="1" customHeight="1">
      <c r="A179" s="422"/>
      <c r="B179" s="422"/>
      <c r="C179" s="422"/>
      <c r="D179" s="424"/>
      <c r="E179" s="426"/>
      <c r="F179" s="186" t="s">
        <v>195</v>
      </c>
      <c r="G179" s="187" t="s">
        <v>496</v>
      </c>
    </row>
    <row r="180" spans="1:7" s="188" customFormat="1" ht="54.75" hidden="1" customHeight="1">
      <c r="A180" s="422"/>
      <c r="B180" s="422"/>
      <c r="C180" s="422"/>
      <c r="D180" s="424"/>
      <c r="E180" s="426"/>
      <c r="F180" s="186" t="s">
        <v>196</v>
      </c>
      <c r="G180" s="187" t="s">
        <v>497</v>
      </c>
    </row>
    <row r="181" spans="1:7" s="188" customFormat="1" ht="54.75" hidden="1" customHeight="1">
      <c r="A181" s="422"/>
      <c r="B181" s="422"/>
      <c r="C181" s="422"/>
      <c r="D181" s="424"/>
      <c r="E181" s="426"/>
      <c r="F181" s="186" t="s">
        <v>60</v>
      </c>
      <c r="G181" s="187" t="s">
        <v>498</v>
      </c>
    </row>
    <row r="182" spans="1:7" s="188" customFormat="1" ht="54.75" hidden="1" customHeight="1">
      <c r="A182" s="423"/>
      <c r="B182" s="423"/>
      <c r="C182" s="423"/>
      <c r="D182" s="425"/>
      <c r="E182" s="427"/>
      <c r="F182" s="186" t="s">
        <v>197</v>
      </c>
      <c r="G182" s="187" t="s">
        <v>499</v>
      </c>
    </row>
    <row r="183" spans="1:7" s="188" customFormat="1" ht="54.75" hidden="1" customHeight="1">
      <c r="A183" s="422">
        <v>31</v>
      </c>
      <c r="B183" s="428" t="s">
        <v>193</v>
      </c>
      <c r="C183" s="422" t="s">
        <v>486</v>
      </c>
      <c r="D183" s="424" t="s">
        <v>487</v>
      </c>
      <c r="E183" s="426" t="s">
        <v>110</v>
      </c>
      <c r="F183" s="186" t="s">
        <v>72</v>
      </c>
      <c r="G183" s="187" t="s">
        <v>500</v>
      </c>
    </row>
    <row r="184" spans="1:7" s="188" customFormat="1" ht="54.75" hidden="1" customHeight="1">
      <c r="A184" s="422"/>
      <c r="B184" s="422"/>
      <c r="C184" s="422"/>
      <c r="D184" s="424"/>
      <c r="E184" s="426"/>
      <c r="F184" s="186" t="s">
        <v>194</v>
      </c>
      <c r="G184" s="187" t="s">
        <v>501</v>
      </c>
    </row>
    <row r="185" spans="1:7" s="188" customFormat="1" ht="54.75" hidden="1" customHeight="1">
      <c r="A185" s="422"/>
      <c r="B185" s="422"/>
      <c r="C185" s="422"/>
      <c r="D185" s="424"/>
      <c r="E185" s="426"/>
      <c r="F185" s="186" t="s">
        <v>195</v>
      </c>
      <c r="G185" s="187" t="s">
        <v>502</v>
      </c>
    </row>
    <row r="186" spans="1:7" s="188" customFormat="1" ht="54.75" hidden="1" customHeight="1">
      <c r="A186" s="422"/>
      <c r="B186" s="422"/>
      <c r="C186" s="422"/>
      <c r="D186" s="424"/>
      <c r="E186" s="426"/>
      <c r="F186" s="186" t="s">
        <v>196</v>
      </c>
      <c r="G186" s="187" t="s">
        <v>503</v>
      </c>
    </row>
    <row r="187" spans="1:7" s="188" customFormat="1" ht="54.75" hidden="1" customHeight="1">
      <c r="A187" s="422"/>
      <c r="B187" s="422"/>
      <c r="C187" s="422"/>
      <c r="D187" s="424"/>
      <c r="E187" s="426"/>
      <c r="F187" s="186" t="s">
        <v>60</v>
      </c>
      <c r="G187" s="187" t="s">
        <v>504</v>
      </c>
    </row>
    <row r="188" spans="1:7" s="188" customFormat="1" ht="54.75" hidden="1" customHeight="1">
      <c r="A188" s="423"/>
      <c r="B188" s="423"/>
      <c r="C188" s="423"/>
      <c r="D188" s="425"/>
      <c r="E188" s="427"/>
      <c r="F188" s="186" t="s">
        <v>197</v>
      </c>
      <c r="G188" s="187" t="s">
        <v>505</v>
      </c>
    </row>
    <row r="189" spans="1:7" s="188" customFormat="1" ht="54.75" hidden="1" customHeight="1">
      <c r="A189" s="422">
        <v>32</v>
      </c>
      <c r="B189" s="428" t="s">
        <v>193</v>
      </c>
      <c r="C189" s="422" t="s">
        <v>506</v>
      </c>
      <c r="D189" s="424" t="s">
        <v>507</v>
      </c>
      <c r="E189" s="426" t="s">
        <v>508</v>
      </c>
      <c r="F189" s="186" t="s">
        <v>72</v>
      </c>
      <c r="G189" s="187" t="s">
        <v>509</v>
      </c>
    </row>
    <row r="190" spans="1:7" s="188" customFormat="1" ht="54.75" hidden="1" customHeight="1">
      <c r="A190" s="422"/>
      <c r="B190" s="422"/>
      <c r="C190" s="422"/>
      <c r="D190" s="424"/>
      <c r="E190" s="426"/>
      <c r="F190" s="186" t="s">
        <v>194</v>
      </c>
      <c r="G190" s="187" t="s">
        <v>510</v>
      </c>
    </row>
    <row r="191" spans="1:7" s="188" customFormat="1" ht="54.75" hidden="1" customHeight="1">
      <c r="A191" s="422"/>
      <c r="B191" s="422"/>
      <c r="C191" s="422"/>
      <c r="D191" s="424"/>
      <c r="E191" s="426"/>
      <c r="F191" s="186" t="s">
        <v>195</v>
      </c>
      <c r="G191" s="187" t="s">
        <v>511</v>
      </c>
    </row>
    <row r="192" spans="1:7" s="188" customFormat="1" ht="54.75" hidden="1" customHeight="1">
      <c r="A192" s="422"/>
      <c r="B192" s="422"/>
      <c r="C192" s="422"/>
      <c r="D192" s="424"/>
      <c r="E192" s="426"/>
      <c r="F192" s="186" t="s">
        <v>196</v>
      </c>
      <c r="G192" s="187" t="s">
        <v>512</v>
      </c>
    </row>
    <row r="193" spans="1:7" s="188" customFormat="1" ht="54.75" hidden="1" customHeight="1">
      <c r="A193" s="422"/>
      <c r="B193" s="422"/>
      <c r="C193" s="422"/>
      <c r="D193" s="424"/>
      <c r="E193" s="426"/>
      <c r="F193" s="186" t="s">
        <v>60</v>
      </c>
      <c r="G193" s="187" t="s">
        <v>513</v>
      </c>
    </row>
    <row r="194" spans="1:7" s="188" customFormat="1" ht="54.75" hidden="1" customHeight="1">
      <c r="A194" s="423"/>
      <c r="B194" s="423"/>
      <c r="C194" s="423"/>
      <c r="D194" s="425"/>
      <c r="E194" s="427"/>
      <c r="F194" s="186" t="s">
        <v>197</v>
      </c>
      <c r="G194" s="187" t="s">
        <v>514</v>
      </c>
    </row>
    <row r="195" spans="1:7" s="188" customFormat="1" ht="54.75" hidden="1" customHeight="1">
      <c r="A195" s="422">
        <v>33</v>
      </c>
      <c r="B195" s="428" t="s">
        <v>193</v>
      </c>
      <c r="C195" s="422" t="s">
        <v>506</v>
      </c>
      <c r="D195" s="424" t="s">
        <v>507</v>
      </c>
      <c r="E195" s="426" t="s">
        <v>515</v>
      </c>
      <c r="F195" s="186" t="s">
        <v>72</v>
      </c>
      <c r="G195" s="187" t="s">
        <v>516</v>
      </c>
    </row>
    <row r="196" spans="1:7" s="188" customFormat="1" ht="54.75" hidden="1" customHeight="1">
      <c r="A196" s="422"/>
      <c r="B196" s="422"/>
      <c r="C196" s="422"/>
      <c r="D196" s="424"/>
      <c r="E196" s="426"/>
      <c r="F196" s="186" t="s">
        <v>194</v>
      </c>
      <c r="G196" s="187" t="s">
        <v>517</v>
      </c>
    </row>
    <row r="197" spans="1:7" s="188" customFormat="1" ht="54.75" hidden="1" customHeight="1">
      <c r="A197" s="422"/>
      <c r="B197" s="422"/>
      <c r="C197" s="422"/>
      <c r="D197" s="424"/>
      <c r="E197" s="426"/>
      <c r="F197" s="186" t="s">
        <v>195</v>
      </c>
      <c r="G197" s="187" t="s">
        <v>518</v>
      </c>
    </row>
    <row r="198" spans="1:7" s="188" customFormat="1" ht="54.75" hidden="1" customHeight="1">
      <c r="A198" s="422"/>
      <c r="B198" s="422"/>
      <c r="C198" s="422"/>
      <c r="D198" s="424"/>
      <c r="E198" s="426"/>
      <c r="F198" s="186" t="s">
        <v>196</v>
      </c>
      <c r="G198" s="187" t="s">
        <v>519</v>
      </c>
    </row>
    <row r="199" spans="1:7" s="188" customFormat="1" ht="54.75" hidden="1" customHeight="1">
      <c r="A199" s="422"/>
      <c r="B199" s="422"/>
      <c r="C199" s="422"/>
      <c r="D199" s="424"/>
      <c r="E199" s="426"/>
      <c r="F199" s="186" t="s">
        <v>60</v>
      </c>
      <c r="G199" s="187" t="s">
        <v>520</v>
      </c>
    </row>
    <row r="200" spans="1:7" s="188" customFormat="1" ht="54.75" hidden="1" customHeight="1">
      <c r="A200" s="423"/>
      <c r="B200" s="423"/>
      <c r="C200" s="423"/>
      <c r="D200" s="425"/>
      <c r="E200" s="427"/>
      <c r="F200" s="186" t="s">
        <v>197</v>
      </c>
      <c r="G200" s="187" t="s">
        <v>521</v>
      </c>
    </row>
    <row r="201" spans="1:7" s="188" customFormat="1" ht="54.75" hidden="1" customHeight="1">
      <c r="A201" s="422">
        <v>34</v>
      </c>
      <c r="B201" s="428" t="s">
        <v>193</v>
      </c>
      <c r="C201" s="422" t="s">
        <v>522</v>
      </c>
      <c r="D201" s="424" t="s">
        <v>523</v>
      </c>
      <c r="E201" s="426" t="s">
        <v>40</v>
      </c>
      <c r="F201" s="186" t="s">
        <v>72</v>
      </c>
      <c r="G201" s="187" t="s">
        <v>524</v>
      </c>
    </row>
    <row r="202" spans="1:7" s="188" customFormat="1" ht="54.75" hidden="1" customHeight="1">
      <c r="A202" s="422"/>
      <c r="B202" s="422"/>
      <c r="C202" s="422"/>
      <c r="D202" s="424"/>
      <c r="E202" s="426"/>
      <c r="F202" s="186" t="s">
        <v>194</v>
      </c>
      <c r="G202" s="187" t="s">
        <v>525</v>
      </c>
    </row>
    <row r="203" spans="1:7" s="188" customFormat="1" ht="54.75" hidden="1" customHeight="1">
      <c r="A203" s="422"/>
      <c r="B203" s="422"/>
      <c r="C203" s="422"/>
      <c r="D203" s="424"/>
      <c r="E203" s="426"/>
      <c r="F203" s="186" t="s">
        <v>195</v>
      </c>
      <c r="G203" s="187" t="s">
        <v>526</v>
      </c>
    </row>
    <row r="204" spans="1:7" s="188" customFormat="1" ht="54.75" hidden="1" customHeight="1">
      <c r="A204" s="422"/>
      <c r="B204" s="422"/>
      <c r="C204" s="422"/>
      <c r="D204" s="424"/>
      <c r="E204" s="426"/>
      <c r="F204" s="186" t="s">
        <v>196</v>
      </c>
      <c r="G204" s="187" t="s">
        <v>527</v>
      </c>
    </row>
    <row r="205" spans="1:7" s="188" customFormat="1" ht="54.75" hidden="1" customHeight="1">
      <c r="A205" s="422"/>
      <c r="B205" s="422"/>
      <c r="C205" s="422"/>
      <c r="D205" s="424"/>
      <c r="E205" s="426"/>
      <c r="F205" s="186" t="s">
        <v>60</v>
      </c>
      <c r="G205" s="187" t="s">
        <v>528</v>
      </c>
    </row>
    <row r="206" spans="1:7" s="188" customFormat="1" ht="54.75" hidden="1" customHeight="1">
      <c r="A206" s="423"/>
      <c r="B206" s="423"/>
      <c r="C206" s="423"/>
      <c r="D206" s="425"/>
      <c r="E206" s="427"/>
      <c r="F206" s="186" t="s">
        <v>197</v>
      </c>
      <c r="G206" s="187" t="s">
        <v>529</v>
      </c>
    </row>
    <row r="207" spans="1:7" s="188" customFormat="1" ht="54.75" hidden="1" customHeight="1">
      <c r="A207" s="422">
        <v>35</v>
      </c>
      <c r="B207" s="428" t="s">
        <v>193</v>
      </c>
      <c r="C207" s="422" t="s">
        <v>522</v>
      </c>
      <c r="D207" s="424" t="s">
        <v>523</v>
      </c>
      <c r="E207" s="426" t="s">
        <v>348</v>
      </c>
      <c r="F207" s="186" t="s">
        <v>72</v>
      </c>
      <c r="G207" s="187" t="s">
        <v>530</v>
      </c>
    </row>
    <row r="208" spans="1:7" s="188" customFormat="1" ht="54.75" hidden="1" customHeight="1">
      <c r="A208" s="422"/>
      <c r="B208" s="422"/>
      <c r="C208" s="422"/>
      <c r="D208" s="424"/>
      <c r="E208" s="426"/>
      <c r="F208" s="186" t="s">
        <v>194</v>
      </c>
      <c r="G208" s="187" t="s">
        <v>531</v>
      </c>
    </row>
    <row r="209" spans="1:7" s="188" customFormat="1" ht="54.75" hidden="1" customHeight="1">
      <c r="A209" s="422"/>
      <c r="B209" s="422"/>
      <c r="C209" s="422"/>
      <c r="D209" s="424"/>
      <c r="E209" s="426"/>
      <c r="F209" s="186" t="s">
        <v>195</v>
      </c>
      <c r="G209" s="187" t="s">
        <v>532</v>
      </c>
    </row>
    <row r="210" spans="1:7" s="188" customFormat="1" ht="54.75" hidden="1" customHeight="1">
      <c r="A210" s="422"/>
      <c r="B210" s="422"/>
      <c r="C210" s="422"/>
      <c r="D210" s="424"/>
      <c r="E210" s="426"/>
      <c r="F210" s="186" t="s">
        <v>196</v>
      </c>
      <c r="G210" s="187" t="s">
        <v>533</v>
      </c>
    </row>
    <row r="211" spans="1:7" s="188" customFormat="1" ht="54.75" hidden="1" customHeight="1">
      <c r="A211" s="422"/>
      <c r="B211" s="422"/>
      <c r="C211" s="422"/>
      <c r="D211" s="424"/>
      <c r="E211" s="426"/>
      <c r="F211" s="186" t="s">
        <v>60</v>
      </c>
      <c r="G211" s="187" t="s">
        <v>534</v>
      </c>
    </row>
    <row r="212" spans="1:7" s="188" customFormat="1" ht="54.75" hidden="1" customHeight="1">
      <c r="A212" s="423"/>
      <c r="B212" s="423"/>
      <c r="C212" s="423"/>
      <c r="D212" s="425"/>
      <c r="E212" s="427"/>
      <c r="F212" s="186" t="s">
        <v>197</v>
      </c>
      <c r="G212" s="187" t="s">
        <v>535</v>
      </c>
    </row>
    <row r="213" spans="1:7" s="188" customFormat="1" ht="54.75" hidden="1" customHeight="1">
      <c r="A213" s="422">
        <v>36</v>
      </c>
      <c r="B213" s="428" t="s">
        <v>193</v>
      </c>
      <c r="C213" s="422" t="s">
        <v>522</v>
      </c>
      <c r="D213" s="424" t="s">
        <v>523</v>
      </c>
      <c r="E213" s="426" t="s">
        <v>536</v>
      </c>
      <c r="F213" s="186" t="s">
        <v>72</v>
      </c>
      <c r="G213" s="187" t="s">
        <v>537</v>
      </c>
    </row>
    <row r="214" spans="1:7" s="188" customFormat="1" ht="54.75" hidden="1" customHeight="1">
      <c r="A214" s="422"/>
      <c r="B214" s="422"/>
      <c r="C214" s="422"/>
      <c r="D214" s="424"/>
      <c r="E214" s="426"/>
      <c r="F214" s="186" t="s">
        <v>194</v>
      </c>
      <c r="G214" s="187" t="s">
        <v>538</v>
      </c>
    </row>
    <row r="215" spans="1:7" s="188" customFormat="1" ht="54.75" hidden="1" customHeight="1">
      <c r="A215" s="422"/>
      <c r="B215" s="422"/>
      <c r="C215" s="422"/>
      <c r="D215" s="424"/>
      <c r="E215" s="426"/>
      <c r="F215" s="186" t="s">
        <v>195</v>
      </c>
      <c r="G215" s="187" t="s">
        <v>539</v>
      </c>
    </row>
    <row r="216" spans="1:7" s="188" customFormat="1" ht="54.75" hidden="1" customHeight="1">
      <c r="A216" s="422"/>
      <c r="B216" s="422"/>
      <c r="C216" s="422"/>
      <c r="D216" s="424"/>
      <c r="E216" s="426"/>
      <c r="F216" s="186" t="s">
        <v>196</v>
      </c>
      <c r="G216" s="187" t="s">
        <v>540</v>
      </c>
    </row>
    <row r="217" spans="1:7" s="188" customFormat="1" ht="54.75" hidden="1" customHeight="1">
      <c r="A217" s="422"/>
      <c r="B217" s="422"/>
      <c r="C217" s="422"/>
      <c r="D217" s="424"/>
      <c r="E217" s="426"/>
      <c r="F217" s="186" t="s">
        <v>60</v>
      </c>
      <c r="G217" s="187" t="s">
        <v>541</v>
      </c>
    </row>
    <row r="218" spans="1:7" s="188" customFormat="1" ht="54.75" hidden="1" customHeight="1">
      <c r="A218" s="423"/>
      <c r="B218" s="423"/>
      <c r="C218" s="423"/>
      <c r="D218" s="425"/>
      <c r="E218" s="427"/>
      <c r="F218" s="186" t="s">
        <v>197</v>
      </c>
      <c r="G218" s="187" t="s">
        <v>542</v>
      </c>
    </row>
    <row r="219" spans="1:7" s="188" customFormat="1" ht="54.75" hidden="1" customHeight="1">
      <c r="A219" s="422">
        <v>37</v>
      </c>
      <c r="B219" s="428" t="s">
        <v>193</v>
      </c>
      <c r="C219" s="422" t="s">
        <v>543</v>
      </c>
      <c r="D219" s="424" t="s">
        <v>544</v>
      </c>
      <c r="E219" s="426" t="s">
        <v>328</v>
      </c>
      <c r="F219" s="186" t="s">
        <v>72</v>
      </c>
      <c r="G219" s="187" t="s">
        <v>545</v>
      </c>
    </row>
    <row r="220" spans="1:7" s="188" customFormat="1" ht="54.75" hidden="1" customHeight="1">
      <c r="A220" s="422"/>
      <c r="B220" s="422"/>
      <c r="C220" s="422"/>
      <c r="D220" s="424"/>
      <c r="E220" s="426"/>
      <c r="F220" s="186" t="s">
        <v>194</v>
      </c>
      <c r="G220" s="187" t="s">
        <v>546</v>
      </c>
    </row>
    <row r="221" spans="1:7" s="188" customFormat="1" ht="54.75" hidden="1" customHeight="1">
      <c r="A221" s="422"/>
      <c r="B221" s="422"/>
      <c r="C221" s="422"/>
      <c r="D221" s="424"/>
      <c r="E221" s="426"/>
      <c r="F221" s="186" t="s">
        <v>195</v>
      </c>
      <c r="G221" s="187" t="s">
        <v>547</v>
      </c>
    </row>
    <row r="222" spans="1:7" s="188" customFormat="1" ht="54.75" hidden="1" customHeight="1">
      <c r="A222" s="422"/>
      <c r="B222" s="422"/>
      <c r="C222" s="422"/>
      <c r="D222" s="424"/>
      <c r="E222" s="426"/>
      <c r="F222" s="186" t="s">
        <v>196</v>
      </c>
      <c r="G222" s="187" t="s">
        <v>548</v>
      </c>
    </row>
    <row r="223" spans="1:7" s="188" customFormat="1" ht="54.75" hidden="1" customHeight="1">
      <c r="A223" s="422"/>
      <c r="B223" s="422"/>
      <c r="C223" s="422"/>
      <c r="D223" s="424"/>
      <c r="E223" s="426"/>
      <c r="F223" s="186" t="s">
        <v>60</v>
      </c>
      <c r="G223" s="187" t="s">
        <v>549</v>
      </c>
    </row>
    <row r="224" spans="1:7" s="188" customFormat="1" ht="54.75" hidden="1" customHeight="1">
      <c r="A224" s="423"/>
      <c r="B224" s="423"/>
      <c r="C224" s="423"/>
      <c r="D224" s="425"/>
      <c r="E224" s="427"/>
      <c r="F224" s="186" t="s">
        <v>197</v>
      </c>
      <c r="G224" s="187" t="s">
        <v>550</v>
      </c>
    </row>
    <row r="225" spans="1:7" s="188" customFormat="1" ht="54.75" hidden="1" customHeight="1">
      <c r="A225" s="422">
        <v>38</v>
      </c>
      <c r="B225" s="428" t="s">
        <v>193</v>
      </c>
      <c r="C225" s="422" t="s">
        <v>543</v>
      </c>
      <c r="D225" s="424" t="s">
        <v>544</v>
      </c>
      <c r="E225" s="426" t="s">
        <v>395</v>
      </c>
      <c r="F225" s="186" t="s">
        <v>72</v>
      </c>
      <c r="G225" s="187" t="s">
        <v>551</v>
      </c>
    </row>
    <row r="226" spans="1:7" s="188" customFormat="1" ht="54.75" hidden="1" customHeight="1">
      <c r="A226" s="422"/>
      <c r="B226" s="422"/>
      <c r="C226" s="422"/>
      <c r="D226" s="424"/>
      <c r="E226" s="426"/>
      <c r="F226" s="186" t="s">
        <v>194</v>
      </c>
      <c r="G226" s="187" t="s">
        <v>552</v>
      </c>
    </row>
    <row r="227" spans="1:7" s="188" customFormat="1" ht="54.75" hidden="1" customHeight="1">
      <c r="A227" s="422"/>
      <c r="B227" s="422"/>
      <c r="C227" s="422"/>
      <c r="D227" s="424"/>
      <c r="E227" s="426"/>
      <c r="F227" s="186" t="s">
        <v>195</v>
      </c>
      <c r="G227" s="187" t="s">
        <v>553</v>
      </c>
    </row>
    <row r="228" spans="1:7" s="188" customFormat="1" ht="54.75" hidden="1" customHeight="1">
      <c r="A228" s="422"/>
      <c r="B228" s="422"/>
      <c r="C228" s="422"/>
      <c r="D228" s="424"/>
      <c r="E228" s="426"/>
      <c r="F228" s="186" t="s">
        <v>196</v>
      </c>
      <c r="G228" s="187" t="s">
        <v>554</v>
      </c>
    </row>
    <row r="229" spans="1:7" s="188" customFormat="1" ht="54.75" hidden="1" customHeight="1">
      <c r="A229" s="422"/>
      <c r="B229" s="422"/>
      <c r="C229" s="422"/>
      <c r="D229" s="424"/>
      <c r="E229" s="426"/>
      <c r="F229" s="186" t="s">
        <v>60</v>
      </c>
      <c r="G229" s="187" t="s">
        <v>555</v>
      </c>
    </row>
    <row r="230" spans="1:7" s="188" customFormat="1" ht="54.75" hidden="1" customHeight="1">
      <c r="A230" s="423"/>
      <c r="B230" s="423"/>
      <c r="C230" s="423"/>
      <c r="D230" s="425"/>
      <c r="E230" s="427"/>
      <c r="F230" s="186" t="s">
        <v>197</v>
      </c>
      <c r="G230" s="187" t="s">
        <v>556</v>
      </c>
    </row>
    <row r="231" spans="1:7" s="188" customFormat="1" ht="54.75" hidden="1" customHeight="1">
      <c r="A231" s="422">
        <v>39</v>
      </c>
      <c r="B231" s="428" t="s">
        <v>193</v>
      </c>
      <c r="C231" s="422" t="s">
        <v>543</v>
      </c>
      <c r="D231" s="424" t="s">
        <v>544</v>
      </c>
      <c r="E231" s="426" t="s">
        <v>110</v>
      </c>
      <c r="F231" s="186" t="s">
        <v>72</v>
      </c>
      <c r="G231" s="187" t="s">
        <v>557</v>
      </c>
    </row>
    <row r="232" spans="1:7" s="188" customFormat="1" ht="54.75" hidden="1" customHeight="1">
      <c r="A232" s="422"/>
      <c r="B232" s="422"/>
      <c r="C232" s="422"/>
      <c r="D232" s="424"/>
      <c r="E232" s="426"/>
      <c r="F232" s="186" t="s">
        <v>194</v>
      </c>
      <c r="G232" s="187" t="s">
        <v>558</v>
      </c>
    </row>
    <row r="233" spans="1:7" s="188" customFormat="1" ht="54.75" hidden="1" customHeight="1">
      <c r="A233" s="422"/>
      <c r="B233" s="422"/>
      <c r="C233" s="422"/>
      <c r="D233" s="424"/>
      <c r="E233" s="426"/>
      <c r="F233" s="186" t="s">
        <v>195</v>
      </c>
      <c r="G233" s="187" t="s">
        <v>559</v>
      </c>
    </row>
    <row r="234" spans="1:7" s="188" customFormat="1" ht="54.75" hidden="1" customHeight="1">
      <c r="A234" s="422"/>
      <c r="B234" s="422"/>
      <c r="C234" s="422"/>
      <c r="D234" s="424"/>
      <c r="E234" s="426"/>
      <c r="F234" s="186" t="s">
        <v>196</v>
      </c>
      <c r="G234" s="187" t="s">
        <v>560</v>
      </c>
    </row>
    <row r="235" spans="1:7" s="188" customFormat="1" ht="54.75" hidden="1" customHeight="1">
      <c r="A235" s="422"/>
      <c r="B235" s="422"/>
      <c r="C235" s="422"/>
      <c r="D235" s="424"/>
      <c r="E235" s="426"/>
      <c r="F235" s="186" t="s">
        <v>60</v>
      </c>
      <c r="G235" s="187" t="s">
        <v>561</v>
      </c>
    </row>
    <row r="236" spans="1:7" s="188" customFormat="1" ht="54.75" hidden="1" customHeight="1">
      <c r="A236" s="423"/>
      <c r="B236" s="423"/>
      <c r="C236" s="423"/>
      <c r="D236" s="425"/>
      <c r="E236" s="427"/>
      <c r="F236" s="186" t="s">
        <v>197</v>
      </c>
      <c r="G236" s="187" t="s">
        <v>562</v>
      </c>
    </row>
    <row r="237" spans="1:7" s="188" customFormat="1" ht="54.75" hidden="1" customHeight="1">
      <c r="A237" s="422">
        <v>40</v>
      </c>
      <c r="B237" s="422" t="s">
        <v>193</v>
      </c>
      <c r="C237" s="422" t="s">
        <v>563</v>
      </c>
      <c r="D237" s="424" t="s">
        <v>564</v>
      </c>
      <c r="E237" s="426" t="s">
        <v>294</v>
      </c>
      <c r="F237" s="186" t="s">
        <v>72</v>
      </c>
      <c r="G237" s="187" t="s">
        <v>565</v>
      </c>
    </row>
    <row r="238" spans="1:7" s="188" customFormat="1" ht="54.75" hidden="1" customHeight="1">
      <c r="A238" s="422"/>
      <c r="B238" s="422"/>
      <c r="C238" s="422"/>
      <c r="D238" s="424"/>
      <c r="E238" s="426"/>
      <c r="F238" s="186" t="s">
        <v>194</v>
      </c>
      <c r="G238" s="187" t="s">
        <v>566</v>
      </c>
    </row>
    <row r="239" spans="1:7" s="188" customFormat="1" ht="54.75" hidden="1" customHeight="1">
      <c r="A239" s="422"/>
      <c r="B239" s="422"/>
      <c r="C239" s="422"/>
      <c r="D239" s="424"/>
      <c r="E239" s="426"/>
      <c r="F239" s="186" t="s">
        <v>195</v>
      </c>
      <c r="G239" s="187" t="s">
        <v>567</v>
      </c>
    </row>
    <row r="240" spans="1:7" s="188" customFormat="1" ht="54.75" hidden="1" customHeight="1">
      <c r="A240" s="422"/>
      <c r="B240" s="422"/>
      <c r="C240" s="422"/>
      <c r="D240" s="424"/>
      <c r="E240" s="426"/>
      <c r="F240" s="186" t="s">
        <v>196</v>
      </c>
      <c r="G240" s="187" t="s">
        <v>568</v>
      </c>
    </row>
    <row r="241" spans="1:7" s="188" customFormat="1" ht="54.75" hidden="1" customHeight="1">
      <c r="A241" s="422"/>
      <c r="B241" s="422"/>
      <c r="C241" s="422"/>
      <c r="D241" s="424"/>
      <c r="E241" s="426"/>
      <c r="F241" s="186" t="s">
        <v>60</v>
      </c>
      <c r="G241" s="187" t="s">
        <v>569</v>
      </c>
    </row>
    <row r="242" spans="1:7" s="188" customFormat="1" ht="54.75" hidden="1" customHeight="1">
      <c r="A242" s="423"/>
      <c r="B242" s="423"/>
      <c r="C242" s="423"/>
      <c r="D242" s="425"/>
      <c r="E242" s="427"/>
      <c r="F242" s="186" t="s">
        <v>197</v>
      </c>
      <c r="G242" s="187" t="s">
        <v>570</v>
      </c>
    </row>
    <row r="243" spans="1:7" s="188" customFormat="1" ht="54.75" hidden="1" customHeight="1">
      <c r="A243" s="422">
        <v>41</v>
      </c>
      <c r="B243" s="422" t="s">
        <v>193</v>
      </c>
      <c r="C243" s="422" t="s">
        <v>563</v>
      </c>
      <c r="D243" s="424" t="s">
        <v>564</v>
      </c>
      <c r="E243" s="426" t="s">
        <v>301</v>
      </c>
      <c r="F243" s="186" t="s">
        <v>72</v>
      </c>
      <c r="G243" s="187" t="s">
        <v>571</v>
      </c>
    </row>
    <row r="244" spans="1:7" s="188" customFormat="1" ht="54.75" hidden="1" customHeight="1">
      <c r="A244" s="422"/>
      <c r="B244" s="422"/>
      <c r="C244" s="422"/>
      <c r="D244" s="424"/>
      <c r="E244" s="426"/>
      <c r="F244" s="186" t="s">
        <v>194</v>
      </c>
      <c r="G244" s="187" t="s">
        <v>572</v>
      </c>
    </row>
    <row r="245" spans="1:7" s="188" customFormat="1" ht="54.75" hidden="1" customHeight="1">
      <c r="A245" s="422"/>
      <c r="B245" s="422"/>
      <c r="C245" s="422"/>
      <c r="D245" s="424"/>
      <c r="E245" s="426"/>
      <c r="F245" s="186" t="s">
        <v>195</v>
      </c>
      <c r="G245" s="187" t="s">
        <v>573</v>
      </c>
    </row>
    <row r="246" spans="1:7" s="188" customFormat="1" ht="54.75" hidden="1" customHeight="1">
      <c r="A246" s="422"/>
      <c r="B246" s="422"/>
      <c r="C246" s="422"/>
      <c r="D246" s="424"/>
      <c r="E246" s="426"/>
      <c r="F246" s="186" t="s">
        <v>196</v>
      </c>
      <c r="G246" s="187" t="s">
        <v>574</v>
      </c>
    </row>
    <row r="247" spans="1:7" s="188" customFormat="1" ht="54.75" hidden="1" customHeight="1">
      <c r="A247" s="422"/>
      <c r="B247" s="422"/>
      <c r="C247" s="422"/>
      <c r="D247" s="424"/>
      <c r="E247" s="426"/>
      <c r="F247" s="186" t="s">
        <v>60</v>
      </c>
      <c r="G247" s="187" t="s">
        <v>575</v>
      </c>
    </row>
    <row r="248" spans="1:7" s="188" customFormat="1" ht="54.75" hidden="1" customHeight="1">
      <c r="A248" s="423"/>
      <c r="B248" s="423"/>
      <c r="C248" s="423"/>
      <c r="D248" s="425"/>
      <c r="E248" s="427"/>
      <c r="F248" s="186" t="s">
        <v>197</v>
      </c>
      <c r="G248" s="187" t="s">
        <v>576</v>
      </c>
    </row>
    <row r="249" spans="1:7" s="188" customFormat="1" ht="54.75" hidden="1" customHeight="1">
      <c r="A249" s="422">
        <v>42</v>
      </c>
      <c r="B249" s="422" t="s">
        <v>193</v>
      </c>
      <c r="C249" s="422" t="s">
        <v>577</v>
      </c>
      <c r="D249" s="424" t="s">
        <v>578</v>
      </c>
      <c r="E249" s="426" t="s">
        <v>348</v>
      </c>
      <c r="F249" s="186" t="s">
        <v>72</v>
      </c>
      <c r="G249" s="187" t="s">
        <v>579</v>
      </c>
    </row>
    <row r="250" spans="1:7" s="188" customFormat="1" ht="54.75" hidden="1" customHeight="1">
      <c r="A250" s="422"/>
      <c r="B250" s="422"/>
      <c r="C250" s="422"/>
      <c r="D250" s="424"/>
      <c r="E250" s="426"/>
      <c r="F250" s="186" t="s">
        <v>194</v>
      </c>
      <c r="G250" s="187" t="s">
        <v>580</v>
      </c>
    </row>
    <row r="251" spans="1:7" s="188" customFormat="1" ht="54.75" hidden="1" customHeight="1">
      <c r="A251" s="422"/>
      <c r="B251" s="422"/>
      <c r="C251" s="422"/>
      <c r="D251" s="424"/>
      <c r="E251" s="426"/>
      <c r="F251" s="186" t="s">
        <v>195</v>
      </c>
      <c r="G251" s="187" t="s">
        <v>581</v>
      </c>
    </row>
    <row r="252" spans="1:7" s="188" customFormat="1" ht="54.75" hidden="1" customHeight="1">
      <c r="A252" s="422"/>
      <c r="B252" s="422"/>
      <c r="C252" s="422"/>
      <c r="D252" s="424"/>
      <c r="E252" s="426"/>
      <c r="F252" s="186" t="s">
        <v>196</v>
      </c>
      <c r="G252" s="187" t="s">
        <v>582</v>
      </c>
    </row>
    <row r="253" spans="1:7" s="188" customFormat="1" ht="54.75" hidden="1" customHeight="1">
      <c r="A253" s="422"/>
      <c r="B253" s="422"/>
      <c r="C253" s="422"/>
      <c r="D253" s="424"/>
      <c r="E253" s="426"/>
      <c r="F253" s="186" t="s">
        <v>60</v>
      </c>
      <c r="G253" s="187" t="s">
        <v>583</v>
      </c>
    </row>
    <row r="254" spans="1:7" s="188" customFormat="1" ht="54.75" hidden="1" customHeight="1">
      <c r="A254" s="423"/>
      <c r="B254" s="423"/>
      <c r="C254" s="423"/>
      <c r="D254" s="425"/>
      <c r="E254" s="427"/>
      <c r="F254" s="186" t="s">
        <v>197</v>
      </c>
      <c r="G254" s="187" t="s">
        <v>584</v>
      </c>
    </row>
    <row r="255" spans="1:7" s="188" customFormat="1" ht="54.75" hidden="1" customHeight="1">
      <c r="A255" s="422">
        <v>43</v>
      </c>
      <c r="B255" s="422" t="s">
        <v>193</v>
      </c>
      <c r="C255" s="422" t="s">
        <v>577</v>
      </c>
      <c r="D255" s="424" t="s">
        <v>578</v>
      </c>
      <c r="E255" s="426" t="s">
        <v>361</v>
      </c>
      <c r="F255" s="186" t="s">
        <v>72</v>
      </c>
      <c r="G255" s="187" t="s">
        <v>585</v>
      </c>
    </row>
    <row r="256" spans="1:7" s="188" customFormat="1" ht="54.75" hidden="1" customHeight="1">
      <c r="A256" s="422"/>
      <c r="B256" s="422"/>
      <c r="C256" s="422"/>
      <c r="D256" s="424"/>
      <c r="E256" s="426"/>
      <c r="F256" s="186" t="s">
        <v>194</v>
      </c>
      <c r="G256" s="187" t="s">
        <v>586</v>
      </c>
    </row>
    <row r="257" spans="1:7" s="188" customFormat="1" ht="54.75" hidden="1" customHeight="1">
      <c r="A257" s="422"/>
      <c r="B257" s="422"/>
      <c r="C257" s="422"/>
      <c r="D257" s="424"/>
      <c r="E257" s="426"/>
      <c r="F257" s="186" t="s">
        <v>195</v>
      </c>
      <c r="G257" s="187" t="s">
        <v>587</v>
      </c>
    </row>
    <row r="258" spans="1:7" s="188" customFormat="1" ht="54.75" hidden="1" customHeight="1">
      <c r="A258" s="422"/>
      <c r="B258" s="422"/>
      <c r="C258" s="422"/>
      <c r="D258" s="424"/>
      <c r="E258" s="426"/>
      <c r="F258" s="186" t="s">
        <v>196</v>
      </c>
      <c r="G258" s="187" t="s">
        <v>588</v>
      </c>
    </row>
    <row r="259" spans="1:7" s="188" customFormat="1" ht="54.75" hidden="1" customHeight="1">
      <c r="A259" s="422"/>
      <c r="B259" s="422"/>
      <c r="C259" s="422"/>
      <c r="D259" s="424"/>
      <c r="E259" s="426"/>
      <c r="F259" s="186" t="s">
        <v>60</v>
      </c>
      <c r="G259" s="187" t="s">
        <v>589</v>
      </c>
    </row>
    <row r="260" spans="1:7" s="188" customFormat="1" ht="54.75" hidden="1" customHeight="1">
      <c r="A260" s="423"/>
      <c r="B260" s="423"/>
      <c r="C260" s="423"/>
      <c r="D260" s="425"/>
      <c r="E260" s="427"/>
      <c r="F260" s="186" t="s">
        <v>197</v>
      </c>
      <c r="G260" s="187" t="s">
        <v>590</v>
      </c>
    </row>
    <row r="261" spans="1:7" s="188" customFormat="1" ht="54.75" hidden="1" customHeight="1">
      <c r="A261" s="422">
        <v>44</v>
      </c>
      <c r="B261" s="422" t="s">
        <v>193</v>
      </c>
      <c r="C261" s="422" t="s">
        <v>577</v>
      </c>
      <c r="D261" s="424" t="s">
        <v>578</v>
      </c>
      <c r="E261" s="426" t="s">
        <v>110</v>
      </c>
      <c r="F261" s="186" t="s">
        <v>72</v>
      </c>
      <c r="G261" s="187" t="s">
        <v>591</v>
      </c>
    </row>
    <row r="262" spans="1:7" s="188" customFormat="1" ht="54.75" hidden="1" customHeight="1">
      <c r="A262" s="422"/>
      <c r="B262" s="422"/>
      <c r="C262" s="422"/>
      <c r="D262" s="424"/>
      <c r="E262" s="426"/>
      <c r="F262" s="186" t="s">
        <v>194</v>
      </c>
      <c r="G262" s="187" t="s">
        <v>592</v>
      </c>
    </row>
    <row r="263" spans="1:7" s="188" customFormat="1" ht="54.75" hidden="1" customHeight="1">
      <c r="A263" s="422"/>
      <c r="B263" s="422"/>
      <c r="C263" s="422"/>
      <c r="D263" s="424"/>
      <c r="E263" s="426"/>
      <c r="F263" s="186" t="s">
        <v>195</v>
      </c>
      <c r="G263" s="187" t="s">
        <v>593</v>
      </c>
    </row>
    <row r="264" spans="1:7" s="188" customFormat="1" ht="54.75" hidden="1" customHeight="1">
      <c r="A264" s="422"/>
      <c r="B264" s="422"/>
      <c r="C264" s="422"/>
      <c r="D264" s="424"/>
      <c r="E264" s="426"/>
      <c r="F264" s="186" t="s">
        <v>196</v>
      </c>
      <c r="G264" s="187" t="s">
        <v>594</v>
      </c>
    </row>
    <row r="265" spans="1:7" s="188" customFormat="1" ht="54.75" hidden="1" customHeight="1">
      <c r="A265" s="422"/>
      <c r="B265" s="422"/>
      <c r="C265" s="422"/>
      <c r="D265" s="424"/>
      <c r="E265" s="426"/>
      <c r="F265" s="186" t="s">
        <v>60</v>
      </c>
      <c r="G265" s="187" t="s">
        <v>595</v>
      </c>
    </row>
    <row r="266" spans="1:7" s="188" customFormat="1" ht="54.75" hidden="1" customHeight="1">
      <c r="A266" s="423"/>
      <c r="B266" s="422"/>
      <c r="C266" s="422"/>
      <c r="D266" s="424"/>
      <c r="E266" s="426"/>
      <c r="F266" s="189" t="s">
        <v>197</v>
      </c>
      <c r="G266" s="282" t="s">
        <v>596</v>
      </c>
    </row>
    <row r="267" spans="1:7" s="188" customFormat="1" ht="54.75" hidden="1" customHeight="1">
      <c r="A267" s="186">
        <v>45</v>
      </c>
      <c r="B267" s="186" t="s">
        <v>193</v>
      </c>
      <c r="C267" s="186" t="s">
        <v>597</v>
      </c>
      <c r="D267" s="283" t="s">
        <v>598</v>
      </c>
      <c r="E267" s="284" t="s">
        <v>294</v>
      </c>
      <c r="F267" s="186" t="s">
        <v>599</v>
      </c>
      <c r="G267" s="285" t="s">
        <v>600</v>
      </c>
    </row>
    <row r="268" spans="1:7" s="188" customFormat="1" ht="54.75" hidden="1" customHeight="1">
      <c r="A268" s="186">
        <v>46</v>
      </c>
      <c r="B268" s="186" t="s">
        <v>193</v>
      </c>
      <c r="C268" s="186" t="s">
        <v>597</v>
      </c>
      <c r="D268" s="283" t="s">
        <v>598</v>
      </c>
      <c r="E268" s="284" t="s">
        <v>301</v>
      </c>
      <c r="F268" s="186" t="s">
        <v>599</v>
      </c>
      <c r="G268" s="285" t="s">
        <v>601</v>
      </c>
    </row>
    <row r="269" spans="1:7" hidden="1"/>
    <row r="270" spans="1:7" hidden="1"/>
  </sheetData>
  <mergeCells count="220">
    <mergeCell ref="A3:A8"/>
    <mergeCell ref="B3:B8"/>
    <mergeCell ref="C3:C8"/>
    <mergeCell ref="D3:D8"/>
    <mergeCell ref="E3:E8"/>
    <mergeCell ref="A9:A14"/>
    <mergeCell ref="B9:B14"/>
    <mergeCell ref="C9:C14"/>
    <mergeCell ref="D9:D14"/>
    <mergeCell ref="E9:E14"/>
    <mergeCell ref="A15:A20"/>
    <mergeCell ref="B15:B20"/>
    <mergeCell ref="C15:C20"/>
    <mergeCell ref="D15:D20"/>
    <mergeCell ref="E15:E20"/>
    <mergeCell ref="A21:A26"/>
    <mergeCell ref="B21:B26"/>
    <mergeCell ref="C21:C26"/>
    <mergeCell ref="D21:D26"/>
    <mergeCell ref="E21:E26"/>
    <mergeCell ref="A27:A32"/>
    <mergeCell ref="B27:B32"/>
    <mergeCell ref="C27:C32"/>
    <mergeCell ref="D27:D32"/>
    <mergeCell ref="E27:E32"/>
    <mergeCell ref="A33:A38"/>
    <mergeCell ref="B33:B38"/>
    <mergeCell ref="C33:C38"/>
    <mergeCell ref="D33:D38"/>
    <mergeCell ref="E33:E38"/>
    <mergeCell ref="A39:A44"/>
    <mergeCell ref="B39:B44"/>
    <mergeCell ref="C39:C44"/>
    <mergeCell ref="D39:D44"/>
    <mergeCell ref="E39:E44"/>
    <mergeCell ref="A45:A50"/>
    <mergeCell ref="B45:B50"/>
    <mergeCell ref="C45:C50"/>
    <mergeCell ref="D45:D50"/>
    <mergeCell ref="E45:E50"/>
    <mergeCell ref="A51:A56"/>
    <mergeCell ref="B51:B56"/>
    <mergeCell ref="C51:C56"/>
    <mergeCell ref="D51:D56"/>
    <mergeCell ref="E51:E56"/>
    <mergeCell ref="A57:A62"/>
    <mergeCell ref="B57:B62"/>
    <mergeCell ref="C57:C62"/>
    <mergeCell ref="D57:D62"/>
    <mergeCell ref="E57:E62"/>
    <mergeCell ref="A63:A68"/>
    <mergeCell ref="B63:B68"/>
    <mergeCell ref="C63:C68"/>
    <mergeCell ref="D63:D68"/>
    <mergeCell ref="E63:E68"/>
    <mergeCell ref="A69:A74"/>
    <mergeCell ref="B69:B74"/>
    <mergeCell ref="C69:C74"/>
    <mergeCell ref="D69:D74"/>
    <mergeCell ref="E69:E74"/>
    <mergeCell ref="A75:A80"/>
    <mergeCell ref="B75:B80"/>
    <mergeCell ref="C75:C80"/>
    <mergeCell ref="D75:D80"/>
    <mergeCell ref="E75:E80"/>
    <mergeCell ref="A81:A86"/>
    <mergeCell ref="B81:B86"/>
    <mergeCell ref="C81:C86"/>
    <mergeCell ref="D81:D86"/>
    <mergeCell ref="E81:E86"/>
    <mergeCell ref="A87:A92"/>
    <mergeCell ref="B87:B92"/>
    <mergeCell ref="C87:C92"/>
    <mergeCell ref="D87:D92"/>
    <mergeCell ref="E87:E92"/>
    <mergeCell ref="A93:A98"/>
    <mergeCell ref="B93:B98"/>
    <mergeCell ref="C93:C98"/>
    <mergeCell ref="D93:D98"/>
    <mergeCell ref="E93:E98"/>
    <mergeCell ref="A99:A104"/>
    <mergeCell ref="B99:B104"/>
    <mergeCell ref="C99:C104"/>
    <mergeCell ref="D99:D104"/>
    <mergeCell ref="E99:E104"/>
    <mergeCell ref="A105:A110"/>
    <mergeCell ref="B105:B110"/>
    <mergeCell ref="C105:C110"/>
    <mergeCell ref="D105:D110"/>
    <mergeCell ref="E105:E110"/>
    <mergeCell ref="A111:A116"/>
    <mergeCell ref="B111:B116"/>
    <mergeCell ref="C111:C116"/>
    <mergeCell ref="D111:D116"/>
    <mergeCell ref="E111:E116"/>
    <mergeCell ref="A117:A122"/>
    <mergeCell ref="B117:B122"/>
    <mergeCell ref="C117:C122"/>
    <mergeCell ref="D117:D122"/>
    <mergeCell ref="E117:E122"/>
    <mergeCell ref="A123:A128"/>
    <mergeCell ref="B123:B128"/>
    <mergeCell ref="C123:C128"/>
    <mergeCell ref="D123:D128"/>
    <mergeCell ref="E123:E128"/>
    <mergeCell ref="A129:A134"/>
    <mergeCell ref="B129:B134"/>
    <mergeCell ref="C129:C134"/>
    <mergeCell ref="D129:D134"/>
    <mergeCell ref="E129:E134"/>
    <mergeCell ref="A135:A140"/>
    <mergeCell ref="B135:B140"/>
    <mergeCell ref="C135:C140"/>
    <mergeCell ref="D135:D140"/>
    <mergeCell ref="E135:E140"/>
    <mergeCell ref="A141:A146"/>
    <mergeCell ref="B141:B146"/>
    <mergeCell ref="C141:C146"/>
    <mergeCell ref="D141:D146"/>
    <mergeCell ref="E141:E146"/>
    <mergeCell ref="A147:A152"/>
    <mergeCell ref="B147:B152"/>
    <mergeCell ref="C147:C152"/>
    <mergeCell ref="D147:D152"/>
    <mergeCell ref="E147:E152"/>
    <mergeCell ref="A153:A158"/>
    <mergeCell ref="B153:B158"/>
    <mergeCell ref="C153:C158"/>
    <mergeCell ref="D153:D158"/>
    <mergeCell ref="E153:E158"/>
    <mergeCell ref="A159:A164"/>
    <mergeCell ref="B159:B164"/>
    <mergeCell ref="C159:C164"/>
    <mergeCell ref="D159:D164"/>
    <mergeCell ref="E159:E164"/>
    <mergeCell ref="A165:A170"/>
    <mergeCell ref="B165:B170"/>
    <mergeCell ref="C165:C170"/>
    <mergeCell ref="D165:D170"/>
    <mergeCell ref="E165:E170"/>
    <mergeCell ref="A171:A176"/>
    <mergeCell ref="B171:B176"/>
    <mergeCell ref="C171:C176"/>
    <mergeCell ref="D171:D176"/>
    <mergeCell ref="E171:E176"/>
    <mergeCell ref="A177:A182"/>
    <mergeCell ref="B177:B182"/>
    <mergeCell ref="C177:C182"/>
    <mergeCell ref="D177:D182"/>
    <mergeCell ref="E177:E182"/>
    <mergeCell ref="A183:A188"/>
    <mergeCell ref="B183:B188"/>
    <mergeCell ref="C183:C188"/>
    <mergeCell ref="D183:D188"/>
    <mergeCell ref="E183:E188"/>
    <mergeCell ref="A189:A194"/>
    <mergeCell ref="B189:B194"/>
    <mergeCell ref="C189:C194"/>
    <mergeCell ref="D189:D194"/>
    <mergeCell ref="E189:E194"/>
    <mergeCell ref="A195:A200"/>
    <mergeCell ref="B195:B200"/>
    <mergeCell ref="C195:C200"/>
    <mergeCell ref="D195:D200"/>
    <mergeCell ref="E195:E200"/>
    <mergeCell ref="A201:A206"/>
    <mergeCell ref="B201:B206"/>
    <mergeCell ref="C201:C206"/>
    <mergeCell ref="D201:D206"/>
    <mergeCell ref="E201:E206"/>
    <mergeCell ref="A207:A212"/>
    <mergeCell ref="B207:B212"/>
    <mergeCell ref="C207:C212"/>
    <mergeCell ref="D207:D212"/>
    <mergeCell ref="E207:E212"/>
    <mergeCell ref="A213:A218"/>
    <mergeCell ref="B213:B218"/>
    <mergeCell ref="C213:C218"/>
    <mergeCell ref="D213:D218"/>
    <mergeCell ref="E213:E218"/>
    <mergeCell ref="A219:A224"/>
    <mergeCell ref="B219:B224"/>
    <mergeCell ref="C219:C224"/>
    <mergeCell ref="D219:D224"/>
    <mergeCell ref="E219:E224"/>
    <mergeCell ref="A225:A230"/>
    <mergeCell ref="B225:B230"/>
    <mergeCell ref="C225:C230"/>
    <mergeCell ref="D225:D230"/>
    <mergeCell ref="E225:E230"/>
    <mergeCell ref="A231:A236"/>
    <mergeCell ref="B231:B236"/>
    <mergeCell ref="C231:C236"/>
    <mergeCell ref="D231:D236"/>
    <mergeCell ref="E231:E236"/>
    <mergeCell ref="A237:A242"/>
    <mergeCell ref="B237:B242"/>
    <mergeCell ref="C237:C242"/>
    <mergeCell ref="D237:D242"/>
    <mergeCell ref="E237:E242"/>
    <mergeCell ref="A243:A248"/>
    <mergeCell ref="B243:B248"/>
    <mergeCell ref="C243:C248"/>
    <mergeCell ref="D243:D248"/>
    <mergeCell ref="E243:E248"/>
    <mergeCell ref="A249:A254"/>
    <mergeCell ref="B249:B254"/>
    <mergeCell ref="C249:C254"/>
    <mergeCell ref="D249:D254"/>
    <mergeCell ref="E249:E254"/>
    <mergeCell ref="A255:A260"/>
    <mergeCell ref="B255:B260"/>
    <mergeCell ref="C255:C260"/>
    <mergeCell ref="D255:D260"/>
    <mergeCell ref="E255:E260"/>
    <mergeCell ref="A261:A266"/>
    <mergeCell ref="B261:B266"/>
    <mergeCell ref="C261:C266"/>
    <mergeCell ref="D261:D266"/>
    <mergeCell ref="E261:E266"/>
  </mergeCells>
  <conditionalFormatting sqref="G3:G266">
    <cfRule type="duplicateValues" dxfId="1" priority="2"/>
  </conditionalFormatting>
  <conditionalFormatting sqref="G267:G268">
    <cfRule type="duplicateValues" dxfId="0" priority="1"/>
  </conditionalFormatting>
  <printOptions horizontalCentered="1"/>
  <pageMargins left="0.25" right="0.25" top="0.875" bottom="0.75" header="0.3" footer="0.3"/>
  <pageSetup paperSize="9" scale="60" fitToHeight="0" orientation="portrait" r:id="rId1"/>
  <headerFooter scaleWithDoc="0">
    <oddHeader>&amp;L&amp;G&amp;R&amp;"Euclid Circular A SemiBold,Regular"&amp;16&amp;K000000[ FORM NAME HERE ]</oddHeader>
    <oddFooter>&amp;L&amp;"Euclid Circular A SemiBold,Regular"&amp;12[UA]&amp;"Euclid Circular A,Regular"&amp;5
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A007-19F4-45DD-9E89-782B4F0BF0D1}">
  <sheetPr>
    <pageSetUpPr fitToPage="1"/>
  </sheetPr>
  <dimension ref="A1:O28"/>
  <sheetViews>
    <sheetView tabSelected="1" view="pageBreakPreview" zoomScale="60" zoomScaleNormal="68" workbookViewId="0">
      <selection activeCell="L14" sqref="L14"/>
    </sheetView>
  </sheetViews>
  <sheetFormatPr defaultRowHeight="14.4"/>
  <cols>
    <col min="1" max="1" width="15.69921875" customWidth="1"/>
    <col min="2" max="2" width="50.69921875" customWidth="1"/>
    <col min="3" max="3" width="51" hidden="1" customWidth="1"/>
    <col min="4" max="4" width="17.5" customWidth="1"/>
    <col min="5" max="5" width="17.19921875" customWidth="1"/>
    <col min="6" max="6" width="16.5" customWidth="1"/>
    <col min="7" max="7" width="15.796875" customWidth="1"/>
    <col min="8" max="8" width="18.5" customWidth="1"/>
    <col min="9" max="11" width="15" customWidth="1"/>
    <col min="12" max="12" width="12.796875" customWidth="1"/>
    <col min="13" max="13" width="18.5" customWidth="1"/>
    <col min="14" max="14" width="33.296875" hidden="1" customWidth="1"/>
    <col min="15" max="15" width="55.5" customWidth="1"/>
  </cols>
  <sheetData>
    <row r="1" spans="1:14" ht="16.7">
      <c r="A1" s="286" t="s">
        <v>111</v>
      </c>
      <c r="B1" s="287" t="s">
        <v>624</v>
      </c>
      <c r="C1" s="288"/>
      <c r="D1" s="289" t="s">
        <v>112</v>
      </c>
      <c r="E1" s="290">
        <v>45731</v>
      </c>
      <c r="F1" s="291"/>
      <c r="G1" s="288"/>
      <c r="H1" s="430"/>
      <c r="I1" s="431"/>
      <c r="J1" s="431"/>
      <c r="K1" s="431"/>
      <c r="L1" s="431"/>
      <c r="M1" s="432"/>
    </row>
    <row r="2" spans="1:14" ht="16.7">
      <c r="A2" s="439" t="s">
        <v>113</v>
      </c>
      <c r="B2" s="287" t="s">
        <v>274</v>
      </c>
      <c r="C2" s="288"/>
      <c r="D2" s="289" t="s">
        <v>177</v>
      </c>
      <c r="E2" s="292" t="s">
        <v>178</v>
      </c>
      <c r="F2" s="291"/>
      <c r="G2" s="288"/>
      <c r="H2" s="433"/>
      <c r="I2" s="434"/>
      <c r="J2" s="434"/>
      <c r="K2" s="434"/>
      <c r="L2" s="434"/>
      <c r="M2" s="435"/>
    </row>
    <row r="3" spans="1:14" ht="16.7">
      <c r="A3" s="439"/>
      <c r="B3" s="287"/>
      <c r="C3" s="288"/>
      <c r="D3" s="289" t="s">
        <v>114</v>
      </c>
      <c r="E3" s="288"/>
      <c r="F3" s="291"/>
      <c r="G3" s="288"/>
      <c r="H3" s="433"/>
      <c r="I3" s="434"/>
      <c r="J3" s="434"/>
      <c r="K3" s="434"/>
      <c r="L3" s="434"/>
      <c r="M3" s="435"/>
    </row>
    <row r="4" spans="1:14" ht="16.7">
      <c r="A4" s="286" t="s">
        <v>115</v>
      </c>
      <c r="B4" s="288"/>
      <c r="C4" s="288"/>
      <c r="D4" s="289" t="s">
        <v>116</v>
      </c>
      <c r="E4" s="288"/>
      <c r="F4" s="291"/>
      <c r="G4" s="288"/>
      <c r="H4" s="433"/>
      <c r="I4" s="434"/>
      <c r="J4" s="434"/>
      <c r="K4" s="434"/>
      <c r="L4" s="434"/>
      <c r="M4" s="435"/>
    </row>
    <row r="5" spans="1:14" ht="16.7">
      <c r="A5" s="286"/>
      <c r="B5" s="293"/>
      <c r="C5" s="293"/>
      <c r="D5" s="289"/>
      <c r="E5" s="288"/>
      <c r="F5" s="291"/>
      <c r="G5" s="288"/>
      <c r="H5" s="436"/>
      <c r="I5" s="437"/>
      <c r="J5" s="437"/>
      <c r="K5" s="437"/>
      <c r="L5" s="437"/>
      <c r="M5" s="438"/>
    </row>
    <row r="6" spans="1:14" ht="17.3" thickBot="1">
      <c r="A6" s="294"/>
      <c r="B6" s="295"/>
      <c r="C6" s="295"/>
      <c r="D6" s="296" t="s">
        <v>184</v>
      </c>
      <c r="E6" s="297"/>
      <c r="F6" s="297"/>
      <c r="G6" s="297"/>
      <c r="H6" s="297"/>
      <c r="I6" s="297"/>
      <c r="J6" s="297"/>
      <c r="K6" s="297"/>
      <c r="L6" s="297"/>
      <c r="M6" s="298"/>
    </row>
    <row r="7" spans="1:14" ht="15" thickTop="1">
      <c r="A7" s="440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2"/>
    </row>
    <row r="8" spans="1:14" s="464" customFormat="1" ht="41.5">
      <c r="A8" s="174" t="s">
        <v>117</v>
      </c>
      <c r="B8" s="171" t="s">
        <v>118</v>
      </c>
      <c r="C8" s="172"/>
      <c r="D8" s="174" t="s">
        <v>72</v>
      </c>
      <c r="E8" s="174" t="s">
        <v>62</v>
      </c>
      <c r="F8" s="174" t="s">
        <v>10</v>
      </c>
      <c r="G8" s="174" t="s">
        <v>59</v>
      </c>
      <c r="H8" s="174" t="s">
        <v>60</v>
      </c>
      <c r="I8" s="174" t="s">
        <v>61</v>
      </c>
      <c r="J8" s="174" t="s">
        <v>625</v>
      </c>
      <c r="K8" s="174" t="s">
        <v>626</v>
      </c>
      <c r="L8" s="174" t="s">
        <v>119</v>
      </c>
      <c r="M8" s="174" t="s">
        <v>120</v>
      </c>
      <c r="N8" s="299" t="s">
        <v>602</v>
      </c>
    </row>
    <row r="9" spans="1:14" s="464" customFormat="1" ht="20.75">
      <c r="A9" s="174" t="s">
        <v>121</v>
      </c>
      <c r="B9" s="173" t="s">
        <v>122</v>
      </c>
      <c r="C9" s="173" t="s">
        <v>123</v>
      </c>
      <c r="D9" s="175">
        <v>24</v>
      </c>
      <c r="E9" s="175">
        <v>26</v>
      </c>
      <c r="F9" s="175">
        <v>28</v>
      </c>
      <c r="G9" s="174">
        <v>29</v>
      </c>
      <c r="H9" s="175">
        <v>30</v>
      </c>
      <c r="I9" s="175">
        <v>31</v>
      </c>
      <c r="J9" s="175">
        <f>I9+1</f>
        <v>32</v>
      </c>
      <c r="K9" s="175">
        <f>J9+1</f>
        <v>33</v>
      </c>
      <c r="L9" s="175"/>
      <c r="M9" s="175">
        <v>0.5</v>
      </c>
    </row>
    <row r="10" spans="1:14" s="464" customFormat="1" ht="20.75">
      <c r="A10" s="174" t="s">
        <v>124</v>
      </c>
      <c r="B10" s="173" t="s">
        <v>125</v>
      </c>
      <c r="C10" s="173" t="s">
        <v>126</v>
      </c>
      <c r="D10" s="175">
        <f>E10-L10</f>
        <v>20.5</v>
      </c>
      <c r="E10" s="175">
        <f>F10-L10</f>
        <v>22</v>
      </c>
      <c r="F10" s="175">
        <f>G10-L10</f>
        <v>23.5</v>
      </c>
      <c r="G10" s="174">
        <v>25</v>
      </c>
      <c r="H10" s="175">
        <f>G10+L10</f>
        <v>26.5</v>
      </c>
      <c r="I10" s="175">
        <f>H10+L10</f>
        <v>28</v>
      </c>
      <c r="J10" s="175">
        <f>I10+L10</f>
        <v>29.5</v>
      </c>
      <c r="K10" s="175">
        <f>J10+L10</f>
        <v>31</v>
      </c>
      <c r="L10" s="175">
        <v>1.5</v>
      </c>
      <c r="M10" s="175">
        <v>0.5</v>
      </c>
      <c r="N10" s="300"/>
    </row>
    <row r="11" spans="1:14" s="464" customFormat="1" ht="32.25" customHeight="1">
      <c r="A11" s="174"/>
      <c r="B11" s="173" t="s">
        <v>127</v>
      </c>
      <c r="C11" s="173" t="s">
        <v>128</v>
      </c>
      <c r="D11" s="175">
        <f>E11-L11</f>
        <v>18.5</v>
      </c>
      <c r="E11" s="175">
        <f>F11-L11</f>
        <v>20</v>
      </c>
      <c r="F11" s="175">
        <f>G11-L11</f>
        <v>21.5</v>
      </c>
      <c r="G11" s="174">
        <v>23</v>
      </c>
      <c r="H11" s="175">
        <f>G11+L11</f>
        <v>24.5</v>
      </c>
      <c r="I11" s="175">
        <f>H11+L11</f>
        <v>26</v>
      </c>
      <c r="J11" s="175">
        <f t="shared" ref="J11" si="0">I11+L11</f>
        <v>27.5</v>
      </c>
      <c r="K11" s="175">
        <f>J11+L11</f>
        <v>29</v>
      </c>
      <c r="L11" s="175">
        <v>1.5</v>
      </c>
      <c r="M11" s="175">
        <v>0.5</v>
      </c>
      <c r="N11" s="300"/>
    </row>
    <row r="12" spans="1:14" s="464" customFormat="1" ht="36.75" customHeight="1">
      <c r="A12" s="174" t="s">
        <v>129</v>
      </c>
      <c r="B12" s="173" t="s">
        <v>130</v>
      </c>
      <c r="C12" s="173" t="s">
        <v>131</v>
      </c>
      <c r="D12" s="175">
        <f>E12-L12</f>
        <v>16</v>
      </c>
      <c r="E12" s="175">
        <f>F12-L12</f>
        <v>17.5</v>
      </c>
      <c r="F12" s="175">
        <f>G12-L12</f>
        <v>19</v>
      </c>
      <c r="G12" s="179">
        <v>20.5</v>
      </c>
      <c r="H12" s="175">
        <f>G12+L12</f>
        <v>22</v>
      </c>
      <c r="I12" s="175">
        <f>H12+L12</f>
        <v>23.5</v>
      </c>
      <c r="J12" s="175">
        <f t="shared" ref="J12" si="1">I12+L12</f>
        <v>25</v>
      </c>
      <c r="K12" s="175">
        <f t="shared" ref="K12:K16" si="2">J12+L12</f>
        <v>26.5</v>
      </c>
      <c r="L12" s="175">
        <v>1.5</v>
      </c>
      <c r="M12" s="175">
        <v>0.5</v>
      </c>
      <c r="N12" s="300"/>
    </row>
    <row r="13" spans="1:14" s="464" customFormat="1" ht="34.700000000000003" customHeight="1">
      <c r="A13" s="174" t="s">
        <v>132</v>
      </c>
      <c r="B13" s="173" t="s">
        <v>133</v>
      </c>
      <c r="C13" s="173" t="s">
        <v>134</v>
      </c>
      <c r="D13" s="175">
        <v>22.5</v>
      </c>
      <c r="E13" s="176">
        <v>23</v>
      </c>
      <c r="F13" s="175">
        <v>23.5</v>
      </c>
      <c r="G13" s="174">
        <v>24</v>
      </c>
      <c r="H13" s="175">
        <v>24.5</v>
      </c>
      <c r="I13" s="176">
        <v>25</v>
      </c>
      <c r="J13" s="175">
        <f t="shared" ref="J13" si="3">I13+L13</f>
        <v>25.5</v>
      </c>
      <c r="K13" s="175">
        <f t="shared" si="2"/>
        <v>26</v>
      </c>
      <c r="L13" s="463">
        <v>0.5</v>
      </c>
      <c r="M13" s="175">
        <v>0.375</v>
      </c>
      <c r="N13" s="301" t="s">
        <v>603</v>
      </c>
    </row>
    <row r="14" spans="1:14" s="464" customFormat="1" ht="36.75" customHeight="1">
      <c r="A14" s="174" t="s">
        <v>135</v>
      </c>
      <c r="B14" s="173" t="s">
        <v>136</v>
      </c>
      <c r="C14" s="173" t="s">
        <v>137</v>
      </c>
      <c r="D14" s="175">
        <f>E14-L14</f>
        <v>19.25</v>
      </c>
      <c r="E14" s="175">
        <f>F14-L14</f>
        <v>20.25</v>
      </c>
      <c r="F14" s="175">
        <f>G14-L14</f>
        <v>21.25</v>
      </c>
      <c r="G14" s="179">
        <v>22.25</v>
      </c>
      <c r="H14" s="175">
        <f>G14+L14</f>
        <v>23.25</v>
      </c>
      <c r="I14" s="175">
        <f>H14+L14</f>
        <v>24.25</v>
      </c>
      <c r="J14" s="175">
        <f t="shared" ref="J14" si="4">I14+L14</f>
        <v>25.25</v>
      </c>
      <c r="K14" s="175">
        <f t="shared" si="2"/>
        <v>26.25</v>
      </c>
      <c r="L14" s="175">
        <v>1</v>
      </c>
      <c r="M14" s="175">
        <v>0.375</v>
      </c>
      <c r="N14" s="443"/>
    </row>
    <row r="15" spans="1:14" s="464" customFormat="1" ht="20.75">
      <c r="A15" s="174" t="s">
        <v>138</v>
      </c>
      <c r="B15" s="173" t="s">
        <v>139</v>
      </c>
      <c r="C15" s="173" t="s">
        <v>140</v>
      </c>
      <c r="D15" s="175">
        <f t="shared" ref="D15:D16" si="5">E15-L15</f>
        <v>18</v>
      </c>
      <c r="E15" s="175">
        <f t="shared" ref="E15:E16" si="6">F15-L15</f>
        <v>19</v>
      </c>
      <c r="F15" s="175">
        <f t="shared" ref="F15:F16" si="7">G15-L15</f>
        <v>20</v>
      </c>
      <c r="G15" s="174">
        <v>21</v>
      </c>
      <c r="H15" s="175">
        <f t="shared" ref="H15:H16" si="8">G15+L15</f>
        <v>22</v>
      </c>
      <c r="I15" s="175">
        <f t="shared" ref="I15:I16" si="9">H15+L15</f>
        <v>23</v>
      </c>
      <c r="J15" s="175">
        <f t="shared" ref="J15" si="10">I15+L15</f>
        <v>24</v>
      </c>
      <c r="K15" s="175">
        <f t="shared" si="2"/>
        <v>25</v>
      </c>
      <c r="L15" s="175">
        <v>1</v>
      </c>
      <c r="M15" s="175">
        <v>0.375</v>
      </c>
      <c r="N15" s="443"/>
    </row>
    <row r="16" spans="1:14" s="464" customFormat="1" ht="20.75">
      <c r="A16" s="174" t="s">
        <v>141</v>
      </c>
      <c r="B16" s="173" t="s">
        <v>142</v>
      </c>
      <c r="C16" s="173" t="s">
        <v>143</v>
      </c>
      <c r="D16" s="175">
        <f t="shared" si="5"/>
        <v>18</v>
      </c>
      <c r="E16" s="175">
        <f t="shared" si="6"/>
        <v>19</v>
      </c>
      <c r="F16" s="175">
        <f t="shared" si="7"/>
        <v>20</v>
      </c>
      <c r="G16" s="174">
        <v>21</v>
      </c>
      <c r="H16" s="175">
        <f t="shared" si="8"/>
        <v>22</v>
      </c>
      <c r="I16" s="175">
        <f t="shared" si="9"/>
        <v>23</v>
      </c>
      <c r="J16" s="175">
        <f t="shared" ref="J16" si="11">I16+L16</f>
        <v>24</v>
      </c>
      <c r="K16" s="175">
        <f t="shared" si="2"/>
        <v>25</v>
      </c>
      <c r="L16" s="175">
        <v>1</v>
      </c>
      <c r="M16" s="175">
        <v>0.375</v>
      </c>
      <c r="N16" s="443"/>
    </row>
    <row r="17" spans="1:15" s="464" customFormat="1" ht="39.75" customHeight="1">
      <c r="A17" s="174" t="s">
        <v>144</v>
      </c>
      <c r="B17" s="173" t="s">
        <v>145</v>
      </c>
      <c r="C17" s="173" t="s">
        <v>146</v>
      </c>
      <c r="D17" s="175">
        <v>8.25</v>
      </c>
      <c r="E17" s="175">
        <v>8.5</v>
      </c>
      <c r="F17" s="175">
        <v>9</v>
      </c>
      <c r="G17" s="179">
        <v>9.75</v>
      </c>
      <c r="H17" s="175">
        <v>10.5</v>
      </c>
      <c r="I17" s="175">
        <v>11.25</v>
      </c>
      <c r="J17" s="175">
        <f>I17+3/4</f>
        <v>12</v>
      </c>
      <c r="K17" s="175">
        <f>J17+3/4</f>
        <v>12.75</v>
      </c>
      <c r="L17" s="178"/>
      <c r="M17" s="175">
        <v>0.375</v>
      </c>
      <c r="N17" s="177"/>
    </row>
    <row r="18" spans="1:15" s="464" customFormat="1" ht="42.05" customHeight="1">
      <c r="A18" s="174" t="s">
        <v>147</v>
      </c>
      <c r="B18" s="173" t="s">
        <v>148</v>
      </c>
      <c r="C18" s="173" t="s">
        <v>149</v>
      </c>
      <c r="D18" s="179">
        <v>9</v>
      </c>
      <c r="E18" s="179">
        <v>9.25</v>
      </c>
      <c r="F18" s="179">
        <v>9.75</v>
      </c>
      <c r="G18" s="179">
        <v>10.5</v>
      </c>
      <c r="H18" s="179">
        <v>11.25</v>
      </c>
      <c r="I18" s="179">
        <v>12</v>
      </c>
      <c r="J18" s="175">
        <f>I18+3/4</f>
        <v>12.75</v>
      </c>
      <c r="K18" s="175">
        <f>J18+3/4</f>
        <v>13.5</v>
      </c>
      <c r="L18" s="302"/>
      <c r="M18" s="175">
        <v>0.375</v>
      </c>
      <c r="N18" s="177"/>
      <c r="O18" s="303"/>
    </row>
    <row r="19" spans="1:15" s="464" customFormat="1" ht="41.5">
      <c r="A19" s="176" t="s">
        <v>150</v>
      </c>
      <c r="B19" s="173" t="s">
        <v>151</v>
      </c>
      <c r="C19" s="173" t="s">
        <v>152</v>
      </c>
      <c r="D19" s="175">
        <v>6.875</v>
      </c>
      <c r="E19" s="175">
        <v>7.25</v>
      </c>
      <c r="F19" s="175">
        <v>7.625</v>
      </c>
      <c r="G19" s="174">
        <v>8</v>
      </c>
      <c r="H19" s="175">
        <v>8.375</v>
      </c>
      <c r="I19" s="175">
        <v>8.75</v>
      </c>
      <c r="J19" s="175">
        <f>I19+3/8</f>
        <v>9.125</v>
      </c>
      <c r="K19" s="175">
        <f>J19+3/8</f>
        <v>9.5</v>
      </c>
      <c r="L19" s="302"/>
      <c r="M19" s="175">
        <v>0.25</v>
      </c>
      <c r="N19" s="177"/>
    </row>
    <row r="20" spans="1:15" s="464" customFormat="1" ht="41.5">
      <c r="A20" s="174" t="s">
        <v>153</v>
      </c>
      <c r="B20" s="173" t="s">
        <v>154</v>
      </c>
      <c r="C20" s="173" t="s">
        <v>155</v>
      </c>
      <c r="D20" s="176">
        <v>5</v>
      </c>
      <c r="E20" s="175">
        <v>5.25</v>
      </c>
      <c r="F20" s="175">
        <v>5.5</v>
      </c>
      <c r="G20" s="179">
        <v>5.75</v>
      </c>
      <c r="H20" s="176">
        <v>6</v>
      </c>
      <c r="I20" s="175">
        <v>6.25</v>
      </c>
      <c r="J20" s="175">
        <f>I20+1/4</f>
        <v>6.5</v>
      </c>
      <c r="K20" s="175">
        <f>J20+1/4</f>
        <v>6.75</v>
      </c>
      <c r="L20" s="178"/>
      <c r="M20" s="175">
        <v>0.25</v>
      </c>
    </row>
    <row r="21" spans="1:15" s="464" customFormat="1" ht="20.75">
      <c r="A21" s="174" t="s">
        <v>156</v>
      </c>
      <c r="B21" s="173" t="s">
        <v>157</v>
      </c>
      <c r="C21" s="173" t="s">
        <v>158</v>
      </c>
      <c r="D21" s="176">
        <v>3</v>
      </c>
      <c r="E21" s="175">
        <v>3.25</v>
      </c>
      <c r="F21" s="175">
        <v>3.5</v>
      </c>
      <c r="G21" s="179">
        <v>3.75</v>
      </c>
      <c r="H21" s="176">
        <v>4</v>
      </c>
      <c r="I21" s="175">
        <v>4.25</v>
      </c>
      <c r="J21" s="175">
        <f>I21+1/4</f>
        <v>4.5</v>
      </c>
      <c r="K21" s="175">
        <f>J21+1/4</f>
        <v>4.75</v>
      </c>
      <c r="L21" s="178"/>
      <c r="M21" s="175">
        <v>0.25</v>
      </c>
    </row>
    <row r="22" spans="1:15" s="464" customFormat="1" ht="29.95" customHeight="1">
      <c r="A22" s="174" t="s">
        <v>59</v>
      </c>
      <c r="B22" s="173" t="s">
        <v>159</v>
      </c>
      <c r="C22" s="173" t="s">
        <v>160</v>
      </c>
      <c r="D22" s="175">
        <v>2</v>
      </c>
      <c r="E22" s="175">
        <v>2</v>
      </c>
      <c r="F22" s="175">
        <v>2</v>
      </c>
      <c r="G22" s="179">
        <v>2</v>
      </c>
      <c r="H22" s="175">
        <v>2</v>
      </c>
      <c r="I22" s="175">
        <v>2</v>
      </c>
      <c r="J22" s="175">
        <f>I22</f>
        <v>2</v>
      </c>
      <c r="K22" s="175">
        <f>J22</f>
        <v>2</v>
      </c>
      <c r="L22" s="176"/>
      <c r="M22" s="175">
        <v>0.25</v>
      </c>
    </row>
    <row r="23" spans="1:15" s="464" customFormat="1" ht="31" customHeight="1">
      <c r="A23" s="174" t="s">
        <v>10</v>
      </c>
      <c r="B23" s="173" t="s">
        <v>161</v>
      </c>
      <c r="C23" s="173" t="s">
        <v>162</v>
      </c>
      <c r="D23" s="175">
        <v>2</v>
      </c>
      <c r="E23" s="175">
        <v>2</v>
      </c>
      <c r="F23" s="175">
        <v>2</v>
      </c>
      <c r="G23" s="179">
        <v>2</v>
      </c>
      <c r="H23" s="175">
        <v>2</v>
      </c>
      <c r="I23" s="175">
        <v>2</v>
      </c>
      <c r="J23" s="175">
        <f>I23</f>
        <v>2</v>
      </c>
      <c r="K23" s="175">
        <f>J23</f>
        <v>2</v>
      </c>
      <c r="L23" s="176"/>
      <c r="M23" s="175">
        <v>0.25</v>
      </c>
    </row>
    <row r="24" spans="1:15" s="464" customFormat="1" ht="32.25" customHeight="1">
      <c r="A24" s="174" t="s">
        <v>163</v>
      </c>
      <c r="B24" s="173" t="s">
        <v>164</v>
      </c>
      <c r="C24" s="173" t="s">
        <v>165</v>
      </c>
      <c r="D24" s="175">
        <f>E24-0.25</f>
        <v>6.75</v>
      </c>
      <c r="E24" s="175">
        <f>F24-0.25</f>
        <v>7</v>
      </c>
      <c r="F24" s="175">
        <f>G24-0.25</f>
        <v>7.25</v>
      </c>
      <c r="G24" s="179">
        <v>7.5</v>
      </c>
      <c r="H24" s="175">
        <f>G24+0.25</f>
        <v>7.75</v>
      </c>
      <c r="I24" s="175">
        <f>H24+0.25</f>
        <v>8</v>
      </c>
      <c r="J24" s="175">
        <f>I24+1/4</f>
        <v>8.25</v>
      </c>
      <c r="K24" s="175">
        <f>J24+1/4</f>
        <v>8.5</v>
      </c>
      <c r="L24" s="178"/>
      <c r="M24" s="175">
        <v>0.25</v>
      </c>
      <c r="N24" s="303"/>
      <c r="O24" s="303"/>
    </row>
    <row r="25" spans="1:15" s="464" customFormat="1" ht="43.05" customHeight="1">
      <c r="A25" s="174" t="s">
        <v>166</v>
      </c>
      <c r="B25" s="173" t="s">
        <v>167</v>
      </c>
      <c r="C25" s="173" t="s">
        <v>168</v>
      </c>
      <c r="D25" s="175">
        <v>1.125</v>
      </c>
      <c r="E25" s="175">
        <v>1.125</v>
      </c>
      <c r="F25" s="175">
        <v>1.125</v>
      </c>
      <c r="G25" s="179">
        <v>1.125</v>
      </c>
      <c r="H25" s="175">
        <v>1.125</v>
      </c>
      <c r="I25" s="175">
        <v>1.125</v>
      </c>
      <c r="J25" s="175">
        <f>I25</f>
        <v>1.125</v>
      </c>
      <c r="K25" s="175">
        <f>J25</f>
        <v>1.125</v>
      </c>
      <c r="L25" s="176"/>
      <c r="M25" s="175">
        <v>0.25</v>
      </c>
      <c r="N25" s="303"/>
      <c r="O25" s="303"/>
    </row>
    <row r="26" spans="1:15" s="464" customFormat="1" ht="44.5" customHeight="1">
      <c r="A26" s="174" t="s">
        <v>169</v>
      </c>
      <c r="B26" s="173" t="s">
        <v>170</v>
      </c>
      <c r="C26" s="173" t="s">
        <v>171</v>
      </c>
      <c r="D26" s="175">
        <v>3.25</v>
      </c>
      <c r="E26" s="175">
        <v>3.375</v>
      </c>
      <c r="F26" s="175">
        <v>3.5</v>
      </c>
      <c r="G26" s="179">
        <v>3.625</v>
      </c>
      <c r="H26" s="175">
        <v>3.75</v>
      </c>
      <c r="I26" s="175">
        <v>3.875</v>
      </c>
      <c r="J26" s="175">
        <f>I26+1/8</f>
        <v>4</v>
      </c>
      <c r="K26" s="175">
        <f>J26+1/8</f>
        <v>4.125</v>
      </c>
      <c r="L26" s="178"/>
      <c r="M26" s="175">
        <v>0.25</v>
      </c>
      <c r="N26" s="303"/>
      <c r="O26" s="303"/>
    </row>
    <row r="27" spans="1:15" s="464" customFormat="1" ht="42.65" customHeight="1">
      <c r="A27" s="174" t="s">
        <v>62</v>
      </c>
      <c r="B27" s="173" t="s">
        <v>172</v>
      </c>
      <c r="C27" s="173" t="s">
        <v>173</v>
      </c>
      <c r="D27" s="175">
        <v>0.375</v>
      </c>
      <c r="E27" s="175">
        <v>0.375</v>
      </c>
      <c r="F27" s="175">
        <v>0.375</v>
      </c>
      <c r="G27" s="179">
        <v>0.375</v>
      </c>
      <c r="H27" s="175">
        <v>0.375</v>
      </c>
      <c r="I27" s="175">
        <v>0.375</v>
      </c>
      <c r="J27" s="175">
        <f>I27</f>
        <v>0.375</v>
      </c>
      <c r="K27" s="175">
        <f>J27</f>
        <v>0.375</v>
      </c>
      <c r="L27" s="176"/>
      <c r="M27" s="175">
        <v>0.25</v>
      </c>
    </row>
    <row r="28" spans="1:15" s="467" customFormat="1" ht="41.5" customHeight="1">
      <c r="A28" s="174" t="s">
        <v>604</v>
      </c>
      <c r="B28" s="173" t="s">
        <v>605</v>
      </c>
      <c r="C28" s="173" t="s">
        <v>606</v>
      </c>
      <c r="D28" s="304">
        <v>1</v>
      </c>
      <c r="E28" s="304">
        <v>1</v>
      </c>
      <c r="F28" s="304">
        <v>1</v>
      </c>
      <c r="G28" s="462">
        <v>1</v>
      </c>
      <c r="H28" s="304">
        <v>1</v>
      </c>
      <c r="I28" s="304">
        <v>1</v>
      </c>
      <c r="J28" s="175">
        <f>I28</f>
        <v>1</v>
      </c>
      <c r="K28" s="175">
        <f>J28</f>
        <v>1</v>
      </c>
      <c r="L28" s="465"/>
      <c r="M28" s="465"/>
      <c r="N28" s="466"/>
    </row>
  </sheetData>
  <mergeCells count="4">
    <mergeCell ref="H1:M5"/>
    <mergeCell ref="A2:A3"/>
    <mergeCell ref="A7:M7"/>
    <mergeCell ref="N14:N16"/>
  </mergeCells>
  <printOptions horizontalCentered="1"/>
  <pageMargins left="0" right="0" top="0.25" bottom="0.25" header="0.3" footer="0.3"/>
  <pageSetup paperSize="9" scale="64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496F-5CBB-4EDC-9CC7-B8A264EE5181}">
  <sheetPr codeName="Sheet5">
    <pageSetUpPr fitToPage="1"/>
  </sheetPr>
  <dimension ref="A1:R47"/>
  <sheetViews>
    <sheetView view="pageBreakPreview" zoomScale="60" zoomScaleNormal="55" zoomScalePageLayoutView="30" workbookViewId="0">
      <selection activeCell="N155" sqref="N155"/>
    </sheetView>
  </sheetViews>
  <sheetFormatPr defaultColWidth="9.19921875" defaultRowHeight="16.7"/>
  <cols>
    <col min="1" max="1" width="16.5" style="205" customWidth="1"/>
    <col min="2" max="2" width="29.19921875" style="191" customWidth="1"/>
    <col min="3" max="3" width="9.5" style="191" customWidth="1"/>
    <col min="4" max="4" width="28.796875" style="192" customWidth="1"/>
    <col min="5" max="5" width="9.5" style="192" customWidth="1"/>
    <col min="6" max="6" width="28.796875" style="192" customWidth="1"/>
    <col min="7" max="7" width="9.5" style="192" customWidth="1"/>
    <col min="8" max="8" width="28.796875" style="192" customWidth="1"/>
    <col min="9" max="9" width="9.5" style="192" customWidth="1"/>
    <col min="10" max="10" width="28.796875" style="192" customWidth="1"/>
    <col min="11" max="11" width="9.5" style="192" customWidth="1"/>
    <col min="12" max="12" width="29.19921875" style="192" customWidth="1"/>
    <col min="13" max="13" width="9.19921875" style="192"/>
    <col min="14" max="14" width="29.19921875" style="192" customWidth="1"/>
    <col min="15" max="15" width="9.5" style="192" customWidth="1"/>
    <col min="16" max="16" width="29.19921875" style="192" customWidth="1"/>
    <col min="17" max="17" width="9.5" style="192" customWidth="1"/>
    <col min="18" max="18" width="29.19921875" style="192" customWidth="1"/>
    <col min="19" max="16384" width="9.19921875" style="192"/>
  </cols>
  <sheetData>
    <row r="1" spans="1:18">
      <c r="A1" s="190"/>
    </row>
    <row r="2" spans="1:18" s="196" customFormat="1" ht="32.25">
      <c r="A2" s="193"/>
      <c r="B2" s="194" t="s">
        <v>198</v>
      </c>
      <c r="C2" s="195"/>
    </row>
    <row r="3" spans="1:18">
      <c r="A3" s="190"/>
    </row>
    <row r="4" spans="1:18" s="199" customFormat="1" ht="71.3" customHeight="1">
      <c r="A4" s="197" t="s">
        <v>199</v>
      </c>
      <c r="B4" s="198" t="s">
        <v>200</v>
      </c>
      <c r="D4" s="198" t="s">
        <v>201</v>
      </c>
      <c r="F4" s="198" t="s">
        <v>202</v>
      </c>
      <c r="H4" s="198" t="s">
        <v>203</v>
      </c>
      <c r="J4" s="198" t="s">
        <v>204</v>
      </c>
      <c r="L4" s="200" t="s">
        <v>205</v>
      </c>
    </row>
    <row r="5" spans="1:18" ht="18.45">
      <c r="A5" s="201" t="s">
        <v>206</v>
      </c>
      <c r="B5" s="202"/>
    </row>
    <row r="6" spans="1:18" ht="197.3" customHeight="1">
      <c r="A6" s="190"/>
      <c r="B6" s="203"/>
      <c r="C6" s="204"/>
    </row>
    <row r="7" spans="1:18" ht="18.45">
      <c r="B7" s="206"/>
    </row>
    <row r="8" spans="1:18" s="199" customFormat="1" ht="71.3" customHeight="1">
      <c r="A8" s="197" t="s">
        <v>207</v>
      </c>
      <c r="B8" s="198" t="s">
        <v>200</v>
      </c>
      <c r="D8" s="198" t="s">
        <v>201</v>
      </c>
      <c r="F8" s="198" t="s">
        <v>202</v>
      </c>
      <c r="H8" s="198" t="s">
        <v>203</v>
      </c>
      <c r="J8" s="198" t="s">
        <v>204</v>
      </c>
      <c r="L8" s="200" t="s">
        <v>205</v>
      </c>
    </row>
    <row r="9" spans="1:18" ht="197.3" customHeight="1">
      <c r="A9" s="190"/>
      <c r="B9" s="204"/>
    </row>
    <row r="11" spans="1:18" s="199" customFormat="1" ht="71.3" customHeight="1">
      <c r="A11" s="197" t="s">
        <v>208</v>
      </c>
      <c r="B11" s="198" t="s">
        <v>200</v>
      </c>
      <c r="D11" s="198" t="s">
        <v>201</v>
      </c>
      <c r="F11" s="198" t="s">
        <v>202</v>
      </c>
      <c r="H11" s="198" t="s">
        <v>209</v>
      </c>
      <c r="J11" s="198" t="s">
        <v>203</v>
      </c>
      <c r="L11" s="198" t="s">
        <v>204</v>
      </c>
      <c r="N11" s="200" t="s">
        <v>205</v>
      </c>
    </row>
    <row r="12" spans="1:18" ht="197.3" customHeight="1">
      <c r="A12" s="190"/>
      <c r="B12" s="204"/>
    </row>
    <row r="14" spans="1:18" s="199" customFormat="1" ht="71.3" customHeight="1">
      <c r="A14" s="197" t="s">
        <v>210</v>
      </c>
      <c r="B14" s="198" t="s">
        <v>200</v>
      </c>
      <c r="D14" s="198" t="s">
        <v>201</v>
      </c>
      <c r="F14" s="198" t="s">
        <v>211</v>
      </c>
      <c r="H14" s="198" t="s">
        <v>212</v>
      </c>
      <c r="J14" s="198" t="s">
        <v>213</v>
      </c>
      <c r="L14" s="200" t="s">
        <v>214</v>
      </c>
      <c r="N14" s="200" t="s">
        <v>215</v>
      </c>
      <c r="P14" s="198" t="s">
        <v>216</v>
      </c>
      <c r="R14" s="200" t="s">
        <v>205</v>
      </c>
    </row>
    <row r="15" spans="1:18" ht="197.3" customHeight="1">
      <c r="A15" s="190"/>
      <c r="B15" s="204"/>
      <c r="F15" s="204"/>
    </row>
    <row r="18" spans="1:14" s="207" customFormat="1" ht="71.3" customHeight="1">
      <c r="A18" s="197" t="s">
        <v>217</v>
      </c>
      <c r="B18" s="198" t="s">
        <v>200</v>
      </c>
      <c r="C18" s="199"/>
      <c r="D18" s="198" t="s">
        <v>201</v>
      </c>
      <c r="E18" s="199"/>
      <c r="F18" s="198" t="s">
        <v>211</v>
      </c>
      <c r="G18" s="199"/>
      <c r="H18" s="198" t="s">
        <v>212</v>
      </c>
      <c r="I18" s="199"/>
      <c r="J18" s="200" t="s">
        <v>218</v>
      </c>
      <c r="K18" s="199"/>
      <c r="L18" s="198" t="s">
        <v>216</v>
      </c>
      <c r="M18" s="199"/>
      <c r="N18" s="200" t="s">
        <v>205</v>
      </c>
    </row>
    <row r="19" spans="1:14" ht="197.3" customHeight="1">
      <c r="A19" s="190"/>
      <c r="B19" s="204"/>
      <c r="F19" s="204"/>
    </row>
    <row r="20" spans="1:14">
      <c r="B20" s="192"/>
      <c r="C20" s="204"/>
    </row>
    <row r="21" spans="1:14" ht="27.8" customHeight="1">
      <c r="B21" s="203"/>
      <c r="C21" s="208"/>
      <c r="E21" s="204"/>
    </row>
    <row r="22" spans="1:14">
      <c r="C22" s="209"/>
    </row>
    <row r="35" spans="2:6">
      <c r="B35" s="192"/>
    </row>
    <row r="36" spans="2:6" ht="27.8" customHeight="1">
      <c r="B36" s="203"/>
      <c r="C36" s="208"/>
    </row>
    <row r="37" spans="2:6" ht="18.45">
      <c r="B37" s="206"/>
    </row>
    <row r="38" spans="2:6" ht="18.45">
      <c r="B38" s="210"/>
    </row>
    <row r="39" spans="2:6" ht="27.8" customHeight="1">
      <c r="B39" s="203"/>
      <c r="C39" s="208"/>
    </row>
    <row r="40" spans="2:6" ht="18.45">
      <c r="B40" s="206"/>
      <c r="D40" s="204"/>
    </row>
    <row r="41" spans="2:6" ht="18.45">
      <c r="B41" s="202"/>
    </row>
    <row r="42" spans="2:6" ht="27.8" customHeight="1">
      <c r="B42" s="203"/>
      <c r="C42" s="208"/>
    </row>
    <row r="43" spans="2:6" ht="18.45">
      <c r="B43" s="211"/>
    </row>
    <row r="47" spans="2:6">
      <c r="F47" s="204"/>
    </row>
  </sheetData>
  <printOptions horizontalCentered="1"/>
  <pageMargins left="0.25" right="0.25" top="0.875" bottom="0.75" header="0.3" footer="0.3"/>
  <pageSetup paperSize="9" scale="37" fitToHeight="0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2" manualBreakCount="2">
    <brk id="17" max="20" man="1"/>
    <brk id="1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D891-D686-4D80-B776-CFA9D00C4BAA}">
  <sheetPr codeName="Sheet6">
    <pageSetUpPr fitToPage="1"/>
  </sheetPr>
  <dimension ref="A1:H68"/>
  <sheetViews>
    <sheetView view="pageBreakPreview" topLeftCell="A8" zoomScale="85" zoomScaleNormal="85" zoomScaleSheetLayoutView="85" zoomScalePageLayoutView="70" workbookViewId="0">
      <selection activeCell="H28" sqref="H27:H28"/>
    </sheetView>
  </sheetViews>
  <sheetFormatPr defaultColWidth="9.796875" defaultRowHeight="18.45"/>
  <cols>
    <col min="1" max="1" width="5.5" style="243" bestFit="1" customWidth="1"/>
    <col min="2" max="2" width="17.69921875" style="243" customWidth="1"/>
    <col min="3" max="3" width="10.5" style="243" customWidth="1"/>
    <col min="4" max="4" width="20" style="243" customWidth="1"/>
    <col min="5" max="5" width="2.296875" style="243" customWidth="1"/>
    <col min="6" max="6" width="15.796875" style="243" customWidth="1"/>
    <col min="7" max="7" width="19.296875" style="243" customWidth="1"/>
    <col min="8" max="8" width="44.796875" style="243" customWidth="1"/>
    <col min="9" max="254" width="9.796875" style="243"/>
    <col min="255" max="255" width="3.796875" style="243" customWidth="1"/>
    <col min="256" max="257" width="9.5" style="243" customWidth="1"/>
    <col min="258" max="259" width="14.69921875" style="243" customWidth="1"/>
    <col min="260" max="260" width="0" style="243" hidden="1" customWidth="1"/>
    <col min="261" max="267" width="9.5" style="243" customWidth="1"/>
    <col min="268" max="510" width="9.796875" style="243"/>
    <col min="511" max="511" width="3.796875" style="243" customWidth="1"/>
    <col min="512" max="513" width="9.5" style="243" customWidth="1"/>
    <col min="514" max="515" width="14.69921875" style="243" customWidth="1"/>
    <col min="516" max="516" width="0" style="243" hidden="1" customWidth="1"/>
    <col min="517" max="523" width="9.5" style="243" customWidth="1"/>
    <col min="524" max="766" width="9.796875" style="243"/>
    <col min="767" max="767" width="3.796875" style="243" customWidth="1"/>
    <col min="768" max="769" width="9.5" style="243" customWidth="1"/>
    <col min="770" max="771" width="14.69921875" style="243" customWidth="1"/>
    <col min="772" max="772" width="0" style="243" hidden="1" customWidth="1"/>
    <col min="773" max="779" width="9.5" style="243" customWidth="1"/>
    <col min="780" max="1022" width="9.796875" style="243"/>
    <col min="1023" max="1023" width="3.796875" style="243" customWidth="1"/>
    <col min="1024" max="1025" width="9.5" style="243" customWidth="1"/>
    <col min="1026" max="1027" width="14.69921875" style="243" customWidth="1"/>
    <col min="1028" max="1028" width="0" style="243" hidden="1" customWidth="1"/>
    <col min="1029" max="1035" width="9.5" style="243" customWidth="1"/>
    <col min="1036" max="1278" width="9.796875" style="243"/>
    <col min="1279" max="1279" width="3.796875" style="243" customWidth="1"/>
    <col min="1280" max="1281" width="9.5" style="243" customWidth="1"/>
    <col min="1282" max="1283" width="14.69921875" style="243" customWidth="1"/>
    <col min="1284" max="1284" width="0" style="243" hidden="1" customWidth="1"/>
    <col min="1285" max="1291" width="9.5" style="243" customWidth="1"/>
    <col min="1292" max="1534" width="9.796875" style="243"/>
    <col min="1535" max="1535" width="3.796875" style="243" customWidth="1"/>
    <col min="1536" max="1537" width="9.5" style="243" customWidth="1"/>
    <col min="1538" max="1539" width="14.69921875" style="243" customWidth="1"/>
    <col min="1540" max="1540" width="0" style="243" hidden="1" customWidth="1"/>
    <col min="1541" max="1547" width="9.5" style="243" customWidth="1"/>
    <col min="1548" max="1790" width="9.796875" style="243"/>
    <col min="1791" max="1791" width="3.796875" style="243" customWidth="1"/>
    <col min="1792" max="1793" width="9.5" style="243" customWidth="1"/>
    <col min="1794" max="1795" width="14.69921875" style="243" customWidth="1"/>
    <col min="1796" max="1796" width="0" style="243" hidden="1" customWidth="1"/>
    <col min="1797" max="1803" width="9.5" style="243" customWidth="1"/>
    <col min="1804" max="2046" width="9.796875" style="243"/>
    <col min="2047" max="2047" width="3.796875" style="243" customWidth="1"/>
    <col min="2048" max="2049" width="9.5" style="243" customWidth="1"/>
    <col min="2050" max="2051" width="14.69921875" style="243" customWidth="1"/>
    <col min="2052" max="2052" width="0" style="243" hidden="1" customWidth="1"/>
    <col min="2053" max="2059" width="9.5" style="243" customWidth="1"/>
    <col min="2060" max="2302" width="9.796875" style="243"/>
    <col min="2303" max="2303" width="3.796875" style="243" customWidth="1"/>
    <col min="2304" max="2305" width="9.5" style="243" customWidth="1"/>
    <col min="2306" max="2307" width="14.69921875" style="243" customWidth="1"/>
    <col min="2308" max="2308" width="0" style="243" hidden="1" customWidth="1"/>
    <col min="2309" max="2315" width="9.5" style="243" customWidth="1"/>
    <col min="2316" max="2558" width="9.796875" style="243"/>
    <col min="2559" max="2559" width="3.796875" style="243" customWidth="1"/>
    <col min="2560" max="2561" width="9.5" style="243" customWidth="1"/>
    <col min="2562" max="2563" width="14.69921875" style="243" customWidth="1"/>
    <col min="2564" max="2564" width="0" style="243" hidden="1" customWidth="1"/>
    <col min="2565" max="2571" width="9.5" style="243" customWidth="1"/>
    <col min="2572" max="2814" width="9.796875" style="243"/>
    <col min="2815" max="2815" width="3.796875" style="243" customWidth="1"/>
    <col min="2816" max="2817" width="9.5" style="243" customWidth="1"/>
    <col min="2818" max="2819" width="14.69921875" style="243" customWidth="1"/>
    <col min="2820" max="2820" width="0" style="243" hidden="1" customWidth="1"/>
    <col min="2821" max="2827" width="9.5" style="243" customWidth="1"/>
    <col min="2828" max="3070" width="9.796875" style="243"/>
    <col min="3071" max="3071" width="3.796875" style="243" customWidth="1"/>
    <col min="3072" max="3073" width="9.5" style="243" customWidth="1"/>
    <col min="3074" max="3075" width="14.69921875" style="243" customWidth="1"/>
    <col min="3076" max="3076" width="0" style="243" hidden="1" customWidth="1"/>
    <col min="3077" max="3083" width="9.5" style="243" customWidth="1"/>
    <col min="3084" max="3326" width="9.796875" style="243"/>
    <col min="3327" max="3327" width="3.796875" style="243" customWidth="1"/>
    <col min="3328" max="3329" width="9.5" style="243" customWidth="1"/>
    <col min="3330" max="3331" width="14.69921875" style="243" customWidth="1"/>
    <col min="3332" max="3332" width="0" style="243" hidden="1" customWidth="1"/>
    <col min="3333" max="3339" width="9.5" style="243" customWidth="1"/>
    <col min="3340" max="3582" width="9.796875" style="243"/>
    <col min="3583" max="3583" width="3.796875" style="243" customWidth="1"/>
    <col min="3584" max="3585" width="9.5" style="243" customWidth="1"/>
    <col min="3586" max="3587" width="14.69921875" style="243" customWidth="1"/>
    <col min="3588" max="3588" width="0" style="243" hidden="1" customWidth="1"/>
    <col min="3589" max="3595" width="9.5" style="243" customWidth="1"/>
    <col min="3596" max="3838" width="9.796875" style="243"/>
    <col min="3839" max="3839" width="3.796875" style="243" customWidth="1"/>
    <col min="3840" max="3841" width="9.5" style="243" customWidth="1"/>
    <col min="3842" max="3843" width="14.69921875" style="243" customWidth="1"/>
    <col min="3844" max="3844" width="0" style="243" hidden="1" customWidth="1"/>
    <col min="3845" max="3851" width="9.5" style="243" customWidth="1"/>
    <col min="3852" max="4094" width="9.796875" style="243"/>
    <col min="4095" max="4095" width="3.796875" style="243" customWidth="1"/>
    <col min="4096" max="4097" width="9.5" style="243" customWidth="1"/>
    <col min="4098" max="4099" width="14.69921875" style="243" customWidth="1"/>
    <col min="4100" max="4100" width="0" style="243" hidden="1" customWidth="1"/>
    <col min="4101" max="4107" width="9.5" style="243" customWidth="1"/>
    <col min="4108" max="4350" width="9.796875" style="243"/>
    <col min="4351" max="4351" width="3.796875" style="243" customWidth="1"/>
    <col min="4352" max="4353" width="9.5" style="243" customWidth="1"/>
    <col min="4354" max="4355" width="14.69921875" style="243" customWidth="1"/>
    <col min="4356" max="4356" width="0" style="243" hidden="1" customWidth="1"/>
    <col min="4357" max="4363" width="9.5" style="243" customWidth="1"/>
    <col min="4364" max="4606" width="9.796875" style="243"/>
    <col min="4607" max="4607" width="3.796875" style="243" customWidth="1"/>
    <col min="4608" max="4609" width="9.5" style="243" customWidth="1"/>
    <col min="4610" max="4611" width="14.69921875" style="243" customWidth="1"/>
    <col min="4612" max="4612" width="0" style="243" hidden="1" customWidth="1"/>
    <col min="4613" max="4619" width="9.5" style="243" customWidth="1"/>
    <col min="4620" max="4862" width="9.796875" style="243"/>
    <col min="4863" max="4863" width="3.796875" style="243" customWidth="1"/>
    <col min="4864" max="4865" width="9.5" style="243" customWidth="1"/>
    <col min="4866" max="4867" width="14.69921875" style="243" customWidth="1"/>
    <col min="4868" max="4868" width="0" style="243" hidden="1" customWidth="1"/>
    <col min="4869" max="4875" width="9.5" style="243" customWidth="1"/>
    <col min="4876" max="5118" width="9.796875" style="243"/>
    <col min="5119" max="5119" width="3.796875" style="243" customWidth="1"/>
    <col min="5120" max="5121" width="9.5" style="243" customWidth="1"/>
    <col min="5122" max="5123" width="14.69921875" style="243" customWidth="1"/>
    <col min="5124" max="5124" width="0" style="243" hidden="1" customWidth="1"/>
    <col min="5125" max="5131" width="9.5" style="243" customWidth="1"/>
    <col min="5132" max="5374" width="9.796875" style="243"/>
    <col min="5375" max="5375" width="3.796875" style="243" customWidth="1"/>
    <col min="5376" max="5377" width="9.5" style="243" customWidth="1"/>
    <col min="5378" max="5379" width="14.69921875" style="243" customWidth="1"/>
    <col min="5380" max="5380" width="0" style="243" hidden="1" customWidth="1"/>
    <col min="5381" max="5387" width="9.5" style="243" customWidth="1"/>
    <col min="5388" max="5630" width="9.796875" style="243"/>
    <col min="5631" max="5631" width="3.796875" style="243" customWidth="1"/>
    <col min="5632" max="5633" width="9.5" style="243" customWidth="1"/>
    <col min="5634" max="5635" width="14.69921875" style="243" customWidth="1"/>
    <col min="5636" max="5636" width="0" style="243" hidden="1" customWidth="1"/>
    <col min="5637" max="5643" width="9.5" style="243" customWidth="1"/>
    <col min="5644" max="5886" width="9.796875" style="243"/>
    <col min="5887" max="5887" width="3.796875" style="243" customWidth="1"/>
    <col min="5888" max="5889" width="9.5" style="243" customWidth="1"/>
    <col min="5890" max="5891" width="14.69921875" style="243" customWidth="1"/>
    <col min="5892" max="5892" width="0" style="243" hidden="1" customWidth="1"/>
    <col min="5893" max="5899" width="9.5" style="243" customWidth="1"/>
    <col min="5900" max="6142" width="9.796875" style="243"/>
    <col min="6143" max="6143" width="3.796875" style="243" customWidth="1"/>
    <col min="6144" max="6145" width="9.5" style="243" customWidth="1"/>
    <col min="6146" max="6147" width="14.69921875" style="243" customWidth="1"/>
    <col min="6148" max="6148" width="0" style="243" hidden="1" customWidth="1"/>
    <col min="6149" max="6155" width="9.5" style="243" customWidth="1"/>
    <col min="6156" max="6398" width="9.796875" style="243"/>
    <col min="6399" max="6399" width="3.796875" style="243" customWidth="1"/>
    <col min="6400" max="6401" width="9.5" style="243" customWidth="1"/>
    <col min="6402" max="6403" width="14.69921875" style="243" customWidth="1"/>
    <col min="6404" max="6404" width="0" style="243" hidden="1" customWidth="1"/>
    <col min="6405" max="6411" width="9.5" style="243" customWidth="1"/>
    <col min="6412" max="6654" width="9.796875" style="243"/>
    <col min="6655" max="6655" width="3.796875" style="243" customWidth="1"/>
    <col min="6656" max="6657" width="9.5" style="243" customWidth="1"/>
    <col min="6658" max="6659" width="14.69921875" style="243" customWidth="1"/>
    <col min="6660" max="6660" width="0" style="243" hidden="1" customWidth="1"/>
    <col min="6661" max="6667" width="9.5" style="243" customWidth="1"/>
    <col min="6668" max="6910" width="9.796875" style="243"/>
    <col min="6911" max="6911" width="3.796875" style="243" customWidth="1"/>
    <col min="6912" max="6913" width="9.5" style="243" customWidth="1"/>
    <col min="6914" max="6915" width="14.69921875" style="243" customWidth="1"/>
    <col min="6916" max="6916" width="0" style="243" hidden="1" customWidth="1"/>
    <col min="6917" max="6923" width="9.5" style="243" customWidth="1"/>
    <col min="6924" max="7166" width="9.796875" style="243"/>
    <col min="7167" max="7167" width="3.796875" style="243" customWidth="1"/>
    <col min="7168" max="7169" width="9.5" style="243" customWidth="1"/>
    <col min="7170" max="7171" width="14.69921875" style="243" customWidth="1"/>
    <col min="7172" max="7172" width="0" style="243" hidden="1" customWidth="1"/>
    <col min="7173" max="7179" width="9.5" style="243" customWidth="1"/>
    <col min="7180" max="7422" width="9.796875" style="243"/>
    <col min="7423" max="7423" width="3.796875" style="243" customWidth="1"/>
    <col min="7424" max="7425" width="9.5" style="243" customWidth="1"/>
    <col min="7426" max="7427" width="14.69921875" style="243" customWidth="1"/>
    <col min="7428" max="7428" width="0" style="243" hidden="1" customWidth="1"/>
    <col min="7429" max="7435" width="9.5" style="243" customWidth="1"/>
    <col min="7436" max="7678" width="9.796875" style="243"/>
    <col min="7679" max="7679" width="3.796875" style="243" customWidth="1"/>
    <col min="7680" max="7681" width="9.5" style="243" customWidth="1"/>
    <col min="7682" max="7683" width="14.69921875" style="243" customWidth="1"/>
    <col min="7684" max="7684" width="0" style="243" hidden="1" customWidth="1"/>
    <col min="7685" max="7691" width="9.5" style="243" customWidth="1"/>
    <col min="7692" max="7934" width="9.796875" style="243"/>
    <col min="7935" max="7935" width="3.796875" style="243" customWidth="1"/>
    <col min="7936" max="7937" width="9.5" style="243" customWidth="1"/>
    <col min="7938" max="7939" width="14.69921875" style="243" customWidth="1"/>
    <col min="7940" max="7940" width="0" style="243" hidden="1" customWidth="1"/>
    <col min="7941" max="7947" width="9.5" style="243" customWidth="1"/>
    <col min="7948" max="8190" width="9.796875" style="243"/>
    <col min="8191" max="8191" width="3.796875" style="243" customWidth="1"/>
    <col min="8192" max="8193" width="9.5" style="243" customWidth="1"/>
    <col min="8194" max="8195" width="14.69921875" style="243" customWidth="1"/>
    <col min="8196" max="8196" width="0" style="243" hidden="1" customWidth="1"/>
    <col min="8197" max="8203" width="9.5" style="243" customWidth="1"/>
    <col min="8204" max="8446" width="9.796875" style="243"/>
    <col min="8447" max="8447" width="3.796875" style="243" customWidth="1"/>
    <col min="8448" max="8449" width="9.5" style="243" customWidth="1"/>
    <col min="8450" max="8451" width="14.69921875" style="243" customWidth="1"/>
    <col min="8452" max="8452" width="0" style="243" hidden="1" customWidth="1"/>
    <col min="8453" max="8459" width="9.5" style="243" customWidth="1"/>
    <col min="8460" max="8702" width="9.796875" style="243"/>
    <col min="8703" max="8703" width="3.796875" style="243" customWidth="1"/>
    <col min="8704" max="8705" width="9.5" style="243" customWidth="1"/>
    <col min="8706" max="8707" width="14.69921875" style="243" customWidth="1"/>
    <col min="8708" max="8708" width="0" style="243" hidden="1" customWidth="1"/>
    <col min="8709" max="8715" width="9.5" style="243" customWidth="1"/>
    <col min="8716" max="8958" width="9.796875" style="243"/>
    <col min="8959" max="8959" width="3.796875" style="243" customWidth="1"/>
    <col min="8960" max="8961" width="9.5" style="243" customWidth="1"/>
    <col min="8962" max="8963" width="14.69921875" style="243" customWidth="1"/>
    <col min="8964" max="8964" width="0" style="243" hidden="1" customWidth="1"/>
    <col min="8965" max="8971" width="9.5" style="243" customWidth="1"/>
    <col min="8972" max="9214" width="9.796875" style="243"/>
    <col min="9215" max="9215" width="3.796875" style="243" customWidth="1"/>
    <col min="9216" max="9217" width="9.5" style="243" customWidth="1"/>
    <col min="9218" max="9219" width="14.69921875" style="243" customWidth="1"/>
    <col min="9220" max="9220" width="0" style="243" hidden="1" customWidth="1"/>
    <col min="9221" max="9227" width="9.5" style="243" customWidth="1"/>
    <col min="9228" max="9470" width="9.796875" style="243"/>
    <col min="9471" max="9471" width="3.796875" style="243" customWidth="1"/>
    <col min="9472" max="9473" width="9.5" style="243" customWidth="1"/>
    <col min="9474" max="9475" width="14.69921875" style="243" customWidth="1"/>
    <col min="9476" max="9476" width="0" style="243" hidden="1" customWidth="1"/>
    <col min="9477" max="9483" width="9.5" style="243" customWidth="1"/>
    <col min="9484" max="9726" width="9.796875" style="243"/>
    <col min="9727" max="9727" width="3.796875" style="243" customWidth="1"/>
    <col min="9728" max="9729" width="9.5" style="243" customWidth="1"/>
    <col min="9730" max="9731" width="14.69921875" style="243" customWidth="1"/>
    <col min="9732" max="9732" width="0" style="243" hidden="1" customWidth="1"/>
    <col min="9733" max="9739" width="9.5" style="243" customWidth="1"/>
    <col min="9740" max="9982" width="9.796875" style="243"/>
    <col min="9983" max="9983" width="3.796875" style="243" customWidth="1"/>
    <col min="9984" max="9985" width="9.5" style="243" customWidth="1"/>
    <col min="9986" max="9987" width="14.69921875" style="243" customWidth="1"/>
    <col min="9988" max="9988" width="0" style="243" hidden="1" customWidth="1"/>
    <col min="9989" max="9995" width="9.5" style="243" customWidth="1"/>
    <col min="9996" max="10238" width="9.796875" style="243"/>
    <col min="10239" max="10239" width="3.796875" style="243" customWidth="1"/>
    <col min="10240" max="10241" width="9.5" style="243" customWidth="1"/>
    <col min="10242" max="10243" width="14.69921875" style="243" customWidth="1"/>
    <col min="10244" max="10244" width="0" style="243" hidden="1" customWidth="1"/>
    <col min="10245" max="10251" width="9.5" style="243" customWidth="1"/>
    <col min="10252" max="10494" width="9.796875" style="243"/>
    <col min="10495" max="10495" width="3.796875" style="243" customWidth="1"/>
    <col min="10496" max="10497" width="9.5" style="243" customWidth="1"/>
    <col min="10498" max="10499" width="14.69921875" style="243" customWidth="1"/>
    <col min="10500" max="10500" width="0" style="243" hidden="1" customWidth="1"/>
    <col min="10501" max="10507" width="9.5" style="243" customWidth="1"/>
    <col min="10508" max="10750" width="9.796875" style="243"/>
    <col min="10751" max="10751" width="3.796875" style="243" customWidth="1"/>
    <col min="10752" max="10753" width="9.5" style="243" customWidth="1"/>
    <col min="10754" max="10755" width="14.69921875" style="243" customWidth="1"/>
    <col min="10756" max="10756" width="0" style="243" hidden="1" customWidth="1"/>
    <col min="10757" max="10763" width="9.5" style="243" customWidth="1"/>
    <col min="10764" max="11006" width="9.796875" style="243"/>
    <col min="11007" max="11007" width="3.796875" style="243" customWidth="1"/>
    <col min="11008" max="11009" width="9.5" style="243" customWidth="1"/>
    <col min="11010" max="11011" width="14.69921875" style="243" customWidth="1"/>
    <col min="11012" max="11012" width="0" style="243" hidden="1" customWidth="1"/>
    <col min="11013" max="11019" width="9.5" style="243" customWidth="1"/>
    <col min="11020" max="11262" width="9.796875" style="243"/>
    <col min="11263" max="11263" width="3.796875" style="243" customWidth="1"/>
    <col min="11264" max="11265" width="9.5" style="243" customWidth="1"/>
    <col min="11266" max="11267" width="14.69921875" style="243" customWidth="1"/>
    <col min="11268" max="11268" width="0" style="243" hidden="1" customWidth="1"/>
    <col min="11269" max="11275" width="9.5" style="243" customWidth="1"/>
    <col min="11276" max="11518" width="9.796875" style="243"/>
    <col min="11519" max="11519" width="3.796875" style="243" customWidth="1"/>
    <col min="11520" max="11521" width="9.5" style="243" customWidth="1"/>
    <col min="11522" max="11523" width="14.69921875" style="243" customWidth="1"/>
    <col min="11524" max="11524" width="0" style="243" hidden="1" customWidth="1"/>
    <col min="11525" max="11531" width="9.5" style="243" customWidth="1"/>
    <col min="11532" max="11774" width="9.796875" style="243"/>
    <col min="11775" max="11775" width="3.796875" style="243" customWidth="1"/>
    <col min="11776" max="11777" width="9.5" style="243" customWidth="1"/>
    <col min="11778" max="11779" width="14.69921875" style="243" customWidth="1"/>
    <col min="11780" max="11780" width="0" style="243" hidden="1" customWidth="1"/>
    <col min="11781" max="11787" width="9.5" style="243" customWidth="1"/>
    <col min="11788" max="12030" width="9.796875" style="243"/>
    <col min="12031" max="12031" width="3.796875" style="243" customWidth="1"/>
    <col min="12032" max="12033" width="9.5" style="243" customWidth="1"/>
    <col min="12034" max="12035" width="14.69921875" style="243" customWidth="1"/>
    <col min="12036" max="12036" width="0" style="243" hidden="1" customWidth="1"/>
    <col min="12037" max="12043" width="9.5" style="243" customWidth="1"/>
    <col min="12044" max="12286" width="9.796875" style="243"/>
    <col min="12287" max="12287" width="3.796875" style="243" customWidth="1"/>
    <col min="12288" max="12289" width="9.5" style="243" customWidth="1"/>
    <col min="12290" max="12291" width="14.69921875" style="243" customWidth="1"/>
    <col min="12292" max="12292" width="0" style="243" hidden="1" customWidth="1"/>
    <col min="12293" max="12299" width="9.5" style="243" customWidth="1"/>
    <col min="12300" max="12542" width="9.796875" style="243"/>
    <col min="12543" max="12543" width="3.796875" style="243" customWidth="1"/>
    <col min="12544" max="12545" width="9.5" style="243" customWidth="1"/>
    <col min="12546" max="12547" width="14.69921875" style="243" customWidth="1"/>
    <col min="12548" max="12548" width="0" style="243" hidden="1" customWidth="1"/>
    <col min="12549" max="12555" width="9.5" style="243" customWidth="1"/>
    <col min="12556" max="12798" width="9.796875" style="243"/>
    <col min="12799" max="12799" width="3.796875" style="243" customWidth="1"/>
    <col min="12800" max="12801" width="9.5" style="243" customWidth="1"/>
    <col min="12802" max="12803" width="14.69921875" style="243" customWidth="1"/>
    <col min="12804" max="12804" width="0" style="243" hidden="1" customWidth="1"/>
    <col min="12805" max="12811" width="9.5" style="243" customWidth="1"/>
    <col min="12812" max="13054" width="9.796875" style="243"/>
    <col min="13055" max="13055" width="3.796875" style="243" customWidth="1"/>
    <col min="13056" max="13057" width="9.5" style="243" customWidth="1"/>
    <col min="13058" max="13059" width="14.69921875" style="243" customWidth="1"/>
    <col min="13060" max="13060" width="0" style="243" hidden="1" customWidth="1"/>
    <col min="13061" max="13067" width="9.5" style="243" customWidth="1"/>
    <col min="13068" max="13310" width="9.796875" style="243"/>
    <col min="13311" max="13311" width="3.796875" style="243" customWidth="1"/>
    <col min="13312" max="13313" width="9.5" style="243" customWidth="1"/>
    <col min="13314" max="13315" width="14.69921875" style="243" customWidth="1"/>
    <col min="13316" max="13316" width="0" style="243" hidden="1" customWidth="1"/>
    <col min="13317" max="13323" width="9.5" style="243" customWidth="1"/>
    <col min="13324" max="13566" width="9.796875" style="243"/>
    <col min="13567" max="13567" width="3.796875" style="243" customWidth="1"/>
    <col min="13568" max="13569" width="9.5" style="243" customWidth="1"/>
    <col min="13570" max="13571" width="14.69921875" style="243" customWidth="1"/>
    <col min="13572" max="13572" width="0" style="243" hidden="1" customWidth="1"/>
    <col min="13573" max="13579" width="9.5" style="243" customWidth="1"/>
    <col min="13580" max="13822" width="9.796875" style="243"/>
    <col min="13823" max="13823" width="3.796875" style="243" customWidth="1"/>
    <col min="13824" max="13825" width="9.5" style="243" customWidth="1"/>
    <col min="13826" max="13827" width="14.69921875" style="243" customWidth="1"/>
    <col min="13828" max="13828" width="0" style="243" hidden="1" customWidth="1"/>
    <col min="13829" max="13835" width="9.5" style="243" customWidth="1"/>
    <col min="13836" max="14078" width="9.796875" style="243"/>
    <col min="14079" max="14079" width="3.796875" style="243" customWidth="1"/>
    <col min="14080" max="14081" width="9.5" style="243" customWidth="1"/>
    <col min="14082" max="14083" width="14.69921875" style="243" customWidth="1"/>
    <col min="14084" max="14084" width="0" style="243" hidden="1" customWidth="1"/>
    <col min="14085" max="14091" width="9.5" style="243" customWidth="1"/>
    <col min="14092" max="14334" width="9.796875" style="243"/>
    <col min="14335" max="14335" width="3.796875" style="243" customWidth="1"/>
    <col min="14336" max="14337" width="9.5" style="243" customWidth="1"/>
    <col min="14338" max="14339" width="14.69921875" style="243" customWidth="1"/>
    <col min="14340" max="14340" width="0" style="243" hidden="1" customWidth="1"/>
    <col min="14341" max="14347" width="9.5" style="243" customWidth="1"/>
    <col min="14348" max="14590" width="9.796875" style="243"/>
    <col min="14591" max="14591" width="3.796875" style="243" customWidth="1"/>
    <col min="14592" max="14593" width="9.5" style="243" customWidth="1"/>
    <col min="14594" max="14595" width="14.69921875" style="243" customWidth="1"/>
    <col min="14596" max="14596" width="0" style="243" hidden="1" customWidth="1"/>
    <col min="14597" max="14603" width="9.5" style="243" customWidth="1"/>
    <col min="14604" max="14846" width="9.796875" style="243"/>
    <col min="14847" max="14847" width="3.796875" style="243" customWidth="1"/>
    <col min="14848" max="14849" width="9.5" style="243" customWidth="1"/>
    <col min="14850" max="14851" width="14.69921875" style="243" customWidth="1"/>
    <col min="14852" max="14852" width="0" style="243" hidden="1" customWidth="1"/>
    <col min="14853" max="14859" width="9.5" style="243" customWidth="1"/>
    <col min="14860" max="15102" width="9.796875" style="243"/>
    <col min="15103" max="15103" width="3.796875" style="243" customWidth="1"/>
    <col min="15104" max="15105" width="9.5" style="243" customWidth="1"/>
    <col min="15106" max="15107" width="14.69921875" style="243" customWidth="1"/>
    <col min="15108" max="15108" width="0" style="243" hidden="1" customWidth="1"/>
    <col min="15109" max="15115" width="9.5" style="243" customWidth="1"/>
    <col min="15116" max="15358" width="9.796875" style="243"/>
    <col min="15359" max="15359" width="3.796875" style="243" customWidth="1"/>
    <col min="15360" max="15361" width="9.5" style="243" customWidth="1"/>
    <col min="15362" max="15363" width="14.69921875" style="243" customWidth="1"/>
    <col min="15364" max="15364" width="0" style="243" hidden="1" customWidth="1"/>
    <col min="15365" max="15371" width="9.5" style="243" customWidth="1"/>
    <col min="15372" max="15614" width="9.796875" style="243"/>
    <col min="15615" max="15615" width="3.796875" style="243" customWidth="1"/>
    <col min="15616" max="15617" width="9.5" style="243" customWidth="1"/>
    <col min="15618" max="15619" width="14.69921875" style="243" customWidth="1"/>
    <col min="15620" max="15620" width="0" style="243" hidden="1" customWidth="1"/>
    <col min="15621" max="15627" width="9.5" style="243" customWidth="1"/>
    <col min="15628" max="15870" width="9.796875" style="243"/>
    <col min="15871" max="15871" width="3.796875" style="243" customWidth="1"/>
    <col min="15872" max="15873" width="9.5" style="243" customWidth="1"/>
    <col min="15874" max="15875" width="14.69921875" style="243" customWidth="1"/>
    <col min="15876" max="15876" width="0" style="243" hidden="1" customWidth="1"/>
    <col min="15877" max="15883" width="9.5" style="243" customWidth="1"/>
    <col min="15884" max="16126" width="9.796875" style="243"/>
    <col min="16127" max="16127" width="3.796875" style="243" customWidth="1"/>
    <col min="16128" max="16129" width="9.5" style="243" customWidth="1"/>
    <col min="16130" max="16131" width="14.69921875" style="243" customWidth="1"/>
    <col min="16132" max="16132" width="0" style="243" hidden="1" customWidth="1"/>
    <col min="16133" max="16139" width="9.5" style="243" customWidth="1"/>
    <col min="16140" max="16384" width="9.796875" style="243"/>
  </cols>
  <sheetData>
    <row r="1" spans="1:8" s="212" customFormat="1" ht="18" customHeight="1">
      <c r="B1"/>
      <c r="C1"/>
      <c r="D1"/>
      <c r="E1"/>
      <c r="F1" s="213" t="s">
        <v>77</v>
      </c>
      <c r="G1" s="214" t="s">
        <v>219</v>
      </c>
      <c r="H1"/>
    </row>
    <row r="2" spans="1:8" s="212" customFormat="1" ht="14.55" customHeight="1">
      <c r="B2"/>
      <c r="C2"/>
      <c r="D2"/>
      <c r="E2"/>
      <c r="F2" s="213" t="s">
        <v>79</v>
      </c>
      <c r="G2" s="215" t="s">
        <v>220</v>
      </c>
      <c r="H2"/>
    </row>
    <row r="3" spans="1:8" s="212" customFormat="1" ht="14.55" customHeight="1" thickBot="1">
      <c r="B3"/>
      <c r="C3"/>
      <c r="D3"/>
      <c r="E3"/>
      <c r="F3" s="213" t="s">
        <v>81</v>
      </c>
      <c r="G3" s="216" t="s">
        <v>221</v>
      </c>
      <c r="H3"/>
    </row>
    <row r="4" spans="1:8" s="212" customFormat="1" ht="17.3" customHeight="1" thickBot="1">
      <c r="A4" s="217"/>
      <c r="B4" s="446" t="s">
        <v>222</v>
      </c>
      <c r="C4" s="446"/>
      <c r="D4" s="219"/>
      <c r="E4"/>
      <c r="F4"/>
      <c r="G4"/>
      <c r="H4"/>
    </row>
    <row r="5" spans="1:8" s="212" customFormat="1" ht="4.05" customHeight="1" thickBot="1">
      <c r="A5" s="217"/>
      <c r="B5" s="447"/>
      <c r="C5" s="447"/>
      <c r="D5" s="220"/>
      <c r="E5"/>
      <c r="F5" s="217"/>
      <c r="G5" s="217"/>
      <c r="H5"/>
    </row>
    <row r="6" spans="1:8" s="212" customFormat="1" ht="17.3" customHeight="1" thickBot="1">
      <c r="A6" s="217"/>
      <c r="B6" s="446" t="s">
        <v>223</v>
      </c>
      <c r="C6" s="446"/>
      <c r="D6" s="221" t="str">
        <f>'[15]1. CUTTING DOCKET'!L14</f>
        <v>GOLF WANG</v>
      </c>
      <c r="E6"/>
      <c r="F6" s="218" t="s">
        <v>224</v>
      </c>
      <c r="G6" s="222" t="str">
        <f>'1. CUTTING DOCKET'!D9</f>
        <v>SS24 PRODUCTION</v>
      </c>
      <c r="H6"/>
    </row>
    <row r="7" spans="1:8" s="212" customFormat="1" ht="4.05" customHeight="1" thickBot="1">
      <c r="A7" s="217"/>
      <c r="B7" s="448"/>
      <c r="C7" s="448"/>
      <c r="D7" s="220"/>
      <c r="E7"/>
      <c r="F7" s="223"/>
      <c r="G7" s="224"/>
      <c r="H7"/>
    </row>
    <row r="8" spans="1:8" s="212" customFormat="1" ht="17.3" customHeight="1" thickBot="1">
      <c r="A8" s="217"/>
      <c r="B8" s="446" t="s">
        <v>225</v>
      </c>
      <c r="C8" s="446"/>
      <c r="D8" s="225" t="str">
        <f>'1. CUTTING DOCKET'!D7</f>
        <v>G10ACW86</v>
      </c>
      <c r="E8" s="226"/>
      <c r="F8" s="218" t="s">
        <v>190</v>
      </c>
      <c r="G8" s="225" t="str">
        <f>'1. CUTTING DOCKET'!D10</f>
        <v>CREW NECK</v>
      </c>
      <c r="H8"/>
    </row>
    <row r="9" spans="1:8" s="212" customFormat="1" ht="9.25" customHeight="1" thickBot="1">
      <c r="A9" s="227"/>
      <c r="B9" s="228"/>
      <c r="C9" s="228"/>
      <c r="D9" s="228"/>
      <c r="F9" s="228"/>
      <c r="G9" s="228"/>
    </row>
    <row r="10" spans="1:8" s="233" customFormat="1" ht="33.700000000000003" customHeight="1" thickBot="1">
      <c r="A10" s="229" t="s">
        <v>117</v>
      </c>
      <c r="B10" s="230" t="s">
        <v>226</v>
      </c>
      <c r="C10" s="444" t="s">
        <v>227</v>
      </c>
      <c r="D10" s="445"/>
      <c r="E10" s="445"/>
      <c r="F10" s="445"/>
      <c r="G10" s="231" t="s">
        <v>228</v>
      </c>
      <c r="H10" s="232" t="s">
        <v>229</v>
      </c>
    </row>
    <row r="11" spans="1:8" s="212" customFormat="1" ht="60.05" customHeight="1">
      <c r="A11" s="234">
        <v>1</v>
      </c>
      <c r="B11" s="235" t="s">
        <v>230</v>
      </c>
      <c r="C11" s="450" t="s">
        <v>231</v>
      </c>
      <c r="D11" s="451"/>
      <c r="E11" s="451"/>
      <c r="F11" s="452"/>
      <c r="G11" s="234"/>
      <c r="H11" s="234"/>
    </row>
    <row r="12" spans="1:8" s="212" customFormat="1" ht="76.5" customHeight="1">
      <c r="A12" s="236">
        <v>2</v>
      </c>
      <c r="B12" s="237" t="s">
        <v>232</v>
      </c>
      <c r="C12" s="453" t="s">
        <v>233</v>
      </c>
      <c r="D12" s="454"/>
      <c r="E12" s="454"/>
      <c r="F12" s="455"/>
      <c r="G12" s="238"/>
      <c r="H12" s="238"/>
    </row>
    <row r="13" spans="1:8" s="212" customFormat="1" ht="76.5" customHeight="1">
      <c r="A13" s="236">
        <v>3</v>
      </c>
      <c r="B13" s="237" t="s">
        <v>234</v>
      </c>
      <c r="C13" s="453" t="s">
        <v>235</v>
      </c>
      <c r="D13" s="454"/>
      <c r="E13" s="454"/>
      <c r="F13" s="455"/>
      <c r="G13" s="238"/>
      <c r="H13" s="238"/>
    </row>
    <row r="14" spans="1:8" s="212" customFormat="1" ht="48.85" customHeight="1">
      <c r="A14" s="236">
        <v>4</v>
      </c>
      <c r="B14" s="237" t="s">
        <v>236</v>
      </c>
      <c r="C14" s="453" t="s">
        <v>237</v>
      </c>
      <c r="D14" s="454"/>
      <c r="E14" s="454"/>
      <c r="F14" s="455"/>
      <c r="G14" s="238"/>
      <c r="H14" s="238"/>
    </row>
    <row r="15" spans="1:8" s="212" customFormat="1" ht="69.7" customHeight="1">
      <c r="A15" s="236">
        <v>5</v>
      </c>
      <c r="B15" s="237" t="s">
        <v>238</v>
      </c>
      <c r="C15" s="453" t="s">
        <v>239</v>
      </c>
      <c r="D15" s="454"/>
      <c r="E15" s="454"/>
      <c r="F15" s="455"/>
      <c r="G15" s="238"/>
      <c r="H15" s="238"/>
    </row>
    <row r="16" spans="1:8" s="212" customFormat="1" ht="47.55" customHeight="1">
      <c r="A16" s="236">
        <v>6</v>
      </c>
      <c r="B16" s="237" t="s">
        <v>240</v>
      </c>
      <c r="C16" s="453" t="s">
        <v>241</v>
      </c>
      <c r="D16" s="454"/>
      <c r="E16" s="454"/>
      <c r="F16" s="455"/>
      <c r="G16" s="238"/>
      <c r="H16" s="238"/>
    </row>
    <row r="17" spans="1:8" s="212" customFormat="1" ht="119.55" customHeight="1">
      <c r="A17" s="236">
        <v>7</v>
      </c>
      <c r="B17" s="237" t="s">
        <v>242</v>
      </c>
      <c r="C17" s="456" t="str">
        <f>'1. CUTTING DOCKET'!C88</f>
        <v>IN : IN THÂN TRƯỚC- IN BTP- IN DIGITAL (LỖ ĐẠN) BÊN NGOÀI SAU ĐÓ CHUYỂN TRONG NHÀ IN CHỮ "GOLF WANG"</v>
      </c>
      <c r="D17" s="457"/>
      <c r="E17" s="457"/>
      <c r="F17" s="458"/>
      <c r="G17" s="238"/>
      <c r="H17" s="238"/>
    </row>
    <row r="18" spans="1:8" s="212" customFormat="1" ht="36.75" customHeight="1">
      <c r="A18" s="236">
        <v>8</v>
      </c>
      <c r="B18" s="237" t="s">
        <v>243</v>
      </c>
      <c r="C18" s="453" t="str">
        <f>'1. CUTTING DOCKET'!C98</f>
        <v>KHÔNG THÊU</v>
      </c>
      <c r="D18" s="454"/>
      <c r="E18" s="454"/>
      <c r="F18" s="455"/>
      <c r="G18" s="238"/>
      <c r="H18" s="238"/>
    </row>
    <row r="19" spans="1:8" s="212" customFormat="1" ht="52" customHeight="1">
      <c r="A19" s="236">
        <v>9</v>
      </c>
      <c r="B19" s="237" t="s">
        <v>244</v>
      </c>
      <c r="C19" s="453" t="str">
        <f>'1. CUTTING DOCKET'!C108</f>
        <v>KHÔNG WASH</v>
      </c>
      <c r="D19" s="454"/>
      <c r="E19" s="454"/>
      <c r="F19" s="455"/>
      <c r="G19" s="238"/>
      <c r="H19" s="238"/>
    </row>
    <row r="20" spans="1:8" s="212" customFormat="1" ht="67" customHeight="1" thickBot="1">
      <c r="A20" s="239">
        <v>10</v>
      </c>
      <c r="B20" s="240" t="s">
        <v>245</v>
      </c>
      <c r="C20" s="459" t="s">
        <v>246</v>
      </c>
      <c r="D20" s="460"/>
      <c r="E20" s="460"/>
      <c r="F20" s="461"/>
      <c r="G20" s="241"/>
      <c r="H20" s="241"/>
    </row>
    <row r="21" spans="1:8" ht="11.95" customHeight="1">
      <c r="A21" s="233"/>
      <c r="B21" s="233"/>
      <c r="C21" s="242"/>
      <c r="D21" s="242"/>
      <c r="E21" s="242"/>
      <c r="F21" s="242"/>
      <c r="G21" s="233"/>
      <c r="H21" s="233"/>
    </row>
    <row r="22" spans="1:8" ht="34.700000000000003" customHeight="1">
      <c r="A22" s="233"/>
      <c r="B22" s="449" t="s">
        <v>247</v>
      </c>
      <c r="C22" s="449"/>
      <c r="D22" s="449"/>
      <c r="E22" s="242"/>
      <c r="F22" s="242"/>
      <c r="G22" s="449" t="s">
        <v>248</v>
      </c>
      <c r="H22" s="449"/>
    </row>
    <row r="23" spans="1:8" ht="40.049999999999997" customHeight="1">
      <c r="A23" s="233"/>
      <c r="B23" s="244"/>
      <c r="C23" s="244"/>
      <c r="D23" s="244"/>
      <c r="E23" s="244"/>
      <c r="F23" s="212"/>
      <c r="G23" s="244"/>
      <c r="H23" s="244"/>
    </row>
    <row r="24" spans="1:8" ht="40.049999999999997" customHeight="1">
      <c r="A24" s="233"/>
      <c r="B24" s="244"/>
      <c r="C24" s="244"/>
      <c r="D24" s="244"/>
      <c r="E24" s="244"/>
      <c r="F24" s="212"/>
      <c r="G24" s="244"/>
      <c r="H24" s="244"/>
    </row>
    <row r="25" spans="1:8" ht="40.049999999999997" customHeight="1">
      <c r="A25" s="233"/>
      <c r="B25" s="244"/>
      <c r="C25" s="244"/>
      <c r="D25" s="244"/>
      <c r="E25" s="244"/>
      <c r="F25" s="212"/>
      <c r="G25" s="244"/>
      <c r="H25" s="244"/>
    </row>
    <row r="26" spans="1:8" ht="40.049999999999997" customHeight="1">
      <c r="A26" s="217"/>
      <c r="B26" s="244" t="s">
        <v>249</v>
      </c>
      <c r="C26" s="245"/>
      <c r="D26" s="245"/>
      <c r="E26" s="245"/>
      <c r="F26" s="245"/>
      <c r="G26" s="245"/>
      <c r="H26" s="245"/>
    </row>
    <row r="27" spans="1:8" ht="40.049999999999997" customHeight="1">
      <c r="A27" s="217"/>
      <c r="B27" s="245"/>
      <c r="C27" s="245"/>
      <c r="D27" s="245"/>
      <c r="E27" s="245"/>
      <c r="F27" s="245"/>
      <c r="G27" s="245"/>
      <c r="H27" s="245"/>
    </row>
    <row r="28" spans="1:8" ht="40.049999999999997" customHeight="1">
      <c r="A28" s="217"/>
      <c r="B28" s="245"/>
      <c r="C28" s="245"/>
      <c r="D28" s="245"/>
      <c r="E28" s="245"/>
      <c r="F28" s="245"/>
      <c r="G28" s="245"/>
      <c r="H28" s="245"/>
    </row>
    <row r="29" spans="1:8" ht="40.049999999999997" customHeight="1">
      <c r="A29" s="217"/>
      <c r="B29" s="245"/>
      <c r="C29" s="245"/>
      <c r="D29" s="245"/>
      <c r="E29" s="245"/>
      <c r="F29" s="245"/>
      <c r="G29" s="245"/>
      <c r="H29" s="245"/>
    </row>
    <row r="30" spans="1:8" ht="40.049999999999997" customHeight="1">
      <c r="A30" s="217"/>
      <c r="B30" s="245"/>
      <c r="C30" s="245"/>
      <c r="D30" s="245"/>
      <c r="E30" s="245"/>
      <c r="F30" s="245"/>
      <c r="G30" s="245"/>
      <c r="H30" s="245"/>
    </row>
    <row r="31" spans="1:8" ht="40.049999999999997" customHeight="1">
      <c r="A31" s="217"/>
      <c r="B31" s="245"/>
      <c r="C31" s="245"/>
      <c r="D31" s="245"/>
      <c r="E31" s="245"/>
      <c r="F31" s="245"/>
      <c r="G31" s="245"/>
      <c r="H31" s="245"/>
    </row>
    <row r="32" spans="1:8" ht="40.049999999999997" customHeight="1">
      <c r="A32" s="217"/>
      <c r="B32" s="245"/>
      <c r="C32" s="245"/>
      <c r="D32" s="245"/>
      <c r="E32" s="245"/>
      <c r="F32" s="245"/>
      <c r="G32" s="245"/>
      <c r="H32" s="245"/>
    </row>
    <row r="33" spans="1:8" ht="40.049999999999997" customHeight="1">
      <c r="A33" s="217"/>
      <c r="B33" s="245"/>
      <c r="C33" s="245"/>
      <c r="D33" s="245"/>
      <c r="E33" s="245"/>
      <c r="F33" s="245"/>
      <c r="G33" s="245"/>
      <c r="H33" s="245"/>
    </row>
    <row r="34" spans="1:8" ht="40.049999999999997" customHeight="1">
      <c r="A34" s="217"/>
      <c r="B34" s="245"/>
      <c r="C34" s="245"/>
      <c r="D34" s="245"/>
      <c r="E34" s="245"/>
      <c r="F34" s="245"/>
      <c r="G34" s="245"/>
      <c r="H34" s="245"/>
    </row>
    <row r="35" spans="1:8" ht="40.049999999999997" customHeight="1">
      <c r="A35" s="217"/>
      <c r="B35" s="245"/>
      <c r="C35" s="245"/>
      <c r="D35" s="245"/>
      <c r="E35" s="245"/>
      <c r="F35" s="245"/>
      <c r="G35" s="245"/>
      <c r="H35" s="245"/>
    </row>
    <row r="36" spans="1:8" ht="40.049999999999997" customHeight="1">
      <c r="A36" s="217"/>
      <c r="B36" s="245"/>
      <c r="C36" s="245"/>
      <c r="D36" s="245"/>
      <c r="E36" s="245"/>
      <c r="F36" s="245"/>
      <c r="G36" s="245"/>
      <c r="H36" s="245"/>
    </row>
    <row r="37" spans="1:8" ht="40.049999999999997" customHeight="1">
      <c r="A37" s="217"/>
      <c r="B37" s="245"/>
      <c r="C37" s="245"/>
      <c r="D37" s="245"/>
      <c r="E37" s="245"/>
      <c r="F37" s="245"/>
      <c r="G37" s="245"/>
      <c r="H37" s="245"/>
    </row>
    <row r="38" spans="1:8" ht="40.049999999999997" customHeight="1">
      <c r="A38" s="217"/>
      <c r="B38" s="245"/>
      <c r="C38" s="245"/>
      <c r="D38" s="245"/>
      <c r="E38" s="245"/>
      <c r="F38" s="245"/>
      <c r="G38" s="245"/>
      <c r="H38" s="245"/>
    </row>
    <row r="39" spans="1:8" ht="40.049999999999997" customHeight="1">
      <c r="A39" s="217"/>
      <c r="B39" s="245"/>
      <c r="C39" s="245"/>
      <c r="D39" s="245"/>
      <c r="E39" s="245"/>
      <c r="F39" s="245"/>
      <c r="G39" s="245"/>
      <c r="H39" s="245"/>
    </row>
    <row r="40" spans="1:8" ht="40.049999999999997" customHeight="1">
      <c r="A40" s="217"/>
      <c r="B40" s="245"/>
      <c r="C40" s="245"/>
      <c r="D40" s="245"/>
      <c r="E40" s="245"/>
      <c r="F40" s="245"/>
      <c r="G40" s="245"/>
      <c r="H40" s="245"/>
    </row>
    <row r="41" spans="1:8" ht="40.049999999999997" customHeight="1">
      <c r="A41" s="217"/>
      <c r="B41" s="245"/>
      <c r="C41" s="245"/>
      <c r="D41" s="245"/>
      <c r="E41" s="245"/>
      <c r="F41" s="245"/>
      <c r="G41" s="245"/>
      <c r="H41" s="245"/>
    </row>
    <row r="42" spans="1:8" ht="40.049999999999997" customHeight="1">
      <c r="A42" s="217"/>
      <c r="B42" s="245"/>
      <c r="C42" s="245"/>
      <c r="D42" s="245"/>
      <c r="E42" s="245"/>
      <c r="F42" s="245"/>
      <c r="G42" s="245"/>
      <c r="H42" s="245"/>
    </row>
    <row r="43" spans="1:8" ht="40.049999999999997" customHeight="1">
      <c r="A43" s="217"/>
      <c r="B43" s="245"/>
      <c r="C43" s="245"/>
      <c r="D43" s="245"/>
      <c r="E43" s="245"/>
      <c r="F43" s="245"/>
      <c r="G43" s="245"/>
      <c r="H43" s="245"/>
    </row>
    <row r="44" spans="1:8" ht="40.049999999999997" customHeight="1">
      <c r="A44" s="217"/>
      <c r="B44" s="245"/>
      <c r="C44" s="245"/>
      <c r="D44" s="245"/>
      <c r="E44" s="245"/>
      <c r="F44" s="245"/>
      <c r="G44" s="245"/>
      <c r="H44" s="245"/>
    </row>
    <row r="45" spans="1:8" ht="40.049999999999997" customHeight="1">
      <c r="A45" s="217"/>
      <c r="B45" s="245"/>
      <c r="C45" s="245"/>
      <c r="D45" s="245"/>
      <c r="E45" s="245"/>
      <c r="F45" s="245"/>
      <c r="G45" s="245"/>
      <c r="H45" s="245"/>
    </row>
    <row r="46" spans="1:8" ht="40.049999999999997" customHeight="1">
      <c r="A46" s="217"/>
      <c r="B46" s="245"/>
      <c r="C46" s="245"/>
      <c r="D46" s="245"/>
      <c r="E46" s="245"/>
      <c r="F46" s="245"/>
      <c r="G46" s="245"/>
      <c r="H46" s="245"/>
    </row>
    <row r="47" spans="1:8" ht="40.049999999999997" customHeight="1">
      <c r="A47" s="217"/>
      <c r="B47" s="245"/>
      <c r="C47" s="245"/>
      <c r="D47" s="245"/>
      <c r="E47" s="245"/>
      <c r="F47" s="245"/>
      <c r="G47" s="245"/>
      <c r="H47" s="245"/>
    </row>
    <row r="48" spans="1:8" ht="40.049999999999997" customHeight="1">
      <c r="A48" s="217"/>
      <c r="B48" s="245"/>
      <c r="C48" s="245"/>
      <c r="D48" s="245"/>
      <c r="E48" s="245"/>
      <c r="F48" s="245"/>
      <c r="G48" s="245"/>
      <c r="H48" s="245"/>
    </row>
    <row r="49" spans="1:8" ht="40.049999999999997" customHeight="1">
      <c r="A49" s="217"/>
      <c r="B49" s="245"/>
      <c r="C49" s="245"/>
      <c r="D49" s="245"/>
      <c r="E49" s="245"/>
      <c r="F49" s="245"/>
      <c r="G49" s="245"/>
      <c r="H49" s="245"/>
    </row>
    <row r="50" spans="1:8" ht="40.049999999999997" customHeight="1">
      <c r="A50" s="217"/>
      <c r="B50" s="245"/>
      <c r="C50" s="245"/>
      <c r="D50" s="245"/>
      <c r="E50" s="245"/>
      <c r="F50" s="245"/>
      <c r="G50" s="245"/>
      <c r="H50" s="245"/>
    </row>
    <row r="51" spans="1:8" ht="40.049999999999997" customHeight="1">
      <c r="A51" s="217"/>
      <c r="B51" s="245"/>
      <c r="C51" s="245"/>
      <c r="D51" s="245"/>
      <c r="E51" s="245"/>
      <c r="F51" s="245"/>
      <c r="G51" s="245"/>
      <c r="H51" s="245"/>
    </row>
    <row r="52" spans="1:8" ht="40.049999999999997" customHeight="1">
      <c r="A52" s="217"/>
      <c r="B52" s="245"/>
      <c r="C52" s="245"/>
      <c r="D52" s="245"/>
      <c r="E52" s="245"/>
      <c r="F52" s="245"/>
      <c r="G52" s="245"/>
      <c r="H52" s="245"/>
    </row>
    <row r="53" spans="1:8" ht="40.049999999999997" customHeight="1">
      <c r="A53" s="217"/>
      <c r="B53" s="245"/>
      <c r="C53" s="245"/>
      <c r="D53" s="245"/>
      <c r="E53" s="245"/>
      <c r="F53" s="245"/>
      <c r="G53" s="245"/>
      <c r="H53" s="245"/>
    </row>
    <row r="54" spans="1:8" ht="40.049999999999997" customHeight="1">
      <c r="A54" s="217"/>
      <c r="B54" s="245"/>
      <c r="C54" s="245"/>
      <c r="D54" s="245"/>
      <c r="E54" s="245"/>
      <c r="F54" s="245"/>
      <c r="G54" s="245"/>
      <c r="H54" s="245"/>
    </row>
    <row r="55" spans="1:8" ht="40.049999999999997" customHeight="1">
      <c r="A55" s="217"/>
      <c r="B55" s="245"/>
      <c r="C55" s="245"/>
      <c r="D55" s="245"/>
      <c r="E55" s="245"/>
      <c r="F55" s="245"/>
      <c r="G55" s="245"/>
      <c r="H55" s="245"/>
    </row>
    <row r="56" spans="1:8" ht="40.049999999999997" customHeight="1">
      <c r="A56" s="217"/>
      <c r="B56" s="245"/>
      <c r="C56" s="245"/>
      <c r="D56" s="245"/>
      <c r="E56" s="245"/>
      <c r="F56" s="245"/>
      <c r="G56" s="245"/>
      <c r="H56" s="245"/>
    </row>
    <row r="57" spans="1:8" ht="40.049999999999997" customHeight="1">
      <c r="A57" s="217"/>
      <c r="B57" s="245"/>
      <c r="C57" s="245"/>
      <c r="D57" s="245"/>
      <c r="E57" s="245"/>
      <c r="F57" s="245"/>
      <c r="G57" s="245"/>
      <c r="H57" s="245"/>
    </row>
    <row r="58" spans="1:8" ht="40.049999999999997" customHeight="1">
      <c r="A58" s="217"/>
      <c r="B58" s="245"/>
      <c r="C58" s="245"/>
      <c r="D58" s="245"/>
      <c r="E58" s="245"/>
      <c r="F58" s="245"/>
      <c r="G58" s="245"/>
      <c r="H58" s="245"/>
    </row>
    <row r="59" spans="1:8" ht="40.049999999999997" customHeight="1">
      <c r="A59" s="217"/>
      <c r="B59" s="245"/>
      <c r="C59" s="245"/>
      <c r="D59" s="245"/>
      <c r="E59" s="245"/>
      <c r="F59" s="245"/>
      <c r="G59" s="245"/>
      <c r="H59" s="245"/>
    </row>
    <row r="60" spans="1:8" ht="40.049999999999997" customHeight="1">
      <c r="A60" s="217"/>
      <c r="B60" s="245"/>
      <c r="C60" s="245"/>
      <c r="D60" s="245"/>
      <c r="E60" s="245"/>
      <c r="F60" s="245"/>
      <c r="G60" s="245"/>
      <c r="H60" s="245"/>
    </row>
    <row r="61" spans="1:8" ht="40.049999999999997" customHeight="1">
      <c r="A61" s="217"/>
      <c r="B61" s="245"/>
      <c r="C61" s="245"/>
      <c r="D61" s="245"/>
      <c r="E61" s="245"/>
      <c r="F61" s="245"/>
      <c r="G61" s="245"/>
      <c r="H61" s="245"/>
    </row>
    <row r="62" spans="1:8" ht="40.049999999999997" customHeight="1">
      <c r="A62" s="217"/>
      <c r="B62" s="245"/>
      <c r="C62" s="245"/>
      <c r="D62" s="245"/>
      <c r="E62" s="245"/>
      <c r="F62" s="245"/>
      <c r="G62" s="245"/>
      <c r="H62" s="245"/>
    </row>
    <row r="63" spans="1:8" ht="40.049999999999997" customHeight="1">
      <c r="A63" s="217"/>
      <c r="B63" s="245"/>
      <c r="C63" s="245"/>
      <c r="D63" s="245"/>
      <c r="E63" s="245"/>
      <c r="F63" s="245"/>
      <c r="G63" s="245"/>
      <c r="H63" s="245"/>
    </row>
    <row r="64" spans="1:8" ht="40.049999999999997" customHeight="1">
      <c r="A64" s="217"/>
      <c r="B64" s="245"/>
      <c r="C64" s="245"/>
      <c r="D64" s="245"/>
      <c r="E64" s="245"/>
      <c r="F64" s="245"/>
      <c r="G64" s="245"/>
      <c r="H64" s="245"/>
    </row>
    <row r="65" spans="1:8" ht="40.049999999999997" customHeight="1">
      <c r="A65" s="217"/>
      <c r="B65" s="245"/>
      <c r="C65" s="245"/>
      <c r="D65" s="245"/>
      <c r="E65" s="245"/>
      <c r="F65" s="245"/>
      <c r="G65" s="245"/>
      <c r="H65" s="245"/>
    </row>
    <row r="66" spans="1:8" ht="40.049999999999997" customHeight="1">
      <c r="A66" s="217"/>
      <c r="B66" s="245"/>
      <c r="C66" s="245"/>
      <c r="D66" s="245"/>
      <c r="E66" s="245"/>
      <c r="F66" s="245"/>
      <c r="G66" s="245"/>
      <c r="H66" s="245"/>
    </row>
    <row r="67" spans="1:8" ht="40.049999999999997" customHeight="1">
      <c r="A67" s="217"/>
      <c r="B67" s="245"/>
      <c r="C67" s="245"/>
      <c r="D67" s="245"/>
      <c r="E67" s="245"/>
      <c r="F67" s="245"/>
      <c r="G67" s="245"/>
      <c r="H67" s="245"/>
    </row>
    <row r="68" spans="1:8" ht="40.049999999999997" customHeight="1">
      <c r="A68" s="217"/>
      <c r="B68" s="245"/>
      <c r="C68" s="245"/>
      <c r="D68" s="245"/>
      <c r="E68" s="245"/>
      <c r="F68" s="245"/>
      <c r="G68" s="245"/>
      <c r="H68" s="245"/>
    </row>
  </sheetData>
  <mergeCells count="18"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3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1EFFAC-7F62-447B-894F-1C034BAB1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FD8CB7-8835-4486-A573-B34AC55EE9F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9391855-01DA-483D-AC5B-4A3A1DC36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1. CUTTING DOCKET</vt:lpstr>
      <vt:lpstr>OR</vt:lpstr>
      <vt:lpstr>NA.BL</vt:lpstr>
      <vt:lpstr>2. TRIM CARD</vt:lpstr>
      <vt:lpstr>3. STICKER</vt:lpstr>
      <vt:lpstr>4. SPEC</vt:lpstr>
      <vt:lpstr>7. PACKING</vt:lpstr>
      <vt:lpstr>8. PP MEETING</vt:lpstr>
      <vt:lpstr>'1. CUTTING DOCKET'!Print_Area</vt:lpstr>
      <vt:lpstr>'2. TRIM CARD'!Print_Area</vt:lpstr>
      <vt:lpstr>'3. STICKER'!Print_Area</vt:lpstr>
      <vt:lpstr>'4. SPEC'!Print_Area</vt:lpstr>
      <vt:lpstr>'7. PACKING'!Print_Area</vt:lpstr>
      <vt:lpstr>'8. PP MEETING'!Print_Area</vt:lpstr>
      <vt:lpstr>NA.BL!Print_Area</vt:lpstr>
      <vt:lpstr>OR!Print_Area</vt:lpstr>
      <vt:lpstr>'1. CUTTING DOCKET'!Print_Titles</vt:lpstr>
      <vt:lpstr>'2. TRIM CARD'!Print_Titles</vt:lpstr>
      <vt:lpstr>'4. SPEC'!Print_Titles</vt:lpstr>
      <vt:lpstr>NA.BL!Print_Titles</vt:lpstr>
      <vt:lpstr>OR!Print_Titles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Truc Dang Ngoc Thanh</cp:lastModifiedBy>
  <cp:lastPrinted>2025-05-19T07:04:34Z</cp:lastPrinted>
  <dcterms:created xsi:type="dcterms:W3CDTF">2016-05-06T01:47:29Z</dcterms:created>
  <dcterms:modified xsi:type="dcterms:W3CDTF">2025-05-26T11:21:25Z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