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105" documentId="13_ncr:1_{093281DC-3230-467C-AFBC-FC182485ABF1}" xr6:coauthVersionLast="47" xr6:coauthVersionMax="47" xr10:uidLastSave="{B010170E-8DF7-42FD-B90E-98085CBF251E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6" r:id="rId3"/>
    <sheet name="VỊ TRÍ HÌNH IN" sheetId="35" r:id="rId4"/>
    <sheet name="SPEC" sheetId="33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5">#REF!</definedName>
    <definedName name="AB" localSheetId="6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5">#REF!</definedName>
    <definedName name="IB" localSheetId="6">#REF!</definedName>
    <definedName name="IB" localSheetId="3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5">#REF!</definedName>
    <definedName name="MAHANG" localSheetId="6">#REF!</definedName>
    <definedName name="MAHANG" localSheetId="3">#REF!</definedName>
    <definedName name="MAHANG">#REF!</definedName>
    <definedName name="MAVT">[14]Code!$A$7:$A$73</definedName>
    <definedName name="NAVY" localSheetId="2" hidden="1">#REF!</definedName>
    <definedName name="NAVY" localSheetId="5" hidden="1">#REF!</definedName>
    <definedName name="NAVY" localSheetId="6" hidden="1">#REF!</definedName>
    <definedName name="NAVY" localSheetId="4" hidden="1">#REF!</definedName>
    <definedName name="NAVY" localSheetId="3" hidden="1">#REF!</definedName>
    <definedName name="NAVY" hidden="1">#REF!</definedName>
    <definedName name="PRICE" localSheetId="2">#REF!</definedName>
    <definedName name="PRICE" localSheetId="6">#REF!</definedName>
    <definedName name="PRICE" localSheetId="3">#REF!</definedName>
    <definedName name="PRICE">#REF!</definedName>
    <definedName name="_xlnm.Print_Area" localSheetId="0">'1. CD'!$A$1:$P$110</definedName>
    <definedName name="_xlnm.Print_Area" localSheetId="1">'2. TRIM CARD'!$A$1:$D$29</definedName>
    <definedName name="_xlnm.Print_Area" localSheetId="5">PACKING!$A$1:$U$19</definedName>
    <definedName name="_xlnm.Print_Area" localSheetId="6">'PP MEETING '!$A$1:$H$23</definedName>
    <definedName name="_xlnm.Print_Area" localSheetId="4">SPEC!$A$1:$N$37</definedName>
    <definedName name="_xlnm.Print_Area" localSheetId="3">'VỊ TRÍ HÌNH IN'!$A$1:$L$73</definedName>
    <definedName name="_xlnm.Print_Titles" localSheetId="0">'1. CD'!$1:$10</definedName>
    <definedName name="_xlnm.Print_Titles" localSheetId="1">'2. TRIM CARD'!$1:$5</definedName>
    <definedName name="_xlnm.Print_Titles" localSheetId="3">'VỊ TRÍ HÌNH IN'!$1:$10</definedName>
    <definedName name="s" localSheetId="2" hidden="1">#REF!</definedName>
    <definedName name="s" localSheetId="3" hidden="1">#REF!</definedName>
    <definedName name="s" hidden="1">#REF!</definedName>
    <definedName name="SESEAM" localSheetId="5" hidden="1">#REF!</definedName>
    <definedName name="SESEAM" localSheetId="6" hidden="1">#REF!</definedName>
    <definedName name="SESEAM" localSheetId="4" hidden="1">#REF!</definedName>
    <definedName name="SESEAM" localSheetId="3" hidden="1">#REF!</definedName>
    <definedName name="SESEAM" hidden="1">#REF!</definedName>
    <definedName name="style" localSheetId="2">#REF!</definedName>
    <definedName name="style" localSheetId="6">#REF!</definedName>
    <definedName name="style" localSheetId="3">#REF!</definedName>
    <definedName name="style">#REF!</definedName>
    <definedName name="WAFORD" localSheetId="2">#REF!</definedName>
    <definedName name="WAFORD" localSheetId="6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3" i="36" l="1"/>
  <c r="I112" i="36"/>
  <c r="I111" i="36"/>
  <c r="I110" i="36"/>
  <c r="I109" i="36"/>
  <c r="I108" i="36"/>
  <c r="I107" i="36"/>
  <c r="I106" i="36"/>
  <c r="I105" i="36"/>
  <c r="I104" i="36"/>
  <c r="I103" i="36"/>
  <c r="I102" i="36"/>
  <c r="I101" i="36"/>
  <c r="I100" i="36"/>
  <c r="I99" i="36"/>
  <c r="I98" i="36"/>
  <c r="I97" i="36"/>
  <c r="I96" i="36"/>
  <c r="I95" i="36"/>
  <c r="I94" i="36"/>
  <c r="I93" i="36"/>
  <c r="I92" i="36"/>
  <c r="I91" i="36"/>
  <c r="I90" i="36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I67" i="36"/>
  <c r="I66" i="36"/>
  <c r="I65" i="36"/>
  <c r="I64" i="36"/>
  <c r="I63" i="36"/>
  <c r="I62" i="36"/>
  <c r="I61" i="36"/>
  <c r="I60" i="36"/>
  <c r="I59" i="36"/>
  <c r="I58" i="36"/>
  <c r="I57" i="36"/>
  <c r="I56" i="36"/>
  <c r="I55" i="36"/>
  <c r="I54" i="36"/>
  <c r="I53" i="36"/>
  <c r="I52" i="36"/>
  <c r="I51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6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I4" i="36"/>
  <c r="I3" i="36"/>
  <c r="I2" i="36"/>
  <c r="I113" i="36" s="1"/>
  <c r="G8" i="30" l="1"/>
  <c r="G6" i="30"/>
  <c r="K51" i="22" l="1"/>
  <c r="O49" i="22"/>
  <c r="J40" i="22" l="1"/>
  <c r="G40" i="22"/>
  <c r="J38" i="22"/>
  <c r="J37" i="22"/>
  <c r="G37" i="22"/>
  <c r="R38" i="22"/>
  <c r="B38" i="22"/>
  <c r="H29" i="22"/>
  <c r="I29" i="22"/>
  <c r="J29" i="22"/>
  <c r="K29" i="22"/>
  <c r="G29" i="22"/>
  <c r="B37" i="22"/>
  <c r="R37" i="22" l="1"/>
  <c r="H48" i="22"/>
  <c r="F48" i="22"/>
  <c r="E40" i="22"/>
  <c r="L48" i="22"/>
  <c r="B20" i="5"/>
  <c r="G41" i="33"/>
  <c r="H45" i="22" l="1"/>
  <c r="G45" i="22"/>
  <c r="I44" i="22"/>
  <c r="I43" i="22"/>
  <c r="F45" i="22"/>
  <c r="J37" i="33"/>
  <c r="K37" i="33" s="1"/>
  <c r="L37" i="33" s="1"/>
  <c r="G37" i="33"/>
  <c r="F37" i="33" s="1"/>
  <c r="E37" i="33" s="1"/>
  <c r="D37" i="33" s="1"/>
  <c r="J36" i="33"/>
  <c r="K36" i="33" s="1"/>
  <c r="L36" i="33" s="1"/>
  <c r="F36" i="33"/>
  <c r="E36" i="33"/>
  <c r="D36" i="33" s="1"/>
  <c r="J35" i="33"/>
  <c r="K35" i="33" s="1"/>
  <c r="L35" i="33" s="1"/>
  <c r="G35" i="33"/>
  <c r="F35" i="33" s="1"/>
  <c r="E35" i="33" s="1"/>
  <c r="D35" i="33" s="1"/>
  <c r="J34" i="33"/>
  <c r="K34" i="33" s="1"/>
  <c r="L34" i="33" s="1"/>
  <c r="G34" i="33"/>
  <c r="F34" i="33" s="1"/>
  <c r="E34" i="33" s="1"/>
  <c r="D34" i="33" s="1"/>
  <c r="K33" i="33"/>
  <c r="L33" i="33" s="1"/>
  <c r="J33" i="33"/>
  <c r="G33" i="33"/>
  <c r="F33" i="33" s="1"/>
  <c r="E33" i="33" s="1"/>
  <c r="D33" i="33" s="1"/>
  <c r="J32" i="33"/>
  <c r="K32" i="33" s="1"/>
  <c r="L32" i="33" s="1"/>
  <c r="H32" i="33"/>
  <c r="G32" i="33" s="1"/>
  <c r="F32" i="33" s="1"/>
  <c r="E32" i="33" s="1"/>
  <c r="D32" i="33" s="1"/>
  <c r="J31" i="33"/>
  <c r="K31" i="33" s="1"/>
  <c r="L31" i="33" s="1"/>
  <c r="G31" i="33"/>
  <c r="F31" i="33"/>
  <c r="E31" i="33" s="1"/>
  <c r="D31" i="33" s="1"/>
  <c r="J30" i="33"/>
  <c r="K30" i="33" s="1"/>
  <c r="L30" i="33" s="1"/>
  <c r="H30" i="33"/>
  <c r="G30" i="33"/>
  <c r="F30" i="33"/>
  <c r="E30" i="33"/>
  <c r="D30" i="33" s="1"/>
  <c r="K29" i="33"/>
  <c r="L29" i="33" s="1"/>
  <c r="J29" i="33"/>
  <c r="G29" i="33"/>
  <c r="F29" i="33"/>
  <c r="E29" i="33" s="1"/>
  <c r="D29" i="33" s="1"/>
  <c r="J28" i="33"/>
  <c r="K28" i="33" s="1"/>
  <c r="L28" i="33" s="1"/>
  <c r="G28" i="33"/>
  <c r="F28" i="33"/>
  <c r="E28" i="33"/>
  <c r="D28" i="33" s="1"/>
  <c r="J27" i="33"/>
  <c r="K27" i="33" s="1"/>
  <c r="L27" i="33" s="1"/>
  <c r="G27" i="33"/>
  <c r="F27" i="33" s="1"/>
  <c r="E27" i="33" s="1"/>
  <c r="D27" i="33" s="1"/>
  <c r="J26" i="33"/>
  <c r="K26" i="33" s="1"/>
  <c r="L26" i="33" s="1"/>
  <c r="G26" i="33"/>
  <c r="F26" i="33"/>
  <c r="E26" i="33" s="1"/>
  <c r="D26" i="33" s="1"/>
  <c r="J25" i="33"/>
  <c r="K25" i="33" s="1"/>
  <c r="L25" i="33" s="1"/>
  <c r="G25" i="33"/>
  <c r="F25" i="33" s="1"/>
  <c r="E25" i="33" s="1"/>
  <c r="D25" i="33" s="1"/>
  <c r="J24" i="33"/>
  <c r="K24" i="33" s="1"/>
  <c r="L24" i="33" s="1"/>
  <c r="G24" i="33"/>
  <c r="F24" i="33" s="1"/>
  <c r="E24" i="33" s="1"/>
  <c r="D24" i="33" s="1"/>
  <c r="H23" i="33"/>
  <c r="J23" i="33" s="1"/>
  <c r="K23" i="33" s="1"/>
  <c r="L23" i="33" s="1"/>
  <c r="G23" i="33"/>
  <c r="F23" i="33"/>
  <c r="E23" i="33" s="1"/>
  <c r="D23" i="33" s="1"/>
  <c r="H22" i="33"/>
  <c r="J22" i="33" s="1"/>
  <c r="K22" i="33" s="1"/>
  <c r="L22" i="33" s="1"/>
  <c r="G22" i="33"/>
  <c r="F22" i="33" s="1"/>
  <c r="E22" i="33" s="1"/>
  <c r="D22" i="33" s="1"/>
  <c r="H21" i="33"/>
  <c r="J21" i="33" s="1"/>
  <c r="K21" i="33" s="1"/>
  <c r="L21" i="33" s="1"/>
  <c r="G21" i="33"/>
  <c r="F21" i="33" s="1"/>
  <c r="E21" i="33" s="1"/>
  <c r="D21" i="33" s="1"/>
  <c r="J20" i="33"/>
  <c r="K20" i="33" s="1"/>
  <c r="L20" i="33" s="1"/>
  <c r="G20" i="33"/>
  <c r="F20" i="33"/>
  <c r="E20" i="33"/>
  <c r="D20" i="33" s="1"/>
  <c r="H19" i="33"/>
  <c r="G19" i="33" s="1"/>
  <c r="F19" i="33" s="1"/>
  <c r="E19" i="33" s="1"/>
  <c r="D19" i="33" s="1"/>
  <c r="L18" i="33"/>
  <c r="K18" i="33"/>
  <c r="H18" i="33"/>
  <c r="F18" i="33"/>
  <c r="E18" i="33"/>
  <c r="D18" i="33"/>
  <c r="J17" i="33"/>
  <c r="K17" i="33" s="1"/>
  <c r="L17" i="33" s="1"/>
  <c r="G17" i="33"/>
  <c r="F17" i="33"/>
  <c r="E17" i="33"/>
  <c r="D17" i="33"/>
  <c r="H16" i="33"/>
  <c r="J16" i="33" s="1"/>
  <c r="K16" i="33" s="1"/>
  <c r="L16" i="33" s="1"/>
  <c r="H15" i="33"/>
  <c r="J15" i="33" s="1"/>
  <c r="K15" i="33" s="1"/>
  <c r="L15" i="33" s="1"/>
  <c r="G15" i="33"/>
  <c r="F15" i="33" s="1"/>
  <c r="E15" i="33" s="1"/>
  <c r="D15" i="33" s="1"/>
  <c r="J14" i="33"/>
  <c r="K14" i="33" s="1"/>
  <c r="L14" i="33" s="1"/>
  <c r="G14" i="33"/>
  <c r="F14" i="33" s="1"/>
  <c r="E14" i="33" s="1"/>
  <c r="D14" i="33" s="1"/>
  <c r="J13" i="33"/>
  <c r="K13" i="33" s="1"/>
  <c r="L13" i="33" s="1"/>
  <c r="E13" i="33"/>
  <c r="D13" i="33"/>
  <c r="K12" i="33"/>
  <c r="L12" i="33" s="1"/>
  <c r="H12" i="33"/>
  <c r="F12" i="33"/>
  <c r="E12" i="33"/>
  <c r="D12" i="33"/>
  <c r="J11" i="33"/>
  <c r="K11" i="33" s="1"/>
  <c r="L11" i="33" s="1"/>
  <c r="G11" i="33"/>
  <c r="F11" i="33" s="1"/>
  <c r="E11" i="33" s="1"/>
  <c r="D11" i="33" s="1"/>
  <c r="J10" i="33"/>
  <c r="K10" i="33" s="1"/>
  <c r="L10" i="33" s="1"/>
  <c r="G10" i="33"/>
  <c r="F10" i="33"/>
  <c r="E10" i="33" s="1"/>
  <c r="D10" i="33" s="1"/>
  <c r="J9" i="33"/>
  <c r="K9" i="33" s="1"/>
  <c r="L9" i="33" s="1"/>
  <c r="G9" i="33"/>
  <c r="F9" i="33"/>
  <c r="E9" i="33" s="1"/>
  <c r="D9" i="33" s="1"/>
  <c r="J8" i="33"/>
  <c r="K8" i="33" s="1"/>
  <c r="L8" i="33" s="1"/>
  <c r="G8" i="33"/>
  <c r="F8" i="33"/>
  <c r="E8" i="33"/>
  <c r="D8" i="33" s="1"/>
  <c r="G16" i="33" l="1"/>
  <c r="F16" i="33" s="1"/>
  <c r="E16" i="33" s="1"/>
  <c r="D16" i="33" s="1"/>
  <c r="J19" i="33"/>
  <c r="K19" i="33" s="1"/>
  <c r="L19" i="33" s="1"/>
  <c r="B18" i="5"/>
  <c r="D15" i="5"/>
  <c r="D14" i="5"/>
  <c r="A14" i="5"/>
  <c r="C15" i="5"/>
  <c r="A16" i="5"/>
  <c r="L49" i="22"/>
  <c r="L64" i="22"/>
  <c r="L63" i="22"/>
  <c r="B15" i="5"/>
  <c r="H50" i="22"/>
  <c r="H51" i="22"/>
  <c r="H52" i="22"/>
  <c r="H53" i="22"/>
  <c r="H54" i="22"/>
  <c r="H55" i="22"/>
  <c r="H56" i="22"/>
  <c r="H49" i="22" l="1"/>
  <c r="I45" i="22" l="1"/>
  <c r="H61" i="22" l="1"/>
  <c r="G61" i="22"/>
  <c r="A20" i="5"/>
  <c r="B16" i="5"/>
  <c r="A12" i="5"/>
  <c r="D6" i="5"/>
  <c r="H30" i="22" l="1"/>
  <c r="J30" i="22"/>
  <c r="K54" i="22" s="1"/>
  <c r="M54" i="22" s="1"/>
  <c r="O54" i="22" s="1"/>
  <c r="K30" i="22"/>
  <c r="G30" i="22"/>
  <c r="B103" i="22" l="1"/>
  <c r="I30" i="22" l="1"/>
  <c r="H62" i="22" l="1"/>
  <c r="H63" i="22"/>
  <c r="H64" i="22"/>
  <c r="H65" i="22"/>
  <c r="H60" i="22"/>
  <c r="D12" i="5"/>
  <c r="D13" i="5"/>
  <c r="B7" i="5"/>
  <c r="A36" i="22"/>
  <c r="B72" i="22" l="1"/>
  <c r="D8" i="30"/>
  <c r="G41" i="30"/>
  <c r="G65" i="22" l="1"/>
  <c r="L65" i="22"/>
  <c r="G64" i="22"/>
  <c r="G63" i="22"/>
  <c r="G62" i="22"/>
  <c r="G60" i="22"/>
  <c r="B22" i="5" s="1"/>
  <c r="C25" i="22" l="1"/>
  <c r="C24" i="22"/>
  <c r="C20" i="22"/>
  <c r="C19" i="22"/>
  <c r="B13" i="5" l="1"/>
  <c r="C13" i="5" l="1"/>
  <c r="A10" i="5"/>
  <c r="A11" i="5"/>
  <c r="A8" i="5"/>
  <c r="B84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6" i="22"/>
  <c r="B85" i="22"/>
  <c r="P25" i="22"/>
  <c r="B5" i="5" l="1"/>
  <c r="B6" i="5" s="1"/>
  <c r="P18" i="22" l="1"/>
  <c r="D19" i="22"/>
  <c r="D20" i="22" s="1"/>
  <c r="H32" i="22"/>
  <c r="K52" i="22" s="1"/>
  <c r="M52" i="22" s="1"/>
  <c r="O52" i="22" s="1"/>
  <c r="I32" i="22"/>
  <c r="K53" i="22" s="1"/>
  <c r="M53" i="22" s="1"/>
  <c r="O53" i="22" s="1"/>
  <c r="J32" i="22"/>
  <c r="K32" i="22"/>
  <c r="K55" i="22" s="1"/>
  <c r="M55" i="22" s="1"/>
  <c r="O55" i="22" s="1"/>
  <c r="B94" i="22"/>
  <c r="B95" i="22"/>
  <c r="C110" i="22"/>
  <c r="F110" i="22" l="1"/>
  <c r="H110" i="22"/>
  <c r="G110" i="22"/>
  <c r="E110" i="22"/>
  <c r="P19" i="22"/>
  <c r="P20" i="22" s="1"/>
  <c r="G32" i="22"/>
  <c r="B93" i="22"/>
  <c r="M51" i="22" l="1"/>
  <c r="O51" i="22" s="1"/>
  <c r="D110" i="22"/>
  <c r="I110" i="22" s="1"/>
  <c r="P32" i="22"/>
  <c r="I38" i="22" s="1"/>
  <c r="L38" i="22" s="1"/>
  <c r="K49" i="22" l="1"/>
  <c r="M49" i="22" s="1"/>
  <c r="K50" i="22"/>
  <c r="M50" i="22" s="1"/>
  <c r="O50" i="22" s="1"/>
  <c r="K56" i="22"/>
  <c r="M56" i="22" s="1"/>
  <c r="O56" i="22" s="1"/>
  <c r="K61" i="22"/>
  <c r="M61" i="22" s="1"/>
  <c r="O61" i="22" s="1"/>
  <c r="K62" i="22"/>
  <c r="M62" i="22" s="1"/>
  <c r="O62" i="22" s="1"/>
  <c r="K65" i="22"/>
  <c r="M65" i="22" s="1"/>
  <c r="O65" i="22" s="1"/>
  <c r="K60" i="22"/>
  <c r="M60" i="22" s="1"/>
  <c r="O60" i="22" s="1"/>
  <c r="K63" i="22"/>
  <c r="M63" i="22" s="1"/>
  <c r="O63" i="22" s="1"/>
  <c r="K48" i="22"/>
  <c r="M48" i="22" s="1"/>
  <c r="O48" i="22" s="1"/>
  <c r="I37" i="22"/>
  <c r="K64" i="22"/>
  <c r="M64" i="22" s="1"/>
  <c r="O64" i="22" s="1"/>
  <c r="I40" i="22"/>
  <c r="L37" i="22" l="1"/>
  <c r="L40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<sst xmlns="http://schemas.openxmlformats.org/spreadsheetml/2006/main" count="1708" uniqueCount="653">
  <si>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</si>
  <si>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</si>
  <si>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</si>
  <si>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</si>
  <si>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</si>
  <si>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</si>
  <si>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</si>
  <si>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</si>
  <si>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</si>
  <si>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</si>
  <si>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</si>
  <si>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</si>
  <si>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</si>
  <si>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</si>
  <si>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</si>
  <si>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</si>
  <si>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</si>
  <si>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</si>
  <si>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</si>
  <si>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</si>
  <si>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</si>
  <si>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</si>
  <si>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</si>
  <si>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</si>
  <si>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</si>
  <si>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</si>
  <si>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</si>
  <si>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</si>
  <si>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</si>
  <si>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</si>
  <si>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</si>
  <si>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</si>
  <si>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</si>
  <si>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</si>
  <si>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</si>
  <si>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</si>
  <si>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</si>
  <si>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</si>
  <si>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</si>
  <si>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</si>
  <si>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</si>
  <si>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</si>
  <si>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</si>
  <si>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</si>
  <si>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</si>
  <si>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</si>
  <si>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</si>
  <si>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</si>
  <si>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</si>
  <si>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</si>
  <si>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</si>
  <si>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</si>
  <si>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</si>
  <si>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</si>
  <si>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</si>
  <si>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</si>
  <si>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</si>
  <si>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</si>
  <si>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</si>
  <si>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</si>
  <si>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</si>
  <si>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</si>
  <si>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</si>
  <si>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</si>
  <si>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</si>
  <si>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</si>
  <si>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</si>
  <si>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</si>
  <si>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</si>
  <si>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</si>
  <si>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</si>
  <si>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</si>
  <si>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</si>
  <si>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</si>
  <si>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</si>
  <si>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</si>
  <si>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</si>
  <si>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</si>
  <si>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</si>
  <si>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</si>
  <si>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</si>
  <si>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</si>
  <si>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</si>
  <si>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</si>
  <si>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</si>
  <si>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</si>
  <si>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</si>
  <si>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</si>
  <si>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</si>
  <si>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</si>
  <si>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</si>
  <si>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</si>
  <si>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</si>
  <si>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</si>
  <si>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</si>
  <si>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</si>
  <si>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</si>
  <si>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</si>
  <si>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</si>
  <si>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</si>
  <si>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</si>
  <si>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</si>
  <si>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</si>
  <si>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</si>
  <si>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</si>
  <si>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</si>
  <si>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</si>
  <si>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</si>
  <si>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</si>
  <si>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</si>
  <si>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</si>
  <si>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</si>
  <si>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</si>
  <si>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</si>
  <si>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</si>
  <si>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</si>
  <si>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</si>
  <si>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</si>
  <si>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</si>
  <si>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</si>
  <si>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</si>
  <si>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</si>
  <si>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</si>
  <si>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</si>
  <si>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</si>
  <si>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</si>
  <si>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</si>
  <si>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</si>
  <si>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</si>
  <si>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</si>
  <si>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</si>
  <si>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</si>
  <si>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</si>
  <si>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</si>
  <si>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</si>
  <si>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</si>
  <si>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</si>
  <si>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</si>
  <si>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</si>
  <si>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</si>
  <si>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</si>
  <si>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</si>
  <si>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</si>
  <si>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</si>
  <si>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</si>
  <si>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</si>
  <si>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</si>
  <si>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</si>
  <si>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</si>
  <si>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</si>
  <si>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</si>
  <si>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</si>
  <si>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</si>
  <si>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</si>
  <si>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</si>
  <si>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</si>
  <si>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</si>
  <si>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</si>
  <si>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</si>
  <si>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</si>
  <si>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</si>
  <si>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</si>
  <si>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</si>
  <si>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</si>
  <si>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</si>
  <si>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</si>
  <si>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</si>
  <si>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</si>
  <si>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</si>
  <si>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</si>
  <si>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</si>
  <si>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</si>
  <si>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</si>
  <si>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</si>
  <si>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</si>
  <si>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</si>
  <si>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</si>
  <si>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LICENSE TEE by GOLF WANG</t>
  </si>
  <si>
    <t>CHẤT LƯỢNG, HAND FEEL, MẶT LÔNG DUYỆT THEO</t>
  </si>
  <si>
    <t xml:space="preserve">HÌNH IN </t>
  </si>
  <si>
    <t>CUSTOMER :</t>
  </si>
  <si>
    <t>PLAIN</t>
  </si>
  <si>
    <t>STYLE NAME</t>
  </si>
  <si>
    <t>STYLE NUMBER:</t>
  </si>
  <si>
    <t>MEASUREMENT BY INCH</t>
  </si>
  <si>
    <t>XXS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</si>
  <si>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</si>
  <si>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</si>
  <si>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</si>
  <si>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</si>
  <si>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</si>
  <si>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</si>
  <si>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</si>
  <si>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</si>
  <si>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</si>
  <si>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</si>
  <si>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</si>
  <si>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</si>
  <si>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</si>
  <si>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</si>
  <si>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</si>
  <si>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</si>
  <si>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</si>
  <si>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</si>
  <si>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</si>
  <si>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</si>
  <si>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</si>
  <si>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</si>
  <si>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</si>
  <si>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</si>
  <si>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</si>
  <si>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</si>
  <si>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</si>
  <si>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</si>
  <si>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</si>
  <si>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</si>
  <si>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</si>
  <si>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</si>
  <si>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</si>
  <si>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</si>
  <si>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</si>
  <si>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</si>
  <si>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</si>
  <si>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</si>
  <si>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</si>
  <si>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</si>
  <si>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</si>
  <si>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</si>
  <si>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</si>
  <si>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</si>
  <si>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</si>
  <si>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</si>
  <si>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</si>
  <si>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</si>
  <si>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</si>
  <si>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</si>
  <si>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</si>
  <si>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</si>
  <si>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</si>
  <si>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</si>
  <si>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</si>
  <si>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</si>
  <si>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</si>
  <si>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</si>
  <si>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</si>
  <si>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</si>
  <si>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</si>
  <si>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</si>
  <si>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</si>
  <si>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</si>
  <si>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</si>
  <si>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</si>
  <si>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</si>
  <si>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</si>
  <si>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</si>
  <si>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</si>
  <si>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</si>
  <si>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</si>
  <si>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</si>
  <si>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</si>
  <si>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</si>
  <si>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</si>
  <si>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</si>
  <si>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</si>
  <si>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</si>
  <si>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</si>
  <si>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</si>
  <si>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</si>
  <si>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</si>
  <si>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</si>
  <si>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</si>
  <si>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</si>
  <si>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</si>
  <si>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</si>
  <si>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</si>
  <si>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</si>
  <si>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</si>
  <si>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</si>
  <si>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</si>
  <si>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</si>
  <si>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</si>
  <si>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</si>
  <si>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</si>
  <si>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</si>
  <si>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</si>
  <si>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</si>
  <si>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</si>
  <si>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</si>
  <si>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</si>
  <si>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</si>
  <si>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</si>
  <si>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</si>
  <si>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</si>
  <si>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</si>
  <si>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</si>
  <si>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</si>
  <si>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</si>
  <si>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</si>
  <si>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</si>
  <si>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</si>
  <si>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</si>
  <si>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</si>
  <si>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</si>
  <si>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</si>
  <si>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</si>
  <si>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</si>
  <si>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</si>
  <si>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</si>
  <si>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</si>
  <si>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</si>
  <si>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</si>
  <si>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</si>
  <si>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</si>
  <si>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</si>
  <si>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</si>
  <si>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</si>
  <si>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</si>
  <si>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</si>
  <si>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</si>
  <si>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</si>
  <si>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</si>
  <si>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</si>
  <si>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</si>
  <si>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</si>
  <si>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</si>
  <si>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</si>
  <si>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</si>
  <si>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</si>
  <si>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</si>
  <si>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</si>
  <si>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</si>
  <si>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</si>
  <si>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</si>
  <si>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</si>
  <si>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</si>
  <si>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</si>
  <si>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</si>
  <si>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</si>
  <si>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</si>
  <si>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</si>
  <si>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</si>
  <si>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</si>
  <si>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</si>
  <si>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</si>
  <si>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</si>
  <si>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</si>
  <si>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</si>
  <si>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</si>
  <si>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</si>
  <si>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</si>
  <si>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</si>
  <si>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</si>
  <si>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</si>
  <si>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</si>
  <si>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</si>
  <si>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</si>
  <si>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</si>
  <si>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</si>
  <si>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</si>
  <si>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</si>
  <si>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</si>
  <si>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</si>
  <si>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</si>
  <si>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</si>
  <si>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</si>
  <si>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</si>
  <si>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</si>
  <si>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</si>
  <si>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</si>
  <si>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</si>
  <si>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</si>
  <si>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</si>
  <si>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</si>
  <si>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</si>
  <si>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</si>
  <si>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</si>
  <si>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</si>
  <si>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</si>
  <si>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</si>
  <si>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</si>
  <si>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</si>
  <si>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</si>
  <si>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</si>
  <si>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</si>
  <si>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</si>
  <si>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</si>
  <si>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</si>
  <si>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</si>
  <si>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</si>
  <si>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</si>
  <si>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</si>
  <si>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</si>
  <si>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</si>
  <si>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</si>
  <si>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</si>
  <si>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</si>
  <si>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</si>
  <si>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</si>
  <si>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</si>
  <si>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</si>
  <si>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</si>
  <si>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</si>
  <si>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</si>
  <si>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</si>
  <si>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</si>
  <si>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</si>
  <si>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</si>
  <si>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</si>
  <si>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</si>
  <si>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</si>
  <si>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</si>
  <si>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</si>
  <si>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</si>
  <si>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</si>
  <si>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</si>
  <si>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</si>
  <si>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</si>
  <si>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</si>
  <si>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</si>
  <si>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</si>
  <si>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</si>
  <si>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</si>
  <si>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</si>
  <si>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</si>
  <si>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</si>
  <si>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</si>
  <si>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</si>
  <si>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</si>
  <si>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</si>
  <si>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</si>
  <si>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</si>
  <si>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</si>
  <si>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</si>
  <si>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</si>
  <si>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</si>
  <si>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</si>
  <si>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</si>
  <si>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</si>
  <si>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</si>
  <si>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</si>
  <si>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</si>
  <si>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</si>
  <si>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</si>
  <si>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</si>
  <si>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</si>
  <si>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</si>
  <si>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</si>
  <si>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</si>
  <si>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</si>
  <si>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</si>
  <si>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</si>
  <si>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</si>
  <si>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</si>
  <si>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</si>
  <si>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</si>
  <si>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</si>
  <si>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</si>
  <si>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</si>
  <si>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</si>
  <si>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</si>
  <si>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</si>
  <si>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</si>
  <si>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</si>
  <si>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</si>
  <si>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</si>
  <si>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</si>
  <si>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</si>
  <si>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</si>
  <si>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</si>
  <si>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</si>
  <si>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</si>
  <si>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</si>
  <si>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</si>
  <si>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</si>
  <si>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</si>
  <si>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</si>
  <si>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</si>
  <si>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</si>
  <si>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</si>
  <si>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</si>
  <si>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</si>
  <si>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</si>
  <si>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</si>
  <si>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</si>
  <si>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</si>
  <si>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</si>
  <si>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</si>
  <si>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</si>
  <si>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</si>
  <si>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</si>
  <si>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</si>
  <si>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</si>
  <si>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</si>
  <si>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 xml:space="preserve">BLACK /WHITE </t>
  </si>
  <si>
    <t xml:space="preserve">NHÃN THÀNH PHẦN 100% COTTON-THEO TỪNG SIZE </t>
  </si>
  <si>
    <t xml:space="preserve">COLOR </t>
  </si>
  <si>
    <t>STICKER CARTON</t>
  </si>
  <si>
    <t>NATURAL (QUI CÁCH STICKER + ĐÓNG HÀNG Ở MAIL RIÊNG)</t>
  </si>
  <si>
    <t>QUI CÁCH ĐÓNG GÓI THEO MAIL TRIỂN KHAI CỦA AMAZON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</si>
  <si>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</si>
  <si>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</si>
  <si>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</si>
  <si>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</si>
  <si>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</si>
  <si>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</si>
  <si>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</si>
  <si>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100% OE COTTON FLEECE 350GSM (10oz)</t>
  </si>
  <si>
    <t>RIB 2X2_COTTON SPANDEX_97/3_390GSM_VTK5824</t>
  </si>
  <si>
    <t xml:space="preserve">LAI TAY, LAI ÁO </t>
  </si>
  <si>
    <t>CHỈ 40/2 MAY NHÃN</t>
  </si>
  <si>
    <t>NHÃN CHÍNH -SIZE TAB (DAMASK - WOVEN) 2" X 1"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</si>
  <si>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</si>
  <si>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</si>
  <si>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</si>
  <si>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</si>
  <si>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</si>
  <si>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WHITE </t>
  </si>
  <si>
    <t>3"</t>
  </si>
  <si>
    <t>3.25"</t>
  </si>
  <si>
    <t>3.5"</t>
  </si>
  <si>
    <t>3.75"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</si>
  <si>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</si>
  <si>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</si>
  <si>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GẮN Ở CHÍNH GIỮA CẠNH DƯỜI NHÃN CHÍNH </t>
  </si>
  <si>
    <t xml:space="preserve">NHÃN SIZE  0.5" x 1" -THEO TỪNG SIZE </t>
  </si>
  <si>
    <t xml:space="preserve">GẮN SƯỜN TRÁI NGƯỜI MẶC CÁCH ĐƯỜNG TRA BO  2'' </t>
  </si>
  <si>
    <t>REGULAR HOODIE</t>
  </si>
  <si>
    <t>REGULAR-HD01</t>
  </si>
  <si>
    <t>DESCRIPTION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</si>
  <si>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</si>
  <si>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</si>
  <si>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</si>
  <si>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</si>
  <si>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</si>
  <si>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</si>
  <si>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</si>
  <si>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</si>
  <si>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</si>
  <si>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</si>
  <si>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</si>
  <si>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</si>
  <si>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</si>
  <si>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</si>
  <si>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</si>
  <si>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</si>
  <si>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</si>
  <si>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</si>
  <si>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</si>
  <si>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</si>
  <si>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</si>
  <si>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</si>
  <si>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</si>
  <si>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</si>
  <si>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</si>
  <si>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</si>
  <si>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</si>
  <si>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</si>
  <si>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</si>
  <si>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</si>
  <si>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</si>
  <si>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</si>
  <si>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</si>
  <si>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</si>
  <si>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</si>
  <si>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</si>
  <si>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</si>
  <si>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</si>
  <si>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</si>
  <si>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</si>
  <si>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</si>
  <si>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</si>
  <si>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</si>
  <si>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</si>
  <si>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</si>
  <si>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</si>
  <si>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</si>
  <si>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</si>
  <si>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</si>
  <si>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</si>
  <si>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</si>
  <si>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</si>
  <si>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</si>
  <si>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</si>
  <si>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</si>
  <si>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</si>
  <si>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</si>
  <si>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</si>
  <si>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</si>
  <si>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</si>
  <si>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</si>
  <si>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</si>
  <si>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</si>
  <si>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>CẮT CHÍNH XÁC</t>
  </si>
  <si>
    <r>
      <t xml:space="preserve">ĐỊNH VỊ HÌNH IN THÂN TRƯỚC: </t>
    </r>
    <r>
      <rPr>
        <sz val="24"/>
        <rFont val="Muli"/>
      </rPr>
      <t>TỪ ĐƯỜNG TRA CỔ GIỮA ĐẾN ĐỈNH HÌNH IN</t>
    </r>
    <r>
      <rPr>
        <b/>
        <u/>
        <sz val="24"/>
        <rFont val="Muli"/>
      </rPr>
      <t xml:space="preserve">
</t>
    </r>
    <r>
      <rPr>
        <sz val="24"/>
        <rFont val="Muli"/>
      </rPr>
      <t>CANH ĐỀU 2 BÊN</t>
    </r>
    <r>
      <rPr>
        <b/>
        <u/>
        <sz val="24"/>
        <rFont val="Muli"/>
      </rPr>
      <t xml:space="preserve"> </t>
    </r>
  </si>
  <si>
    <t>PCS</t>
  </si>
  <si>
    <t>2.75"</t>
  </si>
  <si>
    <t>EVENING PRIMRO</t>
  </si>
  <si>
    <t>YE2475</t>
  </si>
  <si>
    <r>
      <t xml:space="preserve">ĐỊNH VỊ HÌNH IN THÂN SAU : </t>
    </r>
    <r>
      <rPr>
        <sz val="24"/>
        <rFont val="Muli"/>
      </rPr>
      <t xml:space="preserve">TỪ ĐƯỜNG TRA GIỮA CỔ SAU XUỐNG 
CANH ĐỀU 2 BÊN </t>
    </r>
  </si>
  <si>
    <t>IN  TẠI  THÂN TRƯỚC VÀ THÂN SAU 
(IN BÁN THÀNH PHẨM)</t>
  </si>
  <si>
    <t>W: 5" X H: 1.56"</t>
  </si>
  <si>
    <t>W: 10" X H: 0.76"</t>
  </si>
  <si>
    <t>G10  SS24  G2638</t>
  </si>
  <si>
    <t>MER - THÚY /TUYỀN 205</t>
  </si>
  <si>
    <t>SS24 PRODUCTION</t>
  </si>
  <si>
    <t>G10AHD116A</t>
  </si>
  <si>
    <t>TRIỂN KHAI SẢN XUẤT  THEO ÁO MẪU G10AHD117, MÀU CREAM CHUYỂN CÙNG TÁC NGHIỆP</t>
  </si>
  <si>
    <t xml:space="preserve">GWSS24P0802007A00K
L1-1 (ánh A) -CẤP HẾT TRIỆT TIÊU </t>
  </si>
  <si>
    <t xml:space="preserve">GWSS24P0802007A00K
L1-1B (ánh A) -CẤP HẾT TRIỆT TIÊU </t>
  </si>
  <si>
    <t>GWSS24P0802008A00K
L1-1 (ÁNH A) CẤP TRIỆT TIÊU</t>
  </si>
  <si>
    <t>G10-0792</t>
  </si>
  <si>
    <t>DUYỆT HÌNH IN THEO ÁO MẪU G10AHD116, MÀU SAFETY GREEN ĐÃ CHUYỂN NGÀY 1/4/24</t>
  </si>
  <si>
    <t>DUYỆT GARMENT WASH THEO ÁO MẪU G10AHD114 MÀU BLACK ĐÃ CHUYỂN CHO BÊN WASH NGÀY 26/3/24</t>
  </si>
  <si>
    <t>NCC TAHTONG</t>
  </si>
  <si>
    <t xml:space="preserve">CUNG CẤP RẬP FULL SIZE THÂN TRƯỚC/THÂN SAU ĐỂ LÀM RẬP ĐỊNH VỊ </t>
  </si>
  <si>
    <t xml:space="preserve">THÔNG TIN ĐỊNH VỊ HÌNH IN </t>
  </si>
  <si>
    <t>IN  TẠI  THÂN TRƯỚC VÀ THÂN SAU  (IN BÁN THÀNH PHẨM)</t>
  </si>
  <si>
    <t>CÁCH GẮN NHÃN THEO TÁC NGHIỆP SX</t>
  </si>
  <si>
    <t>1-1                               '1-1B</t>
  </si>
  <si>
    <t>1-1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</si>
  <si>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</si>
  <si>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</si>
  <si>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</si>
  <si>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</si>
  <si>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</si>
  <si>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</si>
  <si>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</si>
  <si>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</si>
  <si>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</si>
  <si>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</si>
  <si>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</si>
  <si>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</si>
  <si>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</si>
  <si>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</si>
  <si>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</si>
  <si>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</si>
  <si>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</si>
  <si>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</si>
  <si>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</si>
  <si>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</si>
  <si>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</si>
  <si>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</si>
  <si>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</si>
  <si>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</si>
  <si>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</si>
  <si>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</si>
  <si>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</si>
  <si>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</si>
  <si>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</si>
  <si>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</si>
  <si>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</si>
  <si>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</si>
  <si>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MAY THEO ÁO MẪU CHUYỂN CÙNG TÁC NGHIỆP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</si>
</sst>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  <numFmt numFmtId="208" formatCode="_-[$VND]\ * #,##0_-;\-[$VND]\ * #,##0_-;_-[$VND]\ * &quot;-&quot;_-;_-@_-"/>
    <numFmt numFmtId="209" formatCode="_([$VND]\ * #,##0_);_([$VND]\ * \(#,##0\);_([$VND]\ * &quot;-&quot;_);_(@_)"/>
  </numFmts>
  <fonts count="2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8"/>
      <color theme="1"/>
      <name val="Muli"/>
    </font>
    <font>
      <b/>
      <sz val="13"/>
      <name val="Muli"/>
    </font>
    <font>
      <b/>
      <sz val="33"/>
      <name val="Muli"/>
    </font>
    <font>
      <u/>
      <sz val="10"/>
      <color indexed="12"/>
      <name val="Arial"/>
      <family val="2"/>
    </font>
    <font>
      <sz val="11"/>
      <color theme="1"/>
      <name val="Calibri"/>
      <family val="2"/>
      <charset val="163"/>
      <scheme val="minor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61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01" fillId="0" borderId="0" applyNumberFormat="0" applyFill="0" applyBorder="0" applyAlignment="0" applyProtection="0">
      <alignment vertical="top"/>
      <protection locked="0"/>
    </xf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2" fillId="0" borderId="0"/>
    <xf numFmtId="209" fontId="1" fillId="0" borderId="0"/>
    <xf numFmtId="209" fontId="1" fillId="0" borderId="0"/>
    <xf numFmtId="208" fontId="2" fillId="0" borderId="0"/>
    <xf numFmtId="17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4" fontId="1" fillId="0" borderId="0" applyFont="0" applyFill="0" applyBorder="0" applyAlignment="0" applyProtection="0"/>
    <xf numFmtId="209" fontId="2" fillId="0" borderId="0"/>
    <xf numFmtId="0" fontId="1" fillId="0" borderId="0"/>
    <xf numFmtId="0" fontId="202" fillId="0" borderId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0" fontId="6" fillId="10" borderId="54" applyNumberFormat="0" applyBorder="0" applyAlignment="0" applyProtection="0"/>
  </cellStyleXfs>
  <cellXfs count="607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0" borderId="0" xfId="0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5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204" fontId="25" fillId="2" borderId="16" xfId="0" applyNumberFormat="1" applyFont="1" applyFill="1" applyBorder="1" applyAlignment="1">
      <alignment horizontal="center" vertical="center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4" fillId="49" borderId="73" xfId="0" applyFont="1" applyFill="1" applyBorder="1" applyAlignment="1">
      <alignment horizontal="center" vertical="center"/>
    </xf>
    <xf numFmtId="0" fontId="184" fillId="49" borderId="22" xfId="0" applyFont="1" applyFill="1" applyBorder="1" applyAlignment="1">
      <alignment horizontal="left" vertical="center" indent="1"/>
    </xf>
    <xf numFmtId="0" fontId="184" fillId="49" borderId="22" xfId="0" applyFont="1" applyFill="1" applyBorder="1" applyAlignment="1">
      <alignment horizontal="center" vertical="center"/>
    </xf>
    <xf numFmtId="0" fontId="184" fillId="49" borderId="20" xfId="0" applyFont="1" applyFill="1" applyBorder="1" applyAlignment="1">
      <alignment horizontal="center" vertical="center"/>
    </xf>
    <xf numFmtId="0" fontId="185" fillId="0" borderId="0" xfId="0" applyFont="1"/>
    <xf numFmtId="0" fontId="186" fillId="0" borderId="75" xfId="0" applyFont="1" applyBorder="1" applyAlignment="1">
      <alignment horizontal="center"/>
    </xf>
    <xf numFmtId="0" fontId="186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6" fillId="0" borderId="54" xfId="0" applyNumberFormat="1" applyFont="1" applyBorder="1" applyAlignment="1">
      <alignment horizontal="center" vertical="center"/>
    </xf>
    <xf numFmtId="12" fontId="186" fillId="0" borderId="54" xfId="0" applyNumberFormat="1" applyFont="1" applyBorder="1" applyAlignment="1">
      <alignment horizontal="center"/>
    </xf>
    <xf numFmtId="165" fontId="186" fillId="0" borderId="54" xfId="0" applyNumberFormat="1" applyFont="1" applyBorder="1" applyAlignment="1">
      <alignment horizontal="center"/>
    </xf>
    <xf numFmtId="165" fontId="186" fillId="0" borderId="56" xfId="0" applyNumberFormat="1" applyFont="1" applyBorder="1" applyAlignment="1">
      <alignment horizontal="center" vertical="center"/>
    </xf>
    <xf numFmtId="12" fontId="186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65" fontId="186" fillId="0" borderId="54" xfId="0" applyNumberFormat="1" applyFont="1" applyBorder="1" applyAlignment="1">
      <alignment horizontal="center" vertical="center"/>
    </xf>
    <xf numFmtId="12" fontId="186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7" fillId="0" borderId="54" xfId="0" applyFont="1" applyBorder="1" applyAlignment="1">
      <alignment horizontal="left" vertical="center"/>
    </xf>
    <xf numFmtId="205" fontId="187" fillId="0" borderId="54" xfId="0" applyNumberFormat="1" applyFont="1" applyBorder="1" applyAlignment="1">
      <alignment horizontal="left" vertical="center"/>
    </xf>
    <xf numFmtId="205" fontId="186" fillId="0" borderId="54" xfId="0" applyNumberFormat="1" applyFont="1" applyBorder="1" applyAlignment="1">
      <alignment horizontal="center" vertical="center"/>
    </xf>
    <xf numFmtId="206" fontId="186" fillId="0" borderId="54" xfId="0" applyNumberFormat="1" applyFont="1" applyBorder="1" applyAlignment="1">
      <alignment horizontal="center" vertical="center"/>
    </xf>
    <xf numFmtId="12" fontId="189" fillId="0" borderId="54" xfId="0" applyNumberFormat="1" applyFont="1" applyBorder="1" applyAlignment="1">
      <alignment horizontal="center" vertical="center"/>
    </xf>
    <xf numFmtId="207" fontId="186" fillId="0" borderId="54" xfId="0" applyNumberFormat="1" applyFont="1" applyBorder="1" applyAlignment="1">
      <alignment horizontal="center" vertical="center"/>
    </xf>
    <xf numFmtId="206" fontId="189" fillId="0" borderId="54" xfId="0" applyNumberFormat="1" applyFont="1" applyBorder="1" applyAlignment="1">
      <alignment horizontal="center" vertical="center"/>
    </xf>
    <xf numFmtId="0" fontId="189" fillId="0" borderId="54" xfId="0" applyFont="1" applyBorder="1"/>
    <xf numFmtId="0" fontId="190" fillId="0" borderId="54" xfId="0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left" vertical="center"/>
    </xf>
    <xf numFmtId="12" fontId="189" fillId="0" borderId="54" xfId="0" applyNumberFormat="1" applyFont="1" applyBorder="1" applyAlignment="1">
      <alignment horizontal="center"/>
    </xf>
    <xf numFmtId="165" fontId="189" fillId="0" borderId="54" xfId="0" applyNumberFormat="1" applyFont="1" applyBorder="1" applyAlignment="1">
      <alignment horizontal="center"/>
    </xf>
    <xf numFmtId="165" fontId="189" fillId="0" borderId="54" xfId="0" applyNumberFormat="1" applyFont="1" applyBorder="1" applyAlignment="1">
      <alignment horizontal="center" vertical="center"/>
    </xf>
    <xf numFmtId="0" fontId="189" fillId="0" borderId="54" xfId="0" applyFont="1" applyBorder="1" applyAlignment="1">
      <alignment horizontal="left" vertical="center"/>
    </xf>
    <xf numFmtId="0" fontId="187" fillId="0" borderId="0" xfId="0" applyFont="1" applyAlignment="1">
      <alignment horizontal="left" vertical="center"/>
    </xf>
    <xf numFmtId="12" fontId="187" fillId="0" borderId="0" xfId="0" applyNumberFormat="1" applyFont="1" applyAlignment="1">
      <alignment horizontal="left" vertical="center"/>
    </xf>
    <xf numFmtId="12" fontId="190" fillId="0" borderId="13" xfId="0" applyNumberFormat="1" applyFont="1" applyBorder="1" applyAlignment="1">
      <alignment horizontal="left" vertical="center"/>
    </xf>
    <xf numFmtId="12" fontId="186" fillId="0" borderId="13" xfId="0" applyNumberFormat="1" applyFont="1" applyBorder="1" applyAlignment="1">
      <alignment horizontal="center" vertical="center"/>
    </xf>
    <xf numFmtId="12" fontId="189" fillId="0" borderId="13" xfId="0" applyNumberFormat="1" applyFont="1" applyBorder="1" applyAlignment="1">
      <alignment horizontal="center"/>
    </xf>
    <xf numFmtId="205" fontId="189" fillId="0" borderId="13" xfId="0" applyNumberFormat="1" applyFont="1" applyBorder="1" applyAlignment="1">
      <alignment horizontal="center"/>
    </xf>
    <xf numFmtId="12" fontId="189" fillId="0" borderId="13" xfId="0" applyNumberFormat="1" applyFont="1" applyBorder="1" applyAlignment="1">
      <alignment horizontal="center" vertical="center"/>
    </xf>
    <xf numFmtId="165" fontId="189" fillId="0" borderId="13" xfId="0" applyNumberFormat="1" applyFont="1" applyBorder="1" applyAlignment="1">
      <alignment horizontal="center" vertical="center"/>
    </xf>
    <xf numFmtId="205" fontId="186" fillId="0" borderId="13" xfId="0" applyNumberFormat="1" applyFont="1" applyBorder="1" applyAlignment="1">
      <alignment horizontal="center" vertical="center"/>
    </xf>
    <xf numFmtId="0" fontId="189" fillId="0" borderId="31" xfId="0" applyFont="1" applyBorder="1" applyAlignment="1">
      <alignment horizontal="left" vertical="center"/>
    </xf>
    <xf numFmtId="0" fontId="190" fillId="0" borderId="31" xfId="0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left" vertical="center"/>
    </xf>
    <xf numFmtId="12" fontId="189" fillId="0" borderId="31" xfId="0" applyNumberFormat="1" applyFont="1" applyBorder="1" applyAlignment="1">
      <alignment horizontal="center" vertical="center"/>
    </xf>
    <xf numFmtId="12" fontId="191" fillId="0" borderId="31" xfId="0" applyNumberFormat="1" applyFont="1" applyBorder="1" applyAlignment="1">
      <alignment horizontal="center" vertical="center"/>
    </xf>
    <xf numFmtId="0" fontId="191" fillId="0" borderId="31" xfId="0" applyFont="1" applyBorder="1" applyAlignment="1">
      <alignment horizontal="center" vertical="center"/>
    </xf>
    <xf numFmtId="12" fontId="189" fillId="0" borderId="11" xfId="0" applyNumberFormat="1" applyFont="1" applyBorder="1" applyAlignment="1">
      <alignment horizontal="center" vertical="center"/>
    </xf>
    <xf numFmtId="12" fontId="189" fillId="0" borderId="77" xfId="0" applyNumberFormat="1" applyFont="1" applyBorder="1" applyAlignment="1">
      <alignment horizontal="center" vertical="center"/>
    </xf>
    <xf numFmtId="0" fontId="187" fillId="0" borderId="0" xfId="0" applyFont="1" applyAlignment="1">
      <alignment vertical="center"/>
    </xf>
    <xf numFmtId="0" fontId="190" fillId="0" borderId="30" xfId="0" applyFont="1" applyBorder="1" applyAlignment="1">
      <alignment horizontal="left" vertical="center"/>
    </xf>
    <xf numFmtId="0" fontId="189" fillId="0" borderId="54" xfId="0" applyFont="1" applyBorder="1" applyAlignment="1">
      <alignment vertical="center"/>
    </xf>
    <xf numFmtId="12" fontId="191" fillId="0" borderId="54" xfId="0" applyNumberFormat="1" applyFont="1" applyBorder="1" applyAlignment="1">
      <alignment horizontal="center" vertical="center"/>
    </xf>
    <xf numFmtId="0" fontId="191" fillId="0" borderId="54" xfId="0" applyFont="1" applyBorder="1" applyAlignment="1">
      <alignment horizontal="center" vertical="center"/>
    </xf>
    <xf numFmtId="205" fontId="189" fillId="0" borderId="76" xfId="0" applyNumberFormat="1" applyFont="1" applyBorder="1" applyAlignment="1">
      <alignment horizontal="center" vertical="center"/>
    </xf>
    <xf numFmtId="0" fontId="189" fillId="0" borderId="0" xfId="0" applyFont="1" applyAlignment="1">
      <alignment vertical="center"/>
    </xf>
    <xf numFmtId="207" fontId="189" fillId="0" borderId="54" xfId="0" applyNumberFormat="1" applyFont="1" applyBorder="1" applyAlignment="1">
      <alignment horizontal="left" vertical="center"/>
    </xf>
    <xf numFmtId="205" fontId="189" fillId="0" borderId="54" xfId="0" applyNumberFormat="1" applyFont="1" applyBorder="1" applyAlignment="1">
      <alignment horizontal="center" vertical="center"/>
    </xf>
    <xf numFmtId="12" fontId="192" fillId="0" borderId="54" xfId="0" applyNumberFormat="1" applyFont="1" applyBorder="1" applyAlignment="1">
      <alignment horizontal="left" vertical="center"/>
    </xf>
    <xf numFmtId="12" fontId="193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 vertic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vertical="center"/>
    </xf>
    <xf numFmtId="0" fontId="195" fillId="0" borderId="0" xfId="0" applyFont="1" applyAlignment="1">
      <alignment horizontal="left" vertical="center"/>
    </xf>
    <xf numFmtId="0" fontId="194" fillId="0" borderId="0" xfId="0" applyFont="1" applyAlignment="1">
      <alignment horizontal="center" vertical="center"/>
    </xf>
    <xf numFmtId="0" fontId="196" fillId="0" borderId="0" xfId="0" applyFont="1" applyAlignment="1">
      <alignment horizontal="center" vertical="center"/>
    </xf>
    <xf numFmtId="0" fontId="194" fillId="0" borderId="72" xfId="0" applyFont="1" applyBorder="1" applyAlignment="1">
      <alignment horizontal="center" vertical="center"/>
    </xf>
    <xf numFmtId="0" fontId="197" fillId="0" borderId="0" xfId="0" applyFont="1" applyAlignment="1">
      <alignment vertical="center"/>
    </xf>
    <xf numFmtId="0" fontId="184" fillId="49" borderId="7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26" fillId="0" borderId="0" xfId="55" applyFont="1" applyAlignment="1">
      <alignment vertical="center"/>
    </xf>
    <xf numFmtId="0" fontId="25" fillId="0" borderId="0" xfId="55" applyFont="1" applyAlignment="1">
      <alignment vertical="center"/>
    </xf>
    <xf numFmtId="0" fontId="25" fillId="0" borderId="0" xfId="55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1" fontId="59" fillId="0" borderId="16" xfId="2" applyNumberFormat="1" applyFont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 wrapText="1"/>
    </xf>
    <xf numFmtId="174" fontId="25" fillId="2" borderId="54" xfId="0" applyNumberFormat="1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 wrapText="1"/>
    </xf>
    <xf numFmtId="0" fontId="26" fillId="4" borderId="0" xfId="0" applyFont="1" applyFill="1" applyAlignment="1">
      <alignment vertical="center" wrapText="1"/>
    </xf>
    <xf numFmtId="0" fontId="26" fillId="4" borderId="0" xfId="0" applyFont="1" applyFill="1" applyAlignment="1">
      <alignment horizontal="center" vertical="center"/>
    </xf>
    <xf numFmtId="0" fontId="54" fillId="2" borderId="0" xfId="0" applyFont="1" applyFill="1" applyAlignment="1" applyProtection="1">
      <alignment vertical="center"/>
      <protection hidden="1"/>
    </xf>
    <xf numFmtId="0" fontId="63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center" vertical="center"/>
    </xf>
    <xf numFmtId="0" fontId="59" fillId="0" borderId="15" xfId="2" quotePrefix="1" applyFont="1" applyBorder="1" applyAlignment="1">
      <alignment horizontal="center" vertical="top" wrapText="1"/>
    </xf>
    <xf numFmtId="0" fontId="26" fillId="2" borderId="11" xfId="0" applyFont="1" applyFill="1" applyBorder="1" applyAlignment="1">
      <alignment horizontal="center" vertical="center"/>
    </xf>
    <xf numFmtId="0" fontId="200" fillId="13" borderId="54" xfId="0" applyFont="1" applyFill="1" applyBorder="1" applyAlignment="1">
      <alignment horizontal="left" vertical="center" wrapText="1"/>
    </xf>
    <xf numFmtId="0" fontId="174" fillId="0" borderId="0" xfId="0" applyFont="1" applyAlignment="1">
      <alignment vertical="center"/>
    </xf>
    <xf numFmtId="49" fontId="177" fillId="0" borderId="0" xfId="0" applyNumberFormat="1" applyFont="1" applyAlignment="1">
      <alignment vertical="center"/>
    </xf>
    <xf numFmtId="49" fontId="176" fillId="43" borderId="54" xfId="0" applyNumberFormat="1" applyFont="1" applyFill="1" applyBorder="1" applyAlignment="1">
      <alignment vertical="center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 wrapText="1"/>
    </xf>
    <xf numFmtId="0" fontId="203" fillId="0" borderId="54" xfId="0" applyFont="1" applyBorder="1" applyAlignment="1">
      <alignment vertical="center" wrapText="1"/>
    </xf>
    <xf numFmtId="0" fontId="174" fillId="3" borderId="54" xfId="0" applyFont="1" applyFill="1" applyBorder="1" applyAlignment="1">
      <alignment vertical="center"/>
    </xf>
    <xf numFmtId="0" fontId="203" fillId="0" borderId="54" xfId="0" applyFont="1" applyBorder="1" applyAlignment="1">
      <alignment wrapText="1"/>
    </xf>
    <xf numFmtId="0" fontId="174" fillId="3" borderId="54" xfId="0" applyFont="1" applyFill="1" applyBorder="1"/>
    <xf numFmtId="0" fontId="59" fillId="4" borderId="0" xfId="0" applyFont="1" applyFill="1" applyAlignment="1">
      <alignment vertical="center"/>
    </xf>
    <xf numFmtId="0" fontId="24" fillId="4" borderId="14" xfId="0" applyFont="1" applyFill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0" fontId="174" fillId="0" borderId="54" xfId="0" applyFont="1" applyBorder="1" applyAlignment="1">
      <alignment vertical="center"/>
    </xf>
    <xf numFmtId="1" fontId="198" fillId="0" borderId="54" xfId="0" applyNumberFormat="1" applyFont="1" applyBorder="1" applyAlignment="1">
      <alignment horizontal="left" vertical="top" wrapText="1"/>
    </xf>
    <xf numFmtId="0" fontId="52" fillId="4" borderId="54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181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59" fillId="2" borderId="0" xfId="0" applyFont="1" applyFill="1" applyAlignment="1">
      <alignment horizontal="left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24" fillId="4" borderId="0" xfId="0" applyFont="1" applyFill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0" fontId="199" fillId="2" borderId="25" xfId="0" applyFont="1" applyFill="1" applyBorder="1" applyAlignment="1">
      <alignment horizontal="center" vertical="center"/>
    </xf>
    <xf numFmtId="0" fontId="199" fillId="2" borderId="26" xfId="0" applyFont="1" applyFill="1" applyBorder="1" applyAlignment="1">
      <alignment horizontal="center" vertical="center"/>
    </xf>
    <xf numFmtId="0" fontId="199" fillId="2" borderId="27" xfId="0" applyFont="1" applyFill="1" applyBorder="1" applyAlignment="1">
      <alignment horizontal="center" vertical="center"/>
    </xf>
    <xf numFmtId="0" fontId="199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quotePrefix="1" applyFont="1" applyAlignment="1">
      <alignment horizontal="center" vertical="center"/>
    </xf>
    <xf numFmtId="0" fontId="193" fillId="0" borderId="27" xfId="0" applyFont="1" applyBorder="1" applyAlignment="1">
      <alignment horizontal="center" vertical="center"/>
    </xf>
    <xf numFmtId="0" fontId="193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top" wrapText="1"/>
    </xf>
    <xf numFmtId="0" fontId="21" fillId="0" borderId="64" xfId="55" applyFont="1" applyBorder="1" applyAlignment="1">
      <alignment horizontal="left" vertical="top" wrapText="1"/>
    </xf>
    <xf numFmtId="0" fontId="21" fillId="0" borderId="65" xfId="55" applyFont="1" applyBorder="1" applyAlignment="1">
      <alignment horizontal="left" vertical="top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</cellXfs>
  <cellStyles count="461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10 3" xfId="459" xr:uid="{A6E655B9-BF18-4F0F-A50D-4460C61F2FDC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2 6" xfId="458" xr:uid="{20293177-A1D8-40D6-A8B9-14234B1DFC1F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 6" xfId="446" xr:uid="{162D5BDD-CBED-4F86-AD99-F3318F9D3DD1}"/>
    <cellStyle name="Comma 6 2 3" xfId="452" xr:uid="{BD8FEF7D-078F-49EA-9887-9EF1F2466C41}"/>
    <cellStyle name="Comma 74 2" xfId="447" xr:uid="{024CCDE5-DF92-425E-846E-2BF3555BB058}"/>
    <cellStyle name="Comma 75 2" xfId="453" xr:uid="{B85EE4D7-EAC2-4AF8-8998-01054D933C2C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12 2 2" xfId="454" xr:uid="{38D7E476-533A-46A0-B4C8-07143018830F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Hyperlink 2" xfId="445" xr:uid="{452585AA-0AE6-40D4-B3EE-EC2618E92085}"/>
    <cellStyle name="i·0" xfId="290" xr:uid="{00000000-0005-0000-0000-0000FF000000}"/>
    <cellStyle name="Input [yellow]" xfId="25" xr:uid="{00000000-0005-0000-0000-000000010000}"/>
    <cellStyle name="Input [yellow] 2" xfId="460" xr:uid="{3FD4583F-3373-457A-885A-CE47463E4FFA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0 2" xfId="443" xr:uid="{29210912-A2D3-44D3-B5B2-33E02CBBE05A}"/>
    <cellStyle name="Normal 10 2 7" xfId="451" xr:uid="{65270D82-9188-428D-9B43-612E73A4CEC0}"/>
    <cellStyle name="Normal 10 3" xfId="448" xr:uid="{22D20E70-103F-4D25-9933-3DAA40BC0707}"/>
    <cellStyle name="Normal 133" xfId="1" xr:uid="{00000000-0005-0000-0000-000017010000}"/>
    <cellStyle name="Normal 133 2" xfId="437" xr:uid="{00000000-0005-0000-0000-000018010000}"/>
    <cellStyle name="Normal 133 3" xfId="450" xr:uid="{A0F0D485-E35E-4A90-9629-18D647D97FA4}"/>
    <cellStyle name="Normal 133 3 3" xfId="444" xr:uid="{893ACBA5-9337-4727-B9B9-D2E8A7882561}"/>
    <cellStyle name="Normal 137" xfId="449" xr:uid="{F7A07F69-D43D-46FA-83E4-0C8BE9B6C8AE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20 3" xfId="455" xr:uid="{0040C2FB-09E4-405E-997E-28F0DC943184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2 4" xfId="456" xr:uid="{F73E454C-9471-4CB1-B31A-AF543919EF9D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4 5" xfId="457" xr:uid="{C0B8DFD7-DF89-45B5-BCA2-02D6E0DB143B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png"/><Relationship Id="rId3" Type="http://schemas.openxmlformats.org/officeDocument/2006/relationships/image" Target="../media/image19.png"/><Relationship Id="rId21" Type="http://schemas.openxmlformats.org/officeDocument/2006/relationships/image" Target="../media/image37.png"/><Relationship Id="rId34" Type="http://schemas.openxmlformats.org/officeDocument/2006/relationships/image" Target="../media/image50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png"/><Relationship Id="rId33" Type="http://schemas.openxmlformats.org/officeDocument/2006/relationships/image" Target="../media/image49.pn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29" Type="http://schemas.openxmlformats.org/officeDocument/2006/relationships/image" Target="../media/image45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png"/><Relationship Id="rId32" Type="http://schemas.openxmlformats.org/officeDocument/2006/relationships/image" Target="../media/image48.png"/><Relationship Id="rId5" Type="http://schemas.openxmlformats.org/officeDocument/2006/relationships/image" Target="../media/image21.jpe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28" Type="http://schemas.openxmlformats.org/officeDocument/2006/relationships/image" Target="../media/image44.pn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31" Type="http://schemas.openxmlformats.org/officeDocument/2006/relationships/image" Target="../media/image47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Relationship Id="rId27" Type="http://schemas.openxmlformats.org/officeDocument/2006/relationships/image" Target="../media/image43.png"/><Relationship Id="rId30" Type="http://schemas.openxmlformats.org/officeDocument/2006/relationships/image" Target="../media/image46.png"/><Relationship Id="rId35" Type="http://schemas.openxmlformats.org/officeDocument/2006/relationships/image" Target="../media/image51.png"/><Relationship Id="rId8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605801</xdr:colOff>
      <xdr:row>4</xdr:row>
      <xdr:rowOff>548159</xdr:rowOff>
    </xdr:from>
    <xdr:to>
      <xdr:col>15</xdr:col>
      <xdr:colOff>1099173</xdr:colOff>
      <xdr:row>8</xdr:row>
      <xdr:rowOff>452437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1F6367-C654-46AD-A199-BBE7F9A46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614" y="2905597"/>
          <a:ext cx="3446122" cy="2690340"/>
        </a:xfrm>
        <a:prstGeom prst="rect">
          <a:avLst/>
        </a:prstGeom>
      </xdr:spPr>
    </xdr:pic>
    <xdr:clientData/>
  </xdr:twoCellAnchor>
  <xdr:twoCellAnchor editAs="oneCell">
    <xdr:from>
      <xdr:col>9</xdr:col>
      <xdr:colOff>249473</xdr:colOff>
      <xdr:row>73</xdr:row>
      <xdr:rowOff>156470</xdr:rowOff>
    </xdr:from>
    <xdr:to>
      <xdr:col>15</xdr:col>
      <xdr:colOff>720977</xdr:colOff>
      <xdr:row>76</xdr:row>
      <xdr:rowOff>166688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39A0FB-7C75-4756-8655-40B4DB52C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27286" y="50781845"/>
          <a:ext cx="7234254" cy="4582218"/>
        </a:xfrm>
        <a:prstGeom prst="rect">
          <a:avLst/>
        </a:prstGeom>
      </xdr:spPr>
    </xdr:pic>
    <xdr:clientData/>
  </xdr:twoCellAnchor>
  <xdr:twoCellAnchor editAs="oneCell">
    <xdr:from>
      <xdr:col>9</xdr:col>
      <xdr:colOff>120670</xdr:colOff>
      <xdr:row>77</xdr:row>
      <xdr:rowOff>742497</xdr:rowOff>
    </xdr:from>
    <xdr:to>
      <xdr:col>15</xdr:col>
      <xdr:colOff>1221020</xdr:colOff>
      <xdr:row>78</xdr:row>
      <xdr:rowOff>23812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A73ECC-0327-CDA6-6F15-DF7795DC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98483" y="57392435"/>
          <a:ext cx="7863100" cy="2686502"/>
        </a:xfrm>
        <a:prstGeom prst="rect">
          <a:avLst/>
        </a:prstGeom>
      </xdr:spPr>
    </xdr:pic>
    <xdr:clientData/>
  </xdr:twoCellAnchor>
  <xdr:twoCellAnchor>
    <xdr:from>
      <xdr:col>10</xdr:col>
      <xdr:colOff>302870</xdr:colOff>
      <xdr:row>67</xdr:row>
      <xdr:rowOff>1236381</xdr:rowOff>
    </xdr:from>
    <xdr:to>
      <xdr:col>14</xdr:col>
      <xdr:colOff>428624</xdr:colOff>
      <xdr:row>71</xdr:row>
      <xdr:rowOff>1476376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2C32FD0-2F21-4C6B-A26C-047FDEA6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14245" y="43987756"/>
          <a:ext cx="4999379" cy="2891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20</xdr:row>
      <xdr:rowOff>342711</xdr:rowOff>
    </xdr:from>
    <xdr:to>
      <xdr:col>3</xdr:col>
      <xdr:colOff>11310937</xdr:colOff>
      <xdr:row>20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2754313</xdr:colOff>
      <xdr:row>16</xdr:row>
      <xdr:rowOff>658813</xdr:rowOff>
    </xdr:from>
    <xdr:to>
      <xdr:col>3</xdr:col>
      <xdr:colOff>9437208</xdr:colOff>
      <xdr:row>16</xdr:row>
      <xdr:rowOff>3854979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5563" y="21121688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>
    <xdr:from>
      <xdr:col>3</xdr:col>
      <xdr:colOff>8643938</xdr:colOff>
      <xdr:row>0</xdr:row>
      <xdr:rowOff>309562</xdr:rowOff>
    </xdr:from>
    <xdr:to>
      <xdr:col>3</xdr:col>
      <xdr:colOff>12090060</xdr:colOff>
      <xdr:row>3</xdr:row>
      <xdr:rowOff>332902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A42EB0A-AF82-48F6-B160-E940E18A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35001" y="309562"/>
          <a:ext cx="3446122" cy="26903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23813</xdr:rowOff>
    </xdr:from>
    <xdr:to>
      <xdr:col>11</xdr:col>
      <xdr:colOff>1113114</xdr:colOff>
      <xdr:row>22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24855-BDFC-CD00-E967-5235E986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3938"/>
          <a:ext cx="15686364" cy="8501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32636</xdr:rowOff>
    </xdr:from>
    <xdr:to>
      <xdr:col>11</xdr:col>
      <xdr:colOff>982717</xdr:colOff>
      <xdr:row>71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EDBC70-2CE5-3071-2F47-04146724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748261"/>
          <a:ext cx="15555967" cy="918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7"/>
  <sheetViews>
    <sheetView showGridLines="0" tabSelected="1" view="pageBreakPreview" topLeftCell="A4" zoomScale="40" zoomScaleNormal="25" zoomScaleSheetLayoutView="40" zoomScalePageLayoutView="40" workbookViewId="0">
      <selection activeCell="D28" sqref="D28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531" t="s">
        <v>112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40" t="s">
        <v>77</v>
      </c>
      <c r="N1" s="540" t="s">
        <v>77</v>
      </c>
      <c r="O1" s="541" t="s">
        <v>78</v>
      </c>
      <c r="P1" s="541"/>
    </row>
    <row r="2" spans="1:16" s="1" customFormat="1" ht="49.5" customHeight="1">
      <c r="A2" s="533"/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40" t="s">
        <v>79</v>
      </c>
      <c r="N2" s="540" t="s">
        <v>79</v>
      </c>
      <c r="O2" s="542" t="s">
        <v>80</v>
      </c>
      <c r="P2" s="542"/>
    </row>
    <row r="3" spans="1:16" s="1" customFormat="1" ht="49.5" customHeight="1" thickBot="1">
      <c r="A3" s="535"/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40" t="s">
        <v>81</v>
      </c>
      <c r="N3" s="540" t="s">
        <v>81</v>
      </c>
      <c r="O3" s="541">
        <v>1</v>
      </c>
      <c r="P3" s="541"/>
    </row>
    <row r="4" spans="1:16" s="2" customFormat="1" ht="40.15" customHeight="1">
      <c r="A4" s="92"/>
      <c r="B4" s="173" t="s">
        <v>603</v>
      </c>
      <c r="C4" s="174"/>
      <c r="D4" s="174"/>
      <c r="E4" s="174"/>
      <c r="F4" s="174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5" t="s">
        <v>0</v>
      </c>
      <c r="C5" s="175"/>
      <c r="D5" s="173"/>
      <c r="E5" s="174"/>
      <c r="F5" s="176"/>
      <c r="G5" s="551" t="s">
        <v>606</v>
      </c>
      <c r="H5" s="551"/>
      <c r="I5" s="551"/>
      <c r="J5" s="551"/>
      <c r="K5" s="551"/>
      <c r="L5" s="551"/>
      <c r="M5" s="92"/>
      <c r="N5" s="92"/>
      <c r="O5" s="92"/>
      <c r="P5" s="92"/>
    </row>
    <row r="6" spans="1:16" s="4" customFormat="1" ht="37">
      <c r="A6" s="92"/>
      <c r="B6" s="173" t="s">
        <v>41</v>
      </c>
      <c r="C6" s="173"/>
      <c r="D6" s="5" t="s">
        <v>602</v>
      </c>
      <c r="E6" s="178"/>
      <c r="F6" s="173"/>
      <c r="G6" s="551"/>
      <c r="H6" s="551"/>
      <c r="I6" s="551"/>
      <c r="J6" s="551"/>
      <c r="K6" s="551"/>
      <c r="L6" s="551"/>
      <c r="M6" s="95"/>
      <c r="N6" s="95"/>
      <c r="O6" s="95"/>
      <c r="P6" s="95"/>
    </row>
    <row r="7" spans="1:16" s="4" customFormat="1" ht="50.25" customHeight="1">
      <c r="A7" s="92"/>
      <c r="B7" s="173" t="s">
        <v>42</v>
      </c>
      <c r="C7" s="173"/>
      <c r="D7" s="5" t="s">
        <v>605</v>
      </c>
      <c r="E7" s="5"/>
      <c r="F7" s="93"/>
      <c r="G7" s="551"/>
      <c r="H7" s="551"/>
      <c r="I7" s="551"/>
      <c r="J7" s="551"/>
      <c r="K7" s="551"/>
      <c r="L7" s="551"/>
      <c r="M7" s="95"/>
      <c r="N7" s="95"/>
      <c r="O7" s="95"/>
      <c r="P7" s="95"/>
    </row>
    <row r="8" spans="1:16" s="4" customFormat="1" ht="76.5" customHeight="1">
      <c r="A8" s="92"/>
      <c r="B8" s="173" t="s">
        <v>43</v>
      </c>
      <c r="C8" s="173"/>
      <c r="D8" s="556" t="s">
        <v>417</v>
      </c>
      <c r="E8" s="556"/>
      <c r="F8" s="556"/>
      <c r="G8" s="551"/>
      <c r="H8" s="551"/>
      <c r="I8" s="551"/>
      <c r="J8" s="551"/>
      <c r="K8" s="551"/>
      <c r="L8" s="551"/>
      <c r="M8" s="95"/>
      <c r="N8" s="95"/>
      <c r="O8" s="95"/>
      <c r="P8" s="95"/>
    </row>
    <row r="9" spans="1:16" s="6" customFormat="1" ht="37">
      <c r="A9" s="96"/>
      <c r="B9" s="177" t="s">
        <v>1</v>
      </c>
      <c r="C9" s="177"/>
      <c r="D9" s="93" t="s">
        <v>604</v>
      </c>
      <c r="E9" s="173"/>
      <c r="F9" s="173"/>
      <c r="G9" s="551"/>
      <c r="H9" s="551"/>
      <c r="I9" s="551"/>
      <c r="J9" s="551"/>
      <c r="K9" s="551"/>
      <c r="L9" s="551"/>
      <c r="M9" s="8"/>
      <c r="N9" s="8"/>
      <c r="O9" s="8"/>
      <c r="P9" s="8"/>
    </row>
    <row r="10" spans="1:16" s="6" customFormat="1" ht="39" customHeight="1">
      <c r="B10" s="179" t="s">
        <v>2</v>
      </c>
      <c r="C10" s="179"/>
      <c r="D10" s="180" t="s">
        <v>199</v>
      </c>
      <c r="E10" s="180"/>
      <c r="F10" s="180"/>
      <c r="G10" s="90"/>
      <c r="H10" s="119"/>
      <c r="I10" s="91"/>
      <c r="J10" s="171" t="s">
        <v>44</v>
      </c>
      <c r="K10" s="91"/>
      <c r="L10" s="167" t="s">
        <v>176</v>
      </c>
      <c r="M10" s="167"/>
      <c r="N10" s="167"/>
      <c r="O10" s="167"/>
      <c r="P10" s="167"/>
    </row>
    <row r="11" spans="1:16" s="6" customFormat="1" ht="73.5" customHeight="1">
      <c r="B11" s="181" t="s">
        <v>3</v>
      </c>
      <c r="C11" s="181"/>
      <c r="D11" s="557"/>
      <c r="E11" s="558"/>
      <c r="F11" s="558"/>
      <c r="G11" s="10"/>
      <c r="H11" s="120"/>
      <c r="I11" s="9"/>
      <c r="J11" s="172" t="s">
        <v>4</v>
      </c>
      <c r="K11" s="9"/>
      <c r="L11" s="539" t="s">
        <v>506</v>
      </c>
      <c r="M11" s="539"/>
      <c r="N11" s="539"/>
      <c r="O11" s="539"/>
      <c r="P11" s="539"/>
    </row>
    <row r="12" spans="1:16" s="6" customFormat="1" ht="45.65" customHeight="1">
      <c r="B12" s="181" t="s">
        <v>5</v>
      </c>
      <c r="C12" s="181"/>
      <c r="D12" s="182"/>
      <c r="E12" s="181"/>
      <c r="F12" s="181"/>
      <c r="G12" s="11"/>
      <c r="H12" s="130"/>
      <c r="I12" s="9"/>
      <c r="J12" s="172" t="s">
        <v>83</v>
      </c>
      <c r="L12" s="168" t="s">
        <v>88</v>
      </c>
      <c r="M12" s="168"/>
      <c r="N12" s="169"/>
      <c r="O12" s="169"/>
      <c r="P12" s="170"/>
    </row>
    <row r="13" spans="1:16" s="6" customFormat="1" ht="40.5" customHeight="1">
      <c r="B13" s="559"/>
      <c r="C13" s="559"/>
      <c r="D13" s="559"/>
      <c r="E13" s="559"/>
      <c r="F13" s="559"/>
      <c r="G13" s="11"/>
      <c r="H13" s="130"/>
      <c r="I13" s="9"/>
      <c r="J13" s="172" t="s">
        <v>6</v>
      </c>
      <c r="K13" s="9"/>
      <c r="L13" s="168" t="s">
        <v>110</v>
      </c>
      <c r="M13" s="169"/>
      <c r="N13" s="170"/>
      <c r="O13" s="170"/>
      <c r="P13" s="169"/>
    </row>
    <row r="14" spans="1:16" s="6" customFormat="1" ht="44.15" customHeight="1">
      <c r="B14" s="181" t="s">
        <v>48</v>
      </c>
      <c r="C14" s="181"/>
      <c r="D14" s="181" t="s">
        <v>7</v>
      </c>
      <c r="E14" s="181"/>
      <c r="F14" s="181"/>
      <c r="G14" s="12"/>
      <c r="H14" s="130"/>
      <c r="I14" s="9"/>
      <c r="J14" s="172" t="s">
        <v>8</v>
      </c>
      <c r="K14" s="9"/>
      <c r="L14" s="170" t="s">
        <v>82</v>
      </c>
      <c r="M14" s="170"/>
      <c r="N14" s="170"/>
      <c r="O14" s="170"/>
      <c r="P14" s="170"/>
    </row>
    <row r="15" spans="1:16" s="6" customFormat="1" ht="33" customHeight="1">
      <c r="B15" s="177" t="s">
        <v>65</v>
      </c>
      <c r="C15" s="177"/>
      <c r="D15" s="177"/>
      <c r="E15" s="183"/>
      <c r="F15" s="183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5" t="s">
        <v>111</v>
      </c>
      <c r="D18" s="19" t="s">
        <v>104</v>
      </c>
      <c r="E18" s="20"/>
      <c r="F18" s="21"/>
      <c r="G18" s="21"/>
      <c r="H18" s="21" t="s">
        <v>175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5" t="s">
        <v>111</v>
      </c>
      <c r="D23" s="19" t="s">
        <v>105</v>
      </c>
      <c r="E23" s="20"/>
      <c r="F23" s="21"/>
      <c r="G23" s="21"/>
      <c r="H23" s="21" t="s">
        <v>175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6"/>
      <c r="C26" s="196"/>
      <c r="D26" s="197"/>
      <c r="E26" s="198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</row>
    <row r="27" spans="2:16" s="2" customFormat="1" ht="45" customHeight="1">
      <c r="B27" s="16"/>
      <c r="C27" s="16" t="s">
        <v>76</v>
      </c>
      <c r="D27" s="111" t="s">
        <v>495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3" customFormat="1" ht="45" customHeight="1">
      <c r="B28" s="304" t="s">
        <v>11</v>
      </c>
      <c r="C28" s="304"/>
      <c r="D28" s="305" t="s">
        <v>419</v>
      </c>
      <c r="E28" s="306"/>
      <c r="F28" s="307"/>
      <c r="G28" s="307">
        <v>96</v>
      </c>
      <c r="H28" s="307">
        <v>186</v>
      </c>
      <c r="I28" s="307">
        <v>186</v>
      </c>
      <c r="J28" s="307">
        <v>96</v>
      </c>
      <c r="K28" s="307">
        <v>36</v>
      </c>
      <c r="L28" s="307"/>
      <c r="M28" s="307"/>
      <c r="N28" s="307"/>
      <c r="O28" s="307"/>
      <c r="P28" s="308">
        <f>SUM(E28:O28)</f>
        <v>600</v>
      </c>
    </row>
    <row r="29" spans="2:16" s="303" customFormat="1" ht="45" customHeight="1">
      <c r="B29" s="304" t="s">
        <v>62</v>
      </c>
      <c r="C29" s="304"/>
      <c r="D29" s="305" t="str">
        <f>+D28</f>
        <v>SAFTEY GREEN</v>
      </c>
      <c r="E29" s="306"/>
      <c r="F29" s="307"/>
      <c r="G29" s="354">
        <f>ROUNDUP(G28*5.7%,0)</f>
        <v>6</v>
      </c>
      <c r="H29" s="354">
        <f t="shared" ref="H29:K29" si="0">ROUNDUP(H28*5.7%,0)</f>
        <v>11</v>
      </c>
      <c r="I29" s="354">
        <f t="shared" si="0"/>
        <v>11</v>
      </c>
      <c r="J29" s="354">
        <f t="shared" si="0"/>
        <v>6</v>
      </c>
      <c r="K29" s="354">
        <f t="shared" si="0"/>
        <v>3</v>
      </c>
      <c r="L29" s="352"/>
      <c r="M29" s="352"/>
      <c r="N29" s="352"/>
      <c r="O29" s="352"/>
      <c r="P29" s="308">
        <f>SUM(E29:O29)</f>
        <v>37</v>
      </c>
    </row>
    <row r="30" spans="2:16" s="220" customFormat="1" ht="45" customHeight="1">
      <c r="B30" s="309" t="s">
        <v>12</v>
      </c>
      <c r="C30" s="309"/>
      <c r="D30" s="310" t="str">
        <f>+D29</f>
        <v>SAFTEY GREEN</v>
      </c>
      <c r="E30" s="311"/>
      <c r="F30" s="312"/>
      <c r="G30" s="312">
        <f t="shared" ref="G30:H30" si="1">SUM(G28:G29)</f>
        <v>102</v>
      </c>
      <c r="H30" s="312">
        <f t="shared" si="1"/>
        <v>197</v>
      </c>
      <c r="I30" s="312">
        <f>SUM(I28:I29)</f>
        <v>197</v>
      </c>
      <c r="J30" s="312">
        <f t="shared" ref="J30:K30" si="2">SUM(J28:J29)</f>
        <v>102</v>
      </c>
      <c r="K30" s="312">
        <f t="shared" si="2"/>
        <v>39</v>
      </c>
      <c r="L30" s="312"/>
      <c r="M30" s="312"/>
      <c r="N30" s="312"/>
      <c r="O30" s="312"/>
      <c r="P30" s="312">
        <f>SUM(P28:P29)</f>
        <v>637</v>
      </c>
    </row>
    <row r="31" spans="2:16" s="3" customFormat="1" ht="18" customHeight="1">
      <c r="B31" s="200"/>
      <c r="C31" s="200"/>
      <c r="D31" s="201"/>
      <c r="E31" s="202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</row>
    <row r="32" spans="2:16" s="220" customFormat="1" ht="42.75" customHeight="1">
      <c r="B32" s="216" t="s">
        <v>13</v>
      </c>
      <c r="C32" s="217"/>
      <c r="D32" s="216"/>
      <c r="E32" s="218"/>
      <c r="F32" s="219"/>
      <c r="G32" s="219">
        <f>G20+G25+G30</f>
        <v>102</v>
      </c>
      <c r="H32" s="219">
        <f t="shared" ref="H32:K32" si="3">H20+H25+H30</f>
        <v>197</v>
      </c>
      <c r="I32" s="219">
        <f t="shared" si="3"/>
        <v>197</v>
      </c>
      <c r="J32" s="219">
        <f t="shared" si="3"/>
        <v>102</v>
      </c>
      <c r="K32" s="219">
        <f t="shared" si="3"/>
        <v>39</v>
      </c>
      <c r="L32" s="219"/>
      <c r="M32" s="219"/>
      <c r="N32" s="219"/>
      <c r="O32" s="219"/>
      <c r="P32" s="219">
        <f t="shared" ref="P32" si="4">SUM(P20,P25,P30)</f>
        <v>637</v>
      </c>
    </row>
    <row r="33" spans="1:18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8" s="1" customFormat="1" ht="30.75" customHeight="1" thickBot="1">
      <c r="B34" s="41" t="s">
        <v>14</v>
      </c>
      <c r="C34" s="42"/>
      <c r="D34" s="42"/>
      <c r="E34" s="472" t="s">
        <v>613</v>
      </c>
      <c r="F34" s="43"/>
      <c r="G34" s="44"/>
      <c r="H34" s="132"/>
      <c r="I34" s="43"/>
      <c r="J34" s="43"/>
      <c r="K34" s="43"/>
      <c r="L34" s="43"/>
      <c r="N34" s="132"/>
      <c r="O34" s="132"/>
      <c r="P34" s="45"/>
    </row>
    <row r="35" spans="1:18" s="135" customFormat="1" ht="186" thickBot="1">
      <c r="A35" s="560" t="s">
        <v>15</v>
      </c>
      <c r="B35" s="561"/>
      <c r="C35" s="562"/>
      <c r="D35" s="133" t="s">
        <v>16</v>
      </c>
      <c r="E35" s="133" t="s">
        <v>17</v>
      </c>
      <c r="F35" s="133" t="s">
        <v>18</v>
      </c>
      <c r="G35" s="134" t="s">
        <v>19</v>
      </c>
      <c r="H35" s="134" t="s">
        <v>20</v>
      </c>
      <c r="I35" s="134" t="s">
        <v>36</v>
      </c>
      <c r="J35" s="134" t="s">
        <v>37</v>
      </c>
      <c r="K35" s="134" t="s">
        <v>89</v>
      </c>
      <c r="L35" s="134" t="s">
        <v>38</v>
      </c>
      <c r="M35" s="546" t="s">
        <v>50</v>
      </c>
      <c r="N35" s="547"/>
      <c r="O35" s="547"/>
      <c r="P35" s="548"/>
    </row>
    <row r="36" spans="1:18" s="8" customFormat="1" ht="57.65" customHeight="1">
      <c r="A36" s="232" t="str">
        <f>D28</f>
        <v>SAFTEY GREEN</v>
      </c>
      <c r="B36" s="87"/>
      <c r="C36" s="87"/>
      <c r="D36" s="87"/>
      <c r="E36" s="473"/>
      <c r="F36" s="87"/>
      <c r="G36" s="87"/>
      <c r="H36" s="122"/>
      <c r="I36" s="87"/>
      <c r="J36" s="87"/>
      <c r="K36" s="87"/>
      <c r="L36" s="87"/>
      <c r="M36" s="87"/>
      <c r="N36" s="87"/>
      <c r="O36" s="87"/>
      <c r="P36" s="88"/>
    </row>
    <row r="37" spans="1:18" s="6" customFormat="1" ht="119" customHeight="1">
      <c r="A37" s="46">
        <v>1</v>
      </c>
      <c r="B37" s="537" t="str">
        <f>L11</f>
        <v>100% OE COTTON FLEECE 350GSM (10oz)</v>
      </c>
      <c r="C37" s="490"/>
      <c r="D37" s="47" t="s">
        <v>49</v>
      </c>
      <c r="E37" s="48" t="s">
        <v>596</v>
      </c>
      <c r="F37" s="117" t="s">
        <v>9</v>
      </c>
      <c r="G37" s="49">
        <f>$P$32-G38</f>
        <v>427</v>
      </c>
      <c r="H37" s="461">
        <v>1.2849999999999999</v>
      </c>
      <c r="I37" s="50">
        <f>G37*H37</f>
        <v>548.69499999999994</v>
      </c>
      <c r="J37" s="50">
        <f>I37*4.8%+I37/30*0.5</f>
        <v>35.482276666666664</v>
      </c>
      <c r="K37" s="50">
        <v>3</v>
      </c>
      <c r="L37" s="51">
        <f>+K37+J37+I37</f>
        <v>587.17727666666656</v>
      </c>
      <c r="M37" s="476" t="s">
        <v>607</v>
      </c>
      <c r="N37" s="476"/>
      <c r="O37" s="476"/>
      <c r="P37" s="476"/>
      <c r="R37" s="6">
        <f>58+805</f>
        <v>863</v>
      </c>
    </row>
    <row r="38" spans="1:18" s="6" customFormat="1" ht="119" customHeight="1">
      <c r="A38" s="46">
        <v>1</v>
      </c>
      <c r="B38" s="537" t="str">
        <f>L12</f>
        <v>100% COTTON</v>
      </c>
      <c r="C38" s="490"/>
      <c r="D38" s="47" t="s">
        <v>49</v>
      </c>
      <c r="E38" s="48" t="s">
        <v>596</v>
      </c>
      <c r="F38" s="117" t="s">
        <v>9</v>
      </c>
      <c r="G38" s="49">
        <v>210</v>
      </c>
      <c r="H38" s="461">
        <v>1.3</v>
      </c>
      <c r="I38" s="50">
        <f>G38*H38</f>
        <v>273</v>
      </c>
      <c r="J38" s="50">
        <f>I38*4.8%+I38/30*0.5+2</f>
        <v>19.654</v>
      </c>
      <c r="K38" s="50"/>
      <c r="L38" s="51">
        <f>+K38+J38+I38</f>
        <v>292.654</v>
      </c>
      <c r="M38" s="476" t="s">
        <v>608</v>
      </c>
      <c r="N38" s="476"/>
      <c r="O38" s="476"/>
      <c r="P38" s="476"/>
      <c r="R38" s="6">
        <f>58+805</f>
        <v>863</v>
      </c>
    </row>
    <row r="39" spans="1:18" s="32" customFormat="1" ht="14.25" customHeight="1">
      <c r="B39" s="33"/>
      <c r="C39" s="33"/>
      <c r="D39" s="34"/>
      <c r="E39" s="35"/>
      <c r="F39" s="36"/>
      <c r="G39" s="37"/>
      <c r="H39" s="38"/>
      <c r="I39" s="38"/>
      <c r="J39" s="38"/>
      <c r="K39" s="38"/>
      <c r="L39" s="39"/>
      <c r="M39" s="40"/>
      <c r="N39" s="36"/>
      <c r="O39" s="36"/>
      <c r="P39" s="36"/>
    </row>
    <row r="40" spans="1:18" s="6" customFormat="1" ht="132.5" customHeight="1">
      <c r="A40" s="46">
        <v>2</v>
      </c>
      <c r="B40" s="538" t="s">
        <v>507</v>
      </c>
      <c r="C40" s="538"/>
      <c r="D40" s="450" t="s">
        <v>508</v>
      </c>
      <c r="E40" s="451" t="str">
        <f>E37</f>
        <v>EVENING PRIMRO</v>
      </c>
      <c r="F40" s="213" t="s">
        <v>9</v>
      </c>
      <c r="G40" s="313">
        <f>$P$32</f>
        <v>637</v>
      </c>
      <c r="H40" s="452">
        <v>0.21</v>
      </c>
      <c r="I40" s="314">
        <f>G40*H40</f>
        <v>133.76999999999998</v>
      </c>
      <c r="J40" s="314">
        <f>I40*0.1%+24</f>
        <v>24.133769999999998</v>
      </c>
      <c r="K40" s="314"/>
      <c r="L40" s="224">
        <f>+K40+J40+I40</f>
        <v>157.90376999999998</v>
      </c>
      <c r="M40" s="476" t="s">
        <v>609</v>
      </c>
      <c r="N40" s="476"/>
      <c r="O40" s="476"/>
      <c r="P40" s="476"/>
    </row>
    <row r="41" spans="1:18" s="6" customFormat="1" ht="63">
      <c r="A41" s="78"/>
      <c r="B41" s="554" t="s">
        <v>501</v>
      </c>
      <c r="C41" s="554"/>
      <c r="D41" s="554"/>
      <c r="E41" s="554"/>
      <c r="F41" s="554"/>
      <c r="G41" s="554"/>
      <c r="H41" s="554"/>
      <c r="I41" s="554"/>
      <c r="J41" s="554"/>
      <c r="K41" s="554"/>
      <c r="L41" s="554"/>
      <c r="M41" s="554"/>
      <c r="N41" s="554"/>
      <c r="O41" s="554"/>
      <c r="P41" s="554"/>
    </row>
    <row r="42" spans="1:18" s="6" customFormat="1" ht="66.75" customHeight="1">
      <c r="A42" s="78"/>
      <c r="B42" s="555" t="s">
        <v>502</v>
      </c>
      <c r="C42" s="555"/>
      <c r="D42" s="555"/>
      <c r="E42" s="555"/>
      <c r="F42" s="358" t="s">
        <v>59</v>
      </c>
      <c r="G42" s="358" t="s">
        <v>9</v>
      </c>
      <c r="H42" s="358" t="s">
        <v>56</v>
      </c>
      <c r="I42" s="462" t="s">
        <v>503</v>
      </c>
      <c r="J42" s="552"/>
      <c r="K42" s="552"/>
      <c r="L42" s="552"/>
      <c r="M42" s="552"/>
      <c r="N42" s="552"/>
      <c r="O42" s="552"/>
      <c r="P42" s="552"/>
    </row>
    <row r="43" spans="1:18" s="6" customFormat="1" ht="63">
      <c r="A43" s="78"/>
      <c r="B43" s="555" t="s">
        <v>504</v>
      </c>
      <c r="C43" s="555"/>
      <c r="D43" s="555"/>
      <c r="E43" s="555"/>
      <c r="F43" s="359"/>
      <c r="G43" s="359">
        <v>1</v>
      </c>
      <c r="H43" s="359">
        <v>1</v>
      </c>
      <c r="I43" s="360">
        <f>SUM(G43:H43)</f>
        <v>2</v>
      </c>
      <c r="J43" s="552"/>
      <c r="K43" s="552"/>
      <c r="L43" s="552"/>
      <c r="M43" s="552"/>
      <c r="N43" s="552"/>
      <c r="O43" s="552"/>
      <c r="P43" s="552"/>
    </row>
    <row r="44" spans="1:18" s="6" customFormat="1" ht="63">
      <c r="A44" s="78"/>
      <c r="B44" s="555" t="s">
        <v>505</v>
      </c>
      <c r="C44" s="555"/>
      <c r="D44" s="555"/>
      <c r="E44" s="555"/>
      <c r="F44" s="359">
        <v>2</v>
      </c>
      <c r="G44" s="359">
        <v>2</v>
      </c>
      <c r="H44" s="359">
        <v>2</v>
      </c>
      <c r="I44" s="360">
        <f>SUM(F44:H44)</f>
        <v>6</v>
      </c>
      <c r="J44" s="552"/>
      <c r="K44" s="552"/>
      <c r="L44" s="552"/>
      <c r="M44" s="552"/>
      <c r="N44" s="552"/>
      <c r="O44" s="552"/>
      <c r="P44" s="552"/>
    </row>
    <row r="45" spans="1:18" s="6" customFormat="1" ht="63">
      <c r="A45" s="78"/>
      <c r="B45" s="553" t="s">
        <v>503</v>
      </c>
      <c r="C45" s="553"/>
      <c r="D45" s="553"/>
      <c r="E45" s="553"/>
      <c r="F45" s="361">
        <f>SUM(F44)</f>
        <v>2</v>
      </c>
      <c r="G45" s="361">
        <f>SUM(G43:G44)</f>
        <v>3</v>
      </c>
      <c r="H45" s="361">
        <f>SUM(H43:H44)</f>
        <v>3</v>
      </c>
      <c r="I45" s="360">
        <f>SUM(I43:I44)</f>
        <v>8</v>
      </c>
      <c r="J45" s="552"/>
      <c r="K45" s="552"/>
      <c r="L45" s="552"/>
      <c r="M45" s="552"/>
      <c r="N45" s="552"/>
      <c r="O45" s="552"/>
      <c r="P45" s="552"/>
    </row>
    <row r="46" spans="1:18" s="53" customFormat="1" ht="52" customHeight="1" thickBot="1">
      <c r="B46" s="41" t="s">
        <v>21</v>
      </c>
      <c r="C46" s="54"/>
      <c r="D46" s="54"/>
      <c r="E46" s="54"/>
      <c r="G46" s="55"/>
      <c r="H46" s="56"/>
      <c r="P46" s="56"/>
    </row>
    <row r="47" spans="1:18" s="140" customFormat="1" ht="139" customHeight="1">
      <c r="A47" s="543" t="s">
        <v>22</v>
      </c>
      <c r="B47" s="544"/>
      <c r="C47" s="544"/>
      <c r="D47" s="544"/>
      <c r="E47" s="545"/>
      <c r="F47" s="136" t="s">
        <v>45</v>
      </c>
      <c r="G47" s="136" t="s">
        <v>23</v>
      </c>
      <c r="H47" s="549" t="s">
        <v>40</v>
      </c>
      <c r="I47" s="550"/>
      <c r="J47" s="137" t="s">
        <v>18</v>
      </c>
      <c r="K47" s="136" t="s">
        <v>46</v>
      </c>
      <c r="L47" s="136" t="s">
        <v>24</v>
      </c>
      <c r="M47" s="138" t="s">
        <v>25</v>
      </c>
      <c r="N47" s="138" t="s">
        <v>26</v>
      </c>
      <c r="O47" s="138" t="s">
        <v>27</v>
      </c>
      <c r="P47" s="139" t="s">
        <v>28</v>
      </c>
    </row>
    <row r="48" spans="1:18" s="6" customFormat="1" ht="96" customHeight="1">
      <c r="A48" s="131">
        <v>1</v>
      </c>
      <c r="B48" s="488" t="s">
        <v>39</v>
      </c>
      <c r="C48" s="489"/>
      <c r="D48" s="489"/>
      <c r="E48" s="490"/>
      <c r="F48" s="58" t="str">
        <f>E37</f>
        <v>EVENING PRIMRO</v>
      </c>
      <c r="G48" s="59" t="s">
        <v>597</v>
      </c>
      <c r="H48" s="493" t="str">
        <f>$D$28</f>
        <v>SAFTEY GREEN</v>
      </c>
      <c r="I48" s="493"/>
      <c r="J48" s="302" t="s">
        <v>29</v>
      </c>
      <c r="K48" s="49">
        <f>$P$32</f>
        <v>637</v>
      </c>
      <c r="L48" s="61">
        <f>260/4500</f>
        <v>5.7777777777777775E-2</v>
      </c>
      <c r="M48" s="62">
        <f>K48*L48</f>
        <v>36.804444444444442</v>
      </c>
      <c r="N48" s="62"/>
      <c r="O48" s="63">
        <f>ROUNDUP(N48+M48,0)</f>
        <v>37</v>
      </c>
      <c r="P48" s="204"/>
    </row>
    <row r="49" spans="1:18" s="6" customFormat="1" ht="66.75" customHeight="1">
      <c r="A49" s="131">
        <v>2</v>
      </c>
      <c r="B49" s="563" t="s">
        <v>509</v>
      </c>
      <c r="C49" s="564"/>
      <c r="D49" s="564"/>
      <c r="E49" s="565"/>
      <c r="F49" s="58" t="s">
        <v>516</v>
      </c>
      <c r="G49" s="59" t="s">
        <v>114</v>
      </c>
      <c r="H49" s="493" t="str">
        <f t="shared" ref="H49:H56" si="5">$D$28</f>
        <v>SAFTEY GREEN</v>
      </c>
      <c r="I49" s="493"/>
      <c r="J49" s="302" t="s">
        <v>29</v>
      </c>
      <c r="K49" s="49">
        <f>$P$32</f>
        <v>637</v>
      </c>
      <c r="L49" s="362">
        <f>3/4500</f>
        <v>6.6666666666666664E-4</v>
      </c>
      <c r="M49" s="62">
        <f>K49*L49</f>
        <v>0.42466666666666664</v>
      </c>
      <c r="N49" s="62"/>
      <c r="O49" s="63">
        <f>ROUNDUP(N49+M49,0)</f>
        <v>1</v>
      </c>
      <c r="P49" s="204"/>
    </row>
    <row r="50" spans="1:18" s="6" customFormat="1" ht="66" customHeight="1">
      <c r="A50" s="131">
        <v>3</v>
      </c>
      <c r="B50" s="488" t="s">
        <v>510</v>
      </c>
      <c r="C50" s="489"/>
      <c r="D50" s="489"/>
      <c r="E50" s="490"/>
      <c r="F50" s="58" t="s">
        <v>493</v>
      </c>
      <c r="G50" s="221"/>
      <c r="H50" s="493" t="str">
        <f t="shared" si="5"/>
        <v>SAFTEY GREEN</v>
      </c>
      <c r="I50" s="493"/>
      <c r="J50" s="60" t="s">
        <v>594</v>
      </c>
      <c r="K50" s="49">
        <f>$P$32</f>
        <v>637</v>
      </c>
      <c r="L50" s="65">
        <v>1</v>
      </c>
      <c r="M50" s="62">
        <f t="shared" ref="M50:M56" si="6">K50*L50</f>
        <v>637</v>
      </c>
      <c r="N50" s="62"/>
      <c r="O50" s="63">
        <f t="shared" ref="O50:O56" si="7">ROUNDUP(N50+M50,0)</f>
        <v>637</v>
      </c>
      <c r="P50" s="480" t="s">
        <v>610</v>
      </c>
      <c r="R50" s="356"/>
    </row>
    <row r="51" spans="1:18" s="6" customFormat="1" ht="58">
      <c r="A51" s="131">
        <v>4</v>
      </c>
      <c r="B51" s="364" t="s">
        <v>511</v>
      </c>
      <c r="C51" s="365"/>
      <c r="D51" s="365"/>
      <c r="E51" s="366"/>
      <c r="F51" s="58" t="s">
        <v>493</v>
      </c>
      <c r="G51" s="221"/>
      <c r="H51" s="493" t="str">
        <f t="shared" si="5"/>
        <v>SAFTEY GREEN</v>
      </c>
      <c r="I51" s="493"/>
      <c r="J51" s="60" t="s">
        <v>594</v>
      </c>
      <c r="K51" s="49">
        <f>G32</f>
        <v>102</v>
      </c>
      <c r="L51" s="65">
        <v>1</v>
      </c>
      <c r="M51" s="62">
        <f t="shared" si="6"/>
        <v>102</v>
      </c>
      <c r="N51" s="62"/>
      <c r="O51" s="63">
        <f t="shared" si="7"/>
        <v>102</v>
      </c>
      <c r="P51" s="481"/>
      <c r="R51" s="356"/>
    </row>
    <row r="52" spans="1:18" s="6" customFormat="1" ht="58">
      <c r="A52" s="131">
        <v>5</v>
      </c>
      <c r="B52" s="488" t="s">
        <v>512</v>
      </c>
      <c r="C52" s="489"/>
      <c r="D52" s="489"/>
      <c r="E52" s="490"/>
      <c r="F52" s="58" t="s">
        <v>493</v>
      </c>
      <c r="G52" s="221"/>
      <c r="H52" s="493" t="str">
        <f t="shared" si="5"/>
        <v>SAFTEY GREEN</v>
      </c>
      <c r="I52" s="493"/>
      <c r="J52" s="60" t="s">
        <v>594</v>
      </c>
      <c r="K52" s="49">
        <f>H32</f>
        <v>197</v>
      </c>
      <c r="L52" s="65">
        <v>1</v>
      </c>
      <c r="M52" s="62">
        <f t="shared" si="6"/>
        <v>197</v>
      </c>
      <c r="N52" s="62"/>
      <c r="O52" s="63">
        <f t="shared" si="7"/>
        <v>197</v>
      </c>
      <c r="P52" s="481"/>
    </row>
    <row r="53" spans="1:18" s="6" customFormat="1" ht="58">
      <c r="A53" s="131">
        <v>6</v>
      </c>
      <c r="B53" s="488" t="s">
        <v>513</v>
      </c>
      <c r="C53" s="489"/>
      <c r="D53" s="489"/>
      <c r="E53" s="490"/>
      <c r="F53" s="58" t="s">
        <v>493</v>
      </c>
      <c r="G53" s="221"/>
      <c r="H53" s="493" t="str">
        <f t="shared" si="5"/>
        <v>SAFTEY GREEN</v>
      </c>
      <c r="I53" s="493"/>
      <c r="J53" s="60" t="s">
        <v>594</v>
      </c>
      <c r="K53" s="49">
        <f>I32</f>
        <v>197</v>
      </c>
      <c r="L53" s="65">
        <v>1</v>
      </c>
      <c r="M53" s="62">
        <f t="shared" si="6"/>
        <v>197</v>
      </c>
      <c r="N53" s="62"/>
      <c r="O53" s="63">
        <f t="shared" si="7"/>
        <v>197</v>
      </c>
      <c r="P53" s="481"/>
    </row>
    <row r="54" spans="1:18" s="6" customFormat="1" ht="58">
      <c r="A54" s="131">
        <v>7</v>
      </c>
      <c r="B54" s="488" t="s">
        <v>514</v>
      </c>
      <c r="C54" s="489"/>
      <c r="D54" s="489"/>
      <c r="E54" s="490"/>
      <c r="F54" s="58" t="s">
        <v>493</v>
      </c>
      <c r="G54" s="221"/>
      <c r="H54" s="493" t="str">
        <f t="shared" si="5"/>
        <v>SAFTEY GREEN</v>
      </c>
      <c r="I54" s="493"/>
      <c r="J54" s="60" t="s">
        <v>594</v>
      </c>
      <c r="K54" s="49">
        <f>J30</f>
        <v>102</v>
      </c>
      <c r="L54" s="65">
        <v>1</v>
      </c>
      <c r="M54" s="62">
        <f t="shared" si="6"/>
        <v>102</v>
      </c>
      <c r="N54" s="62"/>
      <c r="O54" s="63">
        <f t="shared" si="7"/>
        <v>102</v>
      </c>
      <c r="P54" s="481"/>
      <c r="R54" s="356"/>
    </row>
    <row r="55" spans="1:18" s="6" customFormat="1" ht="58">
      <c r="A55" s="131">
        <v>8</v>
      </c>
      <c r="B55" s="488" t="s">
        <v>515</v>
      </c>
      <c r="C55" s="489"/>
      <c r="D55" s="489"/>
      <c r="E55" s="490"/>
      <c r="F55" s="58" t="s">
        <v>493</v>
      </c>
      <c r="G55" s="221"/>
      <c r="H55" s="493" t="str">
        <f t="shared" si="5"/>
        <v>SAFTEY GREEN</v>
      </c>
      <c r="I55" s="493"/>
      <c r="J55" s="60" t="s">
        <v>594</v>
      </c>
      <c r="K55" s="49">
        <f>K32</f>
        <v>39</v>
      </c>
      <c r="L55" s="65">
        <v>1</v>
      </c>
      <c r="M55" s="62">
        <f t="shared" si="6"/>
        <v>39</v>
      </c>
      <c r="N55" s="314"/>
      <c r="O55" s="63">
        <f t="shared" si="7"/>
        <v>39</v>
      </c>
      <c r="P55" s="482"/>
    </row>
    <row r="56" spans="1:18" s="6" customFormat="1" ht="88.5" customHeight="1">
      <c r="A56" s="131">
        <v>9</v>
      </c>
      <c r="B56" s="488" t="s">
        <v>494</v>
      </c>
      <c r="C56" s="489"/>
      <c r="D56" s="489"/>
      <c r="E56" s="490"/>
      <c r="F56" s="58" t="s">
        <v>493</v>
      </c>
      <c r="G56" s="221"/>
      <c r="H56" s="493" t="str">
        <f t="shared" si="5"/>
        <v>SAFTEY GREEN</v>
      </c>
      <c r="I56" s="493"/>
      <c r="J56" s="60" t="s">
        <v>594</v>
      </c>
      <c r="K56" s="313">
        <f>P32</f>
        <v>637</v>
      </c>
      <c r="L56" s="65">
        <v>1</v>
      </c>
      <c r="M56" s="62">
        <f t="shared" si="6"/>
        <v>637</v>
      </c>
      <c r="N56" s="314"/>
      <c r="O56" s="63">
        <f t="shared" si="7"/>
        <v>637</v>
      </c>
      <c r="P56" s="353"/>
    </row>
    <row r="57" spans="1:18" s="52" customFormat="1" ht="19.5" customHeight="1">
      <c r="A57" s="132"/>
      <c r="B57" s="132"/>
      <c r="C57" s="132"/>
      <c r="D57" s="132"/>
      <c r="E57" s="132"/>
      <c r="F57" s="132"/>
      <c r="G57" s="66"/>
      <c r="H57" s="132"/>
      <c r="I57" s="132"/>
      <c r="J57" s="132"/>
      <c r="K57" s="132"/>
      <c r="L57" s="132"/>
      <c r="M57" s="132"/>
      <c r="N57" s="132"/>
      <c r="O57" s="132"/>
      <c r="P57" s="132"/>
    </row>
    <row r="58" spans="1:18" s="53" customFormat="1" ht="44.5" customHeight="1" thickBot="1">
      <c r="B58" s="41" t="s">
        <v>66</v>
      </c>
      <c r="C58" s="54"/>
      <c r="D58" s="54"/>
      <c r="E58" s="54"/>
      <c r="F58" s="67"/>
      <c r="G58" s="68"/>
      <c r="H58" s="69"/>
      <c r="I58" s="67"/>
      <c r="J58" s="67"/>
      <c r="K58" s="67"/>
      <c r="L58" s="67"/>
      <c r="M58" s="67"/>
      <c r="N58" s="67"/>
      <c r="O58" s="67"/>
      <c r="P58" s="69"/>
    </row>
    <row r="59" spans="1:18" s="6" customFormat="1" ht="181.5" customHeight="1">
      <c r="A59" s="484" t="s">
        <v>22</v>
      </c>
      <c r="B59" s="485"/>
      <c r="C59" s="485"/>
      <c r="D59" s="485"/>
      <c r="E59" s="486"/>
      <c r="F59" s="141" t="s">
        <v>45</v>
      </c>
      <c r="G59" s="141" t="s">
        <v>23</v>
      </c>
      <c r="H59" s="491" t="s">
        <v>40</v>
      </c>
      <c r="I59" s="492"/>
      <c r="J59" s="142" t="s">
        <v>18</v>
      </c>
      <c r="K59" s="141" t="s">
        <v>46</v>
      </c>
      <c r="L59" s="141" t="s">
        <v>24</v>
      </c>
      <c r="M59" s="143" t="s">
        <v>25</v>
      </c>
      <c r="N59" s="143" t="s">
        <v>26</v>
      </c>
      <c r="O59" s="143" t="s">
        <v>27</v>
      </c>
      <c r="P59" s="144" t="s">
        <v>28</v>
      </c>
    </row>
    <row r="60" spans="1:18" s="6" customFormat="1" ht="48" customHeight="1">
      <c r="A60" s="213">
        <v>1</v>
      </c>
      <c r="B60" s="488" t="s">
        <v>113</v>
      </c>
      <c r="C60" s="489"/>
      <c r="D60" s="489"/>
      <c r="E60" s="490"/>
      <c r="F60" s="222" t="s">
        <v>114</v>
      </c>
      <c r="G60" s="222" t="str">
        <f>F60</f>
        <v>WHITE</v>
      </c>
      <c r="H60" s="493" t="str">
        <f>$D$28</f>
        <v>SAFTEY GREEN</v>
      </c>
      <c r="I60" s="493"/>
      <c r="J60" s="223" t="s">
        <v>30</v>
      </c>
      <c r="K60" s="49">
        <f>$P$32</f>
        <v>637</v>
      </c>
      <c r="L60" s="224">
        <v>1</v>
      </c>
      <c r="M60" s="224">
        <f t="shared" ref="M60:M65" si="8">L60*K60</f>
        <v>637</v>
      </c>
      <c r="N60" s="224"/>
      <c r="O60" s="225">
        <f t="shared" ref="O60:O65" si="9">N60+M60</f>
        <v>637</v>
      </c>
      <c r="P60" s="226"/>
    </row>
    <row r="61" spans="1:18" s="6" customFormat="1" ht="48" customHeight="1">
      <c r="A61" s="213">
        <v>2</v>
      </c>
      <c r="B61" s="488" t="s">
        <v>496</v>
      </c>
      <c r="C61" s="489"/>
      <c r="D61" s="489"/>
      <c r="E61" s="490"/>
      <c r="F61" s="222" t="s">
        <v>114</v>
      </c>
      <c r="G61" s="222" t="str">
        <f>F61</f>
        <v>WHITE</v>
      </c>
      <c r="H61" s="493" t="str">
        <f>$D$28</f>
        <v>SAFTEY GREEN</v>
      </c>
      <c r="I61" s="493"/>
      <c r="J61" s="223" t="s">
        <v>30</v>
      </c>
      <c r="K61" s="49">
        <f>$P$32</f>
        <v>637</v>
      </c>
      <c r="L61" s="224">
        <v>1</v>
      </c>
      <c r="M61" s="224">
        <f t="shared" si="8"/>
        <v>637</v>
      </c>
      <c r="N61" s="224"/>
      <c r="O61" s="225">
        <f t="shared" si="9"/>
        <v>637</v>
      </c>
      <c r="P61" s="226"/>
    </row>
    <row r="62" spans="1:18" s="6" customFormat="1" ht="54" customHeight="1">
      <c r="A62" s="213">
        <v>3</v>
      </c>
      <c r="B62" s="488" t="s">
        <v>115</v>
      </c>
      <c r="C62" s="489"/>
      <c r="D62" s="489"/>
      <c r="E62" s="490"/>
      <c r="F62" s="227" t="s">
        <v>90</v>
      </c>
      <c r="G62" s="222" t="str">
        <f t="shared" ref="G62:G65" si="10">F62</f>
        <v>CLEAR</v>
      </c>
      <c r="H62" s="493" t="str">
        <f t="shared" ref="H62:H65" si="11">$D$28</f>
        <v>SAFTEY GREEN</v>
      </c>
      <c r="I62" s="493"/>
      <c r="J62" s="223" t="s">
        <v>30</v>
      </c>
      <c r="K62" s="49">
        <f t="shared" ref="K62:K65" si="12">$P$32</f>
        <v>637</v>
      </c>
      <c r="L62" s="224">
        <v>1</v>
      </c>
      <c r="M62" s="224">
        <f t="shared" si="8"/>
        <v>637</v>
      </c>
      <c r="N62" s="224"/>
      <c r="O62" s="225">
        <f t="shared" si="9"/>
        <v>637</v>
      </c>
      <c r="P62" s="228"/>
    </row>
    <row r="63" spans="1:18" s="6" customFormat="1" ht="54" customHeight="1">
      <c r="A63" s="213">
        <v>4</v>
      </c>
      <c r="B63" s="488" t="s">
        <v>116</v>
      </c>
      <c r="C63" s="489"/>
      <c r="D63" s="489"/>
      <c r="E63" s="490"/>
      <c r="F63" s="227" t="s">
        <v>90</v>
      </c>
      <c r="G63" s="222" t="str">
        <f t="shared" si="10"/>
        <v>CLEAR</v>
      </c>
      <c r="H63" s="493" t="str">
        <f t="shared" si="11"/>
        <v>SAFTEY GREEN</v>
      </c>
      <c r="I63" s="493"/>
      <c r="J63" s="223" t="s">
        <v>30</v>
      </c>
      <c r="K63" s="49">
        <f t="shared" si="12"/>
        <v>637</v>
      </c>
      <c r="L63" s="229">
        <f>1/15</f>
        <v>6.6666666666666666E-2</v>
      </c>
      <c r="M63" s="224">
        <f t="shared" si="8"/>
        <v>42.466666666666669</v>
      </c>
      <c r="N63" s="224"/>
      <c r="O63" s="225">
        <f t="shared" si="9"/>
        <v>42.466666666666669</v>
      </c>
      <c r="P63" s="64"/>
    </row>
    <row r="64" spans="1:18" s="6" customFormat="1" ht="54" customHeight="1">
      <c r="A64" s="213">
        <v>5</v>
      </c>
      <c r="B64" s="488" t="s">
        <v>117</v>
      </c>
      <c r="C64" s="489"/>
      <c r="D64" s="489"/>
      <c r="E64" s="490"/>
      <c r="F64" s="230" t="s">
        <v>54</v>
      </c>
      <c r="G64" s="231" t="str">
        <f t="shared" si="10"/>
        <v>NATURAL</v>
      </c>
      <c r="H64" s="493" t="str">
        <f t="shared" si="11"/>
        <v>SAFTEY GREEN</v>
      </c>
      <c r="I64" s="493"/>
      <c r="J64" s="223" t="s">
        <v>30</v>
      </c>
      <c r="K64" s="49">
        <f t="shared" si="12"/>
        <v>637</v>
      </c>
      <c r="L64" s="229">
        <f>1/15</f>
        <v>6.6666666666666666E-2</v>
      </c>
      <c r="M64" s="224">
        <f t="shared" si="8"/>
        <v>42.466666666666669</v>
      </c>
      <c r="N64" s="224"/>
      <c r="O64" s="225">
        <f t="shared" si="9"/>
        <v>42.466666666666669</v>
      </c>
      <c r="P64" s="64"/>
    </row>
    <row r="65" spans="1:16" s="6" customFormat="1" ht="54" customHeight="1">
      <c r="A65" s="213">
        <v>6</v>
      </c>
      <c r="B65" s="488" t="s">
        <v>53</v>
      </c>
      <c r="C65" s="489"/>
      <c r="D65" s="489"/>
      <c r="E65" s="490"/>
      <c r="F65" s="230" t="s">
        <v>54</v>
      </c>
      <c r="G65" s="231" t="str">
        <f t="shared" si="10"/>
        <v>NATURAL</v>
      </c>
      <c r="H65" s="493" t="str">
        <f t="shared" si="11"/>
        <v>SAFTEY GREEN</v>
      </c>
      <c r="I65" s="493"/>
      <c r="J65" s="223" t="s">
        <v>30</v>
      </c>
      <c r="K65" s="49">
        <f t="shared" si="12"/>
        <v>637</v>
      </c>
      <c r="L65" s="229">
        <f>L64*2</f>
        <v>0.13333333333333333</v>
      </c>
      <c r="M65" s="224">
        <f t="shared" si="8"/>
        <v>84.933333333333337</v>
      </c>
      <c r="N65" s="224"/>
      <c r="O65" s="225">
        <f t="shared" si="9"/>
        <v>84.933333333333337</v>
      </c>
      <c r="P65" s="64"/>
    </row>
    <row r="66" spans="1:16" s="70" customFormat="1" ht="20.25" customHeight="1">
      <c r="B66" s="71"/>
      <c r="C66" s="71"/>
      <c r="G66" s="72"/>
      <c r="H66" s="74"/>
      <c r="N66" s="73"/>
      <c r="O66" s="73"/>
      <c r="P66" s="74"/>
    </row>
    <row r="67" spans="1:16" s="6" customFormat="1" ht="33" customHeight="1">
      <c r="B67" s="41" t="s">
        <v>67</v>
      </c>
      <c r="C67" s="75"/>
      <c r="G67" s="76"/>
      <c r="H67" s="78"/>
      <c r="J67" s="495" t="s">
        <v>31</v>
      </c>
      <c r="K67" s="495"/>
      <c r="L67" s="495"/>
      <c r="M67" s="495"/>
      <c r="N67" s="77"/>
      <c r="O67" s="77"/>
      <c r="P67" s="78"/>
    </row>
    <row r="68" spans="1:16" s="75" customFormat="1" ht="120" customHeight="1">
      <c r="A68" s="75">
        <v>1</v>
      </c>
      <c r="B68" s="160" t="s">
        <v>93</v>
      </c>
      <c r="C68" s="566" t="s">
        <v>599</v>
      </c>
      <c r="D68" s="566"/>
      <c r="E68" s="566"/>
      <c r="F68" s="566"/>
      <c r="G68" s="566"/>
      <c r="H68" s="566"/>
      <c r="I68" s="566"/>
      <c r="J68" s="161" t="s">
        <v>179</v>
      </c>
      <c r="K68" s="163"/>
      <c r="L68" s="76"/>
      <c r="M68" s="76"/>
      <c r="N68" s="76"/>
      <c r="O68" s="76"/>
      <c r="P68" s="76"/>
    </row>
    <row r="69" spans="1:16" s="6" customFormat="1" ht="0.65" customHeight="1">
      <c r="A69" s="75"/>
      <c r="B69" s="478" t="s">
        <v>47</v>
      </c>
      <c r="C69" s="478"/>
      <c r="D69" s="478"/>
      <c r="E69" s="478"/>
      <c r="F69" s="478"/>
      <c r="G69" s="478"/>
      <c r="H69" s="478"/>
      <c r="I69" s="478"/>
      <c r="J69" s="76"/>
      <c r="K69" s="163"/>
      <c r="L69" s="76"/>
      <c r="M69" s="76"/>
      <c r="N69" s="76"/>
      <c r="O69" s="76"/>
      <c r="P69" s="76"/>
    </row>
    <row r="70" spans="1:16" s="6" customFormat="1" ht="44.25" customHeight="1">
      <c r="A70" s="75"/>
      <c r="B70" s="487" t="s">
        <v>47</v>
      </c>
      <c r="C70" s="487"/>
      <c r="D70" s="487"/>
      <c r="E70" s="487"/>
      <c r="F70" s="487"/>
      <c r="G70" s="487"/>
      <c r="H70" s="487"/>
      <c r="I70" s="487"/>
      <c r="J70" s="76"/>
      <c r="K70" s="163"/>
      <c r="L70" s="76"/>
      <c r="M70" s="76"/>
      <c r="N70" s="76"/>
      <c r="O70" s="76"/>
      <c r="P70" s="76"/>
    </row>
    <row r="71" spans="1:16" s="6" customFormat="1" ht="45.75" customHeight="1">
      <c r="A71" s="75"/>
      <c r="B71" s="188" t="s">
        <v>40</v>
      </c>
      <c r="C71" s="494" t="s">
        <v>51</v>
      </c>
      <c r="D71" s="494"/>
      <c r="E71" s="494"/>
      <c r="F71" s="494"/>
      <c r="G71" s="494"/>
      <c r="H71" s="494"/>
      <c r="I71" s="494"/>
      <c r="J71" s="76"/>
      <c r="K71" s="76"/>
      <c r="L71" s="76"/>
      <c r="M71" s="76"/>
      <c r="N71" s="76"/>
      <c r="O71" s="76"/>
      <c r="P71" s="76"/>
    </row>
    <row r="72" spans="1:16" s="6" customFormat="1" ht="128.5" customHeight="1">
      <c r="A72" s="75"/>
      <c r="B72" s="189" t="str">
        <f>D28</f>
        <v>SAFTEY GREEN</v>
      </c>
      <c r="C72" s="483" t="s">
        <v>611</v>
      </c>
      <c r="D72" s="483"/>
      <c r="E72" s="483"/>
      <c r="F72" s="483"/>
      <c r="G72" s="483"/>
      <c r="H72" s="483"/>
      <c r="I72" s="483"/>
      <c r="J72" s="76"/>
      <c r="K72" s="76"/>
      <c r="L72" s="76"/>
      <c r="M72" s="76"/>
      <c r="N72" s="76"/>
    </row>
    <row r="73" spans="1:16" s="6" customFormat="1" ht="83.25" customHeight="1">
      <c r="A73" s="75"/>
      <c r="B73" s="477" t="s">
        <v>615</v>
      </c>
      <c r="C73" s="477"/>
      <c r="D73" s="477"/>
      <c r="E73" s="477"/>
      <c r="F73" s="477"/>
      <c r="G73" s="477"/>
      <c r="H73" s="477"/>
      <c r="I73" s="477"/>
      <c r="J73" s="76"/>
      <c r="K73" s="76"/>
    </row>
    <row r="74" spans="1:16" s="6" customFormat="1" ht="34.5" customHeight="1">
      <c r="A74" s="75"/>
      <c r="B74" s="479" t="s">
        <v>55</v>
      </c>
      <c r="C74" s="479"/>
      <c r="D74" s="187" t="s">
        <v>70</v>
      </c>
      <c r="E74" s="187" t="s">
        <v>59</v>
      </c>
      <c r="F74" s="187" t="s">
        <v>9</v>
      </c>
      <c r="G74" s="187" t="s">
        <v>56</v>
      </c>
      <c r="H74" s="187" t="s">
        <v>57</v>
      </c>
      <c r="I74" s="187" t="s">
        <v>58</v>
      </c>
    </row>
    <row r="75" spans="1:16" s="82" customFormat="1" ht="58" customHeight="1">
      <c r="A75" s="81"/>
      <c r="B75" s="523" t="s">
        <v>101</v>
      </c>
      <c r="C75" s="524"/>
      <c r="D75" s="525" t="s">
        <v>600</v>
      </c>
      <c r="E75" s="526"/>
      <c r="F75" s="526"/>
      <c r="G75" s="526"/>
      <c r="H75" s="526"/>
      <c r="I75" s="527"/>
      <c r="J75" s="79"/>
      <c r="L75" s="206"/>
      <c r="M75" s="206"/>
    </row>
    <row r="76" spans="1:16" s="6" customFormat="1" ht="268.5" customHeight="1">
      <c r="A76" s="75"/>
      <c r="B76" s="528" t="s">
        <v>593</v>
      </c>
      <c r="C76" s="529"/>
      <c r="D76" s="363"/>
      <c r="E76" s="363" t="s">
        <v>595</v>
      </c>
      <c r="F76" s="363" t="s">
        <v>517</v>
      </c>
      <c r="G76" s="363" t="s">
        <v>518</v>
      </c>
      <c r="H76" s="363" t="s">
        <v>519</v>
      </c>
      <c r="I76" s="363" t="s">
        <v>520</v>
      </c>
      <c r="J76" s="76"/>
    </row>
    <row r="77" spans="1:16" s="82" customFormat="1" ht="58" customHeight="1">
      <c r="A77" s="81"/>
      <c r="B77" s="523" t="s">
        <v>101</v>
      </c>
      <c r="C77" s="524"/>
      <c r="D77" s="525" t="s">
        <v>601</v>
      </c>
      <c r="E77" s="526"/>
      <c r="F77" s="526"/>
      <c r="G77" s="526"/>
      <c r="H77" s="526"/>
      <c r="I77" s="527"/>
      <c r="J77" s="79"/>
      <c r="L77" s="206"/>
      <c r="M77" s="206"/>
    </row>
    <row r="78" spans="1:16" s="6" customFormat="1" ht="268.5" customHeight="1">
      <c r="A78" s="75"/>
      <c r="B78" s="528" t="s">
        <v>598</v>
      </c>
      <c r="C78" s="529"/>
      <c r="D78" s="363"/>
      <c r="E78" s="363" t="s">
        <v>595</v>
      </c>
      <c r="F78" s="363" t="s">
        <v>517</v>
      </c>
      <c r="G78" s="363" t="s">
        <v>518</v>
      </c>
      <c r="H78" s="363" t="s">
        <v>519</v>
      </c>
      <c r="I78" s="363" t="s">
        <v>520</v>
      </c>
      <c r="J78" s="76"/>
    </row>
    <row r="79" spans="1:16" s="195" customFormat="1" ht="41.5" customHeight="1">
      <c r="A79" s="192"/>
      <c r="B79" s="193"/>
      <c r="C79" s="193"/>
      <c r="D79" s="191"/>
      <c r="E79" s="191"/>
      <c r="F79" s="191"/>
      <c r="G79" s="191"/>
      <c r="H79" s="191"/>
      <c r="I79" s="191"/>
      <c r="J79" s="194"/>
      <c r="N79" s="441"/>
    </row>
    <row r="80" spans="1:16" s="75" customFormat="1" ht="34.9" hidden="1" customHeight="1">
      <c r="B80" s="160" t="s">
        <v>93</v>
      </c>
      <c r="C80" s="161" t="s">
        <v>99</v>
      </c>
      <c r="D80" s="6"/>
      <c r="E80" s="6"/>
      <c r="F80" s="6"/>
      <c r="G80" s="76"/>
      <c r="H80" s="162"/>
      <c r="I80" s="76"/>
      <c r="J80" s="76"/>
      <c r="K80" s="163"/>
      <c r="L80" s="76"/>
      <c r="M80" s="76"/>
      <c r="N80" s="76"/>
      <c r="O80" s="76"/>
      <c r="P80" s="76"/>
    </row>
    <row r="81" spans="1:16" s="6" customFormat="1" ht="0.65" hidden="1" customHeight="1">
      <c r="A81" s="75"/>
      <c r="B81" s="478" t="s">
        <v>47</v>
      </c>
      <c r="C81" s="478"/>
      <c r="D81" s="478"/>
      <c r="E81" s="478"/>
      <c r="F81" s="478"/>
      <c r="G81" s="478"/>
      <c r="H81" s="478"/>
      <c r="I81" s="478"/>
      <c r="J81" s="76"/>
      <c r="K81" s="163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487" t="s">
        <v>47</v>
      </c>
      <c r="C82" s="487"/>
      <c r="D82" s="487"/>
      <c r="E82" s="487"/>
      <c r="F82" s="487"/>
      <c r="G82" s="487"/>
      <c r="H82" s="487"/>
      <c r="I82" s="487"/>
      <c r="J82" s="76"/>
      <c r="K82" s="163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188" t="s">
        <v>40</v>
      </c>
      <c r="C83" s="494" t="s">
        <v>51</v>
      </c>
      <c r="D83" s="494"/>
      <c r="E83" s="494"/>
      <c r="F83" s="494"/>
      <c r="G83" s="494"/>
      <c r="H83" s="494"/>
      <c r="I83" s="494"/>
      <c r="J83" s="76"/>
      <c r="K83" s="76"/>
      <c r="L83" s="76"/>
      <c r="M83" s="76"/>
      <c r="N83" s="76"/>
      <c r="O83" s="76"/>
      <c r="P83" s="76"/>
    </row>
    <row r="84" spans="1:16" s="6" customFormat="1" ht="39" hidden="1" customHeight="1">
      <c r="A84" s="75"/>
      <c r="B84" s="189" t="str">
        <f>$D$18</f>
        <v>PINK</v>
      </c>
      <c r="C84" s="515" t="s">
        <v>98</v>
      </c>
      <c r="D84" s="516"/>
      <c r="E84" s="516"/>
      <c r="F84" s="516"/>
      <c r="G84" s="516"/>
      <c r="H84" s="516"/>
      <c r="I84" s="517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65" t="str">
        <f>$D$25</f>
        <v>GREEN</v>
      </c>
      <c r="C85" s="518"/>
      <c r="D85" s="499"/>
      <c r="E85" s="499"/>
      <c r="F85" s="499"/>
      <c r="G85" s="499"/>
      <c r="H85" s="499"/>
      <c r="I85" s="519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189" t="str">
        <f>$D$30</f>
        <v>SAFTEY GREEN</v>
      </c>
      <c r="C86" s="520"/>
      <c r="D86" s="521"/>
      <c r="E86" s="521"/>
      <c r="F86" s="521"/>
      <c r="G86" s="521"/>
      <c r="H86" s="521"/>
      <c r="I86" s="522"/>
      <c r="J86" s="76"/>
      <c r="K86" s="76"/>
      <c r="L86" s="76"/>
      <c r="M86" s="76"/>
      <c r="N86" s="76"/>
    </row>
    <row r="87" spans="1:16" s="6" customFormat="1" ht="34.5" hidden="1" customHeight="1">
      <c r="A87" s="75"/>
      <c r="B87" s="478" t="s">
        <v>52</v>
      </c>
      <c r="C87" s="478"/>
      <c r="D87" s="478"/>
      <c r="E87" s="478"/>
      <c r="F87" s="478"/>
      <c r="G87" s="478"/>
      <c r="H87" s="478"/>
      <c r="I87" s="478"/>
      <c r="J87" s="76"/>
      <c r="K87" s="76"/>
    </row>
    <row r="88" spans="1:16" s="6" customFormat="1" ht="34.5" hidden="1" customHeight="1">
      <c r="A88" s="75"/>
      <c r="B88" s="479" t="s">
        <v>55</v>
      </c>
      <c r="C88" s="479"/>
      <c r="D88" s="187" t="s">
        <v>70</v>
      </c>
      <c r="E88" s="187" t="s">
        <v>59</v>
      </c>
      <c r="F88" s="187" t="s">
        <v>9</v>
      </c>
      <c r="G88" s="187" t="s">
        <v>56</v>
      </c>
      <c r="H88" s="187" t="s">
        <v>57</v>
      </c>
      <c r="I88" s="187" t="s">
        <v>58</v>
      </c>
      <c r="J88" s="161" t="s">
        <v>100</v>
      </c>
    </row>
    <row r="89" spans="1:16" s="6" customFormat="1" ht="154" hidden="1" customHeight="1">
      <c r="A89" s="75"/>
      <c r="B89" s="530" t="s">
        <v>97</v>
      </c>
      <c r="C89" s="530"/>
      <c r="D89" s="190"/>
      <c r="E89" s="190"/>
      <c r="F89" s="190"/>
      <c r="G89" s="205">
        <v>3.25</v>
      </c>
      <c r="H89" s="190"/>
      <c r="I89" s="190"/>
      <c r="J89" s="76"/>
    </row>
    <row r="90" spans="1:16" s="75" customFormat="1" ht="34.5" customHeight="1">
      <c r="A90" s="75">
        <v>2</v>
      </c>
      <c r="B90" s="160" t="s">
        <v>94</v>
      </c>
      <c r="C90" s="503" t="s">
        <v>84</v>
      </c>
      <c r="D90" s="503"/>
      <c r="E90" s="503"/>
      <c r="F90" s="503"/>
      <c r="G90" s="76"/>
      <c r="H90" s="162"/>
      <c r="I90" s="76"/>
      <c r="J90" s="76"/>
      <c r="K90" s="163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478" t="s">
        <v>47</v>
      </c>
      <c r="C91" s="478"/>
      <c r="D91" s="478"/>
      <c r="E91" s="478"/>
      <c r="F91" s="478"/>
      <c r="G91" s="478"/>
      <c r="H91" s="478"/>
      <c r="I91" s="478"/>
      <c r="J91" s="76"/>
      <c r="K91" s="163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164" t="s">
        <v>40</v>
      </c>
      <c r="C92" s="514" t="s">
        <v>72</v>
      </c>
      <c r="D92" s="514"/>
      <c r="E92" s="514"/>
      <c r="F92" s="514"/>
      <c r="G92" s="514"/>
      <c r="H92" s="514"/>
      <c r="I92" s="514"/>
      <c r="J92" s="76"/>
      <c r="K92" s="76"/>
      <c r="L92" s="76"/>
      <c r="M92" s="76"/>
      <c r="N92" s="76"/>
      <c r="O92" s="76"/>
      <c r="P92" s="76"/>
    </row>
    <row r="93" spans="1:16" s="6" customFormat="1" ht="39" hidden="1" customHeight="1">
      <c r="A93" s="75"/>
      <c r="B93" s="165" t="e">
        <f>#REF!</f>
        <v>#REF!</v>
      </c>
      <c r="C93" s="499" t="s">
        <v>63</v>
      </c>
      <c r="D93" s="499"/>
      <c r="E93" s="499"/>
      <c r="F93" s="499"/>
      <c r="G93" s="499"/>
      <c r="H93" s="499"/>
      <c r="I93" s="499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5" t="e">
        <f>#REF!</f>
        <v>#REF!</v>
      </c>
      <c r="C94" s="499" t="s">
        <v>63</v>
      </c>
      <c r="D94" s="499"/>
      <c r="E94" s="499"/>
      <c r="F94" s="499"/>
      <c r="G94" s="499"/>
      <c r="H94" s="499"/>
      <c r="I94" s="499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5" t="e">
        <f>#REF!</f>
        <v>#REF!</v>
      </c>
      <c r="C95" s="499" t="s">
        <v>63</v>
      </c>
      <c r="D95" s="499"/>
      <c r="E95" s="499"/>
      <c r="F95" s="499"/>
      <c r="G95" s="499"/>
      <c r="H95" s="499"/>
      <c r="I95" s="499"/>
      <c r="J95" s="76"/>
      <c r="K95" s="76"/>
      <c r="L95" s="76"/>
      <c r="M95" s="76"/>
      <c r="N95" s="76"/>
    </row>
    <row r="96" spans="1:16" s="6" customFormat="1" ht="34.5" hidden="1" customHeight="1">
      <c r="A96" s="75"/>
      <c r="B96" s="478" t="s">
        <v>73</v>
      </c>
      <c r="C96" s="478"/>
      <c r="D96" s="478"/>
      <c r="E96" s="478"/>
      <c r="F96" s="478"/>
      <c r="G96" s="478"/>
      <c r="H96" s="478"/>
      <c r="I96" s="478"/>
      <c r="J96" s="76"/>
      <c r="K96" s="76"/>
    </row>
    <row r="97" spans="1:16" s="6" customFormat="1" ht="34.5" hidden="1" customHeight="1">
      <c r="A97" s="75"/>
      <c r="B97" s="510" t="s">
        <v>55</v>
      </c>
      <c r="C97" s="510"/>
      <c r="D97" s="166" t="s">
        <v>70</v>
      </c>
      <c r="E97" s="166" t="s">
        <v>59</v>
      </c>
      <c r="F97" s="166" t="s">
        <v>9</v>
      </c>
      <c r="G97" s="166" t="s">
        <v>56</v>
      </c>
      <c r="H97" s="166" t="s">
        <v>57</v>
      </c>
      <c r="I97" s="166" t="s">
        <v>58</v>
      </c>
      <c r="J97" s="76"/>
    </row>
    <row r="98" spans="1:16" s="6" customFormat="1" ht="114" hidden="1" customHeight="1">
      <c r="A98" s="75"/>
      <c r="B98" s="504" t="s">
        <v>95</v>
      </c>
      <c r="C98" s="504"/>
      <c r="D98" s="506" t="s">
        <v>87</v>
      </c>
      <c r="E98" s="506"/>
      <c r="F98" s="506"/>
      <c r="G98" s="506"/>
      <c r="H98" s="506"/>
      <c r="I98" s="506"/>
      <c r="J98" s="76"/>
    </row>
    <row r="99" spans="1:16" s="6" customFormat="1" ht="45.65" hidden="1" customHeight="1">
      <c r="A99" s="75"/>
      <c r="B99" s="504" t="s">
        <v>74</v>
      </c>
      <c r="C99" s="504"/>
      <c r="D99" s="505" t="s">
        <v>71</v>
      </c>
      <c r="E99" s="505"/>
      <c r="F99" s="505"/>
      <c r="G99" s="505"/>
      <c r="H99" s="505"/>
      <c r="I99" s="505"/>
      <c r="J99" s="505"/>
    </row>
    <row r="100" spans="1:16" s="75" customFormat="1" ht="71.25" customHeight="1">
      <c r="A100" s="75">
        <v>3</v>
      </c>
      <c r="B100" s="160" t="s">
        <v>96</v>
      </c>
      <c r="C100" s="357" t="s">
        <v>499</v>
      </c>
      <c r="D100" s="161"/>
      <c r="E100" s="161"/>
      <c r="F100" s="161"/>
      <c r="G100" s="76"/>
      <c r="H100" s="162"/>
      <c r="I100" s="76"/>
      <c r="K100" s="163"/>
      <c r="L100" s="76"/>
      <c r="M100" s="76"/>
      <c r="N100" s="76"/>
      <c r="O100" s="76"/>
      <c r="P100" s="76"/>
    </row>
    <row r="101" spans="1:16" s="57" customFormat="1" ht="1.1499999999999999" customHeight="1">
      <c r="A101" s="80"/>
      <c r="B101" s="89" t="s">
        <v>40</v>
      </c>
      <c r="C101" s="511" t="s">
        <v>75</v>
      </c>
      <c r="D101" s="512"/>
      <c r="E101" s="512"/>
      <c r="F101" s="512"/>
      <c r="G101" s="512"/>
      <c r="H101" s="512"/>
      <c r="I101" s="513"/>
      <c r="J101" s="79"/>
      <c r="K101" s="79"/>
      <c r="L101" s="79"/>
      <c r="M101" s="79"/>
      <c r="N101" s="79"/>
      <c r="O101" s="79"/>
      <c r="P101" s="79"/>
    </row>
    <row r="102" spans="1:16" s="57" customFormat="1" ht="63.75" customHeight="1">
      <c r="A102" s="80"/>
      <c r="B102" s="315" t="s">
        <v>40</v>
      </c>
      <c r="C102" s="500" t="s">
        <v>178</v>
      </c>
      <c r="D102" s="501"/>
      <c r="E102" s="501"/>
      <c r="F102" s="501"/>
      <c r="G102" s="501"/>
      <c r="H102" s="501"/>
      <c r="I102" s="502"/>
      <c r="J102" s="79"/>
      <c r="K102" s="79"/>
      <c r="L102" s="79"/>
      <c r="M102" s="79"/>
      <c r="N102" s="79"/>
    </row>
    <row r="103" spans="1:16" s="57" customFormat="1" ht="118.5" customHeight="1">
      <c r="A103" s="80"/>
      <c r="B103" s="316" t="str">
        <f>D28</f>
        <v>SAFTEY GREEN</v>
      </c>
      <c r="C103" s="507" t="s">
        <v>612</v>
      </c>
      <c r="D103" s="508"/>
      <c r="E103" s="508"/>
      <c r="F103" s="508"/>
      <c r="G103" s="508"/>
      <c r="H103" s="508"/>
      <c r="I103" s="509"/>
      <c r="J103" s="79"/>
      <c r="K103" s="79"/>
      <c r="L103" s="79"/>
      <c r="M103" s="79"/>
      <c r="N103" s="79"/>
    </row>
    <row r="104" spans="1:16" s="82" customFormat="1" ht="24.65" customHeight="1">
      <c r="A104" s="81"/>
      <c r="B104" s="81"/>
      <c r="C104" s="83"/>
      <c r="D104" s="83"/>
      <c r="E104" s="83"/>
      <c r="F104" s="83"/>
      <c r="G104" s="83"/>
      <c r="H104" s="123"/>
      <c r="I104" s="83"/>
      <c r="J104" s="83"/>
      <c r="K104" s="83"/>
      <c r="L104" s="83"/>
      <c r="M104" s="83"/>
      <c r="N104" s="83"/>
      <c r="O104" s="83"/>
      <c r="P104" s="83"/>
    </row>
    <row r="105" spans="1:16" s="6" customFormat="1" ht="38.15" customHeight="1">
      <c r="B105" s="498" t="s">
        <v>32</v>
      </c>
      <c r="C105" s="498"/>
      <c r="D105" s="498"/>
      <c r="E105" s="498"/>
      <c r="G105" s="76"/>
      <c r="H105" s="78"/>
      <c r="M105" s="78"/>
      <c r="N105" s="77"/>
      <c r="O105" s="77"/>
      <c r="P105" s="78"/>
    </row>
    <row r="106" spans="1:16" s="147" customFormat="1" ht="45" customHeight="1">
      <c r="A106" s="145">
        <v>1</v>
      </c>
      <c r="B106" s="146" t="s">
        <v>85</v>
      </c>
      <c r="C106" s="145"/>
      <c r="D106" s="145"/>
      <c r="G106" s="148"/>
      <c r="H106" s="149"/>
      <c r="M106" s="149"/>
      <c r="N106" s="150"/>
      <c r="O106" s="150"/>
      <c r="P106" s="149"/>
    </row>
    <row r="107" spans="1:16" s="147" customFormat="1" ht="45" customHeight="1">
      <c r="A107" s="145">
        <v>2</v>
      </c>
      <c r="B107" s="146" t="s">
        <v>68</v>
      </c>
      <c r="C107" s="145"/>
      <c r="D107" s="145"/>
      <c r="G107" s="148"/>
      <c r="H107" s="149"/>
      <c r="M107" s="149"/>
      <c r="N107" s="150"/>
      <c r="O107" s="150"/>
      <c r="P107" s="149"/>
    </row>
    <row r="108" spans="1:16" s="147" customFormat="1" ht="45" customHeight="1">
      <c r="A108" s="145">
        <v>3</v>
      </c>
      <c r="B108" s="146" t="s">
        <v>69</v>
      </c>
      <c r="C108" s="145"/>
      <c r="D108" s="145"/>
      <c r="G108" s="148"/>
      <c r="H108" s="149"/>
      <c r="M108" s="149"/>
      <c r="N108" s="150"/>
      <c r="O108" s="150"/>
      <c r="P108" s="149"/>
    </row>
    <row r="109" spans="1:16" s="155" customFormat="1" ht="32">
      <c r="A109" s="151"/>
      <c r="B109" s="152" t="s">
        <v>60</v>
      </c>
      <c r="C109" s="153" t="s">
        <v>70</v>
      </c>
      <c r="D109" s="153" t="s">
        <v>59</v>
      </c>
      <c r="E109" s="153" t="s">
        <v>9</v>
      </c>
      <c r="F109" s="153" t="s">
        <v>56</v>
      </c>
      <c r="G109" s="153" t="s">
        <v>57</v>
      </c>
      <c r="H109" s="153" t="s">
        <v>58</v>
      </c>
      <c r="I109" s="154" t="s">
        <v>10</v>
      </c>
      <c r="L109" s="156"/>
      <c r="M109" s="157"/>
      <c r="N109" s="157"/>
      <c r="O109" s="156"/>
    </row>
    <row r="110" spans="1:16" s="155" customFormat="1" ht="32">
      <c r="A110" s="151"/>
      <c r="B110" s="152" t="s">
        <v>61</v>
      </c>
      <c r="C110" s="158">
        <f t="shared" ref="C110:H110" si="13">F32</f>
        <v>0</v>
      </c>
      <c r="D110" s="158">
        <f>G32</f>
        <v>102</v>
      </c>
      <c r="E110" s="158">
        <f t="shared" si="13"/>
        <v>197</v>
      </c>
      <c r="F110" s="158">
        <f t="shared" si="13"/>
        <v>197</v>
      </c>
      <c r="G110" s="158">
        <f t="shared" si="13"/>
        <v>102</v>
      </c>
      <c r="H110" s="158">
        <f t="shared" si="13"/>
        <v>39</v>
      </c>
      <c r="I110" s="159">
        <f>SUM(C110:H110)</f>
        <v>637</v>
      </c>
      <c r="L110" s="156"/>
      <c r="M110" s="157"/>
      <c r="N110" s="157"/>
      <c r="O110" s="156"/>
    </row>
    <row r="111" spans="1:16" ht="117.75" customHeight="1">
      <c r="A111" s="496" t="s">
        <v>86</v>
      </c>
      <c r="B111" s="497"/>
      <c r="C111" s="497"/>
      <c r="D111" s="497"/>
      <c r="E111" s="497"/>
      <c r="F111" s="497"/>
      <c r="G111" s="497"/>
      <c r="H111" s="497"/>
      <c r="I111" s="497"/>
      <c r="J111" s="497"/>
      <c r="K111" s="497"/>
      <c r="L111" s="497"/>
      <c r="M111" s="497"/>
      <c r="N111" s="497"/>
      <c r="O111" s="497"/>
      <c r="P111" s="497"/>
    </row>
    <row r="112" spans="1:16" ht="46">
      <c r="A112" s="112"/>
      <c r="B112" s="185"/>
      <c r="C112" s="113"/>
      <c r="D112" s="113"/>
      <c r="E112" s="113"/>
      <c r="F112" s="113"/>
      <c r="G112" s="114"/>
      <c r="H112" s="124"/>
      <c r="I112" s="113"/>
      <c r="J112" s="113"/>
      <c r="K112" s="113"/>
      <c r="L112" s="113"/>
      <c r="M112" s="113"/>
      <c r="N112" s="113"/>
      <c r="O112" s="113"/>
      <c r="P112" s="113"/>
    </row>
    <row r="113" spans="1:16" ht="46">
      <c r="A113" s="112"/>
      <c r="B113" s="185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</row>
    <row r="114" spans="1:16" ht="46">
      <c r="A114" s="112"/>
      <c r="B114" s="185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 ht="46">
      <c r="A115" s="112"/>
      <c r="B115" s="186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>
      <c r="A116" s="112"/>
      <c r="B116" s="112"/>
      <c r="C116" s="112"/>
      <c r="D116" s="112"/>
      <c r="E116" s="112"/>
      <c r="F116" s="112"/>
      <c r="G116" s="115"/>
      <c r="H116" s="125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2"/>
      <c r="B117" s="185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</sheetData>
  <mergeCells count="101">
    <mergeCell ref="H56:I56"/>
    <mergeCell ref="B44:E44"/>
    <mergeCell ref="B50:E50"/>
    <mergeCell ref="B48:E48"/>
    <mergeCell ref="H50:I50"/>
    <mergeCell ref="C68:I68"/>
    <mergeCell ref="B54:E54"/>
    <mergeCell ref="H51:I51"/>
    <mergeCell ref="B52:E52"/>
    <mergeCell ref="H52:I52"/>
    <mergeCell ref="B53:E53"/>
    <mergeCell ref="H53:I53"/>
    <mergeCell ref="H54:I54"/>
    <mergeCell ref="H62:I62"/>
    <mergeCell ref="H60:I60"/>
    <mergeCell ref="B61:E61"/>
    <mergeCell ref="H61:I61"/>
    <mergeCell ref="H55:I55"/>
    <mergeCell ref="J42:P42"/>
    <mergeCell ref="J43:P43"/>
    <mergeCell ref="D8:F8"/>
    <mergeCell ref="D11:F11"/>
    <mergeCell ref="B13:F13"/>
    <mergeCell ref="A35:C35"/>
    <mergeCell ref="B55:E55"/>
    <mergeCell ref="B43:E43"/>
    <mergeCell ref="B49:E49"/>
    <mergeCell ref="B38:C38"/>
    <mergeCell ref="H49:I49"/>
    <mergeCell ref="B77:C77"/>
    <mergeCell ref="D77:I77"/>
    <mergeCell ref="A1:L3"/>
    <mergeCell ref="H48:I48"/>
    <mergeCell ref="B37:C37"/>
    <mergeCell ref="B40:C40"/>
    <mergeCell ref="L11:P11"/>
    <mergeCell ref="M1:N1"/>
    <mergeCell ref="O1:P1"/>
    <mergeCell ref="M2:N2"/>
    <mergeCell ref="O2:P2"/>
    <mergeCell ref="M3:N3"/>
    <mergeCell ref="O3:P3"/>
    <mergeCell ref="A47:E47"/>
    <mergeCell ref="M35:P35"/>
    <mergeCell ref="H47:I47"/>
    <mergeCell ref="G5:L9"/>
    <mergeCell ref="M37:P37"/>
    <mergeCell ref="M40:P40"/>
    <mergeCell ref="J44:P44"/>
    <mergeCell ref="B45:E45"/>
    <mergeCell ref="J45:P45"/>
    <mergeCell ref="B41:P41"/>
    <mergeCell ref="B42:E42"/>
    <mergeCell ref="A111:P111"/>
    <mergeCell ref="B105:E105"/>
    <mergeCell ref="C94:I94"/>
    <mergeCell ref="B74:C74"/>
    <mergeCell ref="C102:I102"/>
    <mergeCell ref="C90:F90"/>
    <mergeCell ref="B98:C98"/>
    <mergeCell ref="B99:C99"/>
    <mergeCell ref="D99:J99"/>
    <mergeCell ref="B91:I91"/>
    <mergeCell ref="D98:I98"/>
    <mergeCell ref="C95:I95"/>
    <mergeCell ref="C103:I103"/>
    <mergeCell ref="B97:C97"/>
    <mergeCell ref="C93:I93"/>
    <mergeCell ref="C101:I101"/>
    <mergeCell ref="B96:I96"/>
    <mergeCell ref="C92:I92"/>
    <mergeCell ref="C84:I86"/>
    <mergeCell ref="B75:C75"/>
    <mergeCell ref="D75:I75"/>
    <mergeCell ref="B76:C76"/>
    <mergeCell ref="B78:C78"/>
    <mergeCell ref="B89:C89"/>
    <mergeCell ref="M38:P38"/>
    <mergeCell ref="B73:I73"/>
    <mergeCell ref="B87:I87"/>
    <mergeCell ref="B88:C88"/>
    <mergeCell ref="P50:P55"/>
    <mergeCell ref="C72:I72"/>
    <mergeCell ref="A59:E59"/>
    <mergeCell ref="B69:I69"/>
    <mergeCell ref="B70:I70"/>
    <mergeCell ref="B60:E60"/>
    <mergeCell ref="H59:I59"/>
    <mergeCell ref="B64:E64"/>
    <mergeCell ref="H64:I64"/>
    <mergeCell ref="B65:E65"/>
    <mergeCell ref="C71:I71"/>
    <mergeCell ref="B56:E56"/>
    <mergeCell ref="J67:M67"/>
    <mergeCell ref="B63:E63"/>
    <mergeCell ref="H65:I65"/>
    <mergeCell ref="H63:I63"/>
    <mergeCell ref="B62:E62"/>
    <mergeCell ref="B81:I81"/>
    <mergeCell ref="B82:I82"/>
    <mergeCell ref="C83:I83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5" max="15" man="1"/>
    <brk id="6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3"/>
  <sheetViews>
    <sheetView view="pageBreakPreview" topLeftCell="A17" zoomScale="40" zoomScaleNormal="55" zoomScaleSheetLayoutView="40" workbookViewId="0">
      <selection activeCell="I12" sqref="I12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G10AHD116A</v>
      </c>
      <c r="C3" s="98"/>
      <c r="D3" s="98" t="str">
        <f>B3</f>
        <v>G10AHD116A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IGOR HOODIE by GOLF WANG</v>
      </c>
      <c r="C4" s="98"/>
      <c r="D4" s="98" t="str">
        <f>B4</f>
        <v>IGOR HOODIE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SAFTEY GREEN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CD'!E37</f>
        <v>EVENING PRIMRO</v>
      </c>
    </row>
    <row r="7" spans="1:4" s="104" customFormat="1" ht="76.5" customHeight="1">
      <c r="A7" s="105" t="s">
        <v>35</v>
      </c>
      <c r="B7" s="571" t="str">
        <f>'1. CD'!L12</f>
        <v>100% COTTON</v>
      </c>
      <c r="C7" s="572"/>
      <c r="D7" s="572"/>
    </row>
    <row r="8" spans="1:4" s="104" customFormat="1" ht="345.75" customHeight="1">
      <c r="A8" s="127" t="str">
        <f>'1. CD'!D37</f>
        <v>VẢI CHÍNH</v>
      </c>
      <c r="B8" s="300"/>
      <c r="C8" s="300"/>
      <c r="D8" s="460" t="s">
        <v>618</v>
      </c>
    </row>
    <row r="9" spans="1:4" s="104" customFormat="1" ht="409.5" hidden="1" customHeight="1">
      <c r="A9" s="128"/>
      <c r="B9" s="129" t="s">
        <v>92</v>
      </c>
      <c r="C9" s="129" t="s">
        <v>92</v>
      </c>
      <c r="D9" s="129" t="s">
        <v>92</v>
      </c>
    </row>
    <row r="10" spans="1:4" s="104" customFormat="1" ht="115.5" customHeight="1">
      <c r="A10" s="103" t="str">
        <f>'1. CD'!B40</f>
        <v>RIB 2X2_COTTON SPANDEX_97/3_390GSM_VTK5824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EVENING PRIMRO</v>
      </c>
    </row>
    <row r="11" spans="1:4" s="104" customFormat="1" ht="249" customHeight="1">
      <c r="A11" s="127" t="str">
        <f>'1. CD'!D40</f>
        <v xml:space="preserve">LAI TAY, LAI ÁO </v>
      </c>
      <c r="B11" s="300" t="s">
        <v>173</v>
      </c>
      <c r="C11" s="300" t="s">
        <v>174</v>
      </c>
      <c r="D11" s="460" t="s">
        <v>619</v>
      </c>
    </row>
    <row r="12" spans="1:4" s="104" customFormat="1" ht="74">
      <c r="A12" s="103" t="str">
        <f>'1. CD'!B48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CD'!F48</f>
        <v>EVENING PRIMRO</v>
      </c>
    </row>
    <row r="13" spans="1:4" s="104" customFormat="1" ht="117.65" customHeight="1">
      <c r="A13" s="106" t="str">
        <f>'1. CD'!B48</f>
        <v>CHỈ 40/2 MAY CHÍNH + VẮT SỔ</v>
      </c>
      <c r="B13" s="116" t="str">
        <f>'1. CD'!G48</f>
        <v>YE2475</v>
      </c>
      <c r="C13" s="116" t="e">
        <f>'1. CD'!#REF!</f>
        <v>#REF!</v>
      </c>
      <c r="D13" s="449" t="str">
        <f>'1. CD'!G48</f>
        <v>YE2475</v>
      </c>
    </row>
    <row r="14" spans="1:4" s="104" customFormat="1" ht="37">
      <c r="A14" s="103" t="str">
        <f>'1. CD'!B49</f>
        <v>CHỈ 40/2 MAY NHÃN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CD'!F49</f>
        <v xml:space="preserve">WHITE </v>
      </c>
    </row>
    <row r="15" spans="1:4" s="104" customFormat="1" ht="141.75" customHeight="1">
      <c r="A15" s="106" t="s">
        <v>521</v>
      </c>
      <c r="B15" s="116">
        <f>'1. CD'!G50</f>
        <v>0</v>
      </c>
      <c r="C15" s="116" t="e">
        <f>'1. CD'!#REF!</f>
        <v>#REF!</v>
      </c>
      <c r="D15" s="116" t="str">
        <f>'1. CD'!G49</f>
        <v>WHITE</v>
      </c>
    </row>
    <row r="16" spans="1:4" s="104" customFormat="1" ht="140" customHeight="1">
      <c r="A16" s="212" t="str">
        <f>'1. CD'!B50</f>
        <v>NHÃN CHÍNH -SIZE TAB (DAMASK - WOVEN) 2" X 1"</v>
      </c>
      <c r="B16" s="568" t="str">
        <f>'1. CD'!F50</f>
        <v xml:space="preserve">BLACK /WHITE </v>
      </c>
      <c r="C16" s="569"/>
      <c r="D16" s="575"/>
    </row>
    <row r="17" spans="1:13" s="104" customFormat="1" ht="354.5" customHeight="1">
      <c r="A17" s="208" t="s">
        <v>522</v>
      </c>
      <c r="B17" s="326"/>
      <c r="C17" s="326"/>
      <c r="D17" s="326"/>
    </row>
    <row r="18" spans="1:13" s="104" customFormat="1" ht="175.5" customHeight="1">
      <c r="A18" s="317" t="s">
        <v>524</v>
      </c>
      <c r="B18" s="573" t="str">
        <f>'1. CD'!F51</f>
        <v xml:space="preserve">BLACK /WHITE </v>
      </c>
      <c r="C18" s="574"/>
      <c r="D18" s="575"/>
    </row>
    <row r="19" spans="1:13" s="104" customFormat="1" ht="334" customHeight="1">
      <c r="A19" s="208" t="s">
        <v>523</v>
      </c>
      <c r="B19" s="110"/>
      <c r="C19" s="110"/>
      <c r="D19" s="355"/>
      <c r="M19"/>
    </row>
    <row r="20" spans="1:13" s="104" customFormat="1" ht="175.5" customHeight="1">
      <c r="A20" s="317" t="str">
        <f>'1. CD'!B56</f>
        <v xml:space="preserve">NHÃN THÀNH PHẦN 100% COTTON-THEO TỪNG SIZE </v>
      </c>
      <c r="B20" s="573" t="str">
        <f>'1. CD'!F56 &amp;"(GẮN NHÃN TRƯỚC WASH)"</f>
        <v>BLACK /WHITE (GẮN NHÃN TRƯỚC WASH)</v>
      </c>
      <c r="C20" s="574"/>
      <c r="D20" s="575"/>
    </row>
    <row r="21" spans="1:13" s="104" customFormat="1" ht="334" customHeight="1">
      <c r="A21" s="106" t="s">
        <v>525</v>
      </c>
      <c r="B21" s="110"/>
      <c r="C21" s="110"/>
      <c r="D21" s="355"/>
    </row>
    <row r="22" spans="1:13" s="104" customFormat="1" ht="116.15" customHeight="1">
      <c r="A22" s="207" t="s">
        <v>113</v>
      </c>
      <c r="B22" s="576" t="str">
        <f>'1. CD'!G60&amp; "(CHI TIẾT STICKER ĐÍNH KÈM NHƯ TÁC NGHIỆP) "</f>
        <v xml:space="preserve">WHITE(CHI TIẾT STICKER ĐÍNH KÈM NHƯ TÁC NGHIỆP) </v>
      </c>
      <c r="C22" s="576"/>
      <c r="D22" s="576"/>
    </row>
    <row r="23" spans="1:13" s="104" customFormat="1" ht="403" customHeight="1">
      <c r="A23" s="208" t="s">
        <v>106</v>
      </c>
      <c r="B23" s="577" t="s">
        <v>107</v>
      </c>
      <c r="C23" s="567"/>
      <c r="D23" s="567"/>
      <c r="E23" s="567"/>
      <c r="F23" s="567"/>
    </row>
    <row r="24" spans="1:13" s="104" customFormat="1" ht="98.15" customHeight="1">
      <c r="A24" s="207" t="s">
        <v>115</v>
      </c>
      <c r="B24" s="568" t="s">
        <v>90</v>
      </c>
      <c r="C24" s="569"/>
      <c r="D24" s="209"/>
    </row>
    <row r="25" spans="1:13" s="104" customFormat="1" ht="408" customHeight="1">
      <c r="A25" s="210" t="s">
        <v>108</v>
      </c>
      <c r="B25" s="211"/>
      <c r="C25" s="211"/>
      <c r="D25" s="211"/>
    </row>
    <row r="26" spans="1:13" s="104" customFormat="1" ht="116.15" customHeight="1">
      <c r="A26" s="207" t="s">
        <v>116</v>
      </c>
      <c r="B26" s="568" t="s">
        <v>90</v>
      </c>
      <c r="C26" s="569"/>
      <c r="D26" s="569"/>
    </row>
    <row r="27" spans="1:13" s="104" customFormat="1" ht="92.25" customHeight="1">
      <c r="A27" s="301" t="s">
        <v>91</v>
      </c>
      <c r="B27" s="211"/>
      <c r="C27" s="211"/>
      <c r="D27" s="211"/>
    </row>
    <row r="28" spans="1:13" s="104" customFormat="1" ht="122.5" customHeight="1">
      <c r="A28" s="212" t="s">
        <v>64</v>
      </c>
      <c r="B28" s="568" t="s">
        <v>497</v>
      </c>
      <c r="C28" s="570"/>
      <c r="D28" s="570"/>
    </row>
    <row r="29" spans="1:13" s="104" customFormat="1" ht="392.25" customHeight="1">
      <c r="A29" s="210" t="s">
        <v>109</v>
      </c>
      <c r="B29" s="211"/>
      <c r="C29" s="211"/>
      <c r="D29" s="211"/>
    </row>
    <row r="37" spans="1:16" ht="37">
      <c r="M37" s="104"/>
      <c r="N37" s="104"/>
      <c r="O37" s="104"/>
      <c r="P37" s="104"/>
    </row>
    <row r="39" spans="1:16" ht="29">
      <c r="A39" s="447"/>
      <c r="B39" s="442"/>
      <c r="C39" s="442"/>
      <c r="D39" s="442"/>
      <c r="E39" s="442"/>
      <c r="F39" s="442"/>
      <c r="G39" s="442"/>
      <c r="H39" s="442"/>
      <c r="I39" s="442"/>
      <c r="J39" s="442"/>
      <c r="K39" s="442"/>
    </row>
    <row r="40" spans="1:16" ht="29">
      <c r="A40" s="447"/>
      <c r="B40" s="442"/>
      <c r="C40" s="442"/>
      <c r="D40" s="442"/>
      <c r="E40" s="442"/>
      <c r="F40" s="442"/>
      <c r="G40" s="442"/>
      <c r="H40" s="442"/>
      <c r="I40" s="442"/>
      <c r="J40" s="442"/>
      <c r="K40" s="442"/>
    </row>
    <row r="41" spans="1:16" ht="29">
      <c r="A41" s="447"/>
      <c r="B41" s="442"/>
      <c r="C41" s="442"/>
      <c r="D41" s="442"/>
      <c r="E41" s="442"/>
      <c r="F41" s="442"/>
      <c r="G41" s="442"/>
      <c r="H41" s="442"/>
      <c r="I41" s="442"/>
      <c r="J41" s="442"/>
      <c r="K41" s="442"/>
    </row>
    <row r="42" spans="1:16" ht="29">
      <c r="A42" s="447"/>
      <c r="B42" s="442"/>
      <c r="C42" s="442"/>
      <c r="D42" s="442"/>
      <c r="E42" s="442"/>
      <c r="F42" s="442"/>
      <c r="G42" s="442"/>
      <c r="H42" s="442"/>
      <c r="I42" s="442"/>
      <c r="J42" s="442"/>
      <c r="K42" s="442"/>
    </row>
    <row r="43" spans="1:16" ht="29">
      <c r="A43" s="448"/>
      <c r="B43" s="442"/>
      <c r="C43" s="442"/>
      <c r="D43" s="442"/>
      <c r="E43" s="442"/>
      <c r="F43" s="442"/>
      <c r="G43" s="442"/>
      <c r="H43" s="442"/>
      <c r="I43" s="442"/>
      <c r="J43" s="442"/>
      <c r="K43" s="442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9" fitToHeight="0" orientation="portrait" r:id="rId1"/>
  <rowBreaks count="2" manualBreakCount="2">
    <brk id="17" max="3" man="1"/>
    <brk id="23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B5CCE-8B26-4CE6-A816-CE2EB2862B7E}">
  <sheetPr filterMode="1">
    <pageSetUpPr fitToPage="1"/>
  </sheetPr>
  <dimension ref="A1:N113"/>
  <sheetViews>
    <sheetView view="pageBreakPreview" zoomScale="60" zoomScaleNormal="55" workbookViewId="0">
      <pane xSplit="3" ySplit="1" topLeftCell="D1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31" customWidth="1"/>
    <col min="2" max="2" width="23.81640625" style="339" customWidth="1"/>
    <col min="3" max="3" width="35.7265625" style="331" hidden="1" customWidth="1"/>
    <col min="4" max="4" width="31.26953125" style="331" customWidth="1"/>
    <col min="5" max="5" width="15.81640625" style="331" customWidth="1"/>
    <col min="6" max="6" width="16.1796875" style="339" customWidth="1"/>
    <col min="7" max="7" width="15" style="339" bestFit="1" customWidth="1"/>
    <col min="8" max="8" width="14" style="339" hidden="1" customWidth="1"/>
    <col min="9" max="9" width="18.26953125" style="339" hidden="1" customWidth="1"/>
    <col min="10" max="10" width="26.54296875" style="339" customWidth="1" outlineLevel="1"/>
    <col min="11" max="11" width="15.1796875" style="350" customWidth="1" outlineLevel="1"/>
    <col min="12" max="12" width="32.54296875" style="339" customWidth="1"/>
    <col min="13" max="13" width="25" style="351" customWidth="1"/>
    <col min="14" max="14" width="57.453125" style="339" bestFit="1" customWidth="1"/>
    <col min="15" max="16384" width="8.81640625" style="339"/>
  </cols>
  <sheetData>
    <row r="1" spans="1:14" s="331" customFormat="1" ht="47">
      <c r="A1" s="327" t="s">
        <v>186</v>
      </c>
      <c r="B1" s="328" t="s">
        <v>187</v>
      </c>
      <c r="C1" s="328" t="s">
        <v>188</v>
      </c>
      <c r="D1" s="328" t="s">
        <v>182</v>
      </c>
      <c r="E1" s="328" t="s">
        <v>189</v>
      </c>
      <c r="F1" s="328" t="s">
        <v>190</v>
      </c>
      <c r="G1" s="328" t="s">
        <v>60</v>
      </c>
      <c r="H1" s="328" t="s">
        <v>191</v>
      </c>
      <c r="I1" s="328" t="s">
        <v>192</v>
      </c>
      <c r="J1" s="328" t="s">
        <v>193</v>
      </c>
      <c r="K1" s="329" t="s">
        <v>194</v>
      </c>
      <c r="L1" s="328" t="s">
        <v>195</v>
      </c>
      <c r="M1" s="330" t="s">
        <v>196</v>
      </c>
    </row>
    <row r="2" spans="1:14" ht="47" hidden="1">
      <c r="A2" s="332" t="s">
        <v>197</v>
      </c>
      <c r="B2" s="471" t="s">
        <v>620</v>
      </c>
      <c r="C2" s="334" t="s">
        <v>198</v>
      </c>
      <c r="D2" s="470" t="s">
        <v>621</v>
      </c>
      <c r="E2" s="334" t="s">
        <v>199</v>
      </c>
      <c r="F2" s="335" t="s">
        <v>200</v>
      </c>
      <c r="G2" s="335" t="s">
        <v>201</v>
      </c>
      <c r="H2" s="333">
        <v>96</v>
      </c>
      <c r="I2" s="333">
        <f>ROUNDUP(H2*1.08,0)</f>
        <v>104</v>
      </c>
      <c r="J2" s="333" t="s">
        <v>202</v>
      </c>
      <c r="K2" s="336" t="s">
        <v>203</v>
      </c>
      <c r="L2" s="333" t="s">
        <v>204</v>
      </c>
      <c r="M2" s="337" t="s">
        <v>205</v>
      </c>
      <c r="N2" s="338"/>
    </row>
    <row r="3" spans="1:14" ht="47" hidden="1">
      <c r="A3" s="332" t="s">
        <v>197</v>
      </c>
      <c r="B3" s="471" t="s">
        <v>620</v>
      </c>
      <c r="C3" s="334" t="s">
        <v>198</v>
      </c>
      <c r="D3" s="470" t="s">
        <v>621</v>
      </c>
      <c r="E3" s="334" t="s">
        <v>199</v>
      </c>
      <c r="F3" s="335" t="s">
        <v>200</v>
      </c>
      <c r="G3" s="335" t="s">
        <v>206</v>
      </c>
      <c r="H3" s="333">
        <v>186</v>
      </c>
      <c r="I3" s="333">
        <f>ROUNDUP(H3*1.1,0)</f>
        <v>205</v>
      </c>
      <c r="J3" s="333" t="s">
        <v>202</v>
      </c>
      <c r="K3" s="336" t="s">
        <v>203</v>
      </c>
      <c r="L3" s="333" t="s">
        <v>207</v>
      </c>
      <c r="M3" s="337" t="s">
        <v>208</v>
      </c>
      <c r="N3" s="338"/>
    </row>
    <row r="4" spans="1:14" s="343" customFormat="1" ht="47" hidden="1">
      <c r="A4" s="332" t="s">
        <v>197</v>
      </c>
      <c r="B4" s="471" t="s">
        <v>620</v>
      </c>
      <c r="C4" s="341" t="s">
        <v>198</v>
      </c>
      <c r="D4" s="470" t="s">
        <v>621</v>
      </c>
      <c r="E4" s="341" t="s">
        <v>199</v>
      </c>
      <c r="F4" s="335" t="s">
        <v>200</v>
      </c>
      <c r="G4" s="335" t="s">
        <v>209</v>
      </c>
      <c r="H4" s="340">
        <v>186</v>
      </c>
      <c r="I4" s="333">
        <f>ROUNDUP(H4*1.1,0)</f>
        <v>205</v>
      </c>
      <c r="J4" s="340" t="s">
        <v>202</v>
      </c>
      <c r="K4" s="336" t="s">
        <v>203</v>
      </c>
      <c r="L4" s="340" t="s">
        <v>210</v>
      </c>
      <c r="M4" s="337" t="s">
        <v>211</v>
      </c>
      <c r="N4" s="342"/>
    </row>
    <row r="5" spans="1:14" ht="47" hidden="1">
      <c r="A5" s="332" t="s">
        <v>197</v>
      </c>
      <c r="B5" s="471" t="s">
        <v>620</v>
      </c>
      <c r="C5" s="334" t="s">
        <v>198</v>
      </c>
      <c r="D5" s="470" t="s">
        <v>621</v>
      </c>
      <c r="E5" s="334" t="s">
        <v>199</v>
      </c>
      <c r="F5" s="335" t="s">
        <v>200</v>
      </c>
      <c r="G5" s="335" t="s">
        <v>212</v>
      </c>
      <c r="H5" s="333">
        <v>96</v>
      </c>
      <c r="I5" s="333">
        <f t="shared" ref="I5:I67" si="0">ROUNDUP(H5*1.08,0)</f>
        <v>104</v>
      </c>
      <c r="J5" s="333" t="s">
        <v>202</v>
      </c>
      <c r="K5" s="336" t="s">
        <v>203</v>
      </c>
      <c r="L5" s="333" t="s">
        <v>213</v>
      </c>
      <c r="M5" s="337" t="s">
        <v>214</v>
      </c>
      <c r="N5" s="338"/>
    </row>
    <row r="6" spans="1:14" ht="47" hidden="1">
      <c r="A6" s="332" t="s">
        <v>197</v>
      </c>
      <c r="B6" s="471" t="s">
        <v>620</v>
      </c>
      <c r="C6" s="334" t="s">
        <v>198</v>
      </c>
      <c r="D6" s="470" t="s">
        <v>621</v>
      </c>
      <c r="E6" s="334" t="s">
        <v>199</v>
      </c>
      <c r="F6" s="335" t="s">
        <v>200</v>
      </c>
      <c r="G6" s="335" t="s">
        <v>215</v>
      </c>
      <c r="H6" s="333">
        <v>36</v>
      </c>
      <c r="I6" s="333">
        <f t="shared" si="0"/>
        <v>39</v>
      </c>
      <c r="J6" s="333" t="s">
        <v>202</v>
      </c>
      <c r="K6" s="336" t="s">
        <v>203</v>
      </c>
      <c r="L6" s="333" t="s">
        <v>216</v>
      </c>
      <c r="M6" s="337" t="s">
        <v>217</v>
      </c>
      <c r="N6" s="338"/>
    </row>
    <row r="7" spans="1:14" ht="47" hidden="1">
      <c r="A7" s="332" t="s">
        <v>197</v>
      </c>
      <c r="B7" s="471" t="s">
        <v>622</v>
      </c>
      <c r="C7" s="334" t="s">
        <v>218</v>
      </c>
      <c r="D7" s="470" t="s">
        <v>623</v>
      </c>
      <c r="E7" s="334" t="s">
        <v>128</v>
      </c>
      <c r="F7" s="335" t="s">
        <v>200</v>
      </c>
      <c r="G7" s="335" t="s">
        <v>201</v>
      </c>
      <c r="H7" s="333">
        <v>96</v>
      </c>
      <c r="I7" s="333">
        <f t="shared" si="0"/>
        <v>104</v>
      </c>
      <c r="J7" s="333" t="s">
        <v>219</v>
      </c>
      <c r="K7" s="336" t="s">
        <v>203</v>
      </c>
      <c r="L7" s="333" t="s">
        <v>220</v>
      </c>
      <c r="M7" s="337" t="s">
        <v>221</v>
      </c>
      <c r="N7" s="338"/>
    </row>
    <row r="8" spans="1:14" ht="47" hidden="1">
      <c r="A8" s="332" t="s">
        <v>197</v>
      </c>
      <c r="B8" s="471" t="s">
        <v>622</v>
      </c>
      <c r="C8" s="334" t="s">
        <v>218</v>
      </c>
      <c r="D8" s="470" t="s">
        <v>623</v>
      </c>
      <c r="E8" s="334" t="s">
        <v>128</v>
      </c>
      <c r="F8" s="335" t="s">
        <v>200</v>
      </c>
      <c r="G8" s="335" t="s">
        <v>206</v>
      </c>
      <c r="H8" s="333">
        <v>186</v>
      </c>
      <c r="I8" s="333">
        <f>ROUNDUP(H8*1.1,0)</f>
        <v>205</v>
      </c>
      <c r="J8" s="333" t="s">
        <v>219</v>
      </c>
      <c r="K8" s="336" t="s">
        <v>203</v>
      </c>
      <c r="L8" s="333" t="s">
        <v>222</v>
      </c>
      <c r="M8" s="337" t="s">
        <v>223</v>
      </c>
      <c r="N8" s="338"/>
    </row>
    <row r="9" spans="1:14" ht="47" hidden="1">
      <c r="A9" s="332" t="s">
        <v>197</v>
      </c>
      <c r="B9" s="471" t="s">
        <v>622</v>
      </c>
      <c r="C9" s="334" t="s">
        <v>218</v>
      </c>
      <c r="D9" s="470" t="s">
        <v>623</v>
      </c>
      <c r="E9" s="334" t="s">
        <v>128</v>
      </c>
      <c r="F9" s="335" t="s">
        <v>200</v>
      </c>
      <c r="G9" s="335" t="s">
        <v>209</v>
      </c>
      <c r="H9" s="333">
        <v>186</v>
      </c>
      <c r="I9" s="333">
        <f>ROUNDUP(H9*1.1,0)</f>
        <v>205</v>
      </c>
      <c r="J9" s="333" t="s">
        <v>219</v>
      </c>
      <c r="K9" s="336" t="s">
        <v>203</v>
      </c>
      <c r="L9" s="333" t="s">
        <v>224</v>
      </c>
      <c r="M9" s="337" t="s">
        <v>225</v>
      </c>
      <c r="N9" s="338"/>
    </row>
    <row r="10" spans="1:14" ht="47" hidden="1">
      <c r="A10" s="332" t="s">
        <v>197</v>
      </c>
      <c r="B10" s="471" t="s">
        <v>622</v>
      </c>
      <c r="C10" s="334" t="s">
        <v>218</v>
      </c>
      <c r="D10" s="470" t="s">
        <v>623</v>
      </c>
      <c r="E10" s="334" t="s">
        <v>128</v>
      </c>
      <c r="F10" s="335" t="s">
        <v>200</v>
      </c>
      <c r="G10" s="335" t="s">
        <v>212</v>
      </c>
      <c r="H10" s="333">
        <v>96</v>
      </c>
      <c r="I10" s="333">
        <f t="shared" si="0"/>
        <v>104</v>
      </c>
      <c r="J10" s="333" t="s">
        <v>219</v>
      </c>
      <c r="K10" s="336" t="s">
        <v>203</v>
      </c>
      <c r="L10" s="333" t="s">
        <v>226</v>
      </c>
      <c r="M10" s="337" t="s">
        <v>227</v>
      </c>
      <c r="N10" s="338"/>
    </row>
    <row r="11" spans="1:14" ht="47" hidden="1">
      <c r="A11" s="332" t="s">
        <v>197</v>
      </c>
      <c r="B11" s="471" t="s">
        <v>622</v>
      </c>
      <c r="C11" s="334" t="s">
        <v>218</v>
      </c>
      <c r="D11" s="470" t="s">
        <v>623</v>
      </c>
      <c r="E11" s="334" t="s">
        <v>128</v>
      </c>
      <c r="F11" s="335" t="s">
        <v>200</v>
      </c>
      <c r="G11" s="335" t="s">
        <v>215</v>
      </c>
      <c r="H11" s="333">
        <v>36</v>
      </c>
      <c r="I11" s="333">
        <f t="shared" si="0"/>
        <v>39</v>
      </c>
      <c r="J11" s="333" t="s">
        <v>219</v>
      </c>
      <c r="K11" s="336" t="s">
        <v>203</v>
      </c>
      <c r="L11" s="333" t="s">
        <v>228</v>
      </c>
      <c r="M11" s="337" t="s">
        <v>229</v>
      </c>
      <c r="N11" s="338"/>
    </row>
    <row r="12" spans="1:14" ht="47" hidden="1">
      <c r="A12" s="332" t="s">
        <v>197</v>
      </c>
      <c r="B12" s="471" t="s">
        <v>624</v>
      </c>
      <c r="C12" s="334" t="s">
        <v>230</v>
      </c>
      <c r="D12" s="470" t="s">
        <v>625</v>
      </c>
      <c r="E12" s="334" t="s">
        <v>231</v>
      </c>
      <c r="F12" s="335" t="s">
        <v>114</v>
      </c>
      <c r="G12" s="335" t="s">
        <v>201</v>
      </c>
      <c r="H12" s="333">
        <v>96</v>
      </c>
      <c r="I12" s="333">
        <f t="shared" si="0"/>
        <v>104</v>
      </c>
      <c r="J12" s="333" t="s">
        <v>232</v>
      </c>
      <c r="K12" s="336" t="s">
        <v>203</v>
      </c>
      <c r="L12" s="333" t="s">
        <v>233</v>
      </c>
      <c r="M12" s="337" t="s">
        <v>234</v>
      </c>
      <c r="N12" s="338"/>
    </row>
    <row r="13" spans="1:14" ht="47" hidden="1">
      <c r="A13" s="332" t="s">
        <v>197</v>
      </c>
      <c r="B13" s="471" t="s">
        <v>624</v>
      </c>
      <c r="C13" s="334" t="s">
        <v>230</v>
      </c>
      <c r="D13" s="470" t="s">
        <v>625</v>
      </c>
      <c r="E13" s="334" t="s">
        <v>231</v>
      </c>
      <c r="F13" s="335" t="s">
        <v>114</v>
      </c>
      <c r="G13" s="335" t="s">
        <v>206</v>
      </c>
      <c r="H13" s="333">
        <v>186</v>
      </c>
      <c r="I13" s="333">
        <f>ROUNDUP(H13*1.1,0)</f>
        <v>205</v>
      </c>
      <c r="J13" s="333" t="s">
        <v>232</v>
      </c>
      <c r="K13" s="336" t="s">
        <v>203</v>
      </c>
      <c r="L13" s="333" t="s">
        <v>235</v>
      </c>
      <c r="M13" s="337" t="s">
        <v>236</v>
      </c>
      <c r="N13" s="338"/>
    </row>
    <row r="14" spans="1:14" ht="47" hidden="1">
      <c r="A14" s="332" t="s">
        <v>197</v>
      </c>
      <c r="B14" s="471" t="s">
        <v>624</v>
      </c>
      <c r="C14" s="334" t="s">
        <v>230</v>
      </c>
      <c r="D14" s="470" t="s">
        <v>625</v>
      </c>
      <c r="E14" s="334" t="s">
        <v>231</v>
      </c>
      <c r="F14" s="335" t="s">
        <v>114</v>
      </c>
      <c r="G14" s="335" t="s">
        <v>209</v>
      </c>
      <c r="H14" s="333">
        <v>186</v>
      </c>
      <c r="I14" s="333">
        <f>ROUNDUP(H14*1.1,0)</f>
        <v>205</v>
      </c>
      <c r="J14" s="333" t="s">
        <v>232</v>
      </c>
      <c r="K14" s="336" t="s">
        <v>203</v>
      </c>
      <c r="L14" s="333" t="s">
        <v>237</v>
      </c>
      <c r="M14" s="337" t="s">
        <v>238</v>
      </c>
      <c r="N14" s="338"/>
    </row>
    <row r="15" spans="1:14" ht="47" hidden="1">
      <c r="A15" s="332" t="s">
        <v>197</v>
      </c>
      <c r="B15" s="471" t="s">
        <v>624</v>
      </c>
      <c r="C15" s="334" t="s">
        <v>230</v>
      </c>
      <c r="D15" s="470" t="s">
        <v>625</v>
      </c>
      <c r="E15" s="334" t="s">
        <v>231</v>
      </c>
      <c r="F15" s="335" t="s">
        <v>114</v>
      </c>
      <c r="G15" s="335" t="s">
        <v>212</v>
      </c>
      <c r="H15" s="333">
        <v>96</v>
      </c>
      <c r="I15" s="333">
        <f t="shared" si="0"/>
        <v>104</v>
      </c>
      <c r="J15" s="333" t="s">
        <v>232</v>
      </c>
      <c r="K15" s="336" t="s">
        <v>203</v>
      </c>
      <c r="L15" s="333" t="s">
        <v>239</v>
      </c>
      <c r="M15" s="337" t="s">
        <v>240</v>
      </c>
      <c r="N15" s="338"/>
    </row>
    <row r="16" spans="1:14" ht="47" hidden="1">
      <c r="A16" s="332" t="s">
        <v>197</v>
      </c>
      <c r="B16" s="471" t="s">
        <v>624</v>
      </c>
      <c r="C16" s="334" t="s">
        <v>230</v>
      </c>
      <c r="D16" s="470" t="s">
        <v>625</v>
      </c>
      <c r="E16" s="334" t="s">
        <v>231</v>
      </c>
      <c r="F16" s="335" t="s">
        <v>114</v>
      </c>
      <c r="G16" s="335" t="s">
        <v>215</v>
      </c>
      <c r="H16" s="333">
        <v>36</v>
      </c>
      <c r="I16" s="333">
        <f t="shared" si="0"/>
        <v>39</v>
      </c>
      <c r="J16" s="333" t="s">
        <v>232</v>
      </c>
      <c r="K16" s="336" t="s">
        <v>203</v>
      </c>
      <c r="L16" s="333" t="s">
        <v>241</v>
      </c>
      <c r="M16" s="337" t="s">
        <v>242</v>
      </c>
      <c r="N16" s="338"/>
    </row>
    <row r="17" spans="1:14" ht="47" hidden="1">
      <c r="A17" s="332" t="s">
        <v>197</v>
      </c>
      <c r="B17" s="471" t="s">
        <v>626</v>
      </c>
      <c r="C17" s="334" t="s">
        <v>243</v>
      </c>
      <c r="D17" s="470" t="s">
        <v>627</v>
      </c>
      <c r="E17" s="334" t="s">
        <v>231</v>
      </c>
      <c r="F17" s="335" t="s">
        <v>244</v>
      </c>
      <c r="G17" s="335" t="s">
        <v>201</v>
      </c>
      <c r="H17" s="333">
        <v>96</v>
      </c>
      <c r="I17" s="333">
        <f t="shared" si="0"/>
        <v>104</v>
      </c>
      <c r="J17" s="333" t="s">
        <v>245</v>
      </c>
      <c r="K17" s="336" t="s">
        <v>203</v>
      </c>
      <c r="L17" s="333" t="s">
        <v>246</v>
      </c>
      <c r="M17" s="337" t="s">
        <v>247</v>
      </c>
      <c r="N17" s="338"/>
    </row>
    <row r="18" spans="1:14" ht="47" hidden="1">
      <c r="A18" s="332" t="s">
        <v>197</v>
      </c>
      <c r="B18" s="471" t="s">
        <v>626</v>
      </c>
      <c r="C18" s="334" t="s">
        <v>243</v>
      </c>
      <c r="D18" s="470" t="s">
        <v>627</v>
      </c>
      <c r="E18" s="334" t="s">
        <v>231</v>
      </c>
      <c r="F18" s="335" t="s">
        <v>244</v>
      </c>
      <c r="G18" s="335" t="s">
        <v>206</v>
      </c>
      <c r="H18" s="333">
        <v>186</v>
      </c>
      <c r="I18" s="333">
        <f>ROUNDUP(H18*1.1,0)</f>
        <v>205</v>
      </c>
      <c r="J18" s="333" t="s">
        <v>245</v>
      </c>
      <c r="K18" s="336" t="s">
        <v>203</v>
      </c>
      <c r="L18" s="333" t="s">
        <v>248</v>
      </c>
      <c r="M18" s="337" t="s">
        <v>249</v>
      </c>
      <c r="N18" s="338"/>
    </row>
    <row r="19" spans="1:14" ht="47" hidden="1">
      <c r="A19" s="332" t="s">
        <v>197</v>
      </c>
      <c r="B19" s="471" t="s">
        <v>626</v>
      </c>
      <c r="C19" s="334" t="s">
        <v>243</v>
      </c>
      <c r="D19" s="470" t="s">
        <v>627</v>
      </c>
      <c r="E19" s="334" t="s">
        <v>231</v>
      </c>
      <c r="F19" s="335" t="s">
        <v>244</v>
      </c>
      <c r="G19" s="335" t="s">
        <v>209</v>
      </c>
      <c r="H19" s="333">
        <v>186</v>
      </c>
      <c r="I19" s="333">
        <f>ROUNDUP(H19*1.1,0)</f>
        <v>205</v>
      </c>
      <c r="J19" s="333" t="s">
        <v>245</v>
      </c>
      <c r="K19" s="336" t="s">
        <v>203</v>
      </c>
      <c r="L19" s="333" t="s">
        <v>250</v>
      </c>
      <c r="M19" s="337" t="s">
        <v>251</v>
      </c>
      <c r="N19" s="338"/>
    </row>
    <row r="20" spans="1:14" ht="47" hidden="1">
      <c r="A20" s="332" t="s">
        <v>197</v>
      </c>
      <c r="B20" s="471" t="s">
        <v>626</v>
      </c>
      <c r="C20" s="334" t="s">
        <v>243</v>
      </c>
      <c r="D20" s="470" t="s">
        <v>627</v>
      </c>
      <c r="E20" s="334" t="s">
        <v>231</v>
      </c>
      <c r="F20" s="335" t="s">
        <v>244</v>
      </c>
      <c r="G20" s="335" t="s">
        <v>212</v>
      </c>
      <c r="H20" s="333">
        <v>96</v>
      </c>
      <c r="I20" s="333">
        <f t="shared" si="0"/>
        <v>104</v>
      </c>
      <c r="J20" s="333" t="s">
        <v>245</v>
      </c>
      <c r="K20" s="336" t="s">
        <v>203</v>
      </c>
      <c r="L20" s="333" t="s">
        <v>252</v>
      </c>
      <c r="M20" s="337" t="s">
        <v>253</v>
      </c>
      <c r="N20" s="338"/>
    </row>
    <row r="21" spans="1:14" ht="47" hidden="1">
      <c r="A21" s="332" t="s">
        <v>197</v>
      </c>
      <c r="B21" s="471" t="s">
        <v>626</v>
      </c>
      <c r="C21" s="334" t="s">
        <v>243</v>
      </c>
      <c r="D21" s="470" t="s">
        <v>627</v>
      </c>
      <c r="E21" s="334" t="s">
        <v>231</v>
      </c>
      <c r="F21" s="335" t="s">
        <v>244</v>
      </c>
      <c r="G21" s="335" t="s">
        <v>215</v>
      </c>
      <c r="H21" s="333">
        <v>36</v>
      </c>
      <c r="I21" s="333">
        <f t="shared" si="0"/>
        <v>39</v>
      </c>
      <c r="J21" s="333" t="s">
        <v>245</v>
      </c>
      <c r="K21" s="336" t="s">
        <v>203</v>
      </c>
      <c r="L21" s="333" t="s">
        <v>254</v>
      </c>
      <c r="M21" s="337" t="s">
        <v>255</v>
      </c>
      <c r="N21" s="338"/>
    </row>
    <row r="22" spans="1:14" ht="47" hidden="1">
      <c r="A22" s="332" t="s">
        <v>197</v>
      </c>
      <c r="B22" s="471" t="s">
        <v>626</v>
      </c>
      <c r="C22" s="334" t="s">
        <v>243</v>
      </c>
      <c r="D22" s="470" t="s">
        <v>627</v>
      </c>
      <c r="E22" s="334" t="s">
        <v>231</v>
      </c>
      <c r="F22" s="335" t="s">
        <v>114</v>
      </c>
      <c r="G22" s="335" t="s">
        <v>201</v>
      </c>
      <c r="H22" s="333">
        <v>96</v>
      </c>
      <c r="I22" s="333">
        <f t="shared" si="0"/>
        <v>104</v>
      </c>
      <c r="J22" s="333" t="s">
        <v>256</v>
      </c>
      <c r="K22" s="336" t="s">
        <v>203</v>
      </c>
      <c r="L22" s="333" t="s">
        <v>257</v>
      </c>
      <c r="M22" s="337" t="s">
        <v>258</v>
      </c>
      <c r="N22" s="338"/>
    </row>
    <row r="23" spans="1:14" ht="47" hidden="1">
      <c r="A23" s="332" t="s">
        <v>197</v>
      </c>
      <c r="B23" s="471" t="s">
        <v>626</v>
      </c>
      <c r="C23" s="334" t="s">
        <v>243</v>
      </c>
      <c r="D23" s="470" t="s">
        <v>627</v>
      </c>
      <c r="E23" s="334" t="s">
        <v>231</v>
      </c>
      <c r="F23" s="335" t="s">
        <v>114</v>
      </c>
      <c r="G23" s="335" t="s">
        <v>206</v>
      </c>
      <c r="H23" s="333">
        <v>186</v>
      </c>
      <c r="I23" s="333">
        <f>ROUNDUP(H23*1.1,0)</f>
        <v>205</v>
      </c>
      <c r="J23" s="333" t="s">
        <v>256</v>
      </c>
      <c r="K23" s="336" t="s">
        <v>203</v>
      </c>
      <c r="L23" s="333" t="s">
        <v>259</v>
      </c>
      <c r="M23" s="337" t="s">
        <v>260</v>
      </c>
      <c r="N23" s="338"/>
    </row>
    <row r="24" spans="1:14" ht="47" hidden="1">
      <c r="A24" s="332" t="s">
        <v>197</v>
      </c>
      <c r="B24" s="471" t="s">
        <v>626</v>
      </c>
      <c r="C24" s="334" t="s">
        <v>243</v>
      </c>
      <c r="D24" s="470" t="s">
        <v>627</v>
      </c>
      <c r="E24" s="334" t="s">
        <v>231</v>
      </c>
      <c r="F24" s="335" t="s">
        <v>114</v>
      </c>
      <c r="G24" s="335" t="s">
        <v>209</v>
      </c>
      <c r="H24" s="333">
        <v>186</v>
      </c>
      <c r="I24" s="333">
        <f>ROUNDUP(H24*1.1,0)</f>
        <v>205</v>
      </c>
      <c r="J24" s="333" t="s">
        <v>256</v>
      </c>
      <c r="K24" s="336" t="s">
        <v>203</v>
      </c>
      <c r="L24" s="333" t="s">
        <v>261</v>
      </c>
      <c r="M24" s="337" t="s">
        <v>262</v>
      </c>
      <c r="N24" s="338"/>
    </row>
    <row r="25" spans="1:14" ht="47" hidden="1">
      <c r="A25" s="332" t="s">
        <v>197</v>
      </c>
      <c r="B25" s="471" t="s">
        <v>626</v>
      </c>
      <c r="C25" s="334" t="s">
        <v>243</v>
      </c>
      <c r="D25" s="470" t="s">
        <v>627</v>
      </c>
      <c r="E25" s="334" t="s">
        <v>231</v>
      </c>
      <c r="F25" s="335" t="s">
        <v>114</v>
      </c>
      <c r="G25" s="335" t="s">
        <v>212</v>
      </c>
      <c r="H25" s="333">
        <v>96</v>
      </c>
      <c r="I25" s="333">
        <f t="shared" si="0"/>
        <v>104</v>
      </c>
      <c r="J25" s="333" t="s">
        <v>256</v>
      </c>
      <c r="K25" s="336" t="s">
        <v>203</v>
      </c>
      <c r="L25" s="333" t="s">
        <v>263</v>
      </c>
      <c r="M25" s="337" t="s">
        <v>264</v>
      </c>
      <c r="N25" s="338"/>
    </row>
    <row r="26" spans="1:14" ht="47" hidden="1">
      <c r="A26" s="332" t="s">
        <v>197</v>
      </c>
      <c r="B26" s="471" t="s">
        <v>626</v>
      </c>
      <c r="C26" s="334" t="s">
        <v>243</v>
      </c>
      <c r="D26" s="470" t="s">
        <v>627</v>
      </c>
      <c r="E26" s="334" t="s">
        <v>231</v>
      </c>
      <c r="F26" s="335" t="s">
        <v>114</v>
      </c>
      <c r="G26" s="335" t="s">
        <v>215</v>
      </c>
      <c r="H26" s="333">
        <v>36</v>
      </c>
      <c r="I26" s="333">
        <f t="shared" si="0"/>
        <v>39</v>
      </c>
      <c r="J26" s="333" t="s">
        <v>256</v>
      </c>
      <c r="K26" s="336" t="s">
        <v>203</v>
      </c>
      <c r="L26" s="333" t="s">
        <v>265</v>
      </c>
      <c r="M26" s="337" t="s">
        <v>266</v>
      </c>
      <c r="N26" s="338"/>
    </row>
    <row r="27" spans="1:14" ht="47" hidden="1">
      <c r="A27" s="344" t="s">
        <v>267</v>
      </c>
      <c r="B27" s="471" t="s">
        <v>628</v>
      </c>
      <c r="C27" s="334" t="s">
        <v>268</v>
      </c>
      <c r="D27" s="341" t="s">
        <v>269</v>
      </c>
      <c r="E27" s="334" t="s">
        <v>130</v>
      </c>
      <c r="F27" s="335" t="s">
        <v>270</v>
      </c>
      <c r="G27" s="335" t="s">
        <v>201</v>
      </c>
      <c r="H27" s="333">
        <v>96</v>
      </c>
      <c r="I27" s="333">
        <f t="shared" si="0"/>
        <v>104</v>
      </c>
      <c r="J27" s="333" t="s">
        <v>271</v>
      </c>
      <c r="K27" s="336" t="s">
        <v>203</v>
      </c>
      <c r="L27" s="333" t="s">
        <v>272</v>
      </c>
      <c r="M27" s="337" t="s">
        <v>273</v>
      </c>
      <c r="N27" s="338"/>
    </row>
    <row r="28" spans="1:14" ht="47" hidden="1">
      <c r="A28" s="344" t="s">
        <v>267</v>
      </c>
      <c r="B28" s="471" t="s">
        <v>628</v>
      </c>
      <c r="C28" s="334" t="s">
        <v>268</v>
      </c>
      <c r="D28" s="341" t="s">
        <v>269</v>
      </c>
      <c r="E28" s="334" t="s">
        <v>130</v>
      </c>
      <c r="F28" s="335" t="s">
        <v>270</v>
      </c>
      <c r="G28" s="335" t="s">
        <v>206</v>
      </c>
      <c r="H28" s="333">
        <v>186</v>
      </c>
      <c r="I28" s="333">
        <f t="shared" ref="I28:I29" si="1">ROUNDUP(H28*1.1,0)</f>
        <v>205</v>
      </c>
      <c r="J28" s="333" t="s">
        <v>271</v>
      </c>
      <c r="K28" s="336" t="s">
        <v>203</v>
      </c>
      <c r="L28" s="333" t="s">
        <v>274</v>
      </c>
      <c r="M28" s="337" t="s">
        <v>275</v>
      </c>
      <c r="N28" s="338"/>
    </row>
    <row r="29" spans="1:14" ht="47" hidden="1">
      <c r="A29" s="344" t="s">
        <v>267</v>
      </c>
      <c r="B29" s="471" t="s">
        <v>628</v>
      </c>
      <c r="C29" s="334" t="s">
        <v>268</v>
      </c>
      <c r="D29" s="341" t="s">
        <v>269</v>
      </c>
      <c r="E29" s="334" t="s">
        <v>130</v>
      </c>
      <c r="F29" s="335" t="s">
        <v>270</v>
      </c>
      <c r="G29" s="335" t="s">
        <v>209</v>
      </c>
      <c r="H29" s="333">
        <v>186</v>
      </c>
      <c r="I29" s="333">
        <f t="shared" si="1"/>
        <v>205</v>
      </c>
      <c r="J29" s="333" t="s">
        <v>271</v>
      </c>
      <c r="K29" s="336" t="s">
        <v>203</v>
      </c>
      <c r="L29" s="333" t="s">
        <v>276</v>
      </c>
      <c r="M29" s="337" t="s">
        <v>277</v>
      </c>
      <c r="N29" s="338"/>
    </row>
    <row r="30" spans="1:14" ht="47" hidden="1">
      <c r="A30" s="344" t="s">
        <v>267</v>
      </c>
      <c r="B30" s="471" t="s">
        <v>628</v>
      </c>
      <c r="C30" s="334" t="s">
        <v>268</v>
      </c>
      <c r="D30" s="341" t="s">
        <v>269</v>
      </c>
      <c r="E30" s="334" t="s">
        <v>130</v>
      </c>
      <c r="F30" s="335" t="s">
        <v>270</v>
      </c>
      <c r="G30" s="335" t="s">
        <v>212</v>
      </c>
      <c r="H30" s="333">
        <v>96</v>
      </c>
      <c r="I30" s="333">
        <f t="shared" si="0"/>
        <v>104</v>
      </c>
      <c r="J30" s="333" t="s">
        <v>271</v>
      </c>
      <c r="K30" s="336" t="s">
        <v>203</v>
      </c>
      <c r="L30" s="333" t="s">
        <v>278</v>
      </c>
      <c r="M30" s="337" t="s">
        <v>279</v>
      </c>
      <c r="N30" s="338"/>
    </row>
    <row r="31" spans="1:14" ht="47" hidden="1">
      <c r="A31" s="344" t="s">
        <v>267</v>
      </c>
      <c r="B31" s="471" t="s">
        <v>628</v>
      </c>
      <c r="C31" s="334" t="s">
        <v>268</v>
      </c>
      <c r="D31" s="341" t="s">
        <v>269</v>
      </c>
      <c r="E31" s="334" t="s">
        <v>130</v>
      </c>
      <c r="F31" s="335" t="s">
        <v>270</v>
      </c>
      <c r="G31" s="335" t="s">
        <v>215</v>
      </c>
      <c r="H31" s="333">
        <v>36</v>
      </c>
      <c r="I31" s="333">
        <f t="shared" si="0"/>
        <v>39</v>
      </c>
      <c r="J31" s="333" t="s">
        <v>271</v>
      </c>
      <c r="K31" s="336" t="s">
        <v>203</v>
      </c>
      <c r="L31" s="333" t="s">
        <v>280</v>
      </c>
      <c r="M31" s="337" t="s">
        <v>281</v>
      </c>
      <c r="N31" s="338"/>
    </row>
    <row r="32" spans="1:14" ht="47" hidden="1">
      <c r="A32" s="344" t="s">
        <v>267</v>
      </c>
      <c r="B32" s="471" t="s">
        <v>629</v>
      </c>
      <c r="C32" s="334" t="s">
        <v>282</v>
      </c>
      <c r="D32" s="470" t="s">
        <v>630</v>
      </c>
      <c r="E32" s="334" t="s">
        <v>199</v>
      </c>
      <c r="F32" s="335" t="s">
        <v>244</v>
      </c>
      <c r="G32" s="335" t="s">
        <v>201</v>
      </c>
      <c r="H32" s="333">
        <v>96</v>
      </c>
      <c r="I32" s="333">
        <f t="shared" si="0"/>
        <v>104</v>
      </c>
      <c r="J32" s="333" t="s">
        <v>283</v>
      </c>
      <c r="K32" s="336" t="s">
        <v>203</v>
      </c>
      <c r="L32" s="333" t="s">
        <v>284</v>
      </c>
      <c r="M32" s="337" t="s">
        <v>285</v>
      </c>
      <c r="N32" s="338"/>
    </row>
    <row r="33" spans="1:14" ht="47" hidden="1">
      <c r="A33" s="344" t="s">
        <v>267</v>
      </c>
      <c r="B33" s="471" t="s">
        <v>629</v>
      </c>
      <c r="C33" s="334" t="s">
        <v>282</v>
      </c>
      <c r="D33" s="470" t="s">
        <v>630</v>
      </c>
      <c r="E33" s="334" t="s">
        <v>199</v>
      </c>
      <c r="F33" s="335" t="s">
        <v>244</v>
      </c>
      <c r="G33" s="335" t="s">
        <v>206</v>
      </c>
      <c r="H33" s="333">
        <v>186</v>
      </c>
      <c r="I33" s="333">
        <f>ROUNDUP(H33*1.1,0)</f>
        <v>205</v>
      </c>
      <c r="J33" s="333" t="s">
        <v>283</v>
      </c>
      <c r="K33" s="336" t="s">
        <v>203</v>
      </c>
      <c r="L33" s="333" t="s">
        <v>286</v>
      </c>
      <c r="M33" s="337" t="s">
        <v>287</v>
      </c>
      <c r="N33" s="338"/>
    </row>
    <row r="34" spans="1:14" ht="47" hidden="1">
      <c r="A34" s="344" t="s">
        <v>267</v>
      </c>
      <c r="B34" s="471" t="s">
        <v>629</v>
      </c>
      <c r="C34" s="334" t="s">
        <v>282</v>
      </c>
      <c r="D34" s="470" t="s">
        <v>630</v>
      </c>
      <c r="E34" s="334" t="s">
        <v>199</v>
      </c>
      <c r="F34" s="335" t="s">
        <v>244</v>
      </c>
      <c r="G34" s="335" t="s">
        <v>209</v>
      </c>
      <c r="H34" s="333">
        <v>186</v>
      </c>
      <c r="I34" s="333">
        <f>ROUNDUP(H34*1.1,0)</f>
        <v>205</v>
      </c>
      <c r="J34" s="333" t="s">
        <v>283</v>
      </c>
      <c r="K34" s="336" t="s">
        <v>203</v>
      </c>
      <c r="L34" s="333" t="s">
        <v>288</v>
      </c>
      <c r="M34" s="337" t="s">
        <v>289</v>
      </c>
      <c r="N34" s="338"/>
    </row>
    <row r="35" spans="1:14" ht="47" hidden="1">
      <c r="A35" s="344" t="s">
        <v>267</v>
      </c>
      <c r="B35" s="471" t="s">
        <v>629</v>
      </c>
      <c r="C35" s="334" t="s">
        <v>282</v>
      </c>
      <c r="D35" s="470" t="s">
        <v>630</v>
      </c>
      <c r="E35" s="334" t="s">
        <v>199</v>
      </c>
      <c r="F35" s="335" t="s">
        <v>244</v>
      </c>
      <c r="G35" s="335" t="s">
        <v>212</v>
      </c>
      <c r="H35" s="333">
        <v>96</v>
      </c>
      <c r="I35" s="333">
        <f t="shared" si="0"/>
        <v>104</v>
      </c>
      <c r="J35" s="333" t="s">
        <v>283</v>
      </c>
      <c r="K35" s="336" t="s">
        <v>203</v>
      </c>
      <c r="L35" s="333" t="s">
        <v>290</v>
      </c>
      <c r="M35" s="337" t="s">
        <v>291</v>
      </c>
      <c r="N35" s="338"/>
    </row>
    <row r="36" spans="1:14" ht="47" hidden="1">
      <c r="A36" s="344" t="s">
        <v>267</v>
      </c>
      <c r="B36" s="471" t="s">
        <v>629</v>
      </c>
      <c r="C36" s="334" t="s">
        <v>282</v>
      </c>
      <c r="D36" s="470" t="s">
        <v>630</v>
      </c>
      <c r="E36" s="334" t="s">
        <v>199</v>
      </c>
      <c r="F36" s="335" t="s">
        <v>244</v>
      </c>
      <c r="G36" s="335" t="s">
        <v>215</v>
      </c>
      <c r="H36" s="333">
        <v>36</v>
      </c>
      <c r="I36" s="333">
        <f t="shared" si="0"/>
        <v>39</v>
      </c>
      <c r="J36" s="333" t="s">
        <v>283</v>
      </c>
      <c r="K36" s="336" t="s">
        <v>203</v>
      </c>
      <c r="L36" s="333" t="s">
        <v>292</v>
      </c>
      <c r="M36" s="337" t="s">
        <v>293</v>
      </c>
      <c r="N36" s="338"/>
    </row>
    <row r="37" spans="1:14" ht="47" hidden="1">
      <c r="A37" s="344" t="s">
        <v>267</v>
      </c>
      <c r="B37" s="471" t="s">
        <v>631</v>
      </c>
      <c r="C37" s="334" t="s">
        <v>294</v>
      </c>
      <c r="D37" s="470" t="s">
        <v>295</v>
      </c>
      <c r="E37" s="334" t="s">
        <v>231</v>
      </c>
      <c r="F37" s="335" t="s">
        <v>119</v>
      </c>
      <c r="G37" s="335" t="s">
        <v>201</v>
      </c>
      <c r="H37" s="333">
        <v>96</v>
      </c>
      <c r="I37" s="333">
        <f t="shared" si="0"/>
        <v>104</v>
      </c>
      <c r="J37" s="333" t="s">
        <v>296</v>
      </c>
      <c r="K37" s="336" t="s">
        <v>203</v>
      </c>
      <c r="L37" s="333" t="s">
        <v>297</v>
      </c>
      <c r="M37" s="337" t="s">
        <v>298</v>
      </c>
      <c r="N37" s="338"/>
    </row>
    <row r="38" spans="1:14" ht="47" hidden="1">
      <c r="A38" s="344" t="s">
        <v>267</v>
      </c>
      <c r="B38" s="471" t="s">
        <v>631</v>
      </c>
      <c r="C38" s="334" t="s">
        <v>294</v>
      </c>
      <c r="D38" s="470" t="s">
        <v>295</v>
      </c>
      <c r="E38" s="334" t="s">
        <v>231</v>
      </c>
      <c r="F38" s="335" t="s">
        <v>119</v>
      </c>
      <c r="G38" s="335" t="s">
        <v>206</v>
      </c>
      <c r="H38" s="333">
        <v>186</v>
      </c>
      <c r="I38" s="333">
        <f t="shared" ref="I38:I39" si="2">ROUNDUP(H38*1.1,0)</f>
        <v>205</v>
      </c>
      <c r="J38" s="333" t="s">
        <v>296</v>
      </c>
      <c r="K38" s="336" t="s">
        <v>203</v>
      </c>
      <c r="L38" s="333" t="s">
        <v>299</v>
      </c>
      <c r="M38" s="337" t="s">
        <v>300</v>
      </c>
      <c r="N38" s="338"/>
    </row>
    <row r="39" spans="1:14" ht="47" hidden="1">
      <c r="A39" s="344" t="s">
        <v>267</v>
      </c>
      <c r="B39" s="471" t="s">
        <v>631</v>
      </c>
      <c r="C39" s="334" t="s">
        <v>294</v>
      </c>
      <c r="D39" s="470" t="s">
        <v>295</v>
      </c>
      <c r="E39" s="334" t="s">
        <v>231</v>
      </c>
      <c r="F39" s="335" t="s">
        <v>119</v>
      </c>
      <c r="G39" s="335" t="s">
        <v>209</v>
      </c>
      <c r="H39" s="333">
        <v>186</v>
      </c>
      <c r="I39" s="333">
        <f t="shared" si="2"/>
        <v>205</v>
      </c>
      <c r="J39" s="333" t="s">
        <v>296</v>
      </c>
      <c r="K39" s="336" t="s">
        <v>203</v>
      </c>
      <c r="L39" s="333" t="s">
        <v>301</v>
      </c>
      <c r="M39" s="337" t="s">
        <v>302</v>
      </c>
      <c r="N39" s="338"/>
    </row>
    <row r="40" spans="1:14" ht="47" hidden="1">
      <c r="A40" s="344" t="s">
        <v>267</v>
      </c>
      <c r="B40" s="471" t="s">
        <v>631</v>
      </c>
      <c r="C40" s="334" t="s">
        <v>294</v>
      </c>
      <c r="D40" s="470" t="s">
        <v>295</v>
      </c>
      <c r="E40" s="334" t="s">
        <v>231</v>
      </c>
      <c r="F40" s="335" t="s">
        <v>119</v>
      </c>
      <c r="G40" s="335" t="s">
        <v>212</v>
      </c>
      <c r="H40" s="333">
        <v>96</v>
      </c>
      <c r="I40" s="333">
        <f t="shared" si="0"/>
        <v>104</v>
      </c>
      <c r="J40" s="333" t="s">
        <v>296</v>
      </c>
      <c r="K40" s="336" t="s">
        <v>203</v>
      </c>
      <c r="L40" s="333" t="s">
        <v>303</v>
      </c>
      <c r="M40" s="337" t="s">
        <v>304</v>
      </c>
      <c r="N40" s="338"/>
    </row>
    <row r="41" spans="1:14" ht="47" hidden="1">
      <c r="A41" s="344" t="s">
        <v>267</v>
      </c>
      <c r="B41" s="471" t="s">
        <v>631</v>
      </c>
      <c r="C41" s="334" t="s">
        <v>294</v>
      </c>
      <c r="D41" s="470" t="s">
        <v>295</v>
      </c>
      <c r="E41" s="334" t="s">
        <v>231</v>
      </c>
      <c r="F41" s="335" t="s">
        <v>119</v>
      </c>
      <c r="G41" s="335" t="s">
        <v>215</v>
      </c>
      <c r="H41" s="333">
        <v>36</v>
      </c>
      <c r="I41" s="333">
        <f t="shared" si="0"/>
        <v>39</v>
      </c>
      <c r="J41" s="333" t="s">
        <v>296</v>
      </c>
      <c r="K41" s="336" t="s">
        <v>203</v>
      </c>
      <c r="L41" s="333" t="s">
        <v>305</v>
      </c>
      <c r="M41" s="337" t="s">
        <v>306</v>
      </c>
      <c r="N41" s="338"/>
    </row>
    <row r="42" spans="1:14" ht="47" hidden="1">
      <c r="A42" s="344" t="s">
        <v>267</v>
      </c>
      <c r="B42" s="471" t="s">
        <v>632</v>
      </c>
      <c r="C42" s="334" t="s">
        <v>307</v>
      </c>
      <c r="D42" s="470" t="s">
        <v>633</v>
      </c>
      <c r="E42" s="334" t="s">
        <v>231</v>
      </c>
      <c r="F42" s="335" t="s">
        <v>244</v>
      </c>
      <c r="G42" s="335" t="s">
        <v>201</v>
      </c>
      <c r="H42" s="333">
        <v>96</v>
      </c>
      <c r="I42" s="333">
        <f t="shared" si="0"/>
        <v>104</v>
      </c>
      <c r="J42" s="333" t="s">
        <v>308</v>
      </c>
      <c r="K42" s="336" t="s">
        <v>203</v>
      </c>
      <c r="L42" s="333" t="s">
        <v>309</v>
      </c>
      <c r="M42" s="337" t="s">
        <v>310</v>
      </c>
      <c r="N42" s="338"/>
    </row>
    <row r="43" spans="1:14" ht="47" hidden="1">
      <c r="A43" s="344" t="s">
        <v>267</v>
      </c>
      <c r="B43" s="471" t="s">
        <v>632</v>
      </c>
      <c r="C43" s="334" t="s">
        <v>307</v>
      </c>
      <c r="D43" s="470" t="s">
        <v>633</v>
      </c>
      <c r="E43" s="334" t="s">
        <v>231</v>
      </c>
      <c r="F43" s="335" t="s">
        <v>244</v>
      </c>
      <c r="G43" s="335" t="s">
        <v>206</v>
      </c>
      <c r="H43" s="333">
        <v>186</v>
      </c>
      <c r="I43" s="333">
        <f t="shared" ref="I43:I44" si="3">ROUNDUP(H43*1.1,0)</f>
        <v>205</v>
      </c>
      <c r="J43" s="333" t="s">
        <v>308</v>
      </c>
      <c r="K43" s="336" t="s">
        <v>203</v>
      </c>
      <c r="L43" s="333" t="s">
        <v>311</v>
      </c>
      <c r="M43" s="337" t="s">
        <v>312</v>
      </c>
      <c r="N43" s="338"/>
    </row>
    <row r="44" spans="1:14" ht="47" hidden="1">
      <c r="A44" s="344" t="s">
        <v>267</v>
      </c>
      <c r="B44" s="471" t="s">
        <v>632</v>
      </c>
      <c r="C44" s="334" t="s">
        <v>307</v>
      </c>
      <c r="D44" s="470" t="s">
        <v>633</v>
      </c>
      <c r="E44" s="334" t="s">
        <v>231</v>
      </c>
      <c r="F44" s="335" t="s">
        <v>244</v>
      </c>
      <c r="G44" s="335" t="s">
        <v>209</v>
      </c>
      <c r="H44" s="333">
        <v>186</v>
      </c>
      <c r="I44" s="333">
        <f t="shared" si="3"/>
        <v>205</v>
      </c>
      <c r="J44" s="333" t="s">
        <v>308</v>
      </c>
      <c r="K44" s="336" t="s">
        <v>203</v>
      </c>
      <c r="L44" s="333" t="s">
        <v>313</v>
      </c>
      <c r="M44" s="337" t="s">
        <v>314</v>
      </c>
      <c r="N44" s="338"/>
    </row>
    <row r="45" spans="1:14" ht="47" hidden="1">
      <c r="A45" s="344" t="s">
        <v>267</v>
      </c>
      <c r="B45" s="471" t="s">
        <v>632</v>
      </c>
      <c r="C45" s="334" t="s">
        <v>307</v>
      </c>
      <c r="D45" s="470" t="s">
        <v>633</v>
      </c>
      <c r="E45" s="334" t="s">
        <v>231</v>
      </c>
      <c r="F45" s="335" t="s">
        <v>244</v>
      </c>
      <c r="G45" s="335" t="s">
        <v>212</v>
      </c>
      <c r="H45" s="333">
        <v>96</v>
      </c>
      <c r="I45" s="333">
        <f t="shared" si="0"/>
        <v>104</v>
      </c>
      <c r="J45" s="333" t="s">
        <v>308</v>
      </c>
      <c r="K45" s="336" t="s">
        <v>203</v>
      </c>
      <c r="L45" s="333" t="s">
        <v>315</v>
      </c>
      <c r="M45" s="337" t="s">
        <v>316</v>
      </c>
      <c r="N45" s="338"/>
    </row>
    <row r="46" spans="1:14" ht="47" hidden="1">
      <c r="A46" s="344" t="s">
        <v>267</v>
      </c>
      <c r="B46" s="471" t="s">
        <v>632</v>
      </c>
      <c r="C46" s="334" t="s">
        <v>307</v>
      </c>
      <c r="D46" s="470" t="s">
        <v>633</v>
      </c>
      <c r="E46" s="334" t="s">
        <v>231</v>
      </c>
      <c r="F46" s="335" t="s">
        <v>244</v>
      </c>
      <c r="G46" s="335" t="s">
        <v>215</v>
      </c>
      <c r="H46" s="333">
        <v>36</v>
      </c>
      <c r="I46" s="333">
        <f t="shared" si="0"/>
        <v>39</v>
      </c>
      <c r="J46" s="333" t="s">
        <v>308</v>
      </c>
      <c r="K46" s="336" t="s">
        <v>203</v>
      </c>
      <c r="L46" s="333" t="s">
        <v>317</v>
      </c>
      <c r="M46" s="337" t="s">
        <v>318</v>
      </c>
      <c r="N46" s="338"/>
    </row>
    <row r="47" spans="1:14" ht="47" hidden="1">
      <c r="A47" s="344" t="s">
        <v>267</v>
      </c>
      <c r="B47" s="471" t="s">
        <v>634</v>
      </c>
      <c r="C47" s="334" t="s">
        <v>319</v>
      </c>
      <c r="D47" s="470" t="s">
        <v>635</v>
      </c>
      <c r="E47" s="334" t="s">
        <v>231</v>
      </c>
      <c r="F47" s="335" t="s">
        <v>114</v>
      </c>
      <c r="G47" s="335" t="s">
        <v>201</v>
      </c>
      <c r="H47" s="333">
        <v>96</v>
      </c>
      <c r="I47" s="333">
        <f t="shared" si="0"/>
        <v>104</v>
      </c>
      <c r="J47" s="333" t="s">
        <v>320</v>
      </c>
      <c r="K47" s="336" t="s">
        <v>203</v>
      </c>
      <c r="L47" s="333" t="s">
        <v>321</v>
      </c>
      <c r="M47" s="337" t="s">
        <v>322</v>
      </c>
      <c r="N47" s="338"/>
    </row>
    <row r="48" spans="1:14" ht="47" hidden="1">
      <c r="A48" s="344" t="s">
        <v>267</v>
      </c>
      <c r="B48" s="471" t="s">
        <v>634</v>
      </c>
      <c r="C48" s="334" t="s">
        <v>319</v>
      </c>
      <c r="D48" s="470" t="s">
        <v>635</v>
      </c>
      <c r="E48" s="334" t="s">
        <v>231</v>
      </c>
      <c r="F48" s="335" t="s">
        <v>114</v>
      </c>
      <c r="G48" s="335" t="s">
        <v>206</v>
      </c>
      <c r="H48" s="333">
        <v>186</v>
      </c>
      <c r="I48" s="333">
        <f t="shared" ref="I48:I49" si="4">ROUNDUP(H48*1.1,0)</f>
        <v>205</v>
      </c>
      <c r="J48" s="333" t="s">
        <v>320</v>
      </c>
      <c r="K48" s="336" t="s">
        <v>203</v>
      </c>
      <c r="L48" s="333" t="s">
        <v>323</v>
      </c>
      <c r="M48" s="337" t="s">
        <v>324</v>
      </c>
      <c r="N48" s="338"/>
    </row>
    <row r="49" spans="1:14" ht="47" hidden="1">
      <c r="A49" s="344" t="s">
        <v>267</v>
      </c>
      <c r="B49" s="471" t="s">
        <v>634</v>
      </c>
      <c r="C49" s="334" t="s">
        <v>319</v>
      </c>
      <c r="D49" s="470" t="s">
        <v>635</v>
      </c>
      <c r="E49" s="334" t="s">
        <v>231</v>
      </c>
      <c r="F49" s="335" t="s">
        <v>114</v>
      </c>
      <c r="G49" s="335" t="s">
        <v>209</v>
      </c>
      <c r="H49" s="333">
        <v>186</v>
      </c>
      <c r="I49" s="333">
        <f t="shared" si="4"/>
        <v>205</v>
      </c>
      <c r="J49" s="333" t="s">
        <v>320</v>
      </c>
      <c r="K49" s="336" t="s">
        <v>203</v>
      </c>
      <c r="L49" s="333" t="s">
        <v>325</v>
      </c>
      <c r="M49" s="337" t="s">
        <v>326</v>
      </c>
      <c r="N49" s="338"/>
    </row>
    <row r="50" spans="1:14" ht="47" hidden="1">
      <c r="A50" s="344" t="s">
        <v>267</v>
      </c>
      <c r="B50" s="471" t="s">
        <v>634</v>
      </c>
      <c r="C50" s="334" t="s">
        <v>319</v>
      </c>
      <c r="D50" s="470" t="s">
        <v>635</v>
      </c>
      <c r="E50" s="334" t="s">
        <v>231</v>
      </c>
      <c r="F50" s="335" t="s">
        <v>114</v>
      </c>
      <c r="G50" s="335" t="s">
        <v>212</v>
      </c>
      <c r="H50" s="333">
        <v>96</v>
      </c>
      <c r="I50" s="333">
        <f t="shared" si="0"/>
        <v>104</v>
      </c>
      <c r="J50" s="333" t="s">
        <v>320</v>
      </c>
      <c r="K50" s="336" t="s">
        <v>203</v>
      </c>
      <c r="L50" s="333" t="s">
        <v>327</v>
      </c>
      <c r="M50" s="337" t="s">
        <v>328</v>
      </c>
      <c r="N50" s="338"/>
    </row>
    <row r="51" spans="1:14" ht="47" hidden="1">
      <c r="A51" s="344" t="s">
        <v>267</v>
      </c>
      <c r="B51" s="471" t="s">
        <v>634</v>
      </c>
      <c r="C51" s="334" t="s">
        <v>319</v>
      </c>
      <c r="D51" s="470" t="s">
        <v>635</v>
      </c>
      <c r="E51" s="334" t="s">
        <v>231</v>
      </c>
      <c r="F51" s="335" t="s">
        <v>114</v>
      </c>
      <c r="G51" s="335" t="s">
        <v>215</v>
      </c>
      <c r="H51" s="333">
        <v>36</v>
      </c>
      <c r="I51" s="333">
        <f t="shared" si="0"/>
        <v>39</v>
      </c>
      <c r="J51" s="333" t="s">
        <v>320</v>
      </c>
      <c r="K51" s="336" t="s">
        <v>203</v>
      </c>
      <c r="L51" s="333" t="s">
        <v>329</v>
      </c>
      <c r="M51" s="337" t="s">
        <v>330</v>
      </c>
      <c r="N51" s="338"/>
    </row>
    <row r="52" spans="1:14" ht="47" hidden="1">
      <c r="A52" s="345" t="s">
        <v>331</v>
      </c>
      <c r="B52" s="471" t="s">
        <v>636</v>
      </c>
      <c r="C52" s="334" t="s">
        <v>332</v>
      </c>
      <c r="D52" s="341" t="s">
        <v>333</v>
      </c>
      <c r="E52" s="334" t="s">
        <v>199</v>
      </c>
      <c r="F52" s="335" t="s">
        <v>244</v>
      </c>
      <c r="G52" s="335" t="s">
        <v>201</v>
      </c>
      <c r="H52" s="333">
        <v>96</v>
      </c>
      <c r="I52" s="333">
        <f t="shared" si="0"/>
        <v>104</v>
      </c>
      <c r="J52" s="333" t="s">
        <v>334</v>
      </c>
      <c r="K52" s="336" t="s">
        <v>203</v>
      </c>
      <c r="L52" s="333" t="s">
        <v>335</v>
      </c>
      <c r="M52" s="337" t="s">
        <v>336</v>
      </c>
      <c r="N52" s="338"/>
    </row>
    <row r="53" spans="1:14" ht="47" hidden="1">
      <c r="A53" s="345" t="s">
        <v>331</v>
      </c>
      <c r="B53" s="471" t="s">
        <v>636</v>
      </c>
      <c r="C53" s="334" t="s">
        <v>332</v>
      </c>
      <c r="D53" s="341" t="s">
        <v>333</v>
      </c>
      <c r="E53" s="334" t="s">
        <v>199</v>
      </c>
      <c r="F53" s="335" t="s">
        <v>244</v>
      </c>
      <c r="G53" s="335" t="s">
        <v>206</v>
      </c>
      <c r="H53" s="333">
        <v>186</v>
      </c>
      <c r="I53" s="333">
        <f t="shared" ref="I53:I54" si="5">ROUNDUP(H53*1.1,0)</f>
        <v>205</v>
      </c>
      <c r="J53" s="333" t="s">
        <v>334</v>
      </c>
      <c r="K53" s="336" t="s">
        <v>203</v>
      </c>
      <c r="L53" s="333" t="s">
        <v>337</v>
      </c>
      <c r="M53" s="337" t="s">
        <v>338</v>
      </c>
      <c r="N53" s="338"/>
    </row>
    <row r="54" spans="1:14" ht="47" hidden="1">
      <c r="A54" s="345" t="s">
        <v>331</v>
      </c>
      <c r="B54" s="471" t="s">
        <v>636</v>
      </c>
      <c r="C54" s="334" t="s">
        <v>332</v>
      </c>
      <c r="D54" s="341" t="s">
        <v>333</v>
      </c>
      <c r="E54" s="334" t="s">
        <v>199</v>
      </c>
      <c r="F54" s="335" t="s">
        <v>244</v>
      </c>
      <c r="G54" s="335" t="s">
        <v>209</v>
      </c>
      <c r="H54" s="333">
        <v>186</v>
      </c>
      <c r="I54" s="333">
        <f t="shared" si="5"/>
        <v>205</v>
      </c>
      <c r="J54" s="333" t="s">
        <v>334</v>
      </c>
      <c r="K54" s="336" t="s">
        <v>203</v>
      </c>
      <c r="L54" s="333" t="s">
        <v>339</v>
      </c>
      <c r="M54" s="337" t="s">
        <v>340</v>
      </c>
      <c r="N54" s="338"/>
    </row>
    <row r="55" spans="1:14" ht="47" hidden="1">
      <c r="A55" s="345" t="s">
        <v>331</v>
      </c>
      <c r="B55" s="471" t="s">
        <v>636</v>
      </c>
      <c r="C55" s="334" t="s">
        <v>332</v>
      </c>
      <c r="D55" s="341" t="s">
        <v>333</v>
      </c>
      <c r="E55" s="334" t="s">
        <v>199</v>
      </c>
      <c r="F55" s="335" t="s">
        <v>244</v>
      </c>
      <c r="G55" s="335" t="s">
        <v>212</v>
      </c>
      <c r="H55" s="333">
        <v>96</v>
      </c>
      <c r="I55" s="333">
        <f t="shared" si="0"/>
        <v>104</v>
      </c>
      <c r="J55" s="333" t="s">
        <v>334</v>
      </c>
      <c r="K55" s="336" t="s">
        <v>203</v>
      </c>
      <c r="L55" s="333" t="s">
        <v>341</v>
      </c>
      <c r="M55" s="337" t="s">
        <v>342</v>
      </c>
      <c r="N55" s="338"/>
    </row>
    <row r="56" spans="1:14" ht="47" hidden="1">
      <c r="A56" s="345" t="s">
        <v>331</v>
      </c>
      <c r="B56" s="471" t="s">
        <v>636</v>
      </c>
      <c r="C56" s="334" t="s">
        <v>332</v>
      </c>
      <c r="D56" s="341" t="s">
        <v>333</v>
      </c>
      <c r="E56" s="334" t="s">
        <v>199</v>
      </c>
      <c r="F56" s="335" t="s">
        <v>244</v>
      </c>
      <c r="G56" s="335" t="s">
        <v>215</v>
      </c>
      <c r="H56" s="333">
        <v>36</v>
      </c>
      <c r="I56" s="333">
        <f t="shared" si="0"/>
        <v>39</v>
      </c>
      <c r="J56" s="333" t="s">
        <v>334</v>
      </c>
      <c r="K56" s="336" t="s">
        <v>203</v>
      </c>
      <c r="L56" s="333" t="s">
        <v>343</v>
      </c>
      <c r="M56" s="337" t="s">
        <v>344</v>
      </c>
      <c r="N56" s="338"/>
    </row>
    <row r="57" spans="1:14" ht="47" hidden="1">
      <c r="A57" s="345" t="s">
        <v>331</v>
      </c>
      <c r="B57" s="471" t="s">
        <v>637</v>
      </c>
      <c r="C57" s="334" t="s">
        <v>345</v>
      </c>
      <c r="D57" s="341" t="s">
        <v>346</v>
      </c>
      <c r="E57" s="334" t="s">
        <v>231</v>
      </c>
      <c r="F57" s="335" t="s">
        <v>104</v>
      </c>
      <c r="G57" s="335" t="s">
        <v>201</v>
      </c>
      <c r="H57" s="333">
        <v>96</v>
      </c>
      <c r="I57" s="333">
        <f t="shared" si="0"/>
        <v>104</v>
      </c>
      <c r="J57" s="333" t="s">
        <v>347</v>
      </c>
      <c r="K57" s="336" t="s">
        <v>203</v>
      </c>
      <c r="L57" s="333" t="s">
        <v>348</v>
      </c>
      <c r="M57" s="337" t="s">
        <v>349</v>
      </c>
      <c r="N57" s="338"/>
    </row>
    <row r="58" spans="1:14" ht="47" hidden="1">
      <c r="A58" s="345" t="s">
        <v>331</v>
      </c>
      <c r="B58" s="471" t="s">
        <v>637</v>
      </c>
      <c r="C58" s="334" t="s">
        <v>345</v>
      </c>
      <c r="D58" s="341" t="s">
        <v>346</v>
      </c>
      <c r="E58" s="334" t="s">
        <v>231</v>
      </c>
      <c r="F58" s="335" t="s">
        <v>104</v>
      </c>
      <c r="G58" s="335" t="s">
        <v>206</v>
      </c>
      <c r="H58" s="333">
        <v>186</v>
      </c>
      <c r="I58" s="333">
        <f t="shared" ref="I58:I59" si="6">ROUNDUP(H58*1.1,0)</f>
        <v>205</v>
      </c>
      <c r="J58" s="333" t="s">
        <v>347</v>
      </c>
      <c r="K58" s="336" t="s">
        <v>203</v>
      </c>
      <c r="L58" s="333" t="s">
        <v>350</v>
      </c>
      <c r="M58" s="337" t="s">
        <v>351</v>
      </c>
      <c r="N58" s="338"/>
    </row>
    <row r="59" spans="1:14" ht="47" hidden="1">
      <c r="A59" s="345" t="s">
        <v>331</v>
      </c>
      <c r="B59" s="471" t="s">
        <v>637</v>
      </c>
      <c r="C59" s="334" t="s">
        <v>345</v>
      </c>
      <c r="D59" s="341" t="s">
        <v>346</v>
      </c>
      <c r="E59" s="334" t="s">
        <v>231</v>
      </c>
      <c r="F59" s="335" t="s">
        <v>104</v>
      </c>
      <c r="G59" s="335" t="s">
        <v>209</v>
      </c>
      <c r="H59" s="333">
        <v>186</v>
      </c>
      <c r="I59" s="333">
        <f t="shared" si="6"/>
        <v>205</v>
      </c>
      <c r="J59" s="333" t="s">
        <v>347</v>
      </c>
      <c r="K59" s="336" t="s">
        <v>203</v>
      </c>
      <c r="L59" s="333" t="s">
        <v>352</v>
      </c>
      <c r="M59" s="337" t="s">
        <v>353</v>
      </c>
      <c r="N59" s="338"/>
    </row>
    <row r="60" spans="1:14" ht="47" hidden="1">
      <c r="A60" s="345" t="s">
        <v>331</v>
      </c>
      <c r="B60" s="471" t="s">
        <v>637</v>
      </c>
      <c r="C60" s="334" t="s">
        <v>345</v>
      </c>
      <c r="D60" s="341" t="s">
        <v>346</v>
      </c>
      <c r="E60" s="334" t="s">
        <v>231</v>
      </c>
      <c r="F60" s="335" t="s">
        <v>104</v>
      </c>
      <c r="G60" s="335" t="s">
        <v>212</v>
      </c>
      <c r="H60" s="333">
        <v>96</v>
      </c>
      <c r="I60" s="333">
        <f t="shared" si="0"/>
        <v>104</v>
      </c>
      <c r="J60" s="333" t="s">
        <v>347</v>
      </c>
      <c r="K60" s="336" t="s">
        <v>203</v>
      </c>
      <c r="L60" s="333" t="s">
        <v>354</v>
      </c>
      <c r="M60" s="337" t="s">
        <v>355</v>
      </c>
      <c r="N60" s="338"/>
    </row>
    <row r="61" spans="1:14" ht="47" hidden="1">
      <c r="A61" s="345" t="s">
        <v>331</v>
      </c>
      <c r="B61" s="471" t="s">
        <v>637</v>
      </c>
      <c r="C61" s="334" t="s">
        <v>345</v>
      </c>
      <c r="D61" s="341" t="s">
        <v>346</v>
      </c>
      <c r="E61" s="334" t="s">
        <v>231</v>
      </c>
      <c r="F61" s="335" t="s">
        <v>104</v>
      </c>
      <c r="G61" s="335" t="s">
        <v>215</v>
      </c>
      <c r="H61" s="333">
        <v>36</v>
      </c>
      <c r="I61" s="333">
        <f t="shared" si="0"/>
        <v>39</v>
      </c>
      <c r="J61" s="333" t="s">
        <v>347</v>
      </c>
      <c r="K61" s="336" t="s">
        <v>203</v>
      </c>
      <c r="L61" s="333" t="s">
        <v>356</v>
      </c>
      <c r="M61" s="337" t="s">
        <v>357</v>
      </c>
      <c r="N61" s="338"/>
    </row>
    <row r="62" spans="1:14" ht="47" hidden="1">
      <c r="A62" s="345" t="s">
        <v>331</v>
      </c>
      <c r="B62" s="471" t="s">
        <v>637</v>
      </c>
      <c r="C62" s="334" t="s">
        <v>345</v>
      </c>
      <c r="D62" s="341" t="s">
        <v>346</v>
      </c>
      <c r="E62" s="334" t="s">
        <v>231</v>
      </c>
      <c r="F62" s="335" t="s">
        <v>358</v>
      </c>
      <c r="G62" s="335" t="s">
        <v>201</v>
      </c>
      <c r="H62" s="333">
        <v>96</v>
      </c>
      <c r="I62" s="333">
        <f t="shared" si="0"/>
        <v>104</v>
      </c>
      <c r="J62" s="333" t="s">
        <v>359</v>
      </c>
      <c r="K62" s="336" t="s">
        <v>203</v>
      </c>
      <c r="L62" s="333" t="s">
        <v>360</v>
      </c>
      <c r="M62" s="337" t="s">
        <v>361</v>
      </c>
      <c r="N62" s="338"/>
    </row>
    <row r="63" spans="1:14" ht="47" hidden="1">
      <c r="A63" s="345" t="s">
        <v>331</v>
      </c>
      <c r="B63" s="471" t="s">
        <v>637</v>
      </c>
      <c r="C63" s="334" t="s">
        <v>345</v>
      </c>
      <c r="D63" s="341" t="s">
        <v>346</v>
      </c>
      <c r="E63" s="334" t="s">
        <v>231</v>
      </c>
      <c r="F63" s="335" t="s">
        <v>358</v>
      </c>
      <c r="G63" s="335" t="s">
        <v>206</v>
      </c>
      <c r="H63" s="333">
        <v>186</v>
      </c>
      <c r="I63" s="333">
        <f t="shared" ref="I63:I64" si="7">ROUNDUP(H63*1.1,0)</f>
        <v>205</v>
      </c>
      <c r="J63" s="333" t="s">
        <v>359</v>
      </c>
      <c r="K63" s="336" t="s">
        <v>203</v>
      </c>
      <c r="L63" s="333" t="s">
        <v>362</v>
      </c>
      <c r="M63" s="337" t="s">
        <v>363</v>
      </c>
      <c r="N63" s="338"/>
    </row>
    <row r="64" spans="1:14" ht="47" hidden="1">
      <c r="A64" s="345" t="s">
        <v>331</v>
      </c>
      <c r="B64" s="471" t="s">
        <v>637</v>
      </c>
      <c r="C64" s="334" t="s">
        <v>345</v>
      </c>
      <c r="D64" s="341" t="s">
        <v>346</v>
      </c>
      <c r="E64" s="334" t="s">
        <v>231</v>
      </c>
      <c r="F64" s="335" t="s">
        <v>358</v>
      </c>
      <c r="G64" s="335" t="s">
        <v>209</v>
      </c>
      <c r="H64" s="333">
        <v>186</v>
      </c>
      <c r="I64" s="333">
        <f t="shared" si="7"/>
        <v>205</v>
      </c>
      <c r="J64" s="333" t="s">
        <v>359</v>
      </c>
      <c r="K64" s="336" t="s">
        <v>203</v>
      </c>
      <c r="L64" s="333" t="s">
        <v>364</v>
      </c>
      <c r="M64" s="337" t="s">
        <v>365</v>
      </c>
      <c r="N64" s="338"/>
    </row>
    <row r="65" spans="1:14" ht="47" hidden="1">
      <c r="A65" s="345" t="s">
        <v>331</v>
      </c>
      <c r="B65" s="471" t="s">
        <v>637</v>
      </c>
      <c r="C65" s="334" t="s">
        <v>345</v>
      </c>
      <c r="D65" s="341" t="s">
        <v>346</v>
      </c>
      <c r="E65" s="334" t="s">
        <v>231</v>
      </c>
      <c r="F65" s="335" t="s">
        <v>358</v>
      </c>
      <c r="G65" s="335" t="s">
        <v>212</v>
      </c>
      <c r="H65" s="333">
        <v>96</v>
      </c>
      <c r="I65" s="333">
        <f t="shared" si="0"/>
        <v>104</v>
      </c>
      <c r="J65" s="333" t="s">
        <v>359</v>
      </c>
      <c r="K65" s="336" t="s">
        <v>203</v>
      </c>
      <c r="L65" s="333" t="s">
        <v>366</v>
      </c>
      <c r="M65" s="337" t="s">
        <v>367</v>
      </c>
      <c r="N65" s="338"/>
    </row>
    <row r="66" spans="1:14" ht="47" hidden="1">
      <c r="A66" s="345" t="s">
        <v>331</v>
      </c>
      <c r="B66" s="471" t="s">
        <v>637</v>
      </c>
      <c r="C66" s="334" t="s">
        <v>345</v>
      </c>
      <c r="D66" s="341" t="s">
        <v>346</v>
      </c>
      <c r="E66" s="334" t="s">
        <v>231</v>
      </c>
      <c r="F66" s="335" t="s">
        <v>358</v>
      </c>
      <c r="G66" s="335" t="s">
        <v>215</v>
      </c>
      <c r="H66" s="333">
        <v>36</v>
      </c>
      <c r="I66" s="333">
        <f t="shared" si="0"/>
        <v>39</v>
      </c>
      <c r="J66" s="333" t="s">
        <v>359</v>
      </c>
      <c r="K66" s="336" t="s">
        <v>203</v>
      </c>
      <c r="L66" s="333" t="s">
        <v>368</v>
      </c>
      <c r="M66" s="337" t="s">
        <v>369</v>
      </c>
      <c r="N66" s="338"/>
    </row>
    <row r="67" spans="1:14" ht="47" hidden="1">
      <c r="A67" s="346" t="s">
        <v>370</v>
      </c>
      <c r="B67" s="471" t="s">
        <v>638</v>
      </c>
      <c r="C67" s="334" t="s">
        <v>371</v>
      </c>
      <c r="D67" s="341" t="s">
        <v>372</v>
      </c>
      <c r="E67" s="334" t="s">
        <v>199</v>
      </c>
      <c r="F67" s="335" t="s">
        <v>373</v>
      </c>
      <c r="G67" s="335" t="s">
        <v>201</v>
      </c>
      <c r="H67" s="333">
        <v>96</v>
      </c>
      <c r="I67" s="333">
        <f t="shared" si="0"/>
        <v>104</v>
      </c>
      <c r="J67" s="333" t="s">
        <v>374</v>
      </c>
      <c r="K67" s="336" t="s">
        <v>203</v>
      </c>
      <c r="L67" s="333" t="s">
        <v>375</v>
      </c>
      <c r="M67" s="337" t="s">
        <v>376</v>
      </c>
      <c r="N67" s="338"/>
    </row>
    <row r="68" spans="1:14" ht="47" hidden="1">
      <c r="A68" s="346" t="s">
        <v>370</v>
      </c>
      <c r="B68" s="471" t="s">
        <v>638</v>
      </c>
      <c r="C68" s="334" t="s">
        <v>371</v>
      </c>
      <c r="D68" s="341" t="s">
        <v>372</v>
      </c>
      <c r="E68" s="334" t="s">
        <v>199</v>
      </c>
      <c r="F68" s="335" t="s">
        <v>373</v>
      </c>
      <c r="G68" s="335" t="s">
        <v>206</v>
      </c>
      <c r="H68" s="333">
        <v>186</v>
      </c>
      <c r="I68" s="333">
        <f t="shared" ref="I68:I69" si="8">ROUNDUP(H68*1.1,0)</f>
        <v>205</v>
      </c>
      <c r="J68" s="333" t="s">
        <v>374</v>
      </c>
      <c r="K68" s="336" t="s">
        <v>203</v>
      </c>
      <c r="L68" s="333" t="s">
        <v>377</v>
      </c>
      <c r="M68" s="337" t="s">
        <v>378</v>
      </c>
      <c r="N68" s="338"/>
    </row>
    <row r="69" spans="1:14" ht="47" hidden="1">
      <c r="A69" s="346" t="s">
        <v>370</v>
      </c>
      <c r="B69" s="471" t="s">
        <v>638</v>
      </c>
      <c r="C69" s="334" t="s">
        <v>371</v>
      </c>
      <c r="D69" s="341" t="s">
        <v>372</v>
      </c>
      <c r="E69" s="334" t="s">
        <v>199</v>
      </c>
      <c r="F69" s="335" t="s">
        <v>373</v>
      </c>
      <c r="G69" s="335" t="s">
        <v>209</v>
      </c>
      <c r="H69" s="333">
        <v>186</v>
      </c>
      <c r="I69" s="333">
        <f t="shared" si="8"/>
        <v>205</v>
      </c>
      <c r="J69" s="333" t="s">
        <v>374</v>
      </c>
      <c r="K69" s="336" t="s">
        <v>203</v>
      </c>
      <c r="L69" s="333" t="s">
        <v>379</v>
      </c>
      <c r="M69" s="337" t="s">
        <v>380</v>
      </c>
      <c r="N69" s="338"/>
    </row>
    <row r="70" spans="1:14" ht="47" hidden="1">
      <c r="A70" s="346" t="s">
        <v>370</v>
      </c>
      <c r="B70" s="471" t="s">
        <v>638</v>
      </c>
      <c r="C70" s="334" t="s">
        <v>371</v>
      </c>
      <c r="D70" s="341" t="s">
        <v>372</v>
      </c>
      <c r="E70" s="334" t="s">
        <v>199</v>
      </c>
      <c r="F70" s="335" t="s">
        <v>373</v>
      </c>
      <c r="G70" s="335" t="s">
        <v>212</v>
      </c>
      <c r="H70" s="333">
        <v>96</v>
      </c>
      <c r="I70" s="333">
        <f t="shared" ref="I70:I112" si="9">ROUNDUP(H70*1.08,0)</f>
        <v>104</v>
      </c>
      <c r="J70" s="333" t="s">
        <v>374</v>
      </c>
      <c r="K70" s="336" t="s">
        <v>203</v>
      </c>
      <c r="L70" s="333" t="s">
        <v>381</v>
      </c>
      <c r="M70" s="337" t="s">
        <v>382</v>
      </c>
      <c r="N70" s="338"/>
    </row>
    <row r="71" spans="1:14" ht="47" hidden="1">
      <c r="A71" s="346" t="s">
        <v>370</v>
      </c>
      <c r="B71" s="471" t="s">
        <v>638</v>
      </c>
      <c r="C71" s="334" t="s">
        <v>371</v>
      </c>
      <c r="D71" s="341" t="s">
        <v>372</v>
      </c>
      <c r="E71" s="334" t="s">
        <v>199</v>
      </c>
      <c r="F71" s="335" t="s">
        <v>373</v>
      </c>
      <c r="G71" s="335" t="s">
        <v>215</v>
      </c>
      <c r="H71" s="333">
        <v>36</v>
      </c>
      <c r="I71" s="333">
        <f t="shared" si="9"/>
        <v>39</v>
      </c>
      <c r="J71" s="333" t="s">
        <v>374</v>
      </c>
      <c r="K71" s="336" t="s">
        <v>203</v>
      </c>
      <c r="L71" s="333" t="s">
        <v>383</v>
      </c>
      <c r="M71" s="337" t="s">
        <v>384</v>
      </c>
      <c r="N71" s="338"/>
    </row>
    <row r="72" spans="1:14" ht="47" hidden="1">
      <c r="A72" s="346" t="s">
        <v>370</v>
      </c>
      <c r="B72" s="471" t="s">
        <v>639</v>
      </c>
      <c r="C72" s="334" t="s">
        <v>385</v>
      </c>
      <c r="D72" s="470" t="s">
        <v>640</v>
      </c>
      <c r="E72" s="334" t="s">
        <v>231</v>
      </c>
      <c r="F72" s="335" t="s">
        <v>119</v>
      </c>
      <c r="G72" s="335" t="s">
        <v>201</v>
      </c>
      <c r="H72" s="333">
        <v>96</v>
      </c>
      <c r="I72" s="333">
        <f t="shared" si="9"/>
        <v>104</v>
      </c>
      <c r="J72" s="333" t="s">
        <v>386</v>
      </c>
      <c r="K72" s="336" t="s">
        <v>203</v>
      </c>
      <c r="L72" s="333" t="s">
        <v>387</v>
      </c>
      <c r="M72" s="337" t="s">
        <v>388</v>
      </c>
      <c r="N72" s="338"/>
    </row>
    <row r="73" spans="1:14" ht="47" hidden="1">
      <c r="A73" s="346" t="s">
        <v>370</v>
      </c>
      <c r="B73" s="471" t="s">
        <v>639</v>
      </c>
      <c r="C73" s="334" t="s">
        <v>385</v>
      </c>
      <c r="D73" s="470" t="s">
        <v>640</v>
      </c>
      <c r="E73" s="334" t="s">
        <v>231</v>
      </c>
      <c r="F73" s="335" t="s">
        <v>119</v>
      </c>
      <c r="G73" s="335" t="s">
        <v>206</v>
      </c>
      <c r="H73" s="333">
        <v>186</v>
      </c>
      <c r="I73" s="333">
        <f t="shared" ref="I73:I74" si="10">ROUNDUP(H73*1.1,0)</f>
        <v>205</v>
      </c>
      <c r="J73" s="333" t="s">
        <v>386</v>
      </c>
      <c r="K73" s="336" t="s">
        <v>203</v>
      </c>
      <c r="L73" s="333" t="s">
        <v>389</v>
      </c>
      <c r="M73" s="337" t="s">
        <v>390</v>
      </c>
      <c r="N73" s="338"/>
    </row>
    <row r="74" spans="1:14" ht="47" hidden="1">
      <c r="A74" s="346" t="s">
        <v>370</v>
      </c>
      <c r="B74" s="471" t="s">
        <v>639</v>
      </c>
      <c r="C74" s="334" t="s">
        <v>385</v>
      </c>
      <c r="D74" s="470" t="s">
        <v>640</v>
      </c>
      <c r="E74" s="334" t="s">
        <v>231</v>
      </c>
      <c r="F74" s="335" t="s">
        <v>119</v>
      </c>
      <c r="G74" s="335" t="s">
        <v>209</v>
      </c>
      <c r="H74" s="333">
        <v>186</v>
      </c>
      <c r="I74" s="333">
        <f t="shared" si="10"/>
        <v>205</v>
      </c>
      <c r="J74" s="333" t="s">
        <v>386</v>
      </c>
      <c r="K74" s="336" t="s">
        <v>203</v>
      </c>
      <c r="L74" s="333" t="s">
        <v>391</v>
      </c>
      <c r="M74" s="337" t="s">
        <v>392</v>
      </c>
      <c r="N74" s="338"/>
    </row>
    <row r="75" spans="1:14" ht="47" hidden="1">
      <c r="A75" s="346" t="s">
        <v>370</v>
      </c>
      <c r="B75" s="471" t="s">
        <v>639</v>
      </c>
      <c r="C75" s="334" t="s">
        <v>385</v>
      </c>
      <c r="D75" s="470" t="s">
        <v>640</v>
      </c>
      <c r="E75" s="334" t="s">
        <v>231</v>
      </c>
      <c r="F75" s="335" t="s">
        <v>119</v>
      </c>
      <c r="G75" s="335" t="s">
        <v>212</v>
      </c>
      <c r="H75" s="333">
        <v>96</v>
      </c>
      <c r="I75" s="333">
        <f t="shared" si="9"/>
        <v>104</v>
      </c>
      <c r="J75" s="333" t="s">
        <v>386</v>
      </c>
      <c r="K75" s="336" t="s">
        <v>203</v>
      </c>
      <c r="L75" s="333" t="s">
        <v>393</v>
      </c>
      <c r="M75" s="337" t="s">
        <v>394</v>
      </c>
      <c r="N75" s="338"/>
    </row>
    <row r="76" spans="1:14" ht="47" hidden="1">
      <c r="A76" s="346" t="s">
        <v>370</v>
      </c>
      <c r="B76" s="471" t="s">
        <v>639</v>
      </c>
      <c r="C76" s="334" t="s">
        <v>385</v>
      </c>
      <c r="D76" s="470" t="s">
        <v>640</v>
      </c>
      <c r="E76" s="334" t="s">
        <v>231</v>
      </c>
      <c r="F76" s="335" t="s">
        <v>119</v>
      </c>
      <c r="G76" s="335" t="s">
        <v>215</v>
      </c>
      <c r="H76" s="333">
        <v>36</v>
      </c>
      <c r="I76" s="333">
        <f t="shared" si="9"/>
        <v>39</v>
      </c>
      <c r="J76" s="333" t="s">
        <v>386</v>
      </c>
      <c r="K76" s="336" t="s">
        <v>203</v>
      </c>
      <c r="L76" s="333" t="s">
        <v>395</v>
      </c>
      <c r="M76" s="337" t="s">
        <v>396</v>
      </c>
      <c r="N76" s="338"/>
    </row>
    <row r="77" spans="1:14" ht="47" hidden="1">
      <c r="A77" s="346" t="s">
        <v>370</v>
      </c>
      <c r="B77" s="471" t="s">
        <v>641</v>
      </c>
      <c r="C77" s="334" t="s">
        <v>397</v>
      </c>
      <c r="D77" s="470" t="s">
        <v>642</v>
      </c>
      <c r="E77" s="334" t="s">
        <v>231</v>
      </c>
      <c r="F77" s="335" t="s">
        <v>358</v>
      </c>
      <c r="G77" s="335" t="s">
        <v>201</v>
      </c>
      <c r="H77" s="333">
        <v>96</v>
      </c>
      <c r="I77" s="333">
        <f t="shared" si="9"/>
        <v>104</v>
      </c>
      <c r="J77" s="333" t="s">
        <v>398</v>
      </c>
      <c r="K77" s="336" t="s">
        <v>203</v>
      </c>
      <c r="L77" s="333" t="s">
        <v>399</v>
      </c>
      <c r="M77" s="337" t="s">
        <v>400</v>
      </c>
      <c r="N77" s="338"/>
    </row>
    <row r="78" spans="1:14" ht="47" hidden="1">
      <c r="A78" s="346" t="s">
        <v>370</v>
      </c>
      <c r="B78" s="471" t="s">
        <v>641</v>
      </c>
      <c r="C78" s="334" t="s">
        <v>397</v>
      </c>
      <c r="D78" s="470" t="s">
        <v>642</v>
      </c>
      <c r="E78" s="334" t="s">
        <v>231</v>
      </c>
      <c r="F78" s="335" t="s">
        <v>358</v>
      </c>
      <c r="G78" s="335" t="s">
        <v>206</v>
      </c>
      <c r="H78" s="333">
        <v>186</v>
      </c>
      <c r="I78" s="333">
        <f t="shared" ref="I78:I79" si="11">ROUNDUP(H78*1.1,0)</f>
        <v>205</v>
      </c>
      <c r="J78" s="333" t="s">
        <v>398</v>
      </c>
      <c r="K78" s="336" t="s">
        <v>203</v>
      </c>
      <c r="L78" s="333" t="s">
        <v>401</v>
      </c>
      <c r="M78" s="337" t="s">
        <v>402</v>
      </c>
      <c r="N78" s="338"/>
    </row>
    <row r="79" spans="1:14" ht="47" hidden="1">
      <c r="A79" s="346" t="s">
        <v>370</v>
      </c>
      <c r="B79" s="471" t="s">
        <v>641</v>
      </c>
      <c r="C79" s="334" t="s">
        <v>397</v>
      </c>
      <c r="D79" s="470" t="s">
        <v>642</v>
      </c>
      <c r="E79" s="334" t="s">
        <v>231</v>
      </c>
      <c r="F79" s="335" t="s">
        <v>358</v>
      </c>
      <c r="G79" s="335" t="s">
        <v>209</v>
      </c>
      <c r="H79" s="333">
        <v>186</v>
      </c>
      <c r="I79" s="333">
        <f t="shared" si="11"/>
        <v>205</v>
      </c>
      <c r="J79" s="333" t="s">
        <v>398</v>
      </c>
      <c r="K79" s="336" t="s">
        <v>203</v>
      </c>
      <c r="L79" s="333" t="s">
        <v>403</v>
      </c>
      <c r="M79" s="337" t="s">
        <v>404</v>
      </c>
      <c r="N79" s="338"/>
    </row>
    <row r="80" spans="1:14" ht="47" hidden="1">
      <c r="A80" s="346" t="s">
        <v>370</v>
      </c>
      <c r="B80" s="471" t="s">
        <v>641</v>
      </c>
      <c r="C80" s="334" t="s">
        <v>397</v>
      </c>
      <c r="D80" s="470" t="s">
        <v>642</v>
      </c>
      <c r="E80" s="334" t="s">
        <v>231</v>
      </c>
      <c r="F80" s="335" t="s">
        <v>358</v>
      </c>
      <c r="G80" s="335" t="s">
        <v>212</v>
      </c>
      <c r="H80" s="333">
        <v>96</v>
      </c>
      <c r="I80" s="333">
        <f t="shared" si="9"/>
        <v>104</v>
      </c>
      <c r="J80" s="333" t="s">
        <v>398</v>
      </c>
      <c r="K80" s="336" t="s">
        <v>203</v>
      </c>
      <c r="L80" s="333" t="s">
        <v>405</v>
      </c>
      <c r="M80" s="337" t="s">
        <v>406</v>
      </c>
      <c r="N80" s="338"/>
    </row>
    <row r="81" spans="1:14" ht="47" hidden="1">
      <c r="A81" s="346" t="s">
        <v>370</v>
      </c>
      <c r="B81" s="471" t="s">
        <v>641</v>
      </c>
      <c r="C81" s="334" t="s">
        <v>397</v>
      </c>
      <c r="D81" s="470" t="s">
        <v>642</v>
      </c>
      <c r="E81" s="334" t="s">
        <v>231</v>
      </c>
      <c r="F81" s="335" t="s">
        <v>358</v>
      </c>
      <c r="G81" s="335" t="s">
        <v>215</v>
      </c>
      <c r="H81" s="333">
        <v>36</v>
      </c>
      <c r="I81" s="333">
        <f t="shared" si="9"/>
        <v>39</v>
      </c>
      <c r="J81" s="333" t="s">
        <v>398</v>
      </c>
      <c r="K81" s="336" t="s">
        <v>203</v>
      </c>
      <c r="L81" s="333" t="s">
        <v>407</v>
      </c>
      <c r="M81" s="337" t="s">
        <v>408</v>
      </c>
      <c r="N81" s="338"/>
    </row>
    <row r="82" spans="1:14" ht="47" hidden="1">
      <c r="A82" s="346" t="s">
        <v>370</v>
      </c>
      <c r="B82" s="471" t="s">
        <v>643</v>
      </c>
      <c r="C82" s="334" t="s">
        <v>409</v>
      </c>
      <c r="D82" s="470" t="s">
        <v>644</v>
      </c>
      <c r="E82" s="334" t="s">
        <v>410</v>
      </c>
      <c r="F82" s="335" t="s">
        <v>411</v>
      </c>
      <c r="G82" s="335" t="s">
        <v>412</v>
      </c>
      <c r="H82" s="333">
        <v>1600</v>
      </c>
      <c r="I82" s="333">
        <f t="shared" si="9"/>
        <v>1728</v>
      </c>
      <c r="J82" s="333" t="s">
        <v>413</v>
      </c>
      <c r="K82" s="336" t="s">
        <v>203</v>
      </c>
      <c r="L82" s="333" t="s">
        <v>414</v>
      </c>
      <c r="M82" s="337" t="s">
        <v>415</v>
      </c>
      <c r="N82" s="338"/>
    </row>
    <row r="83" spans="1:14" ht="47">
      <c r="A83" s="347" t="s">
        <v>416</v>
      </c>
      <c r="B83" s="471" t="s">
        <v>605</v>
      </c>
      <c r="C83" s="334" t="s">
        <v>417</v>
      </c>
      <c r="D83" s="341" t="s">
        <v>418</v>
      </c>
      <c r="E83" s="334" t="s">
        <v>199</v>
      </c>
      <c r="F83" s="335" t="s">
        <v>419</v>
      </c>
      <c r="G83" s="335" t="s">
        <v>201</v>
      </c>
      <c r="H83" s="333">
        <v>96</v>
      </c>
      <c r="I83" s="333">
        <f t="shared" si="9"/>
        <v>104</v>
      </c>
      <c r="J83" s="333" t="s">
        <v>420</v>
      </c>
      <c r="K83" s="336" t="s">
        <v>203</v>
      </c>
      <c r="L83" s="333" t="s">
        <v>421</v>
      </c>
      <c r="M83" s="337" t="s">
        <v>422</v>
      </c>
      <c r="N83" s="338"/>
    </row>
    <row r="84" spans="1:14" ht="47">
      <c r="A84" s="347" t="s">
        <v>416</v>
      </c>
      <c r="B84" s="471" t="s">
        <v>605</v>
      </c>
      <c r="C84" s="334" t="s">
        <v>417</v>
      </c>
      <c r="D84" s="341" t="s">
        <v>418</v>
      </c>
      <c r="E84" s="334" t="s">
        <v>199</v>
      </c>
      <c r="F84" s="335" t="s">
        <v>419</v>
      </c>
      <c r="G84" s="335" t="s">
        <v>206</v>
      </c>
      <c r="H84" s="333">
        <v>186</v>
      </c>
      <c r="I84" s="333">
        <f t="shared" ref="I84:I85" si="12">ROUNDUP(H84*1.1,0)</f>
        <v>205</v>
      </c>
      <c r="J84" s="333" t="s">
        <v>420</v>
      </c>
      <c r="K84" s="336" t="s">
        <v>203</v>
      </c>
      <c r="L84" s="333" t="s">
        <v>423</v>
      </c>
      <c r="M84" s="337" t="s">
        <v>424</v>
      </c>
      <c r="N84" s="338"/>
    </row>
    <row r="85" spans="1:14" ht="47">
      <c r="A85" s="347" t="s">
        <v>416</v>
      </c>
      <c r="B85" s="471" t="s">
        <v>605</v>
      </c>
      <c r="C85" s="334" t="s">
        <v>417</v>
      </c>
      <c r="D85" s="341" t="s">
        <v>418</v>
      </c>
      <c r="E85" s="334" t="s">
        <v>199</v>
      </c>
      <c r="F85" s="335" t="s">
        <v>419</v>
      </c>
      <c r="G85" s="335" t="s">
        <v>209</v>
      </c>
      <c r="H85" s="333">
        <v>186</v>
      </c>
      <c r="I85" s="333">
        <f t="shared" si="12"/>
        <v>205</v>
      </c>
      <c r="J85" s="333" t="s">
        <v>420</v>
      </c>
      <c r="K85" s="336" t="s">
        <v>203</v>
      </c>
      <c r="L85" s="333" t="s">
        <v>425</v>
      </c>
      <c r="M85" s="337" t="s">
        <v>426</v>
      </c>
      <c r="N85" s="338"/>
    </row>
    <row r="86" spans="1:14" ht="47">
      <c r="A86" s="347" t="s">
        <v>416</v>
      </c>
      <c r="B86" s="471" t="s">
        <v>605</v>
      </c>
      <c r="C86" s="334" t="s">
        <v>417</v>
      </c>
      <c r="D86" s="341" t="s">
        <v>418</v>
      </c>
      <c r="E86" s="334" t="s">
        <v>199</v>
      </c>
      <c r="F86" s="335" t="s">
        <v>419</v>
      </c>
      <c r="G86" s="335" t="s">
        <v>212</v>
      </c>
      <c r="H86" s="333">
        <v>96</v>
      </c>
      <c r="I86" s="333">
        <f t="shared" si="9"/>
        <v>104</v>
      </c>
      <c r="J86" s="333" t="s">
        <v>420</v>
      </c>
      <c r="K86" s="336" t="s">
        <v>203</v>
      </c>
      <c r="L86" s="333" t="s">
        <v>427</v>
      </c>
      <c r="M86" s="337" t="s">
        <v>428</v>
      </c>
      <c r="N86" s="338"/>
    </row>
    <row r="87" spans="1:14" ht="47">
      <c r="A87" s="347" t="s">
        <v>416</v>
      </c>
      <c r="B87" s="471" t="s">
        <v>605</v>
      </c>
      <c r="C87" s="334" t="s">
        <v>417</v>
      </c>
      <c r="D87" s="341" t="s">
        <v>418</v>
      </c>
      <c r="E87" s="334" t="s">
        <v>199</v>
      </c>
      <c r="F87" s="335" t="s">
        <v>419</v>
      </c>
      <c r="G87" s="335" t="s">
        <v>215</v>
      </c>
      <c r="H87" s="333">
        <v>36</v>
      </c>
      <c r="I87" s="333">
        <f t="shared" si="9"/>
        <v>39</v>
      </c>
      <c r="J87" s="333" t="s">
        <v>420</v>
      </c>
      <c r="K87" s="336" t="s">
        <v>203</v>
      </c>
      <c r="L87" s="333" t="s">
        <v>429</v>
      </c>
      <c r="M87" s="337" t="s">
        <v>430</v>
      </c>
      <c r="N87" s="338"/>
    </row>
    <row r="88" spans="1:14" s="463" customFormat="1" ht="68.150000000000006" hidden="1" customHeight="1">
      <c r="A88" s="347" t="s">
        <v>416</v>
      </c>
      <c r="B88" s="469" t="s">
        <v>645</v>
      </c>
      <c r="C88" s="334" t="s">
        <v>431</v>
      </c>
      <c r="D88" s="468" t="s">
        <v>646</v>
      </c>
      <c r="E88" s="467" t="s">
        <v>231</v>
      </c>
      <c r="F88" s="466" t="s">
        <v>104</v>
      </c>
      <c r="G88" s="466" t="s">
        <v>201</v>
      </c>
      <c r="H88" s="333">
        <v>96</v>
      </c>
      <c r="I88" s="333">
        <f t="shared" si="9"/>
        <v>104</v>
      </c>
      <c r="J88" s="475" t="s">
        <v>432</v>
      </c>
      <c r="K88" s="474" t="s">
        <v>203</v>
      </c>
      <c r="L88" s="475" t="s">
        <v>433</v>
      </c>
      <c r="M88" s="465" t="s">
        <v>434</v>
      </c>
      <c r="N88" s="464"/>
    </row>
    <row r="89" spans="1:14" s="463" customFormat="1" ht="68.150000000000006" hidden="1" customHeight="1">
      <c r="A89" s="347" t="s">
        <v>416</v>
      </c>
      <c r="B89" s="469" t="s">
        <v>645</v>
      </c>
      <c r="C89" s="334" t="s">
        <v>431</v>
      </c>
      <c r="D89" s="468" t="s">
        <v>646</v>
      </c>
      <c r="E89" s="467" t="s">
        <v>231</v>
      </c>
      <c r="F89" s="466" t="s">
        <v>104</v>
      </c>
      <c r="G89" s="466" t="s">
        <v>206</v>
      </c>
      <c r="H89" s="333">
        <v>186</v>
      </c>
      <c r="I89" s="333">
        <f t="shared" ref="I89:I90" si="13">ROUNDUP(H89*1.1,0)</f>
        <v>205</v>
      </c>
      <c r="J89" s="475" t="s">
        <v>432</v>
      </c>
      <c r="K89" s="474" t="s">
        <v>203</v>
      </c>
      <c r="L89" s="475" t="s">
        <v>435</v>
      </c>
      <c r="M89" s="465" t="s">
        <v>436</v>
      </c>
      <c r="N89" s="464"/>
    </row>
    <row r="90" spans="1:14" s="463" customFormat="1" ht="68.150000000000006" hidden="1" customHeight="1">
      <c r="A90" s="347" t="s">
        <v>416</v>
      </c>
      <c r="B90" s="469" t="s">
        <v>645</v>
      </c>
      <c r="C90" s="334" t="s">
        <v>431</v>
      </c>
      <c r="D90" s="468" t="s">
        <v>646</v>
      </c>
      <c r="E90" s="467" t="s">
        <v>231</v>
      </c>
      <c r="F90" s="466" t="s">
        <v>104</v>
      </c>
      <c r="G90" s="466" t="s">
        <v>209</v>
      </c>
      <c r="H90" s="333">
        <v>186</v>
      </c>
      <c r="I90" s="333">
        <f t="shared" si="13"/>
        <v>205</v>
      </c>
      <c r="J90" s="475" t="s">
        <v>432</v>
      </c>
      <c r="K90" s="474" t="s">
        <v>203</v>
      </c>
      <c r="L90" s="475" t="s">
        <v>437</v>
      </c>
      <c r="M90" s="465" t="s">
        <v>438</v>
      </c>
      <c r="N90" s="464"/>
    </row>
    <row r="91" spans="1:14" s="463" customFormat="1" ht="68.150000000000006" hidden="1" customHeight="1">
      <c r="A91" s="347" t="s">
        <v>416</v>
      </c>
      <c r="B91" s="469" t="s">
        <v>645</v>
      </c>
      <c r="C91" s="334" t="s">
        <v>431</v>
      </c>
      <c r="D91" s="468" t="s">
        <v>646</v>
      </c>
      <c r="E91" s="467" t="s">
        <v>231</v>
      </c>
      <c r="F91" s="466" t="s">
        <v>104</v>
      </c>
      <c r="G91" s="466" t="s">
        <v>212</v>
      </c>
      <c r="H91" s="333">
        <v>96</v>
      </c>
      <c r="I91" s="333">
        <f t="shared" si="9"/>
        <v>104</v>
      </c>
      <c r="J91" s="475" t="s">
        <v>432</v>
      </c>
      <c r="K91" s="474" t="s">
        <v>203</v>
      </c>
      <c r="L91" s="475" t="s">
        <v>439</v>
      </c>
      <c r="M91" s="465" t="s">
        <v>440</v>
      </c>
      <c r="N91" s="464"/>
    </row>
    <row r="92" spans="1:14" s="463" customFormat="1" ht="68.150000000000006" hidden="1" customHeight="1">
      <c r="A92" s="347" t="s">
        <v>416</v>
      </c>
      <c r="B92" s="469" t="s">
        <v>645</v>
      </c>
      <c r="C92" s="334" t="s">
        <v>431</v>
      </c>
      <c r="D92" s="468" t="s">
        <v>646</v>
      </c>
      <c r="E92" s="467" t="s">
        <v>231</v>
      </c>
      <c r="F92" s="466" t="s">
        <v>104</v>
      </c>
      <c r="G92" s="466" t="s">
        <v>215</v>
      </c>
      <c r="H92" s="333">
        <v>36</v>
      </c>
      <c r="I92" s="333">
        <f t="shared" si="9"/>
        <v>39</v>
      </c>
      <c r="J92" s="475" t="s">
        <v>432</v>
      </c>
      <c r="K92" s="474" t="s">
        <v>203</v>
      </c>
      <c r="L92" s="475" t="s">
        <v>441</v>
      </c>
      <c r="M92" s="465" t="s">
        <v>442</v>
      </c>
      <c r="N92" s="464"/>
    </row>
    <row r="93" spans="1:14" ht="47" hidden="1">
      <c r="A93" s="347" t="s">
        <v>416</v>
      </c>
      <c r="B93" s="471" t="s">
        <v>647</v>
      </c>
      <c r="C93" s="334" t="s">
        <v>443</v>
      </c>
      <c r="D93" s="341" t="s">
        <v>444</v>
      </c>
      <c r="E93" s="334" t="s">
        <v>231</v>
      </c>
      <c r="F93" s="335" t="s">
        <v>244</v>
      </c>
      <c r="G93" s="335" t="s">
        <v>201</v>
      </c>
      <c r="H93" s="333">
        <v>96</v>
      </c>
      <c r="I93" s="333">
        <f t="shared" si="9"/>
        <v>104</v>
      </c>
      <c r="J93" s="333" t="s">
        <v>445</v>
      </c>
      <c r="K93" s="336" t="s">
        <v>203</v>
      </c>
      <c r="L93" s="333" t="s">
        <v>446</v>
      </c>
      <c r="M93" s="337" t="s">
        <v>447</v>
      </c>
      <c r="N93" s="338"/>
    </row>
    <row r="94" spans="1:14" ht="47" hidden="1">
      <c r="A94" s="347" t="s">
        <v>416</v>
      </c>
      <c r="B94" s="471" t="s">
        <v>647</v>
      </c>
      <c r="C94" s="334" t="s">
        <v>443</v>
      </c>
      <c r="D94" s="341" t="s">
        <v>444</v>
      </c>
      <c r="E94" s="334" t="s">
        <v>231</v>
      </c>
      <c r="F94" s="335" t="s">
        <v>244</v>
      </c>
      <c r="G94" s="335" t="s">
        <v>206</v>
      </c>
      <c r="H94" s="333">
        <v>186</v>
      </c>
      <c r="I94" s="333">
        <f t="shared" ref="I94:I95" si="14">ROUNDUP(H94*1.1,0)</f>
        <v>205</v>
      </c>
      <c r="J94" s="333" t="s">
        <v>445</v>
      </c>
      <c r="K94" s="336" t="s">
        <v>203</v>
      </c>
      <c r="L94" s="333" t="s">
        <v>448</v>
      </c>
      <c r="M94" s="337" t="s">
        <v>449</v>
      </c>
      <c r="N94" s="338"/>
    </row>
    <row r="95" spans="1:14" ht="47" hidden="1">
      <c r="A95" s="347" t="s">
        <v>416</v>
      </c>
      <c r="B95" s="471" t="s">
        <v>647</v>
      </c>
      <c r="C95" s="334" t="s">
        <v>443</v>
      </c>
      <c r="D95" s="341" t="s">
        <v>444</v>
      </c>
      <c r="E95" s="334" t="s">
        <v>231</v>
      </c>
      <c r="F95" s="335" t="s">
        <v>244</v>
      </c>
      <c r="G95" s="335" t="s">
        <v>209</v>
      </c>
      <c r="H95" s="333">
        <v>186</v>
      </c>
      <c r="I95" s="333">
        <f t="shared" si="14"/>
        <v>205</v>
      </c>
      <c r="J95" s="333" t="s">
        <v>445</v>
      </c>
      <c r="K95" s="336" t="s">
        <v>203</v>
      </c>
      <c r="L95" s="333" t="s">
        <v>450</v>
      </c>
      <c r="M95" s="337" t="s">
        <v>451</v>
      </c>
      <c r="N95" s="338"/>
    </row>
    <row r="96" spans="1:14" ht="47" hidden="1">
      <c r="A96" s="347" t="s">
        <v>416</v>
      </c>
      <c r="B96" s="471" t="s">
        <v>647</v>
      </c>
      <c r="C96" s="334" t="s">
        <v>443</v>
      </c>
      <c r="D96" s="341" t="s">
        <v>444</v>
      </c>
      <c r="E96" s="334" t="s">
        <v>231</v>
      </c>
      <c r="F96" s="335" t="s">
        <v>244</v>
      </c>
      <c r="G96" s="335" t="s">
        <v>212</v>
      </c>
      <c r="H96" s="333">
        <v>96</v>
      </c>
      <c r="I96" s="333">
        <f t="shared" si="9"/>
        <v>104</v>
      </c>
      <c r="J96" s="333" t="s">
        <v>445</v>
      </c>
      <c r="K96" s="336" t="s">
        <v>203</v>
      </c>
      <c r="L96" s="333" t="s">
        <v>452</v>
      </c>
      <c r="M96" s="337" t="s">
        <v>453</v>
      </c>
      <c r="N96" s="338"/>
    </row>
    <row r="97" spans="1:14" ht="47" hidden="1">
      <c r="A97" s="347" t="s">
        <v>416</v>
      </c>
      <c r="B97" s="471" t="s">
        <v>647</v>
      </c>
      <c r="C97" s="334" t="s">
        <v>443</v>
      </c>
      <c r="D97" s="341" t="s">
        <v>444</v>
      </c>
      <c r="E97" s="334" t="s">
        <v>231</v>
      </c>
      <c r="F97" s="335" t="s">
        <v>244</v>
      </c>
      <c r="G97" s="335" t="s">
        <v>215</v>
      </c>
      <c r="H97" s="333">
        <v>36</v>
      </c>
      <c r="I97" s="333">
        <f t="shared" si="9"/>
        <v>39</v>
      </c>
      <c r="J97" s="333" t="s">
        <v>445</v>
      </c>
      <c r="K97" s="336" t="s">
        <v>203</v>
      </c>
      <c r="L97" s="333" t="s">
        <v>454</v>
      </c>
      <c r="M97" s="337" t="s">
        <v>455</v>
      </c>
      <c r="N97" s="338"/>
    </row>
    <row r="98" spans="1:14" ht="68.150000000000006" hidden="1" customHeight="1">
      <c r="A98" s="348" t="s">
        <v>456</v>
      </c>
      <c r="B98" s="471" t="s">
        <v>648</v>
      </c>
      <c r="C98" s="334" t="s">
        <v>457</v>
      </c>
      <c r="D98" s="470" t="s">
        <v>649</v>
      </c>
      <c r="E98" s="334" t="s">
        <v>199</v>
      </c>
      <c r="F98" s="335" t="s">
        <v>458</v>
      </c>
      <c r="G98" s="335" t="s">
        <v>201</v>
      </c>
      <c r="H98" s="333">
        <v>96</v>
      </c>
      <c r="I98" s="333">
        <f t="shared" si="9"/>
        <v>104</v>
      </c>
      <c r="J98" s="333" t="s">
        <v>459</v>
      </c>
      <c r="K98" s="336" t="s">
        <v>203</v>
      </c>
      <c r="L98" s="333" t="s">
        <v>460</v>
      </c>
      <c r="M98" s="337" t="s">
        <v>461</v>
      </c>
      <c r="N98" s="338"/>
    </row>
    <row r="99" spans="1:14" ht="68.150000000000006" hidden="1" customHeight="1">
      <c r="A99" s="348" t="s">
        <v>456</v>
      </c>
      <c r="B99" s="471" t="s">
        <v>648</v>
      </c>
      <c r="C99" s="334" t="s">
        <v>457</v>
      </c>
      <c r="D99" s="470" t="s">
        <v>649</v>
      </c>
      <c r="E99" s="334" t="s">
        <v>199</v>
      </c>
      <c r="F99" s="335" t="s">
        <v>458</v>
      </c>
      <c r="G99" s="335" t="s">
        <v>206</v>
      </c>
      <c r="H99" s="333">
        <v>186</v>
      </c>
      <c r="I99" s="333">
        <f t="shared" ref="I99:I100" si="15">ROUNDUP(H99*1.1,0)</f>
        <v>205</v>
      </c>
      <c r="J99" s="333" t="s">
        <v>459</v>
      </c>
      <c r="K99" s="336" t="s">
        <v>203</v>
      </c>
      <c r="L99" s="333" t="s">
        <v>462</v>
      </c>
      <c r="M99" s="337" t="s">
        <v>463</v>
      </c>
      <c r="N99" s="338"/>
    </row>
    <row r="100" spans="1:14" ht="68.150000000000006" hidden="1" customHeight="1">
      <c r="A100" s="348" t="s">
        <v>456</v>
      </c>
      <c r="B100" s="471" t="s">
        <v>648</v>
      </c>
      <c r="C100" s="334" t="s">
        <v>457</v>
      </c>
      <c r="D100" s="470" t="s">
        <v>649</v>
      </c>
      <c r="E100" s="334" t="s">
        <v>199</v>
      </c>
      <c r="F100" s="335" t="s">
        <v>458</v>
      </c>
      <c r="G100" s="335" t="s">
        <v>209</v>
      </c>
      <c r="H100" s="333">
        <v>186</v>
      </c>
      <c r="I100" s="333">
        <f t="shared" si="15"/>
        <v>205</v>
      </c>
      <c r="J100" s="333" t="s">
        <v>459</v>
      </c>
      <c r="K100" s="336" t="s">
        <v>203</v>
      </c>
      <c r="L100" s="333" t="s">
        <v>464</v>
      </c>
      <c r="M100" s="337" t="s">
        <v>465</v>
      </c>
      <c r="N100" s="338"/>
    </row>
    <row r="101" spans="1:14" ht="68.150000000000006" hidden="1" customHeight="1">
      <c r="A101" s="348" t="s">
        <v>456</v>
      </c>
      <c r="B101" s="471" t="s">
        <v>648</v>
      </c>
      <c r="C101" s="334" t="s">
        <v>457</v>
      </c>
      <c r="D101" s="470" t="s">
        <v>649</v>
      </c>
      <c r="E101" s="334" t="s">
        <v>199</v>
      </c>
      <c r="F101" s="335" t="s">
        <v>458</v>
      </c>
      <c r="G101" s="335" t="s">
        <v>212</v>
      </c>
      <c r="H101" s="333">
        <v>96</v>
      </c>
      <c r="I101" s="333">
        <f t="shared" si="9"/>
        <v>104</v>
      </c>
      <c r="J101" s="333" t="s">
        <v>459</v>
      </c>
      <c r="K101" s="336" t="s">
        <v>203</v>
      </c>
      <c r="L101" s="333" t="s">
        <v>466</v>
      </c>
      <c r="M101" s="337" t="s">
        <v>467</v>
      </c>
      <c r="N101" s="338"/>
    </row>
    <row r="102" spans="1:14" ht="68.150000000000006" hidden="1" customHeight="1">
      <c r="A102" s="348" t="s">
        <v>456</v>
      </c>
      <c r="B102" s="471" t="s">
        <v>648</v>
      </c>
      <c r="C102" s="334" t="s">
        <v>457</v>
      </c>
      <c r="D102" s="470" t="s">
        <v>649</v>
      </c>
      <c r="E102" s="334" t="s">
        <v>199</v>
      </c>
      <c r="F102" s="335" t="s">
        <v>458</v>
      </c>
      <c r="G102" s="335" t="s">
        <v>215</v>
      </c>
      <c r="H102" s="333">
        <v>36</v>
      </c>
      <c r="I102" s="333">
        <f t="shared" si="9"/>
        <v>39</v>
      </c>
      <c r="J102" s="333" t="s">
        <v>459</v>
      </c>
      <c r="K102" s="336" t="s">
        <v>203</v>
      </c>
      <c r="L102" s="333" t="s">
        <v>468</v>
      </c>
      <c r="M102" s="337" t="s">
        <v>469</v>
      </c>
      <c r="N102" s="338"/>
    </row>
    <row r="103" spans="1:14" ht="69" hidden="1">
      <c r="A103" s="348" t="s">
        <v>456</v>
      </c>
      <c r="B103" s="471" t="s">
        <v>648</v>
      </c>
      <c r="C103" s="334" t="s">
        <v>457</v>
      </c>
      <c r="D103" s="470" t="s">
        <v>649</v>
      </c>
      <c r="E103" s="334" t="s">
        <v>199</v>
      </c>
      <c r="F103" s="335" t="s">
        <v>470</v>
      </c>
      <c r="G103" s="335" t="s">
        <v>201</v>
      </c>
      <c r="H103" s="333">
        <v>96</v>
      </c>
      <c r="I103" s="333">
        <f t="shared" si="9"/>
        <v>104</v>
      </c>
      <c r="J103" s="333" t="s">
        <v>471</v>
      </c>
      <c r="K103" s="336" t="s">
        <v>203</v>
      </c>
      <c r="L103" s="333" t="s">
        <v>472</v>
      </c>
      <c r="M103" s="337" t="s">
        <v>473</v>
      </c>
      <c r="N103" s="338"/>
    </row>
    <row r="104" spans="1:14" ht="69" hidden="1">
      <c r="A104" s="348" t="s">
        <v>456</v>
      </c>
      <c r="B104" s="471" t="s">
        <v>648</v>
      </c>
      <c r="C104" s="334" t="s">
        <v>457</v>
      </c>
      <c r="D104" s="470" t="s">
        <v>649</v>
      </c>
      <c r="E104" s="334" t="s">
        <v>199</v>
      </c>
      <c r="F104" s="335" t="s">
        <v>470</v>
      </c>
      <c r="G104" s="335" t="s">
        <v>206</v>
      </c>
      <c r="H104" s="333">
        <v>186</v>
      </c>
      <c r="I104" s="333">
        <f t="shared" ref="I104:I105" si="16">ROUNDUP(H104*1.1,0)</f>
        <v>205</v>
      </c>
      <c r="J104" s="333" t="s">
        <v>471</v>
      </c>
      <c r="K104" s="336" t="s">
        <v>203</v>
      </c>
      <c r="L104" s="333" t="s">
        <v>474</v>
      </c>
      <c r="M104" s="337" t="s">
        <v>475</v>
      </c>
      <c r="N104" s="338"/>
    </row>
    <row r="105" spans="1:14" ht="69" hidden="1">
      <c r="A105" s="348" t="s">
        <v>456</v>
      </c>
      <c r="B105" s="471" t="s">
        <v>648</v>
      </c>
      <c r="C105" s="334" t="s">
        <v>457</v>
      </c>
      <c r="D105" s="470" t="s">
        <v>649</v>
      </c>
      <c r="E105" s="334" t="s">
        <v>199</v>
      </c>
      <c r="F105" s="335" t="s">
        <v>470</v>
      </c>
      <c r="G105" s="335" t="s">
        <v>209</v>
      </c>
      <c r="H105" s="333">
        <v>186</v>
      </c>
      <c r="I105" s="333">
        <f t="shared" si="16"/>
        <v>205</v>
      </c>
      <c r="J105" s="333" t="s">
        <v>471</v>
      </c>
      <c r="K105" s="336" t="s">
        <v>203</v>
      </c>
      <c r="L105" s="333" t="s">
        <v>476</v>
      </c>
      <c r="M105" s="337" t="s">
        <v>477</v>
      </c>
      <c r="N105" s="338"/>
    </row>
    <row r="106" spans="1:14" ht="69" hidden="1">
      <c r="A106" s="348" t="s">
        <v>456</v>
      </c>
      <c r="B106" s="471" t="s">
        <v>648</v>
      </c>
      <c r="C106" s="334" t="s">
        <v>457</v>
      </c>
      <c r="D106" s="470" t="s">
        <v>649</v>
      </c>
      <c r="E106" s="334" t="s">
        <v>199</v>
      </c>
      <c r="F106" s="335" t="s">
        <v>470</v>
      </c>
      <c r="G106" s="335" t="s">
        <v>212</v>
      </c>
      <c r="H106" s="333">
        <v>96</v>
      </c>
      <c r="I106" s="333">
        <f t="shared" si="9"/>
        <v>104</v>
      </c>
      <c r="J106" s="333" t="s">
        <v>471</v>
      </c>
      <c r="K106" s="336" t="s">
        <v>203</v>
      </c>
      <c r="L106" s="333" t="s">
        <v>478</v>
      </c>
      <c r="M106" s="337" t="s">
        <v>479</v>
      </c>
      <c r="N106" s="338"/>
    </row>
    <row r="107" spans="1:14" ht="69" hidden="1">
      <c r="A107" s="348" t="s">
        <v>456</v>
      </c>
      <c r="B107" s="471" t="s">
        <v>648</v>
      </c>
      <c r="C107" s="334" t="s">
        <v>457</v>
      </c>
      <c r="D107" s="470" t="s">
        <v>649</v>
      </c>
      <c r="E107" s="334" t="s">
        <v>199</v>
      </c>
      <c r="F107" s="335" t="s">
        <v>470</v>
      </c>
      <c r="G107" s="335" t="s">
        <v>215</v>
      </c>
      <c r="H107" s="333">
        <v>36</v>
      </c>
      <c r="I107" s="333">
        <f t="shared" si="9"/>
        <v>39</v>
      </c>
      <c r="J107" s="333" t="s">
        <v>471</v>
      </c>
      <c r="K107" s="336" t="s">
        <v>203</v>
      </c>
      <c r="L107" s="333" t="s">
        <v>480</v>
      </c>
      <c r="M107" s="337" t="s">
        <v>481</v>
      </c>
      <c r="N107" s="338"/>
    </row>
    <row r="108" spans="1:14" ht="69" hidden="1">
      <c r="A108" s="348" t="s">
        <v>456</v>
      </c>
      <c r="B108" s="471" t="s">
        <v>650</v>
      </c>
      <c r="C108" s="334" t="s">
        <v>177</v>
      </c>
      <c r="D108" s="470" t="s">
        <v>651</v>
      </c>
      <c r="E108" s="334" t="s">
        <v>231</v>
      </c>
      <c r="F108" s="335" t="s">
        <v>119</v>
      </c>
      <c r="G108" s="335" t="s">
        <v>201</v>
      </c>
      <c r="H108" s="333">
        <v>96</v>
      </c>
      <c r="I108" s="333">
        <f t="shared" si="9"/>
        <v>104</v>
      </c>
      <c r="J108" s="333" t="s">
        <v>482</v>
      </c>
      <c r="K108" s="336" t="s">
        <v>203</v>
      </c>
      <c r="L108" s="333" t="s">
        <v>483</v>
      </c>
      <c r="M108" s="337" t="s">
        <v>484</v>
      </c>
      <c r="N108" s="338"/>
    </row>
    <row r="109" spans="1:14" ht="69" hidden="1">
      <c r="A109" s="348" t="s">
        <v>456</v>
      </c>
      <c r="B109" s="471" t="s">
        <v>650</v>
      </c>
      <c r="C109" s="334" t="s">
        <v>177</v>
      </c>
      <c r="D109" s="470" t="s">
        <v>651</v>
      </c>
      <c r="E109" s="334" t="s">
        <v>231</v>
      </c>
      <c r="F109" s="335" t="s">
        <v>119</v>
      </c>
      <c r="G109" s="335" t="s">
        <v>206</v>
      </c>
      <c r="H109" s="333">
        <v>186</v>
      </c>
      <c r="I109" s="333">
        <f t="shared" ref="I109:I110" si="17">ROUNDUP(H109*1.1,0)</f>
        <v>205</v>
      </c>
      <c r="J109" s="333" t="s">
        <v>482</v>
      </c>
      <c r="K109" s="336" t="s">
        <v>203</v>
      </c>
      <c r="L109" s="333" t="s">
        <v>485</v>
      </c>
      <c r="M109" s="337" t="s">
        <v>486</v>
      </c>
      <c r="N109" s="338"/>
    </row>
    <row r="110" spans="1:14" ht="69" hidden="1">
      <c r="A110" s="348" t="s">
        <v>456</v>
      </c>
      <c r="B110" s="471" t="s">
        <v>650</v>
      </c>
      <c r="C110" s="334" t="s">
        <v>177</v>
      </c>
      <c r="D110" s="470" t="s">
        <v>651</v>
      </c>
      <c r="E110" s="334" t="s">
        <v>231</v>
      </c>
      <c r="F110" s="335" t="s">
        <v>119</v>
      </c>
      <c r="G110" s="335" t="s">
        <v>209</v>
      </c>
      <c r="H110" s="333">
        <v>186</v>
      </c>
      <c r="I110" s="333">
        <f t="shared" si="17"/>
        <v>205</v>
      </c>
      <c r="J110" s="333" t="s">
        <v>482</v>
      </c>
      <c r="K110" s="336" t="s">
        <v>203</v>
      </c>
      <c r="L110" s="333" t="s">
        <v>487</v>
      </c>
      <c r="M110" s="337" t="s">
        <v>488</v>
      </c>
      <c r="N110" s="338"/>
    </row>
    <row r="111" spans="1:14" ht="69" hidden="1">
      <c r="A111" s="348" t="s">
        <v>456</v>
      </c>
      <c r="B111" s="471" t="s">
        <v>650</v>
      </c>
      <c r="C111" s="334" t="s">
        <v>177</v>
      </c>
      <c r="D111" s="470" t="s">
        <v>651</v>
      </c>
      <c r="E111" s="334" t="s">
        <v>231</v>
      </c>
      <c r="F111" s="335" t="s">
        <v>119</v>
      </c>
      <c r="G111" s="335" t="s">
        <v>212</v>
      </c>
      <c r="H111" s="333">
        <v>96</v>
      </c>
      <c r="I111" s="333">
        <f t="shared" si="9"/>
        <v>104</v>
      </c>
      <c r="J111" s="333" t="s">
        <v>482</v>
      </c>
      <c r="K111" s="336" t="s">
        <v>203</v>
      </c>
      <c r="L111" s="333" t="s">
        <v>489</v>
      </c>
      <c r="M111" s="337" t="s">
        <v>490</v>
      </c>
      <c r="N111" s="338"/>
    </row>
    <row r="112" spans="1:14" ht="69" hidden="1">
      <c r="A112" s="348" t="s">
        <v>456</v>
      </c>
      <c r="B112" s="471" t="s">
        <v>650</v>
      </c>
      <c r="C112" s="334" t="s">
        <v>177</v>
      </c>
      <c r="D112" s="470" t="s">
        <v>651</v>
      </c>
      <c r="E112" s="334" t="s">
        <v>231</v>
      </c>
      <c r="F112" s="335" t="s">
        <v>119</v>
      </c>
      <c r="G112" s="335" t="s">
        <v>215</v>
      </c>
      <c r="H112" s="333">
        <v>36</v>
      </c>
      <c r="I112" s="333">
        <f t="shared" si="9"/>
        <v>39</v>
      </c>
      <c r="J112" s="333" t="s">
        <v>482</v>
      </c>
      <c r="K112" s="336" t="s">
        <v>203</v>
      </c>
      <c r="L112" s="333" t="s">
        <v>491</v>
      </c>
      <c r="M112" s="337" t="s">
        <v>492</v>
      </c>
      <c r="N112" s="338"/>
    </row>
    <row r="113" spans="8:9" ht="61.5" hidden="1" customHeight="1">
      <c r="H113" s="349">
        <f>SUM(H2:H112)</f>
        <v>14800</v>
      </c>
      <c r="I113" s="349">
        <f>SUM(I2:I112)</f>
        <v>16182</v>
      </c>
    </row>
  </sheetData>
  <autoFilter ref="A1:N113" xr:uid="{7307F0FC-21F2-4ACC-A0DE-2CA8288F4701}">
    <filterColumn colId="1">
      <filters>
        <filter val="G10AHD116A"/>
      </filters>
    </filterColumn>
  </autoFilter>
  <pageMargins left="0.7" right="0.7" top="0.75" bottom="0.75" header="0.3" footer="0.3"/>
  <pageSetup paperSize="9" scale="5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2883B-EB79-4EDF-A39B-35775BC8809D}">
  <sheetPr>
    <pageSetUpPr fitToPage="1"/>
  </sheetPr>
  <dimension ref="A1:P15"/>
  <sheetViews>
    <sheetView showGridLines="0" view="pageBreakPreview" topLeftCell="A22" zoomScale="40" zoomScaleNormal="25" zoomScaleSheetLayoutView="40" zoomScalePageLayoutView="40" workbookViewId="0">
      <selection activeCell="L71" sqref="L71"/>
    </sheetView>
  </sheetViews>
  <sheetFormatPr defaultColWidth="9.26953125" defaultRowHeight="15"/>
  <cols>
    <col min="1" max="1" width="7.54296875" style="85" customWidth="1"/>
    <col min="2" max="2" width="28.54296875" style="85" customWidth="1"/>
    <col min="3" max="3" width="23.7265625" style="85" bestFit="1" customWidth="1"/>
    <col min="4" max="4" width="20.453125" style="85" customWidth="1"/>
    <col min="5" max="5" width="19.453125" style="85" customWidth="1"/>
    <col min="6" max="6" width="17.45312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2" style="85" customWidth="1"/>
    <col min="14" max="15" width="13.453125" style="85" customWidth="1"/>
    <col min="16" max="16" width="17.453125" style="85" customWidth="1"/>
    <col min="17" max="17" width="14.7265625" style="85" bestFit="1" customWidth="1"/>
    <col min="18" max="16384" width="9.26953125" style="85"/>
  </cols>
  <sheetData>
    <row r="1" spans="1:16" s="1" customFormat="1" ht="40.15" customHeight="1">
      <c r="A1" s="580"/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4"/>
      <c r="N1" s="584"/>
      <c r="O1" s="585"/>
      <c r="P1" s="585"/>
    </row>
    <row r="2" spans="1:16" s="1" customFormat="1" ht="40.15" customHeight="1">
      <c r="A2" s="582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4"/>
      <c r="N2" s="584"/>
      <c r="O2" s="586"/>
      <c r="P2" s="586"/>
    </row>
    <row r="3" spans="1:16" s="1" customFormat="1" ht="40.15" customHeight="1">
      <c r="A3" s="582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4"/>
      <c r="N3" s="584"/>
      <c r="O3" s="585"/>
      <c r="P3" s="585"/>
    </row>
    <row r="4" spans="1:16" s="2" customFormat="1" ht="40.15" customHeight="1">
      <c r="A4" s="92"/>
      <c r="B4" s="173"/>
      <c r="C4" s="174"/>
      <c r="D4" s="174"/>
      <c r="E4" s="174"/>
      <c r="F4" s="174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22.5" customHeight="1">
      <c r="A5" s="92"/>
      <c r="B5" s="175"/>
      <c r="C5" s="175"/>
      <c r="D5" s="173"/>
      <c r="E5" s="174"/>
      <c r="F5" s="176"/>
      <c r="G5" s="95"/>
      <c r="H5" s="453"/>
      <c r="I5" s="95"/>
      <c r="J5" s="95"/>
      <c r="K5" s="95"/>
      <c r="L5" s="93"/>
      <c r="M5" s="92"/>
      <c r="N5" s="92"/>
      <c r="O5" s="92"/>
      <c r="P5" s="92"/>
    </row>
    <row r="6" spans="1:16" s="4" customFormat="1" ht="42.65" customHeight="1">
      <c r="A6" s="92"/>
      <c r="B6" s="173"/>
      <c r="C6" s="173"/>
      <c r="D6" s="5"/>
      <c r="E6" s="178"/>
      <c r="F6" s="173"/>
      <c r="G6" s="578"/>
      <c r="H6" s="578"/>
      <c r="I6" s="578"/>
      <c r="J6" s="578"/>
      <c r="K6" s="578"/>
      <c r="L6" s="578"/>
      <c r="M6" s="95"/>
      <c r="N6" s="95"/>
      <c r="O6" s="95"/>
      <c r="P6" s="95"/>
    </row>
    <row r="7" spans="1:16" s="4" customFormat="1" ht="42.65" customHeight="1">
      <c r="A7" s="92"/>
      <c r="B7" s="173"/>
      <c r="C7" s="173"/>
      <c r="D7" s="177"/>
      <c r="E7" s="177"/>
      <c r="F7" s="173"/>
      <c r="G7" s="578"/>
      <c r="H7" s="578"/>
      <c r="I7" s="578"/>
      <c r="J7" s="578"/>
      <c r="K7" s="578"/>
      <c r="L7" s="578"/>
      <c r="M7" s="95"/>
      <c r="N7" s="95"/>
      <c r="O7" s="95"/>
      <c r="P7" s="95"/>
    </row>
    <row r="8" spans="1:16" s="4" customFormat="1" ht="78.650000000000006" customHeight="1">
      <c r="A8" s="92"/>
      <c r="B8" s="173"/>
      <c r="C8" s="173"/>
      <c r="D8" s="579"/>
      <c r="E8" s="579"/>
      <c r="F8" s="579"/>
      <c r="G8" s="578"/>
      <c r="H8" s="578"/>
      <c r="I8" s="578"/>
      <c r="J8" s="578"/>
      <c r="K8" s="578"/>
      <c r="L8" s="578"/>
      <c r="M8" s="95"/>
      <c r="N8" s="95"/>
      <c r="O8" s="95"/>
      <c r="P8" s="95"/>
    </row>
    <row r="9" spans="1:16" s="6" customFormat="1" ht="38.15" customHeight="1">
      <c r="A9" s="96"/>
      <c r="B9" s="177"/>
      <c r="C9" s="177"/>
      <c r="D9" s="8"/>
      <c r="E9" s="173"/>
      <c r="F9" s="173"/>
      <c r="G9" s="454"/>
      <c r="H9" s="455"/>
      <c r="I9" s="8"/>
      <c r="J9" s="8"/>
      <c r="K9" s="8"/>
      <c r="L9" s="8"/>
      <c r="M9" s="8"/>
      <c r="N9" s="8"/>
      <c r="O9" s="8"/>
      <c r="P9" s="8"/>
    </row>
    <row r="10" spans="1:16" s="6" customFormat="1" ht="39" customHeight="1">
      <c r="B10" s="456"/>
      <c r="C10" s="456"/>
      <c r="D10" s="457"/>
      <c r="E10" s="457"/>
      <c r="F10" s="457"/>
      <c r="G10" s="458"/>
      <c r="H10" s="459"/>
      <c r="I10" s="161"/>
      <c r="J10" s="3"/>
      <c r="K10" s="161"/>
      <c r="L10" s="151"/>
      <c r="M10" s="151"/>
      <c r="N10" s="151"/>
      <c r="O10" s="151"/>
      <c r="P10" s="151"/>
    </row>
    <row r="11" spans="1:16" ht="46">
      <c r="A11" s="112"/>
      <c r="B11" s="185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</row>
    <row r="12" spans="1:16" ht="46">
      <c r="A12" s="112"/>
      <c r="B12" s="185"/>
      <c r="C12" s="113"/>
      <c r="D12" s="113"/>
      <c r="E12" s="113"/>
      <c r="F12" s="113"/>
      <c r="G12" s="114"/>
      <c r="H12" s="124"/>
      <c r="I12" s="113"/>
      <c r="J12" s="113"/>
      <c r="K12" s="113"/>
      <c r="L12" s="113"/>
      <c r="M12" s="113"/>
      <c r="N12" s="113"/>
      <c r="O12" s="113"/>
      <c r="P12" s="113"/>
    </row>
    <row r="13" spans="1:16" ht="46">
      <c r="A13" s="112"/>
      <c r="B13" s="186"/>
      <c r="C13" s="113"/>
      <c r="D13" s="113"/>
      <c r="E13" s="113"/>
      <c r="F13" s="113"/>
      <c r="G13" s="114"/>
      <c r="H13" s="124"/>
      <c r="I13" s="113"/>
      <c r="J13" s="113"/>
      <c r="K13" s="113"/>
      <c r="L13" s="113"/>
      <c r="M13" s="113"/>
      <c r="N13" s="113"/>
      <c r="O13" s="113"/>
      <c r="P13" s="113"/>
    </row>
    <row r="14" spans="1:16">
      <c r="A14" s="112"/>
      <c r="B14" s="112"/>
      <c r="C14" s="112"/>
      <c r="D14" s="112"/>
      <c r="E14" s="112"/>
      <c r="F14" s="112"/>
      <c r="G14" s="115"/>
      <c r="H14" s="125"/>
      <c r="I14" s="112"/>
      <c r="J14" s="112"/>
      <c r="K14" s="112"/>
      <c r="L14" s="112"/>
      <c r="M14" s="112"/>
      <c r="N14" s="112"/>
      <c r="O14" s="112"/>
      <c r="P14" s="112"/>
    </row>
    <row r="15" spans="1:16" ht="46">
      <c r="A15" s="112"/>
      <c r="B15" s="185"/>
      <c r="C15" s="113"/>
      <c r="D15" s="113"/>
      <c r="E15" s="113"/>
      <c r="F15" s="113"/>
      <c r="G15" s="114"/>
      <c r="H15" s="124"/>
      <c r="I15" s="113"/>
      <c r="J15" s="113"/>
      <c r="K15" s="113"/>
      <c r="L15" s="113"/>
      <c r="M15" s="113"/>
      <c r="N15" s="113"/>
      <c r="O15" s="113"/>
      <c r="P15" s="113"/>
    </row>
  </sheetData>
  <mergeCells count="9">
    <mergeCell ref="G6:L8"/>
    <mergeCell ref="D8:F8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43" fitToHeight="0" orientation="portrait" r:id="rId1"/>
  <headerFooter>
    <oddHeader>&amp;L&amp;G&amp;R&amp;"Muli,Bold"&amp;36VỊ TRÍ HÌNH IN</oddHeader>
    <oddFooter>&amp;L&amp;G&amp;R&amp;G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43"/>
  <sheetViews>
    <sheetView zoomScale="55" zoomScaleNormal="55" zoomScaleSheetLayoutView="70" workbookViewId="0">
      <selection activeCell="H27" sqref="H27"/>
    </sheetView>
  </sheetViews>
  <sheetFormatPr defaultColWidth="10.81640625" defaultRowHeight="14.5"/>
  <cols>
    <col min="1" max="1" width="5.54296875" customWidth="1"/>
    <col min="2" max="2" width="70.7265625" customWidth="1"/>
    <col min="3" max="3" width="73.54296875" customWidth="1"/>
    <col min="4" max="8" width="15.453125" customWidth="1"/>
    <col min="9" max="9" width="15.453125" hidden="1" customWidth="1"/>
    <col min="10" max="12" width="15.453125" customWidth="1"/>
    <col min="13" max="13" width="18.26953125" customWidth="1"/>
    <col min="14" max="14" width="19.81640625" customWidth="1"/>
    <col min="16" max="16" width="24.81640625" customWidth="1"/>
    <col min="252" max="252" width="11" customWidth="1"/>
    <col min="253" max="253" width="51.453125" customWidth="1"/>
    <col min="254" max="254" width="47.1796875" customWidth="1"/>
    <col min="255" max="256" width="0" hidden="1" customWidth="1"/>
    <col min="257" max="257" width="7.54296875" bestFit="1" customWidth="1"/>
    <col min="258" max="258" width="5.54296875" customWidth="1"/>
    <col min="259" max="260" width="6.54296875" customWidth="1"/>
    <col min="261" max="261" width="7" customWidth="1"/>
    <col min="262" max="262" width="6.453125" customWidth="1"/>
    <col min="263" max="263" width="4.453125" bestFit="1" customWidth="1"/>
    <col min="264" max="264" width="6.453125" customWidth="1"/>
    <col min="265" max="265" width="4.453125" bestFit="1" customWidth="1"/>
    <col min="266" max="266" width="5.54296875" customWidth="1"/>
    <col min="267" max="268" width="0" hidden="1" customWidth="1"/>
    <col min="269" max="269" width="6.54296875" customWidth="1"/>
    <col min="270" max="270" width="10.81640625" customWidth="1"/>
    <col min="508" max="508" width="11" customWidth="1"/>
    <col min="509" max="509" width="51.453125" customWidth="1"/>
    <col min="510" max="510" width="47.1796875" customWidth="1"/>
    <col min="511" max="512" width="0" hidden="1" customWidth="1"/>
    <col min="513" max="513" width="7.54296875" bestFit="1" customWidth="1"/>
    <col min="514" max="514" width="5.54296875" customWidth="1"/>
    <col min="515" max="516" width="6.54296875" customWidth="1"/>
    <col min="517" max="517" width="7" customWidth="1"/>
    <col min="518" max="518" width="6.453125" customWidth="1"/>
    <col min="519" max="519" width="4.453125" bestFit="1" customWidth="1"/>
    <col min="520" max="520" width="6.453125" customWidth="1"/>
    <col min="521" max="521" width="4.453125" bestFit="1" customWidth="1"/>
    <col min="522" max="522" width="5.54296875" customWidth="1"/>
    <col min="523" max="524" width="0" hidden="1" customWidth="1"/>
    <col min="525" max="525" width="6.54296875" customWidth="1"/>
    <col min="526" max="526" width="10.81640625" customWidth="1"/>
    <col min="764" max="764" width="11" customWidth="1"/>
    <col min="765" max="765" width="51.453125" customWidth="1"/>
    <col min="766" max="766" width="47.1796875" customWidth="1"/>
    <col min="767" max="768" width="0" hidden="1" customWidth="1"/>
    <col min="769" max="769" width="7.54296875" bestFit="1" customWidth="1"/>
    <col min="770" max="770" width="5.54296875" customWidth="1"/>
    <col min="771" max="772" width="6.54296875" customWidth="1"/>
    <col min="773" max="773" width="7" customWidth="1"/>
    <col min="774" max="774" width="6.453125" customWidth="1"/>
    <col min="775" max="775" width="4.453125" bestFit="1" customWidth="1"/>
    <col min="776" max="776" width="6.453125" customWidth="1"/>
    <col min="777" max="777" width="4.453125" bestFit="1" customWidth="1"/>
    <col min="778" max="778" width="5.54296875" customWidth="1"/>
    <col min="779" max="780" width="0" hidden="1" customWidth="1"/>
    <col min="781" max="781" width="6.54296875" customWidth="1"/>
    <col min="782" max="782" width="10.81640625" customWidth="1"/>
    <col min="1020" max="1020" width="11" customWidth="1"/>
    <col min="1021" max="1021" width="51.453125" customWidth="1"/>
    <col min="1022" max="1022" width="47.1796875" customWidth="1"/>
    <col min="1023" max="1024" width="0" hidden="1" customWidth="1"/>
    <col min="1025" max="1025" width="7.54296875" bestFit="1" customWidth="1"/>
    <col min="1026" max="1026" width="5.54296875" customWidth="1"/>
    <col min="1027" max="1028" width="6.54296875" customWidth="1"/>
    <col min="1029" max="1029" width="7" customWidth="1"/>
    <col min="1030" max="1030" width="6.453125" customWidth="1"/>
    <col min="1031" max="1031" width="4.453125" bestFit="1" customWidth="1"/>
    <col min="1032" max="1032" width="6.453125" customWidth="1"/>
    <col min="1033" max="1033" width="4.453125" bestFit="1" customWidth="1"/>
    <col min="1034" max="1034" width="5.54296875" customWidth="1"/>
    <col min="1035" max="1036" width="0" hidden="1" customWidth="1"/>
    <col min="1037" max="1037" width="6.54296875" customWidth="1"/>
    <col min="1038" max="1038" width="10.81640625" customWidth="1"/>
    <col min="1276" max="1276" width="11" customWidth="1"/>
    <col min="1277" max="1277" width="51.453125" customWidth="1"/>
    <col min="1278" max="1278" width="47.1796875" customWidth="1"/>
    <col min="1279" max="1280" width="0" hidden="1" customWidth="1"/>
    <col min="1281" max="1281" width="7.54296875" bestFit="1" customWidth="1"/>
    <col min="1282" max="1282" width="5.54296875" customWidth="1"/>
    <col min="1283" max="1284" width="6.54296875" customWidth="1"/>
    <col min="1285" max="1285" width="7" customWidth="1"/>
    <col min="1286" max="1286" width="6.453125" customWidth="1"/>
    <col min="1287" max="1287" width="4.453125" bestFit="1" customWidth="1"/>
    <col min="1288" max="1288" width="6.453125" customWidth="1"/>
    <col min="1289" max="1289" width="4.453125" bestFit="1" customWidth="1"/>
    <col min="1290" max="1290" width="5.54296875" customWidth="1"/>
    <col min="1291" max="1292" width="0" hidden="1" customWidth="1"/>
    <col min="1293" max="1293" width="6.54296875" customWidth="1"/>
    <col min="1294" max="1294" width="10.81640625" customWidth="1"/>
    <col min="1532" max="1532" width="11" customWidth="1"/>
    <col min="1533" max="1533" width="51.453125" customWidth="1"/>
    <col min="1534" max="1534" width="47.1796875" customWidth="1"/>
    <col min="1535" max="1536" width="0" hidden="1" customWidth="1"/>
    <col min="1537" max="1537" width="7.54296875" bestFit="1" customWidth="1"/>
    <col min="1538" max="1538" width="5.54296875" customWidth="1"/>
    <col min="1539" max="1540" width="6.54296875" customWidth="1"/>
    <col min="1541" max="1541" width="7" customWidth="1"/>
    <col min="1542" max="1542" width="6.453125" customWidth="1"/>
    <col min="1543" max="1543" width="4.453125" bestFit="1" customWidth="1"/>
    <col min="1544" max="1544" width="6.453125" customWidth="1"/>
    <col min="1545" max="1545" width="4.453125" bestFit="1" customWidth="1"/>
    <col min="1546" max="1546" width="5.54296875" customWidth="1"/>
    <col min="1547" max="1548" width="0" hidden="1" customWidth="1"/>
    <col min="1549" max="1549" width="6.54296875" customWidth="1"/>
    <col min="1550" max="1550" width="10.81640625" customWidth="1"/>
    <col min="1788" max="1788" width="11" customWidth="1"/>
    <col min="1789" max="1789" width="51.453125" customWidth="1"/>
    <col min="1790" max="1790" width="47.1796875" customWidth="1"/>
    <col min="1791" max="1792" width="0" hidden="1" customWidth="1"/>
    <col min="1793" max="1793" width="7.54296875" bestFit="1" customWidth="1"/>
    <col min="1794" max="1794" width="5.54296875" customWidth="1"/>
    <col min="1795" max="1796" width="6.54296875" customWidth="1"/>
    <col min="1797" max="1797" width="7" customWidth="1"/>
    <col min="1798" max="1798" width="6.453125" customWidth="1"/>
    <col min="1799" max="1799" width="4.453125" bestFit="1" customWidth="1"/>
    <col min="1800" max="1800" width="6.453125" customWidth="1"/>
    <col min="1801" max="1801" width="4.453125" bestFit="1" customWidth="1"/>
    <col min="1802" max="1802" width="5.54296875" customWidth="1"/>
    <col min="1803" max="1804" width="0" hidden="1" customWidth="1"/>
    <col min="1805" max="1805" width="6.54296875" customWidth="1"/>
    <col min="1806" max="1806" width="10.81640625" customWidth="1"/>
    <col min="2044" max="2044" width="11" customWidth="1"/>
    <col min="2045" max="2045" width="51.453125" customWidth="1"/>
    <col min="2046" max="2046" width="47.1796875" customWidth="1"/>
    <col min="2047" max="2048" width="0" hidden="1" customWidth="1"/>
    <col min="2049" max="2049" width="7.54296875" bestFit="1" customWidth="1"/>
    <col min="2050" max="2050" width="5.54296875" customWidth="1"/>
    <col min="2051" max="2052" width="6.54296875" customWidth="1"/>
    <col min="2053" max="2053" width="7" customWidth="1"/>
    <col min="2054" max="2054" width="6.453125" customWidth="1"/>
    <col min="2055" max="2055" width="4.453125" bestFit="1" customWidth="1"/>
    <col min="2056" max="2056" width="6.453125" customWidth="1"/>
    <col min="2057" max="2057" width="4.453125" bestFit="1" customWidth="1"/>
    <col min="2058" max="2058" width="5.54296875" customWidth="1"/>
    <col min="2059" max="2060" width="0" hidden="1" customWidth="1"/>
    <col min="2061" max="2061" width="6.54296875" customWidth="1"/>
    <col min="2062" max="2062" width="10.81640625" customWidth="1"/>
    <col min="2300" max="2300" width="11" customWidth="1"/>
    <col min="2301" max="2301" width="51.453125" customWidth="1"/>
    <col min="2302" max="2302" width="47.1796875" customWidth="1"/>
    <col min="2303" max="2304" width="0" hidden="1" customWidth="1"/>
    <col min="2305" max="2305" width="7.54296875" bestFit="1" customWidth="1"/>
    <col min="2306" max="2306" width="5.54296875" customWidth="1"/>
    <col min="2307" max="2308" width="6.54296875" customWidth="1"/>
    <col min="2309" max="2309" width="7" customWidth="1"/>
    <col min="2310" max="2310" width="6.453125" customWidth="1"/>
    <col min="2311" max="2311" width="4.453125" bestFit="1" customWidth="1"/>
    <col min="2312" max="2312" width="6.453125" customWidth="1"/>
    <col min="2313" max="2313" width="4.453125" bestFit="1" customWidth="1"/>
    <col min="2314" max="2314" width="5.54296875" customWidth="1"/>
    <col min="2315" max="2316" width="0" hidden="1" customWidth="1"/>
    <col min="2317" max="2317" width="6.54296875" customWidth="1"/>
    <col min="2318" max="2318" width="10.81640625" customWidth="1"/>
    <col min="2556" max="2556" width="11" customWidth="1"/>
    <col min="2557" max="2557" width="51.453125" customWidth="1"/>
    <col min="2558" max="2558" width="47.1796875" customWidth="1"/>
    <col min="2559" max="2560" width="0" hidden="1" customWidth="1"/>
    <col min="2561" max="2561" width="7.54296875" bestFit="1" customWidth="1"/>
    <col min="2562" max="2562" width="5.54296875" customWidth="1"/>
    <col min="2563" max="2564" width="6.54296875" customWidth="1"/>
    <col min="2565" max="2565" width="7" customWidth="1"/>
    <col min="2566" max="2566" width="6.453125" customWidth="1"/>
    <col min="2567" max="2567" width="4.453125" bestFit="1" customWidth="1"/>
    <col min="2568" max="2568" width="6.453125" customWidth="1"/>
    <col min="2569" max="2569" width="4.453125" bestFit="1" customWidth="1"/>
    <col min="2570" max="2570" width="5.54296875" customWidth="1"/>
    <col min="2571" max="2572" width="0" hidden="1" customWidth="1"/>
    <col min="2573" max="2573" width="6.54296875" customWidth="1"/>
    <col min="2574" max="2574" width="10.81640625" customWidth="1"/>
    <col min="2812" max="2812" width="11" customWidth="1"/>
    <col min="2813" max="2813" width="51.453125" customWidth="1"/>
    <col min="2814" max="2814" width="47.1796875" customWidth="1"/>
    <col min="2815" max="2816" width="0" hidden="1" customWidth="1"/>
    <col min="2817" max="2817" width="7.54296875" bestFit="1" customWidth="1"/>
    <col min="2818" max="2818" width="5.54296875" customWidth="1"/>
    <col min="2819" max="2820" width="6.54296875" customWidth="1"/>
    <col min="2821" max="2821" width="7" customWidth="1"/>
    <col min="2822" max="2822" width="6.453125" customWidth="1"/>
    <col min="2823" max="2823" width="4.453125" bestFit="1" customWidth="1"/>
    <col min="2824" max="2824" width="6.453125" customWidth="1"/>
    <col min="2825" max="2825" width="4.453125" bestFit="1" customWidth="1"/>
    <col min="2826" max="2826" width="5.54296875" customWidth="1"/>
    <col min="2827" max="2828" width="0" hidden="1" customWidth="1"/>
    <col min="2829" max="2829" width="6.54296875" customWidth="1"/>
    <col min="2830" max="2830" width="10.81640625" customWidth="1"/>
    <col min="3068" max="3068" width="11" customWidth="1"/>
    <col min="3069" max="3069" width="51.453125" customWidth="1"/>
    <col min="3070" max="3070" width="47.1796875" customWidth="1"/>
    <col min="3071" max="3072" width="0" hidden="1" customWidth="1"/>
    <col min="3073" max="3073" width="7.54296875" bestFit="1" customWidth="1"/>
    <col min="3074" max="3074" width="5.54296875" customWidth="1"/>
    <col min="3075" max="3076" width="6.54296875" customWidth="1"/>
    <col min="3077" max="3077" width="7" customWidth="1"/>
    <col min="3078" max="3078" width="6.453125" customWidth="1"/>
    <col min="3079" max="3079" width="4.453125" bestFit="1" customWidth="1"/>
    <col min="3080" max="3080" width="6.453125" customWidth="1"/>
    <col min="3081" max="3081" width="4.453125" bestFit="1" customWidth="1"/>
    <col min="3082" max="3082" width="5.54296875" customWidth="1"/>
    <col min="3083" max="3084" width="0" hidden="1" customWidth="1"/>
    <col min="3085" max="3085" width="6.54296875" customWidth="1"/>
    <col min="3086" max="3086" width="10.81640625" customWidth="1"/>
    <col min="3324" max="3324" width="11" customWidth="1"/>
    <col min="3325" max="3325" width="51.453125" customWidth="1"/>
    <col min="3326" max="3326" width="47.1796875" customWidth="1"/>
    <col min="3327" max="3328" width="0" hidden="1" customWidth="1"/>
    <col min="3329" max="3329" width="7.54296875" bestFit="1" customWidth="1"/>
    <col min="3330" max="3330" width="5.54296875" customWidth="1"/>
    <col min="3331" max="3332" width="6.54296875" customWidth="1"/>
    <col min="3333" max="3333" width="7" customWidth="1"/>
    <col min="3334" max="3334" width="6.453125" customWidth="1"/>
    <col min="3335" max="3335" width="4.453125" bestFit="1" customWidth="1"/>
    <col min="3336" max="3336" width="6.453125" customWidth="1"/>
    <col min="3337" max="3337" width="4.453125" bestFit="1" customWidth="1"/>
    <col min="3338" max="3338" width="5.54296875" customWidth="1"/>
    <col min="3339" max="3340" width="0" hidden="1" customWidth="1"/>
    <col min="3341" max="3341" width="6.54296875" customWidth="1"/>
    <col min="3342" max="3342" width="10.81640625" customWidth="1"/>
    <col min="3580" max="3580" width="11" customWidth="1"/>
    <col min="3581" max="3581" width="51.453125" customWidth="1"/>
    <col min="3582" max="3582" width="47.1796875" customWidth="1"/>
    <col min="3583" max="3584" width="0" hidden="1" customWidth="1"/>
    <col min="3585" max="3585" width="7.54296875" bestFit="1" customWidth="1"/>
    <col min="3586" max="3586" width="5.54296875" customWidth="1"/>
    <col min="3587" max="3588" width="6.54296875" customWidth="1"/>
    <col min="3589" max="3589" width="7" customWidth="1"/>
    <col min="3590" max="3590" width="6.453125" customWidth="1"/>
    <col min="3591" max="3591" width="4.453125" bestFit="1" customWidth="1"/>
    <col min="3592" max="3592" width="6.453125" customWidth="1"/>
    <col min="3593" max="3593" width="4.453125" bestFit="1" customWidth="1"/>
    <col min="3594" max="3594" width="5.54296875" customWidth="1"/>
    <col min="3595" max="3596" width="0" hidden="1" customWidth="1"/>
    <col min="3597" max="3597" width="6.54296875" customWidth="1"/>
    <col min="3598" max="3598" width="10.81640625" customWidth="1"/>
    <col min="3836" max="3836" width="11" customWidth="1"/>
    <col min="3837" max="3837" width="51.453125" customWidth="1"/>
    <col min="3838" max="3838" width="47.1796875" customWidth="1"/>
    <col min="3839" max="3840" width="0" hidden="1" customWidth="1"/>
    <col min="3841" max="3841" width="7.54296875" bestFit="1" customWidth="1"/>
    <col min="3842" max="3842" width="5.54296875" customWidth="1"/>
    <col min="3843" max="3844" width="6.54296875" customWidth="1"/>
    <col min="3845" max="3845" width="7" customWidth="1"/>
    <col min="3846" max="3846" width="6.453125" customWidth="1"/>
    <col min="3847" max="3847" width="4.453125" bestFit="1" customWidth="1"/>
    <col min="3848" max="3848" width="6.453125" customWidth="1"/>
    <col min="3849" max="3849" width="4.453125" bestFit="1" customWidth="1"/>
    <col min="3850" max="3850" width="5.54296875" customWidth="1"/>
    <col min="3851" max="3852" width="0" hidden="1" customWidth="1"/>
    <col min="3853" max="3853" width="6.54296875" customWidth="1"/>
    <col min="3854" max="3854" width="10.81640625" customWidth="1"/>
    <col min="4092" max="4092" width="11" customWidth="1"/>
    <col min="4093" max="4093" width="51.453125" customWidth="1"/>
    <col min="4094" max="4094" width="47.1796875" customWidth="1"/>
    <col min="4095" max="4096" width="0" hidden="1" customWidth="1"/>
    <col min="4097" max="4097" width="7.54296875" bestFit="1" customWidth="1"/>
    <col min="4098" max="4098" width="5.54296875" customWidth="1"/>
    <col min="4099" max="4100" width="6.54296875" customWidth="1"/>
    <col min="4101" max="4101" width="7" customWidth="1"/>
    <col min="4102" max="4102" width="6.453125" customWidth="1"/>
    <col min="4103" max="4103" width="4.453125" bestFit="1" customWidth="1"/>
    <col min="4104" max="4104" width="6.453125" customWidth="1"/>
    <col min="4105" max="4105" width="4.453125" bestFit="1" customWidth="1"/>
    <col min="4106" max="4106" width="5.54296875" customWidth="1"/>
    <col min="4107" max="4108" width="0" hidden="1" customWidth="1"/>
    <col min="4109" max="4109" width="6.54296875" customWidth="1"/>
    <col min="4110" max="4110" width="10.81640625" customWidth="1"/>
    <col min="4348" max="4348" width="11" customWidth="1"/>
    <col min="4349" max="4349" width="51.453125" customWidth="1"/>
    <col min="4350" max="4350" width="47.1796875" customWidth="1"/>
    <col min="4351" max="4352" width="0" hidden="1" customWidth="1"/>
    <col min="4353" max="4353" width="7.54296875" bestFit="1" customWidth="1"/>
    <col min="4354" max="4354" width="5.54296875" customWidth="1"/>
    <col min="4355" max="4356" width="6.54296875" customWidth="1"/>
    <col min="4357" max="4357" width="7" customWidth="1"/>
    <col min="4358" max="4358" width="6.453125" customWidth="1"/>
    <col min="4359" max="4359" width="4.453125" bestFit="1" customWidth="1"/>
    <col min="4360" max="4360" width="6.453125" customWidth="1"/>
    <col min="4361" max="4361" width="4.453125" bestFit="1" customWidth="1"/>
    <col min="4362" max="4362" width="5.54296875" customWidth="1"/>
    <col min="4363" max="4364" width="0" hidden="1" customWidth="1"/>
    <col min="4365" max="4365" width="6.54296875" customWidth="1"/>
    <col min="4366" max="4366" width="10.81640625" customWidth="1"/>
    <col min="4604" max="4604" width="11" customWidth="1"/>
    <col min="4605" max="4605" width="51.453125" customWidth="1"/>
    <col min="4606" max="4606" width="47.1796875" customWidth="1"/>
    <col min="4607" max="4608" width="0" hidden="1" customWidth="1"/>
    <col min="4609" max="4609" width="7.54296875" bestFit="1" customWidth="1"/>
    <col min="4610" max="4610" width="5.54296875" customWidth="1"/>
    <col min="4611" max="4612" width="6.54296875" customWidth="1"/>
    <col min="4613" max="4613" width="7" customWidth="1"/>
    <col min="4614" max="4614" width="6.453125" customWidth="1"/>
    <col min="4615" max="4615" width="4.453125" bestFit="1" customWidth="1"/>
    <col min="4616" max="4616" width="6.453125" customWidth="1"/>
    <col min="4617" max="4617" width="4.453125" bestFit="1" customWidth="1"/>
    <col min="4618" max="4618" width="5.54296875" customWidth="1"/>
    <col min="4619" max="4620" width="0" hidden="1" customWidth="1"/>
    <col min="4621" max="4621" width="6.54296875" customWidth="1"/>
    <col min="4622" max="4622" width="10.81640625" customWidth="1"/>
    <col min="4860" max="4860" width="11" customWidth="1"/>
    <col min="4861" max="4861" width="51.453125" customWidth="1"/>
    <col min="4862" max="4862" width="47.1796875" customWidth="1"/>
    <col min="4863" max="4864" width="0" hidden="1" customWidth="1"/>
    <col min="4865" max="4865" width="7.54296875" bestFit="1" customWidth="1"/>
    <col min="4866" max="4866" width="5.54296875" customWidth="1"/>
    <col min="4867" max="4868" width="6.54296875" customWidth="1"/>
    <col min="4869" max="4869" width="7" customWidth="1"/>
    <col min="4870" max="4870" width="6.453125" customWidth="1"/>
    <col min="4871" max="4871" width="4.453125" bestFit="1" customWidth="1"/>
    <col min="4872" max="4872" width="6.453125" customWidth="1"/>
    <col min="4873" max="4873" width="4.453125" bestFit="1" customWidth="1"/>
    <col min="4874" max="4874" width="5.54296875" customWidth="1"/>
    <col min="4875" max="4876" width="0" hidden="1" customWidth="1"/>
    <col min="4877" max="4877" width="6.54296875" customWidth="1"/>
    <col min="4878" max="4878" width="10.81640625" customWidth="1"/>
    <col min="5116" max="5116" width="11" customWidth="1"/>
    <col min="5117" max="5117" width="51.453125" customWidth="1"/>
    <col min="5118" max="5118" width="47.1796875" customWidth="1"/>
    <col min="5119" max="5120" width="0" hidden="1" customWidth="1"/>
    <col min="5121" max="5121" width="7.54296875" bestFit="1" customWidth="1"/>
    <col min="5122" max="5122" width="5.54296875" customWidth="1"/>
    <col min="5123" max="5124" width="6.54296875" customWidth="1"/>
    <col min="5125" max="5125" width="7" customWidth="1"/>
    <col min="5126" max="5126" width="6.453125" customWidth="1"/>
    <col min="5127" max="5127" width="4.453125" bestFit="1" customWidth="1"/>
    <col min="5128" max="5128" width="6.453125" customWidth="1"/>
    <col min="5129" max="5129" width="4.453125" bestFit="1" customWidth="1"/>
    <col min="5130" max="5130" width="5.54296875" customWidth="1"/>
    <col min="5131" max="5132" width="0" hidden="1" customWidth="1"/>
    <col min="5133" max="5133" width="6.54296875" customWidth="1"/>
    <col min="5134" max="5134" width="10.81640625" customWidth="1"/>
    <col min="5372" max="5372" width="11" customWidth="1"/>
    <col min="5373" max="5373" width="51.453125" customWidth="1"/>
    <col min="5374" max="5374" width="47.1796875" customWidth="1"/>
    <col min="5375" max="5376" width="0" hidden="1" customWidth="1"/>
    <col min="5377" max="5377" width="7.54296875" bestFit="1" customWidth="1"/>
    <col min="5378" max="5378" width="5.54296875" customWidth="1"/>
    <col min="5379" max="5380" width="6.54296875" customWidth="1"/>
    <col min="5381" max="5381" width="7" customWidth="1"/>
    <col min="5382" max="5382" width="6.453125" customWidth="1"/>
    <col min="5383" max="5383" width="4.453125" bestFit="1" customWidth="1"/>
    <col min="5384" max="5384" width="6.453125" customWidth="1"/>
    <col min="5385" max="5385" width="4.453125" bestFit="1" customWidth="1"/>
    <col min="5386" max="5386" width="5.54296875" customWidth="1"/>
    <col min="5387" max="5388" width="0" hidden="1" customWidth="1"/>
    <col min="5389" max="5389" width="6.54296875" customWidth="1"/>
    <col min="5390" max="5390" width="10.81640625" customWidth="1"/>
    <col min="5628" max="5628" width="11" customWidth="1"/>
    <col min="5629" max="5629" width="51.453125" customWidth="1"/>
    <col min="5630" max="5630" width="47.1796875" customWidth="1"/>
    <col min="5631" max="5632" width="0" hidden="1" customWidth="1"/>
    <col min="5633" max="5633" width="7.54296875" bestFit="1" customWidth="1"/>
    <col min="5634" max="5634" width="5.54296875" customWidth="1"/>
    <col min="5635" max="5636" width="6.54296875" customWidth="1"/>
    <col min="5637" max="5637" width="7" customWidth="1"/>
    <col min="5638" max="5638" width="6.453125" customWidth="1"/>
    <col min="5639" max="5639" width="4.453125" bestFit="1" customWidth="1"/>
    <col min="5640" max="5640" width="6.453125" customWidth="1"/>
    <col min="5641" max="5641" width="4.453125" bestFit="1" customWidth="1"/>
    <col min="5642" max="5642" width="5.54296875" customWidth="1"/>
    <col min="5643" max="5644" width="0" hidden="1" customWidth="1"/>
    <col min="5645" max="5645" width="6.54296875" customWidth="1"/>
    <col min="5646" max="5646" width="10.81640625" customWidth="1"/>
    <col min="5884" max="5884" width="11" customWidth="1"/>
    <col min="5885" max="5885" width="51.453125" customWidth="1"/>
    <col min="5886" max="5886" width="47.1796875" customWidth="1"/>
    <col min="5887" max="5888" width="0" hidden="1" customWidth="1"/>
    <col min="5889" max="5889" width="7.54296875" bestFit="1" customWidth="1"/>
    <col min="5890" max="5890" width="5.54296875" customWidth="1"/>
    <col min="5891" max="5892" width="6.54296875" customWidth="1"/>
    <col min="5893" max="5893" width="7" customWidth="1"/>
    <col min="5894" max="5894" width="6.453125" customWidth="1"/>
    <col min="5895" max="5895" width="4.453125" bestFit="1" customWidth="1"/>
    <col min="5896" max="5896" width="6.453125" customWidth="1"/>
    <col min="5897" max="5897" width="4.453125" bestFit="1" customWidth="1"/>
    <col min="5898" max="5898" width="5.54296875" customWidth="1"/>
    <col min="5899" max="5900" width="0" hidden="1" customWidth="1"/>
    <col min="5901" max="5901" width="6.54296875" customWidth="1"/>
    <col min="5902" max="5902" width="10.81640625" customWidth="1"/>
    <col min="6140" max="6140" width="11" customWidth="1"/>
    <col min="6141" max="6141" width="51.453125" customWidth="1"/>
    <col min="6142" max="6142" width="47.1796875" customWidth="1"/>
    <col min="6143" max="6144" width="0" hidden="1" customWidth="1"/>
    <col min="6145" max="6145" width="7.54296875" bestFit="1" customWidth="1"/>
    <col min="6146" max="6146" width="5.54296875" customWidth="1"/>
    <col min="6147" max="6148" width="6.54296875" customWidth="1"/>
    <col min="6149" max="6149" width="7" customWidth="1"/>
    <col min="6150" max="6150" width="6.453125" customWidth="1"/>
    <col min="6151" max="6151" width="4.453125" bestFit="1" customWidth="1"/>
    <col min="6152" max="6152" width="6.453125" customWidth="1"/>
    <col min="6153" max="6153" width="4.453125" bestFit="1" customWidth="1"/>
    <col min="6154" max="6154" width="5.54296875" customWidth="1"/>
    <col min="6155" max="6156" width="0" hidden="1" customWidth="1"/>
    <col min="6157" max="6157" width="6.54296875" customWidth="1"/>
    <col min="6158" max="6158" width="10.81640625" customWidth="1"/>
    <col min="6396" max="6396" width="11" customWidth="1"/>
    <col min="6397" max="6397" width="51.453125" customWidth="1"/>
    <col min="6398" max="6398" width="47.1796875" customWidth="1"/>
    <col min="6399" max="6400" width="0" hidden="1" customWidth="1"/>
    <col min="6401" max="6401" width="7.54296875" bestFit="1" customWidth="1"/>
    <col min="6402" max="6402" width="5.54296875" customWidth="1"/>
    <col min="6403" max="6404" width="6.54296875" customWidth="1"/>
    <col min="6405" max="6405" width="7" customWidth="1"/>
    <col min="6406" max="6406" width="6.453125" customWidth="1"/>
    <col min="6407" max="6407" width="4.453125" bestFit="1" customWidth="1"/>
    <col min="6408" max="6408" width="6.453125" customWidth="1"/>
    <col min="6409" max="6409" width="4.453125" bestFit="1" customWidth="1"/>
    <col min="6410" max="6410" width="5.54296875" customWidth="1"/>
    <col min="6411" max="6412" width="0" hidden="1" customWidth="1"/>
    <col min="6413" max="6413" width="6.54296875" customWidth="1"/>
    <col min="6414" max="6414" width="10.81640625" customWidth="1"/>
    <col min="6652" max="6652" width="11" customWidth="1"/>
    <col min="6653" max="6653" width="51.453125" customWidth="1"/>
    <col min="6654" max="6654" width="47.1796875" customWidth="1"/>
    <col min="6655" max="6656" width="0" hidden="1" customWidth="1"/>
    <col min="6657" max="6657" width="7.54296875" bestFit="1" customWidth="1"/>
    <col min="6658" max="6658" width="5.54296875" customWidth="1"/>
    <col min="6659" max="6660" width="6.54296875" customWidth="1"/>
    <col min="6661" max="6661" width="7" customWidth="1"/>
    <col min="6662" max="6662" width="6.453125" customWidth="1"/>
    <col min="6663" max="6663" width="4.453125" bestFit="1" customWidth="1"/>
    <col min="6664" max="6664" width="6.453125" customWidth="1"/>
    <col min="6665" max="6665" width="4.453125" bestFit="1" customWidth="1"/>
    <col min="6666" max="6666" width="5.54296875" customWidth="1"/>
    <col min="6667" max="6668" width="0" hidden="1" customWidth="1"/>
    <col min="6669" max="6669" width="6.54296875" customWidth="1"/>
    <col min="6670" max="6670" width="10.81640625" customWidth="1"/>
    <col min="6908" max="6908" width="11" customWidth="1"/>
    <col min="6909" max="6909" width="51.453125" customWidth="1"/>
    <col min="6910" max="6910" width="47.1796875" customWidth="1"/>
    <col min="6911" max="6912" width="0" hidden="1" customWidth="1"/>
    <col min="6913" max="6913" width="7.54296875" bestFit="1" customWidth="1"/>
    <col min="6914" max="6914" width="5.54296875" customWidth="1"/>
    <col min="6915" max="6916" width="6.54296875" customWidth="1"/>
    <col min="6917" max="6917" width="7" customWidth="1"/>
    <col min="6918" max="6918" width="6.453125" customWidth="1"/>
    <col min="6919" max="6919" width="4.453125" bestFit="1" customWidth="1"/>
    <col min="6920" max="6920" width="6.453125" customWidth="1"/>
    <col min="6921" max="6921" width="4.453125" bestFit="1" customWidth="1"/>
    <col min="6922" max="6922" width="5.54296875" customWidth="1"/>
    <col min="6923" max="6924" width="0" hidden="1" customWidth="1"/>
    <col min="6925" max="6925" width="6.54296875" customWidth="1"/>
    <col min="6926" max="6926" width="10.81640625" customWidth="1"/>
    <col min="7164" max="7164" width="11" customWidth="1"/>
    <col min="7165" max="7165" width="51.453125" customWidth="1"/>
    <col min="7166" max="7166" width="47.1796875" customWidth="1"/>
    <col min="7167" max="7168" width="0" hidden="1" customWidth="1"/>
    <col min="7169" max="7169" width="7.54296875" bestFit="1" customWidth="1"/>
    <col min="7170" max="7170" width="5.54296875" customWidth="1"/>
    <col min="7171" max="7172" width="6.54296875" customWidth="1"/>
    <col min="7173" max="7173" width="7" customWidth="1"/>
    <col min="7174" max="7174" width="6.453125" customWidth="1"/>
    <col min="7175" max="7175" width="4.453125" bestFit="1" customWidth="1"/>
    <col min="7176" max="7176" width="6.453125" customWidth="1"/>
    <col min="7177" max="7177" width="4.453125" bestFit="1" customWidth="1"/>
    <col min="7178" max="7178" width="5.54296875" customWidth="1"/>
    <col min="7179" max="7180" width="0" hidden="1" customWidth="1"/>
    <col min="7181" max="7181" width="6.54296875" customWidth="1"/>
    <col min="7182" max="7182" width="10.81640625" customWidth="1"/>
    <col min="7420" max="7420" width="11" customWidth="1"/>
    <col min="7421" max="7421" width="51.453125" customWidth="1"/>
    <col min="7422" max="7422" width="47.1796875" customWidth="1"/>
    <col min="7423" max="7424" width="0" hidden="1" customWidth="1"/>
    <col min="7425" max="7425" width="7.54296875" bestFit="1" customWidth="1"/>
    <col min="7426" max="7426" width="5.54296875" customWidth="1"/>
    <col min="7427" max="7428" width="6.54296875" customWidth="1"/>
    <col min="7429" max="7429" width="7" customWidth="1"/>
    <col min="7430" max="7430" width="6.453125" customWidth="1"/>
    <col min="7431" max="7431" width="4.453125" bestFit="1" customWidth="1"/>
    <col min="7432" max="7432" width="6.453125" customWidth="1"/>
    <col min="7433" max="7433" width="4.453125" bestFit="1" customWidth="1"/>
    <col min="7434" max="7434" width="5.54296875" customWidth="1"/>
    <col min="7435" max="7436" width="0" hidden="1" customWidth="1"/>
    <col min="7437" max="7437" width="6.54296875" customWidth="1"/>
    <col min="7438" max="7438" width="10.81640625" customWidth="1"/>
    <col min="7676" max="7676" width="11" customWidth="1"/>
    <col min="7677" max="7677" width="51.453125" customWidth="1"/>
    <col min="7678" max="7678" width="47.1796875" customWidth="1"/>
    <col min="7679" max="7680" width="0" hidden="1" customWidth="1"/>
    <col min="7681" max="7681" width="7.54296875" bestFit="1" customWidth="1"/>
    <col min="7682" max="7682" width="5.54296875" customWidth="1"/>
    <col min="7683" max="7684" width="6.54296875" customWidth="1"/>
    <col min="7685" max="7685" width="7" customWidth="1"/>
    <col min="7686" max="7686" width="6.453125" customWidth="1"/>
    <col min="7687" max="7687" width="4.453125" bestFit="1" customWidth="1"/>
    <col min="7688" max="7688" width="6.453125" customWidth="1"/>
    <col min="7689" max="7689" width="4.453125" bestFit="1" customWidth="1"/>
    <col min="7690" max="7690" width="5.54296875" customWidth="1"/>
    <col min="7691" max="7692" width="0" hidden="1" customWidth="1"/>
    <col min="7693" max="7693" width="6.54296875" customWidth="1"/>
    <col min="7694" max="7694" width="10.81640625" customWidth="1"/>
    <col min="7932" max="7932" width="11" customWidth="1"/>
    <col min="7933" max="7933" width="51.453125" customWidth="1"/>
    <col min="7934" max="7934" width="47.1796875" customWidth="1"/>
    <col min="7935" max="7936" width="0" hidden="1" customWidth="1"/>
    <col min="7937" max="7937" width="7.54296875" bestFit="1" customWidth="1"/>
    <col min="7938" max="7938" width="5.54296875" customWidth="1"/>
    <col min="7939" max="7940" width="6.54296875" customWidth="1"/>
    <col min="7941" max="7941" width="7" customWidth="1"/>
    <col min="7942" max="7942" width="6.453125" customWidth="1"/>
    <col min="7943" max="7943" width="4.453125" bestFit="1" customWidth="1"/>
    <col min="7944" max="7944" width="6.453125" customWidth="1"/>
    <col min="7945" max="7945" width="4.453125" bestFit="1" customWidth="1"/>
    <col min="7946" max="7946" width="5.54296875" customWidth="1"/>
    <col min="7947" max="7948" width="0" hidden="1" customWidth="1"/>
    <col min="7949" max="7949" width="6.54296875" customWidth="1"/>
    <col min="7950" max="7950" width="10.81640625" customWidth="1"/>
    <col min="8188" max="8188" width="11" customWidth="1"/>
    <col min="8189" max="8189" width="51.453125" customWidth="1"/>
    <col min="8190" max="8190" width="47.1796875" customWidth="1"/>
    <col min="8191" max="8192" width="0" hidden="1" customWidth="1"/>
    <col min="8193" max="8193" width="7.54296875" bestFit="1" customWidth="1"/>
    <col min="8194" max="8194" width="5.54296875" customWidth="1"/>
    <col min="8195" max="8196" width="6.54296875" customWidth="1"/>
    <col min="8197" max="8197" width="7" customWidth="1"/>
    <col min="8198" max="8198" width="6.453125" customWidth="1"/>
    <col min="8199" max="8199" width="4.453125" bestFit="1" customWidth="1"/>
    <col min="8200" max="8200" width="6.453125" customWidth="1"/>
    <col min="8201" max="8201" width="4.453125" bestFit="1" customWidth="1"/>
    <col min="8202" max="8202" width="5.54296875" customWidth="1"/>
    <col min="8203" max="8204" width="0" hidden="1" customWidth="1"/>
    <col min="8205" max="8205" width="6.54296875" customWidth="1"/>
    <col min="8206" max="8206" width="10.81640625" customWidth="1"/>
    <col min="8444" max="8444" width="11" customWidth="1"/>
    <col min="8445" max="8445" width="51.453125" customWidth="1"/>
    <col min="8446" max="8446" width="47.1796875" customWidth="1"/>
    <col min="8447" max="8448" width="0" hidden="1" customWidth="1"/>
    <col min="8449" max="8449" width="7.54296875" bestFit="1" customWidth="1"/>
    <col min="8450" max="8450" width="5.54296875" customWidth="1"/>
    <col min="8451" max="8452" width="6.54296875" customWidth="1"/>
    <col min="8453" max="8453" width="7" customWidth="1"/>
    <col min="8454" max="8454" width="6.453125" customWidth="1"/>
    <col min="8455" max="8455" width="4.453125" bestFit="1" customWidth="1"/>
    <col min="8456" max="8456" width="6.453125" customWidth="1"/>
    <col min="8457" max="8457" width="4.453125" bestFit="1" customWidth="1"/>
    <col min="8458" max="8458" width="5.54296875" customWidth="1"/>
    <col min="8459" max="8460" width="0" hidden="1" customWidth="1"/>
    <col min="8461" max="8461" width="6.54296875" customWidth="1"/>
    <col min="8462" max="8462" width="10.81640625" customWidth="1"/>
    <col min="8700" max="8700" width="11" customWidth="1"/>
    <col min="8701" max="8701" width="51.453125" customWidth="1"/>
    <col min="8702" max="8702" width="47.1796875" customWidth="1"/>
    <col min="8703" max="8704" width="0" hidden="1" customWidth="1"/>
    <col min="8705" max="8705" width="7.54296875" bestFit="1" customWidth="1"/>
    <col min="8706" max="8706" width="5.54296875" customWidth="1"/>
    <col min="8707" max="8708" width="6.54296875" customWidth="1"/>
    <col min="8709" max="8709" width="7" customWidth="1"/>
    <col min="8710" max="8710" width="6.453125" customWidth="1"/>
    <col min="8711" max="8711" width="4.453125" bestFit="1" customWidth="1"/>
    <col min="8712" max="8712" width="6.453125" customWidth="1"/>
    <col min="8713" max="8713" width="4.453125" bestFit="1" customWidth="1"/>
    <col min="8714" max="8714" width="5.54296875" customWidth="1"/>
    <col min="8715" max="8716" width="0" hidden="1" customWidth="1"/>
    <col min="8717" max="8717" width="6.54296875" customWidth="1"/>
    <col min="8718" max="8718" width="10.81640625" customWidth="1"/>
    <col min="8956" max="8956" width="11" customWidth="1"/>
    <col min="8957" max="8957" width="51.453125" customWidth="1"/>
    <col min="8958" max="8958" width="47.1796875" customWidth="1"/>
    <col min="8959" max="8960" width="0" hidden="1" customWidth="1"/>
    <col min="8961" max="8961" width="7.54296875" bestFit="1" customWidth="1"/>
    <col min="8962" max="8962" width="5.54296875" customWidth="1"/>
    <col min="8963" max="8964" width="6.54296875" customWidth="1"/>
    <col min="8965" max="8965" width="7" customWidth="1"/>
    <col min="8966" max="8966" width="6.453125" customWidth="1"/>
    <col min="8967" max="8967" width="4.453125" bestFit="1" customWidth="1"/>
    <col min="8968" max="8968" width="6.453125" customWidth="1"/>
    <col min="8969" max="8969" width="4.453125" bestFit="1" customWidth="1"/>
    <col min="8970" max="8970" width="5.54296875" customWidth="1"/>
    <col min="8971" max="8972" width="0" hidden="1" customWidth="1"/>
    <col min="8973" max="8973" width="6.54296875" customWidth="1"/>
    <col min="8974" max="8974" width="10.81640625" customWidth="1"/>
    <col min="9212" max="9212" width="11" customWidth="1"/>
    <col min="9213" max="9213" width="51.453125" customWidth="1"/>
    <col min="9214" max="9214" width="47.1796875" customWidth="1"/>
    <col min="9215" max="9216" width="0" hidden="1" customWidth="1"/>
    <col min="9217" max="9217" width="7.54296875" bestFit="1" customWidth="1"/>
    <col min="9218" max="9218" width="5.54296875" customWidth="1"/>
    <col min="9219" max="9220" width="6.54296875" customWidth="1"/>
    <col min="9221" max="9221" width="7" customWidth="1"/>
    <col min="9222" max="9222" width="6.453125" customWidth="1"/>
    <col min="9223" max="9223" width="4.453125" bestFit="1" customWidth="1"/>
    <col min="9224" max="9224" width="6.453125" customWidth="1"/>
    <col min="9225" max="9225" width="4.453125" bestFit="1" customWidth="1"/>
    <col min="9226" max="9226" width="5.54296875" customWidth="1"/>
    <col min="9227" max="9228" width="0" hidden="1" customWidth="1"/>
    <col min="9229" max="9229" width="6.54296875" customWidth="1"/>
    <col min="9230" max="9230" width="10.81640625" customWidth="1"/>
    <col min="9468" max="9468" width="11" customWidth="1"/>
    <col min="9469" max="9469" width="51.453125" customWidth="1"/>
    <col min="9470" max="9470" width="47.1796875" customWidth="1"/>
    <col min="9471" max="9472" width="0" hidden="1" customWidth="1"/>
    <col min="9473" max="9473" width="7.54296875" bestFit="1" customWidth="1"/>
    <col min="9474" max="9474" width="5.54296875" customWidth="1"/>
    <col min="9475" max="9476" width="6.54296875" customWidth="1"/>
    <col min="9477" max="9477" width="7" customWidth="1"/>
    <col min="9478" max="9478" width="6.453125" customWidth="1"/>
    <col min="9479" max="9479" width="4.453125" bestFit="1" customWidth="1"/>
    <col min="9480" max="9480" width="6.453125" customWidth="1"/>
    <col min="9481" max="9481" width="4.453125" bestFit="1" customWidth="1"/>
    <col min="9482" max="9482" width="5.54296875" customWidth="1"/>
    <col min="9483" max="9484" width="0" hidden="1" customWidth="1"/>
    <col min="9485" max="9485" width="6.54296875" customWidth="1"/>
    <col min="9486" max="9486" width="10.81640625" customWidth="1"/>
    <col min="9724" max="9724" width="11" customWidth="1"/>
    <col min="9725" max="9725" width="51.453125" customWidth="1"/>
    <col min="9726" max="9726" width="47.1796875" customWidth="1"/>
    <col min="9727" max="9728" width="0" hidden="1" customWidth="1"/>
    <col min="9729" max="9729" width="7.54296875" bestFit="1" customWidth="1"/>
    <col min="9730" max="9730" width="5.54296875" customWidth="1"/>
    <col min="9731" max="9732" width="6.54296875" customWidth="1"/>
    <col min="9733" max="9733" width="7" customWidth="1"/>
    <col min="9734" max="9734" width="6.453125" customWidth="1"/>
    <col min="9735" max="9735" width="4.453125" bestFit="1" customWidth="1"/>
    <col min="9736" max="9736" width="6.453125" customWidth="1"/>
    <col min="9737" max="9737" width="4.453125" bestFit="1" customWidth="1"/>
    <col min="9738" max="9738" width="5.54296875" customWidth="1"/>
    <col min="9739" max="9740" width="0" hidden="1" customWidth="1"/>
    <col min="9741" max="9741" width="6.54296875" customWidth="1"/>
    <col min="9742" max="9742" width="10.81640625" customWidth="1"/>
    <col min="9980" max="9980" width="11" customWidth="1"/>
    <col min="9981" max="9981" width="51.453125" customWidth="1"/>
    <col min="9982" max="9982" width="47.1796875" customWidth="1"/>
    <col min="9983" max="9984" width="0" hidden="1" customWidth="1"/>
    <col min="9985" max="9985" width="7.54296875" bestFit="1" customWidth="1"/>
    <col min="9986" max="9986" width="5.54296875" customWidth="1"/>
    <col min="9987" max="9988" width="6.54296875" customWidth="1"/>
    <col min="9989" max="9989" width="7" customWidth="1"/>
    <col min="9990" max="9990" width="6.453125" customWidth="1"/>
    <col min="9991" max="9991" width="4.453125" bestFit="1" customWidth="1"/>
    <col min="9992" max="9992" width="6.453125" customWidth="1"/>
    <col min="9993" max="9993" width="4.453125" bestFit="1" customWidth="1"/>
    <col min="9994" max="9994" width="5.54296875" customWidth="1"/>
    <col min="9995" max="9996" width="0" hidden="1" customWidth="1"/>
    <col min="9997" max="9997" width="6.54296875" customWidth="1"/>
    <col min="9998" max="9998" width="10.81640625" customWidth="1"/>
    <col min="10236" max="10236" width="11" customWidth="1"/>
    <col min="10237" max="10237" width="51.453125" customWidth="1"/>
    <col min="10238" max="10238" width="47.1796875" customWidth="1"/>
    <col min="10239" max="10240" width="0" hidden="1" customWidth="1"/>
    <col min="10241" max="10241" width="7.54296875" bestFit="1" customWidth="1"/>
    <col min="10242" max="10242" width="5.54296875" customWidth="1"/>
    <col min="10243" max="10244" width="6.54296875" customWidth="1"/>
    <col min="10245" max="10245" width="7" customWidth="1"/>
    <col min="10246" max="10246" width="6.453125" customWidth="1"/>
    <col min="10247" max="10247" width="4.453125" bestFit="1" customWidth="1"/>
    <col min="10248" max="10248" width="6.453125" customWidth="1"/>
    <col min="10249" max="10249" width="4.453125" bestFit="1" customWidth="1"/>
    <col min="10250" max="10250" width="5.54296875" customWidth="1"/>
    <col min="10251" max="10252" width="0" hidden="1" customWidth="1"/>
    <col min="10253" max="10253" width="6.54296875" customWidth="1"/>
    <col min="10254" max="10254" width="10.81640625" customWidth="1"/>
    <col min="10492" max="10492" width="11" customWidth="1"/>
    <col min="10493" max="10493" width="51.453125" customWidth="1"/>
    <col min="10494" max="10494" width="47.1796875" customWidth="1"/>
    <col min="10495" max="10496" width="0" hidden="1" customWidth="1"/>
    <col min="10497" max="10497" width="7.54296875" bestFit="1" customWidth="1"/>
    <col min="10498" max="10498" width="5.54296875" customWidth="1"/>
    <col min="10499" max="10500" width="6.54296875" customWidth="1"/>
    <col min="10501" max="10501" width="7" customWidth="1"/>
    <col min="10502" max="10502" width="6.453125" customWidth="1"/>
    <col min="10503" max="10503" width="4.453125" bestFit="1" customWidth="1"/>
    <col min="10504" max="10504" width="6.453125" customWidth="1"/>
    <col min="10505" max="10505" width="4.453125" bestFit="1" customWidth="1"/>
    <col min="10506" max="10506" width="5.54296875" customWidth="1"/>
    <col min="10507" max="10508" width="0" hidden="1" customWidth="1"/>
    <col min="10509" max="10509" width="6.54296875" customWidth="1"/>
    <col min="10510" max="10510" width="10.81640625" customWidth="1"/>
    <col min="10748" max="10748" width="11" customWidth="1"/>
    <col min="10749" max="10749" width="51.453125" customWidth="1"/>
    <col min="10750" max="10750" width="47.1796875" customWidth="1"/>
    <col min="10751" max="10752" width="0" hidden="1" customWidth="1"/>
    <col min="10753" max="10753" width="7.54296875" bestFit="1" customWidth="1"/>
    <col min="10754" max="10754" width="5.54296875" customWidth="1"/>
    <col min="10755" max="10756" width="6.54296875" customWidth="1"/>
    <col min="10757" max="10757" width="7" customWidth="1"/>
    <col min="10758" max="10758" width="6.453125" customWidth="1"/>
    <col min="10759" max="10759" width="4.453125" bestFit="1" customWidth="1"/>
    <col min="10760" max="10760" width="6.453125" customWidth="1"/>
    <col min="10761" max="10761" width="4.453125" bestFit="1" customWidth="1"/>
    <col min="10762" max="10762" width="5.54296875" customWidth="1"/>
    <col min="10763" max="10764" width="0" hidden="1" customWidth="1"/>
    <col min="10765" max="10765" width="6.54296875" customWidth="1"/>
    <col min="10766" max="10766" width="10.81640625" customWidth="1"/>
    <col min="11004" max="11004" width="11" customWidth="1"/>
    <col min="11005" max="11005" width="51.453125" customWidth="1"/>
    <col min="11006" max="11006" width="47.1796875" customWidth="1"/>
    <col min="11007" max="11008" width="0" hidden="1" customWidth="1"/>
    <col min="11009" max="11009" width="7.54296875" bestFit="1" customWidth="1"/>
    <col min="11010" max="11010" width="5.54296875" customWidth="1"/>
    <col min="11011" max="11012" width="6.54296875" customWidth="1"/>
    <col min="11013" max="11013" width="7" customWidth="1"/>
    <col min="11014" max="11014" width="6.453125" customWidth="1"/>
    <col min="11015" max="11015" width="4.453125" bestFit="1" customWidth="1"/>
    <col min="11016" max="11016" width="6.453125" customWidth="1"/>
    <col min="11017" max="11017" width="4.453125" bestFit="1" customWidth="1"/>
    <col min="11018" max="11018" width="5.54296875" customWidth="1"/>
    <col min="11019" max="11020" width="0" hidden="1" customWidth="1"/>
    <col min="11021" max="11021" width="6.54296875" customWidth="1"/>
    <col min="11022" max="11022" width="10.81640625" customWidth="1"/>
    <col min="11260" max="11260" width="11" customWidth="1"/>
    <col min="11261" max="11261" width="51.453125" customWidth="1"/>
    <col min="11262" max="11262" width="47.1796875" customWidth="1"/>
    <col min="11263" max="11264" width="0" hidden="1" customWidth="1"/>
    <col min="11265" max="11265" width="7.54296875" bestFit="1" customWidth="1"/>
    <col min="11266" max="11266" width="5.54296875" customWidth="1"/>
    <col min="11267" max="11268" width="6.54296875" customWidth="1"/>
    <col min="11269" max="11269" width="7" customWidth="1"/>
    <col min="11270" max="11270" width="6.453125" customWidth="1"/>
    <col min="11271" max="11271" width="4.453125" bestFit="1" customWidth="1"/>
    <col min="11272" max="11272" width="6.453125" customWidth="1"/>
    <col min="11273" max="11273" width="4.453125" bestFit="1" customWidth="1"/>
    <col min="11274" max="11274" width="5.54296875" customWidth="1"/>
    <col min="11275" max="11276" width="0" hidden="1" customWidth="1"/>
    <col min="11277" max="11277" width="6.54296875" customWidth="1"/>
    <col min="11278" max="11278" width="10.81640625" customWidth="1"/>
    <col min="11516" max="11516" width="11" customWidth="1"/>
    <col min="11517" max="11517" width="51.453125" customWidth="1"/>
    <col min="11518" max="11518" width="47.1796875" customWidth="1"/>
    <col min="11519" max="11520" width="0" hidden="1" customWidth="1"/>
    <col min="11521" max="11521" width="7.54296875" bestFit="1" customWidth="1"/>
    <col min="11522" max="11522" width="5.54296875" customWidth="1"/>
    <col min="11523" max="11524" width="6.54296875" customWidth="1"/>
    <col min="11525" max="11525" width="7" customWidth="1"/>
    <col min="11526" max="11526" width="6.453125" customWidth="1"/>
    <col min="11527" max="11527" width="4.453125" bestFit="1" customWidth="1"/>
    <col min="11528" max="11528" width="6.453125" customWidth="1"/>
    <col min="11529" max="11529" width="4.453125" bestFit="1" customWidth="1"/>
    <col min="11530" max="11530" width="5.54296875" customWidth="1"/>
    <col min="11531" max="11532" width="0" hidden="1" customWidth="1"/>
    <col min="11533" max="11533" width="6.54296875" customWidth="1"/>
    <col min="11534" max="11534" width="10.81640625" customWidth="1"/>
    <col min="11772" max="11772" width="11" customWidth="1"/>
    <col min="11773" max="11773" width="51.453125" customWidth="1"/>
    <col min="11774" max="11774" width="47.1796875" customWidth="1"/>
    <col min="11775" max="11776" width="0" hidden="1" customWidth="1"/>
    <col min="11777" max="11777" width="7.54296875" bestFit="1" customWidth="1"/>
    <col min="11778" max="11778" width="5.54296875" customWidth="1"/>
    <col min="11779" max="11780" width="6.54296875" customWidth="1"/>
    <col min="11781" max="11781" width="7" customWidth="1"/>
    <col min="11782" max="11782" width="6.453125" customWidth="1"/>
    <col min="11783" max="11783" width="4.453125" bestFit="1" customWidth="1"/>
    <col min="11784" max="11784" width="6.453125" customWidth="1"/>
    <col min="11785" max="11785" width="4.453125" bestFit="1" customWidth="1"/>
    <col min="11786" max="11786" width="5.54296875" customWidth="1"/>
    <col min="11787" max="11788" width="0" hidden="1" customWidth="1"/>
    <col min="11789" max="11789" width="6.54296875" customWidth="1"/>
    <col min="11790" max="11790" width="10.81640625" customWidth="1"/>
    <col min="12028" max="12028" width="11" customWidth="1"/>
    <col min="12029" max="12029" width="51.453125" customWidth="1"/>
    <col min="12030" max="12030" width="47.1796875" customWidth="1"/>
    <col min="12031" max="12032" width="0" hidden="1" customWidth="1"/>
    <col min="12033" max="12033" width="7.54296875" bestFit="1" customWidth="1"/>
    <col min="12034" max="12034" width="5.54296875" customWidth="1"/>
    <col min="12035" max="12036" width="6.54296875" customWidth="1"/>
    <col min="12037" max="12037" width="7" customWidth="1"/>
    <col min="12038" max="12038" width="6.453125" customWidth="1"/>
    <col min="12039" max="12039" width="4.453125" bestFit="1" customWidth="1"/>
    <col min="12040" max="12040" width="6.453125" customWidth="1"/>
    <col min="12041" max="12041" width="4.453125" bestFit="1" customWidth="1"/>
    <col min="12042" max="12042" width="5.54296875" customWidth="1"/>
    <col min="12043" max="12044" width="0" hidden="1" customWidth="1"/>
    <col min="12045" max="12045" width="6.54296875" customWidth="1"/>
    <col min="12046" max="12046" width="10.81640625" customWidth="1"/>
    <col min="12284" max="12284" width="11" customWidth="1"/>
    <col min="12285" max="12285" width="51.453125" customWidth="1"/>
    <col min="12286" max="12286" width="47.1796875" customWidth="1"/>
    <col min="12287" max="12288" width="0" hidden="1" customWidth="1"/>
    <col min="12289" max="12289" width="7.54296875" bestFit="1" customWidth="1"/>
    <col min="12290" max="12290" width="5.54296875" customWidth="1"/>
    <col min="12291" max="12292" width="6.54296875" customWidth="1"/>
    <col min="12293" max="12293" width="7" customWidth="1"/>
    <col min="12294" max="12294" width="6.453125" customWidth="1"/>
    <col min="12295" max="12295" width="4.453125" bestFit="1" customWidth="1"/>
    <col min="12296" max="12296" width="6.453125" customWidth="1"/>
    <col min="12297" max="12297" width="4.453125" bestFit="1" customWidth="1"/>
    <col min="12298" max="12298" width="5.54296875" customWidth="1"/>
    <col min="12299" max="12300" width="0" hidden="1" customWidth="1"/>
    <col min="12301" max="12301" width="6.54296875" customWidth="1"/>
    <col min="12302" max="12302" width="10.81640625" customWidth="1"/>
    <col min="12540" max="12540" width="11" customWidth="1"/>
    <col min="12541" max="12541" width="51.453125" customWidth="1"/>
    <col min="12542" max="12542" width="47.1796875" customWidth="1"/>
    <col min="12543" max="12544" width="0" hidden="1" customWidth="1"/>
    <col min="12545" max="12545" width="7.54296875" bestFit="1" customWidth="1"/>
    <col min="12546" max="12546" width="5.54296875" customWidth="1"/>
    <col min="12547" max="12548" width="6.54296875" customWidth="1"/>
    <col min="12549" max="12549" width="7" customWidth="1"/>
    <col min="12550" max="12550" width="6.453125" customWidth="1"/>
    <col min="12551" max="12551" width="4.453125" bestFit="1" customWidth="1"/>
    <col min="12552" max="12552" width="6.453125" customWidth="1"/>
    <col min="12553" max="12553" width="4.453125" bestFit="1" customWidth="1"/>
    <col min="12554" max="12554" width="5.54296875" customWidth="1"/>
    <col min="12555" max="12556" width="0" hidden="1" customWidth="1"/>
    <col min="12557" max="12557" width="6.54296875" customWidth="1"/>
    <col min="12558" max="12558" width="10.81640625" customWidth="1"/>
    <col min="12796" max="12796" width="11" customWidth="1"/>
    <col min="12797" max="12797" width="51.453125" customWidth="1"/>
    <col min="12798" max="12798" width="47.1796875" customWidth="1"/>
    <col min="12799" max="12800" width="0" hidden="1" customWidth="1"/>
    <col min="12801" max="12801" width="7.54296875" bestFit="1" customWidth="1"/>
    <col min="12802" max="12802" width="5.54296875" customWidth="1"/>
    <col min="12803" max="12804" width="6.54296875" customWidth="1"/>
    <col min="12805" max="12805" width="7" customWidth="1"/>
    <col min="12806" max="12806" width="6.453125" customWidth="1"/>
    <col min="12807" max="12807" width="4.453125" bestFit="1" customWidth="1"/>
    <col min="12808" max="12808" width="6.453125" customWidth="1"/>
    <col min="12809" max="12809" width="4.453125" bestFit="1" customWidth="1"/>
    <col min="12810" max="12810" width="5.54296875" customWidth="1"/>
    <col min="12811" max="12812" width="0" hidden="1" customWidth="1"/>
    <col min="12813" max="12813" width="6.54296875" customWidth="1"/>
    <col min="12814" max="12814" width="10.81640625" customWidth="1"/>
    <col min="13052" max="13052" width="11" customWidth="1"/>
    <col min="13053" max="13053" width="51.453125" customWidth="1"/>
    <col min="13054" max="13054" width="47.1796875" customWidth="1"/>
    <col min="13055" max="13056" width="0" hidden="1" customWidth="1"/>
    <col min="13057" max="13057" width="7.54296875" bestFit="1" customWidth="1"/>
    <col min="13058" max="13058" width="5.54296875" customWidth="1"/>
    <col min="13059" max="13060" width="6.54296875" customWidth="1"/>
    <col min="13061" max="13061" width="7" customWidth="1"/>
    <col min="13062" max="13062" width="6.453125" customWidth="1"/>
    <col min="13063" max="13063" width="4.453125" bestFit="1" customWidth="1"/>
    <col min="13064" max="13064" width="6.453125" customWidth="1"/>
    <col min="13065" max="13065" width="4.453125" bestFit="1" customWidth="1"/>
    <col min="13066" max="13066" width="5.54296875" customWidth="1"/>
    <col min="13067" max="13068" width="0" hidden="1" customWidth="1"/>
    <col min="13069" max="13069" width="6.54296875" customWidth="1"/>
    <col min="13070" max="13070" width="10.81640625" customWidth="1"/>
    <col min="13308" max="13308" width="11" customWidth="1"/>
    <col min="13309" max="13309" width="51.453125" customWidth="1"/>
    <col min="13310" max="13310" width="47.1796875" customWidth="1"/>
    <col min="13311" max="13312" width="0" hidden="1" customWidth="1"/>
    <col min="13313" max="13313" width="7.54296875" bestFit="1" customWidth="1"/>
    <col min="13314" max="13314" width="5.54296875" customWidth="1"/>
    <col min="13315" max="13316" width="6.54296875" customWidth="1"/>
    <col min="13317" max="13317" width="7" customWidth="1"/>
    <col min="13318" max="13318" width="6.453125" customWidth="1"/>
    <col min="13319" max="13319" width="4.453125" bestFit="1" customWidth="1"/>
    <col min="13320" max="13320" width="6.453125" customWidth="1"/>
    <col min="13321" max="13321" width="4.453125" bestFit="1" customWidth="1"/>
    <col min="13322" max="13322" width="5.54296875" customWidth="1"/>
    <col min="13323" max="13324" width="0" hidden="1" customWidth="1"/>
    <col min="13325" max="13325" width="6.54296875" customWidth="1"/>
    <col min="13326" max="13326" width="10.81640625" customWidth="1"/>
    <col min="13564" max="13564" width="11" customWidth="1"/>
    <col min="13565" max="13565" width="51.453125" customWidth="1"/>
    <col min="13566" max="13566" width="47.1796875" customWidth="1"/>
    <col min="13567" max="13568" width="0" hidden="1" customWidth="1"/>
    <col min="13569" max="13569" width="7.54296875" bestFit="1" customWidth="1"/>
    <col min="13570" max="13570" width="5.54296875" customWidth="1"/>
    <col min="13571" max="13572" width="6.54296875" customWidth="1"/>
    <col min="13573" max="13573" width="7" customWidth="1"/>
    <col min="13574" max="13574" width="6.453125" customWidth="1"/>
    <col min="13575" max="13575" width="4.453125" bestFit="1" customWidth="1"/>
    <col min="13576" max="13576" width="6.453125" customWidth="1"/>
    <col min="13577" max="13577" width="4.453125" bestFit="1" customWidth="1"/>
    <col min="13578" max="13578" width="5.54296875" customWidth="1"/>
    <col min="13579" max="13580" width="0" hidden="1" customWidth="1"/>
    <col min="13581" max="13581" width="6.54296875" customWidth="1"/>
    <col min="13582" max="13582" width="10.81640625" customWidth="1"/>
    <col min="13820" max="13820" width="11" customWidth="1"/>
    <col min="13821" max="13821" width="51.453125" customWidth="1"/>
    <col min="13822" max="13822" width="47.1796875" customWidth="1"/>
    <col min="13823" max="13824" width="0" hidden="1" customWidth="1"/>
    <col min="13825" max="13825" width="7.54296875" bestFit="1" customWidth="1"/>
    <col min="13826" max="13826" width="5.54296875" customWidth="1"/>
    <col min="13827" max="13828" width="6.54296875" customWidth="1"/>
    <col min="13829" max="13829" width="7" customWidth="1"/>
    <col min="13830" max="13830" width="6.453125" customWidth="1"/>
    <col min="13831" max="13831" width="4.453125" bestFit="1" customWidth="1"/>
    <col min="13832" max="13832" width="6.453125" customWidth="1"/>
    <col min="13833" max="13833" width="4.453125" bestFit="1" customWidth="1"/>
    <col min="13834" max="13834" width="5.54296875" customWidth="1"/>
    <col min="13835" max="13836" width="0" hidden="1" customWidth="1"/>
    <col min="13837" max="13837" width="6.54296875" customWidth="1"/>
    <col min="13838" max="13838" width="10.81640625" customWidth="1"/>
    <col min="14076" max="14076" width="11" customWidth="1"/>
    <col min="14077" max="14077" width="51.453125" customWidth="1"/>
    <col min="14078" max="14078" width="47.1796875" customWidth="1"/>
    <col min="14079" max="14080" width="0" hidden="1" customWidth="1"/>
    <col min="14081" max="14081" width="7.54296875" bestFit="1" customWidth="1"/>
    <col min="14082" max="14082" width="5.54296875" customWidth="1"/>
    <col min="14083" max="14084" width="6.54296875" customWidth="1"/>
    <col min="14085" max="14085" width="7" customWidth="1"/>
    <col min="14086" max="14086" width="6.453125" customWidth="1"/>
    <col min="14087" max="14087" width="4.453125" bestFit="1" customWidth="1"/>
    <col min="14088" max="14088" width="6.453125" customWidth="1"/>
    <col min="14089" max="14089" width="4.453125" bestFit="1" customWidth="1"/>
    <col min="14090" max="14090" width="5.54296875" customWidth="1"/>
    <col min="14091" max="14092" width="0" hidden="1" customWidth="1"/>
    <col min="14093" max="14093" width="6.54296875" customWidth="1"/>
    <col min="14094" max="14094" width="10.81640625" customWidth="1"/>
    <col min="14332" max="14332" width="11" customWidth="1"/>
    <col min="14333" max="14333" width="51.453125" customWidth="1"/>
    <col min="14334" max="14334" width="47.1796875" customWidth="1"/>
    <col min="14335" max="14336" width="0" hidden="1" customWidth="1"/>
    <col min="14337" max="14337" width="7.54296875" bestFit="1" customWidth="1"/>
    <col min="14338" max="14338" width="5.54296875" customWidth="1"/>
    <col min="14339" max="14340" width="6.54296875" customWidth="1"/>
    <col min="14341" max="14341" width="7" customWidth="1"/>
    <col min="14342" max="14342" width="6.453125" customWidth="1"/>
    <col min="14343" max="14343" width="4.453125" bestFit="1" customWidth="1"/>
    <col min="14344" max="14344" width="6.453125" customWidth="1"/>
    <col min="14345" max="14345" width="4.453125" bestFit="1" customWidth="1"/>
    <col min="14346" max="14346" width="5.54296875" customWidth="1"/>
    <col min="14347" max="14348" width="0" hidden="1" customWidth="1"/>
    <col min="14349" max="14349" width="6.54296875" customWidth="1"/>
    <col min="14350" max="14350" width="10.81640625" customWidth="1"/>
    <col min="14588" max="14588" width="11" customWidth="1"/>
    <col min="14589" max="14589" width="51.453125" customWidth="1"/>
    <col min="14590" max="14590" width="47.1796875" customWidth="1"/>
    <col min="14591" max="14592" width="0" hidden="1" customWidth="1"/>
    <col min="14593" max="14593" width="7.54296875" bestFit="1" customWidth="1"/>
    <col min="14594" max="14594" width="5.54296875" customWidth="1"/>
    <col min="14595" max="14596" width="6.54296875" customWidth="1"/>
    <col min="14597" max="14597" width="7" customWidth="1"/>
    <col min="14598" max="14598" width="6.453125" customWidth="1"/>
    <col min="14599" max="14599" width="4.453125" bestFit="1" customWidth="1"/>
    <col min="14600" max="14600" width="6.453125" customWidth="1"/>
    <col min="14601" max="14601" width="4.453125" bestFit="1" customWidth="1"/>
    <col min="14602" max="14602" width="5.54296875" customWidth="1"/>
    <col min="14603" max="14604" width="0" hidden="1" customWidth="1"/>
    <col min="14605" max="14605" width="6.54296875" customWidth="1"/>
    <col min="14606" max="14606" width="10.81640625" customWidth="1"/>
    <col min="14844" max="14844" width="11" customWidth="1"/>
    <col min="14845" max="14845" width="51.453125" customWidth="1"/>
    <col min="14846" max="14846" width="47.1796875" customWidth="1"/>
    <col min="14847" max="14848" width="0" hidden="1" customWidth="1"/>
    <col min="14849" max="14849" width="7.54296875" bestFit="1" customWidth="1"/>
    <col min="14850" max="14850" width="5.54296875" customWidth="1"/>
    <col min="14851" max="14852" width="6.54296875" customWidth="1"/>
    <col min="14853" max="14853" width="7" customWidth="1"/>
    <col min="14854" max="14854" width="6.453125" customWidth="1"/>
    <col min="14855" max="14855" width="4.453125" bestFit="1" customWidth="1"/>
    <col min="14856" max="14856" width="6.453125" customWidth="1"/>
    <col min="14857" max="14857" width="4.453125" bestFit="1" customWidth="1"/>
    <col min="14858" max="14858" width="5.54296875" customWidth="1"/>
    <col min="14859" max="14860" width="0" hidden="1" customWidth="1"/>
    <col min="14861" max="14861" width="6.54296875" customWidth="1"/>
    <col min="14862" max="14862" width="10.81640625" customWidth="1"/>
    <col min="15100" max="15100" width="11" customWidth="1"/>
    <col min="15101" max="15101" width="51.453125" customWidth="1"/>
    <col min="15102" max="15102" width="47.1796875" customWidth="1"/>
    <col min="15103" max="15104" width="0" hidden="1" customWidth="1"/>
    <col min="15105" max="15105" width="7.54296875" bestFit="1" customWidth="1"/>
    <col min="15106" max="15106" width="5.54296875" customWidth="1"/>
    <col min="15107" max="15108" width="6.54296875" customWidth="1"/>
    <col min="15109" max="15109" width="7" customWidth="1"/>
    <col min="15110" max="15110" width="6.453125" customWidth="1"/>
    <col min="15111" max="15111" width="4.453125" bestFit="1" customWidth="1"/>
    <col min="15112" max="15112" width="6.453125" customWidth="1"/>
    <col min="15113" max="15113" width="4.453125" bestFit="1" customWidth="1"/>
    <col min="15114" max="15114" width="5.54296875" customWidth="1"/>
    <col min="15115" max="15116" width="0" hidden="1" customWidth="1"/>
    <col min="15117" max="15117" width="6.54296875" customWidth="1"/>
    <col min="15118" max="15118" width="10.81640625" customWidth="1"/>
    <col min="15356" max="15356" width="11" customWidth="1"/>
    <col min="15357" max="15357" width="51.453125" customWidth="1"/>
    <col min="15358" max="15358" width="47.1796875" customWidth="1"/>
    <col min="15359" max="15360" width="0" hidden="1" customWidth="1"/>
    <col min="15361" max="15361" width="7.54296875" bestFit="1" customWidth="1"/>
    <col min="15362" max="15362" width="5.54296875" customWidth="1"/>
    <col min="15363" max="15364" width="6.54296875" customWidth="1"/>
    <col min="15365" max="15365" width="7" customWidth="1"/>
    <col min="15366" max="15366" width="6.453125" customWidth="1"/>
    <col min="15367" max="15367" width="4.453125" bestFit="1" customWidth="1"/>
    <col min="15368" max="15368" width="6.453125" customWidth="1"/>
    <col min="15369" max="15369" width="4.453125" bestFit="1" customWidth="1"/>
    <col min="15370" max="15370" width="5.54296875" customWidth="1"/>
    <col min="15371" max="15372" width="0" hidden="1" customWidth="1"/>
    <col min="15373" max="15373" width="6.54296875" customWidth="1"/>
    <col min="15374" max="15374" width="10.81640625" customWidth="1"/>
    <col min="15612" max="15612" width="11" customWidth="1"/>
    <col min="15613" max="15613" width="51.453125" customWidth="1"/>
    <col min="15614" max="15614" width="47.1796875" customWidth="1"/>
    <col min="15615" max="15616" width="0" hidden="1" customWidth="1"/>
    <col min="15617" max="15617" width="7.54296875" bestFit="1" customWidth="1"/>
    <col min="15618" max="15618" width="5.54296875" customWidth="1"/>
    <col min="15619" max="15620" width="6.54296875" customWidth="1"/>
    <col min="15621" max="15621" width="7" customWidth="1"/>
    <col min="15622" max="15622" width="6.453125" customWidth="1"/>
    <col min="15623" max="15623" width="4.453125" bestFit="1" customWidth="1"/>
    <col min="15624" max="15624" width="6.453125" customWidth="1"/>
    <col min="15625" max="15625" width="4.453125" bestFit="1" customWidth="1"/>
    <col min="15626" max="15626" width="5.54296875" customWidth="1"/>
    <col min="15627" max="15628" width="0" hidden="1" customWidth="1"/>
    <col min="15629" max="15629" width="6.54296875" customWidth="1"/>
    <col min="15630" max="15630" width="10.81640625" customWidth="1"/>
    <col min="15868" max="15868" width="11" customWidth="1"/>
    <col min="15869" max="15869" width="51.453125" customWidth="1"/>
    <col min="15870" max="15870" width="47.1796875" customWidth="1"/>
    <col min="15871" max="15872" width="0" hidden="1" customWidth="1"/>
    <col min="15873" max="15873" width="7.54296875" bestFit="1" customWidth="1"/>
    <col min="15874" max="15874" width="5.54296875" customWidth="1"/>
    <col min="15875" max="15876" width="6.54296875" customWidth="1"/>
    <col min="15877" max="15877" width="7" customWidth="1"/>
    <col min="15878" max="15878" width="6.453125" customWidth="1"/>
    <col min="15879" max="15879" width="4.453125" bestFit="1" customWidth="1"/>
    <col min="15880" max="15880" width="6.453125" customWidth="1"/>
    <col min="15881" max="15881" width="4.453125" bestFit="1" customWidth="1"/>
    <col min="15882" max="15882" width="5.54296875" customWidth="1"/>
    <col min="15883" max="15884" width="0" hidden="1" customWidth="1"/>
    <col min="15885" max="15885" width="6.54296875" customWidth="1"/>
    <col min="15886" max="15886" width="10.81640625" customWidth="1"/>
    <col min="16124" max="16124" width="11" customWidth="1"/>
    <col min="16125" max="16125" width="51.453125" customWidth="1"/>
    <col min="16126" max="16126" width="47.1796875" customWidth="1"/>
    <col min="16127" max="16128" width="0" hidden="1" customWidth="1"/>
    <col min="16129" max="16129" width="7.54296875" bestFit="1" customWidth="1"/>
    <col min="16130" max="16130" width="5.54296875" customWidth="1"/>
    <col min="16131" max="16132" width="6.54296875" customWidth="1"/>
    <col min="16133" max="16133" width="7" customWidth="1"/>
    <col min="16134" max="16134" width="6.453125" customWidth="1"/>
    <col min="16135" max="16135" width="4.453125" bestFit="1" customWidth="1"/>
    <col min="16136" max="16136" width="6.453125" customWidth="1"/>
    <col min="16137" max="16137" width="4.453125" bestFit="1" customWidth="1"/>
    <col min="16138" max="16138" width="5.54296875" customWidth="1"/>
    <col min="16139" max="16140" width="0" hidden="1" customWidth="1"/>
    <col min="16141" max="16141" width="6.54296875" customWidth="1"/>
    <col min="16142" max="16142" width="10.81640625" customWidth="1"/>
  </cols>
  <sheetData>
    <row r="1" spans="1:24" s="319" customFormat="1" ht="21.65" customHeight="1">
      <c r="A1" s="318"/>
      <c r="B1" s="367" t="s">
        <v>180</v>
      </c>
      <c r="C1" s="367" t="s">
        <v>181</v>
      </c>
      <c r="D1" s="318"/>
      <c r="I1" s="320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</row>
    <row r="2" spans="1:24" s="319" customFormat="1" ht="21.65" customHeight="1">
      <c r="A2" s="321"/>
      <c r="B2" s="368" t="s">
        <v>182</v>
      </c>
      <c r="C2" s="369" t="s">
        <v>526</v>
      </c>
      <c r="D2" s="321"/>
      <c r="J2" s="323"/>
      <c r="K2" s="323"/>
      <c r="L2" s="323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4" s="319" customFormat="1" ht="21.65" customHeight="1">
      <c r="A3" s="321"/>
      <c r="B3" s="368" t="s">
        <v>183</v>
      </c>
      <c r="C3" s="369" t="s">
        <v>527</v>
      </c>
      <c r="D3" s="321"/>
      <c r="I3" s="323"/>
      <c r="J3" s="324"/>
      <c r="K3" s="324"/>
      <c r="L3" s="324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</row>
    <row r="4" spans="1:24" s="319" customFormat="1" ht="21.65" customHeight="1">
      <c r="A4" s="321"/>
      <c r="B4" s="321"/>
      <c r="C4" s="321"/>
      <c r="D4" s="321"/>
      <c r="I4" s="323"/>
      <c r="J4" s="324"/>
      <c r="K4" s="324"/>
      <c r="L4" s="324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</row>
    <row r="5" spans="1:24" s="319" customFormat="1" ht="21.65" customHeight="1">
      <c r="A5" s="321"/>
      <c r="B5" s="321"/>
      <c r="C5" s="321"/>
      <c r="D5" s="321"/>
      <c r="I5" s="323"/>
      <c r="J5" s="324"/>
      <c r="K5" s="324"/>
      <c r="L5" s="324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</row>
    <row r="6" spans="1:24" s="319" customFormat="1" ht="30.75" customHeight="1" thickBot="1">
      <c r="A6" s="321"/>
      <c r="B6" s="321"/>
      <c r="C6" s="321"/>
      <c r="D6" s="321"/>
      <c r="I6" s="323"/>
      <c r="K6" s="325"/>
      <c r="L6" s="325" t="s">
        <v>184</v>
      </c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</row>
    <row r="7" spans="1:24" s="374" customFormat="1" ht="50">
      <c r="A7" s="370" t="s">
        <v>148</v>
      </c>
      <c r="B7" s="371" t="s">
        <v>528</v>
      </c>
      <c r="C7" s="371"/>
      <c r="D7" s="371" t="s">
        <v>185</v>
      </c>
      <c r="E7" s="372" t="s">
        <v>70</v>
      </c>
      <c r="F7" s="372" t="s">
        <v>59</v>
      </c>
      <c r="G7" s="372" t="s">
        <v>9</v>
      </c>
      <c r="H7" s="372" t="s">
        <v>56</v>
      </c>
      <c r="I7" s="372" t="s">
        <v>56</v>
      </c>
      <c r="J7" s="372" t="s">
        <v>57</v>
      </c>
      <c r="K7" s="372" t="s">
        <v>58</v>
      </c>
      <c r="L7" s="372" t="s">
        <v>529</v>
      </c>
      <c r="M7" s="373" t="s">
        <v>530</v>
      </c>
      <c r="N7" s="440" t="s">
        <v>531</v>
      </c>
    </row>
    <row r="8" spans="1:24" s="339" customFormat="1" ht="26.5" customHeight="1">
      <c r="A8" s="375">
        <v>1</v>
      </c>
      <c r="B8" s="376" t="s">
        <v>532</v>
      </c>
      <c r="C8" s="377" t="s">
        <v>533</v>
      </c>
      <c r="D8" s="378">
        <f t="shared" ref="D8:D21" si="0">E8-M8</f>
        <v>24.5</v>
      </c>
      <c r="E8" s="378">
        <f t="shared" ref="E8:E37" si="1">F8-M8</f>
        <v>25.5</v>
      </c>
      <c r="F8" s="378">
        <f>G8-M8</f>
        <v>26.5</v>
      </c>
      <c r="G8" s="378">
        <f>H8-M8</f>
        <v>27.5</v>
      </c>
      <c r="H8" s="379">
        <v>28.5</v>
      </c>
      <c r="I8" s="380">
        <v>74</v>
      </c>
      <c r="J8" s="378">
        <f>H8+M8</f>
        <v>29.5</v>
      </c>
      <c r="K8" s="378">
        <f t="shared" ref="K8:K32" si="2">J8+M8</f>
        <v>30.5</v>
      </c>
      <c r="L8" s="378">
        <f t="shared" ref="L8:L32" si="3">K8+M8</f>
        <v>31.5</v>
      </c>
      <c r="M8" s="381">
        <v>1</v>
      </c>
      <c r="N8" s="382">
        <v>0.75</v>
      </c>
    </row>
    <row r="9" spans="1:24" s="339" customFormat="1" ht="26.5" customHeight="1">
      <c r="A9" s="375">
        <v>2</v>
      </c>
      <c r="B9" s="376" t="s">
        <v>534</v>
      </c>
      <c r="C9" s="377" t="s">
        <v>535</v>
      </c>
      <c r="D9" s="378">
        <f t="shared" si="0"/>
        <v>20.125</v>
      </c>
      <c r="E9" s="378">
        <f t="shared" si="1"/>
        <v>21.125</v>
      </c>
      <c r="F9" s="378">
        <f>G9-M9</f>
        <v>22.125</v>
      </c>
      <c r="G9" s="378">
        <f>H9-M9</f>
        <v>23.125</v>
      </c>
      <c r="H9" s="379">
        <v>24.125</v>
      </c>
      <c r="I9" s="380">
        <v>61.3</v>
      </c>
      <c r="J9" s="378">
        <f>H9+M9</f>
        <v>25.125</v>
      </c>
      <c r="K9" s="378">
        <f t="shared" si="2"/>
        <v>26.125</v>
      </c>
      <c r="L9" s="378">
        <f t="shared" si="3"/>
        <v>27.125</v>
      </c>
      <c r="M9" s="381">
        <v>1</v>
      </c>
      <c r="N9" s="382">
        <v>0.5</v>
      </c>
    </row>
    <row r="10" spans="1:24" s="339" customFormat="1" ht="26.5" customHeight="1">
      <c r="A10" s="375">
        <v>3</v>
      </c>
      <c r="B10" s="376" t="s">
        <v>536</v>
      </c>
      <c r="C10" s="377" t="s">
        <v>537</v>
      </c>
      <c r="D10" s="378">
        <f t="shared" si="0"/>
        <v>19.375</v>
      </c>
      <c r="E10" s="378">
        <f t="shared" si="1"/>
        <v>20.375</v>
      </c>
      <c r="F10" s="378">
        <f>G10-M10</f>
        <v>21.375</v>
      </c>
      <c r="G10" s="378">
        <f>H10-M10</f>
        <v>22.375</v>
      </c>
      <c r="H10" s="379">
        <v>23.375</v>
      </c>
      <c r="I10" s="380">
        <v>59.3</v>
      </c>
      <c r="J10" s="378">
        <f>H10+M10</f>
        <v>24.375</v>
      </c>
      <c r="K10" s="378">
        <f t="shared" si="2"/>
        <v>25.375</v>
      </c>
      <c r="L10" s="378">
        <f t="shared" si="3"/>
        <v>26.375</v>
      </c>
      <c r="M10" s="381">
        <v>1</v>
      </c>
      <c r="N10" s="382">
        <v>0.5</v>
      </c>
      <c r="O10" s="383"/>
      <c r="P10" s="384"/>
      <c r="Q10" s="384"/>
    </row>
    <row r="11" spans="1:24" s="339" customFormat="1" ht="26.5" customHeight="1">
      <c r="A11" s="375">
        <v>4</v>
      </c>
      <c r="B11" s="376" t="s">
        <v>538</v>
      </c>
      <c r="C11" s="377" t="s">
        <v>539</v>
      </c>
      <c r="D11" s="378">
        <f t="shared" si="0"/>
        <v>15.25</v>
      </c>
      <c r="E11" s="378">
        <f t="shared" si="1"/>
        <v>16.25</v>
      </c>
      <c r="F11" s="378">
        <f>G11-M11</f>
        <v>17.25</v>
      </c>
      <c r="G11" s="378">
        <f>H11-M11</f>
        <v>18.25</v>
      </c>
      <c r="H11" s="379">
        <v>19.25</v>
      </c>
      <c r="I11" s="380">
        <v>48.8</v>
      </c>
      <c r="J11" s="378">
        <f>H11+M11</f>
        <v>20.25</v>
      </c>
      <c r="K11" s="378">
        <f t="shared" si="2"/>
        <v>21.25</v>
      </c>
      <c r="L11" s="378">
        <f t="shared" si="3"/>
        <v>22.25</v>
      </c>
      <c r="M11" s="381">
        <v>1</v>
      </c>
      <c r="N11" s="382">
        <v>0.5</v>
      </c>
      <c r="O11" s="383"/>
      <c r="P11" s="384"/>
      <c r="Q11" s="384"/>
    </row>
    <row r="12" spans="1:24" s="339" customFormat="1" ht="54.75" customHeight="1">
      <c r="A12" s="375">
        <v>5</v>
      </c>
      <c r="B12" s="376" t="s">
        <v>540</v>
      </c>
      <c r="C12" s="385" t="s">
        <v>541</v>
      </c>
      <c r="D12" s="386">
        <f t="shared" si="0"/>
        <v>24.5</v>
      </c>
      <c r="E12" s="378">
        <f t="shared" si="1"/>
        <v>24.875</v>
      </c>
      <c r="F12" s="378">
        <f>G12-M12</f>
        <v>25.25</v>
      </c>
      <c r="G12" s="378">
        <v>25.625</v>
      </c>
      <c r="H12" s="378">
        <f>I12/2.54</f>
        <v>25.984251968503937</v>
      </c>
      <c r="I12" s="387">
        <v>66</v>
      </c>
      <c r="J12" s="378">
        <v>26.375</v>
      </c>
      <c r="K12" s="378">
        <f t="shared" si="2"/>
        <v>26.75</v>
      </c>
      <c r="L12" s="378">
        <f t="shared" si="3"/>
        <v>27.125</v>
      </c>
      <c r="M12" s="388">
        <v>0.375</v>
      </c>
      <c r="N12" s="382">
        <v>0.5</v>
      </c>
      <c r="O12" s="383"/>
      <c r="P12" s="384"/>
      <c r="Q12" s="384"/>
    </row>
    <row r="13" spans="1:24" s="339" customFormat="1" ht="26.5" customHeight="1">
      <c r="A13" s="375">
        <v>6</v>
      </c>
      <c r="B13" s="376" t="s">
        <v>542</v>
      </c>
      <c r="C13" s="377" t="s">
        <v>543</v>
      </c>
      <c r="D13" s="389">
        <f t="shared" si="0"/>
        <v>19</v>
      </c>
      <c r="E13" s="378">
        <f t="shared" si="1"/>
        <v>19.25</v>
      </c>
      <c r="F13" s="378">
        <v>19.5</v>
      </c>
      <c r="G13" s="378">
        <v>19.875</v>
      </c>
      <c r="H13" s="378">
        <v>20.25</v>
      </c>
      <c r="I13" s="387">
        <v>51.5</v>
      </c>
      <c r="J13" s="378">
        <f>H13+M13</f>
        <v>20.5</v>
      </c>
      <c r="K13" s="378">
        <f t="shared" si="2"/>
        <v>20.75</v>
      </c>
      <c r="L13" s="378">
        <f t="shared" si="3"/>
        <v>21</v>
      </c>
      <c r="M13" s="388">
        <v>0.25</v>
      </c>
      <c r="N13" s="382">
        <v>0.5</v>
      </c>
      <c r="O13" s="383"/>
      <c r="P13" s="384"/>
      <c r="Q13" s="384"/>
    </row>
    <row r="14" spans="1:24" s="339" customFormat="1" ht="26.5" customHeight="1">
      <c r="A14" s="375">
        <v>7</v>
      </c>
      <c r="B14" s="376" t="s">
        <v>544</v>
      </c>
      <c r="C14" s="390" t="s">
        <v>545</v>
      </c>
      <c r="D14" s="391">
        <f t="shared" si="0"/>
        <v>16.375</v>
      </c>
      <c r="E14" s="378">
        <f t="shared" si="1"/>
        <v>17.375</v>
      </c>
      <c r="F14" s="378">
        <f t="shared" ref="F14:F37" si="4">G14-M14</f>
        <v>18.375</v>
      </c>
      <c r="G14" s="378">
        <f>H14-M14</f>
        <v>19.375</v>
      </c>
      <c r="H14" s="378">
        <v>20.375</v>
      </c>
      <c r="I14" s="387">
        <v>51.9</v>
      </c>
      <c r="J14" s="378">
        <f>H14+M14</f>
        <v>21.375</v>
      </c>
      <c r="K14" s="378">
        <f t="shared" si="2"/>
        <v>22.375</v>
      </c>
      <c r="L14" s="378">
        <f t="shared" si="3"/>
        <v>23.375</v>
      </c>
      <c r="M14" s="381">
        <v>1</v>
      </c>
      <c r="N14" s="382">
        <v>0.375</v>
      </c>
      <c r="O14" s="383"/>
      <c r="P14" s="384"/>
      <c r="Q14" s="384"/>
    </row>
    <row r="15" spans="1:24" s="339" customFormat="1" ht="26.5" customHeight="1">
      <c r="A15" s="375">
        <v>8</v>
      </c>
      <c r="B15" s="376" t="s">
        <v>546</v>
      </c>
      <c r="C15" s="377" t="s">
        <v>547</v>
      </c>
      <c r="D15" s="391">
        <f t="shared" si="0"/>
        <v>15.055118110236219</v>
      </c>
      <c r="E15" s="378">
        <f t="shared" si="1"/>
        <v>16.055118110236219</v>
      </c>
      <c r="F15" s="378">
        <f t="shared" si="4"/>
        <v>17.055118110236219</v>
      </c>
      <c r="G15" s="378">
        <f>H15-M15</f>
        <v>18.055118110236219</v>
      </c>
      <c r="H15" s="378">
        <f>I15/2.54</f>
        <v>19.055118110236219</v>
      </c>
      <c r="I15" s="387">
        <v>48.4</v>
      </c>
      <c r="J15" s="378">
        <f>H15+M15</f>
        <v>20.055118110236219</v>
      </c>
      <c r="K15" s="378">
        <f t="shared" si="2"/>
        <v>21.055118110236219</v>
      </c>
      <c r="L15" s="378">
        <f t="shared" si="3"/>
        <v>22.055118110236219</v>
      </c>
      <c r="M15" s="381">
        <v>1</v>
      </c>
      <c r="N15" s="382">
        <v>0.25</v>
      </c>
      <c r="O15" s="383"/>
      <c r="P15" s="384"/>
      <c r="Q15" s="384"/>
    </row>
    <row r="16" spans="1:24" s="339" customFormat="1" ht="26.5" customHeight="1">
      <c r="A16" s="375">
        <v>9</v>
      </c>
      <c r="B16" s="376" t="s">
        <v>548</v>
      </c>
      <c r="C16" s="377" t="s">
        <v>549</v>
      </c>
      <c r="D16" s="391">
        <f t="shared" si="0"/>
        <v>15.055118110236219</v>
      </c>
      <c r="E16" s="378">
        <f t="shared" si="1"/>
        <v>16.055118110236219</v>
      </c>
      <c r="F16" s="378">
        <f t="shared" si="4"/>
        <v>17.055118110236219</v>
      </c>
      <c r="G16" s="378">
        <f>H16-M16</f>
        <v>18.055118110236219</v>
      </c>
      <c r="H16" s="378">
        <f>I16/2.54</f>
        <v>19.055118110236219</v>
      </c>
      <c r="I16" s="387">
        <v>48.4</v>
      </c>
      <c r="J16" s="378">
        <f>H16+M16</f>
        <v>20.055118110236219</v>
      </c>
      <c r="K16" s="378">
        <f t="shared" si="2"/>
        <v>21.055118110236219</v>
      </c>
      <c r="L16" s="378">
        <f t="shared" si="3"/>
        <v>22.055118110236219</v>
      </c>
      <c r="M16" s="381">
        <v>1</v>
      </c>
      <c r="N16" s="382">
        <v>0.25</v>
      </c>
      <c r="O16" s="383"/>
      <c r="P16" s="384"/>
      <c r="Q16" s="384"/>
    </row>
    <row r="17" spans="1:17" s="339" customFormat="1" ht="26.5" customHeight="1">
      <c r="A17" s="375">
        <v>10</v>
      </c>
      <c r="B17" s="376" t="s">
        <v>550</v>
      </c>
      <c r="C17" s="377" t="s">
        <v>551</v>
      </c>
      <c r="D17" s="389">
        <f t="shared" si="0"/>
        <v>7.125</v>
      </c>
      <c r="E17" s="378">
        <f t="shared" si="1"/>
        <v>7.5</v>
      </c>
      <c r="F17" s="378">
        <f t="shared" si="4"/>
        <v>7.875</v>
      </c>
      <c r="G17" s="378">
        <f>H17-M17</f>
        <v>8.25</v>
      </c>
      <c r="H17" s="378">
        <v>8.625</v>
      </c>
      <c r="I17" s="387">
        <v>22</v>
      </c>
      <c r="J17" s="378">
        <f>H17+M17</f>
        <v>9</v>
      </c>
      <c r="K17" s="378">
        <f t="shared" si="2"/>
        <v>9.375</v>
      </c>
      <c r="L17" s="378">
        <f t="shared" si="3"/>
        <v>9.75</v>
      </c>
      <c r="M17" s="388">
        <v>0.375</v>
      </c>
      <c r="N17" s="382">
        <v>0.375</v>
      </c>
      <c r="O17" s="383"/>
      <c r="P17" s="384"/>
      <c r="Q17" s="384"/>
    </row>
    <row r="18" spans="1:17" s="339" customFormat="1" ht="26.5" customHeight="1">
      <c r="A18" s="375">
        <v>11</v>
      </c>
      <c r="B18" s="376" t="s">
        <v>552</v>
      </c>
      <c r="C18" s="390" t="s">
        <v>553</v>
      </c>
      <c r="D18" s="389">
        <f t="shared" si="0"/>
        <v>9.5</v>
      </c>
      <c r="E18" s="378">
        <f t="shared" si="1"/>
        <v>9.875</v>
      </c>
      <c r="F18" s="378">
        <f t="shared" si="4"/>
        <v>10.25</v>
      </c>
      <c r="G18" s="378">
        <v>10.625</v>
      </c>
      <c r="H18" s="378">
        <f>I18/2.54</f>
        <v>11.023622047244094</v>
      </c>
      <c r="I18" s="387">
        <v>28</v>
      </c>
      <c r="J18" s="378">
        <v>11.375</v>
      </c>
      <c r="K18" s="378">
        <f t="shared" si="2"/>
        <v>11.75</v>
      </c>
      <c r="L18" s="378">
        <f t="shared" si="3"/>
        <v>12.125</v>
      </c>
      <c r="M18" s="388">
        <v>0.375</v>
      </c>
      <c r="N18" s="382">
        <v>0.375</v>
      </c>
    </row>
    <row r="19" spans="1:17" s="339" customFormat="1" ht="26.5" customHeight="1">
      <c r="A19" s="375">
        <v>12</v>
      </c>
      <c r="B19" s="376" t="s">
        <v>554</v>
      </c>
      <c r="C19" s="377" t="s">
        <v>555</v>
      </c>
      <c r="D19" s="389">
        <f t="shared" si="0"/>
        <v>5.4685039370078741</v>
      </c>
      <c r="E19" s="392">
        <f t="shared" si="1"/>
        <v>5.8435039370078741</v>
      </c>
      <c r="F19" s="393">
        <f t="shared" si="4"/>
        <v>6.2185039370078741</v>
      </c>
      <c r="G19" s="392">
        <f t="shared" ref="G19:G35" si="5">H19-M19</f>
        <v>6.5935039370078741</v>
      </c>
      <c r="H19" s="378">
        <f>I19/2.54</f>
        <v>6.9685039370078741</v>
      </c>
      <c r="I19" s="387">
        <v>17.7</v>
      </c>
      <c r="J19" s="392">
        <f t="shared" ref="J19:J37" si="6">H19+M19</f>
        <v>7.3435039370078741</v>
      </c>
      <c r="K19" s="393">
        <f t="shared" si="2"/>
        <v>7.7185039370078741</v>
      </c>
      <c r="L19" s="392">
        <f t="shared" si="3"/>
        <v>8.0935039370078741</v>
      </c>
      <c r="M19" s="388">
        <v>0.375</v>
      </c>
      <c r="N19" s="382">
        <v>0.25</v>
      </c>
      <c r="O19" s="383"/>
      <c r="P19" s="384"/>
      <c r="Q19" s="384"/>
    </row>
    <row r="20" spans="1:17" s="339" customFormat="1" ht="26.5" customHeight="1">
      <c r="A20" s="375">
        <v>13</v>
      </c>
      <c r="B20" s="376" t="s">
        <v>556</v>
      </c>
      <c r="C20" s="377" t="s">
        <v>557</v>
      </c>
      <c r="D20" s="389">
        <f t="shared" si="0"/>
        <v>4.625</v>
      </c>
      <c r="E20" s="378">
        <f t="shared" si="1"/>
        <v>4.875</v>
      </c>
      <c r="F20" s="378">
        <f t="shared" si="4"/>
        <v>5.125</v>
      </c>
      <c r="G20" s="378">
        <f t="shared" si="5"/>
        <v>5.375</v>
      </c>
      <c r="H20" s="378">
        <v>5.625</v>
      </c>
      <c r="I20" s="387">
        <v>14.5</v>
      </c>
      <c r="J20" s="378">
        <f t="shared" si="6"/>
        <v>5.875</v>
      </c>
      <c r="K20" s="378">
        <f t="shared" si="2"/>
        <v>6.125</v>
      </c>
      <c r="L20" s="394">
        <f t="shared" si="3"/>
        <v>6.375</v>
      </c>
      <c r="M20" s="388">
        <v>0.25</v>
      </c>
      <c r="N20" s="382">
        <v>0.25</v>
      </c>
      <c r="O20" s="383"/>
      <c r="P20" s="384"/>
      <c r="Q20" s="384"/>
    </row>
    <row r="21" spans="1:17" s="339" customFormat="1" ht="26.5" customHeight="1">
      <c r="A21" s="375">
        <v>14</v>
      </c>
      <c r="B21" s="376" t="s">
        <v>558</v>
      </c>
      <c r="C21" s="377" t="s">
        <v>559</v>
      </c>
      <c r="D21" s="389">
        <f t="shared" si="0"/>
        <v>3.0551181102362204</v>
      </c>
      <c r="E21" s="393">
        <f t="shared" si="1"/>
        <v>3.3051181102362204</v>
      </c>
      <c r="F21" s="395">
        <f t="shared" si="4"/>
        <v>3.5551181102362204</v>
      </c>
      <c r="G21" s="393">
        <f t="shared" si="5"/>
        <v>3.8051181102362204</v>
      </c>
      <c r="H21" s="378">
        <f>I21/2.54</f>
        <v>4.0551181102362204</v>
      </c>
      <c r="I21" s="387">
        <v>10.3</v>
      </c>
      <c r="J21" s="393">
        <f t="shared" si="6"/>
        <v>4.3051181102362204</v>
      </c>
      <c r="K21" s="395">
        <f t="shared" si="2"/>
        <v>4.5551181102362204</v>
      </c>
      <c r="L21" s="396">
        <f t="shared" si="3"/>
        <v>4.8051181102362204</v>
      </c>
      <c r="M21" s="388">
        <v>0.25</v>
      </c>
      <c r="N21" s="382">
        <v>0.25</v>
      </c>
      <c r="O21" s="383"/>
      <c r="P21" s="384"/>
      <c r="Q21" s="384"/>
    </row>
    <row r="22" spans="1:17" s="339" customFormat="1" ht="26.5" customHeight="1">
      <c r="A22" s="375">
        <v>15</v>
      </c>
      <c r="B22" s="397" t="s">
        <v>560</v>
      </c>
      <c r="C22" s="398" t="s">
        <v>561</v>
      </c>
      <c r="D22" s="399">
        <f>E22</f>
        <v>2.7559055118110236</v>
      </c>
      <c r="E22" s="378">
        <f t="shared" si="1"/>
        <v>2.7559055118110236</v>
      </c>
      <c r="F22" s="400">
        <f t="shared" si="4"/>
        <v>2.7559055118110236</v>
      </c>
      <c r="G22" s="400">
        <f t="shared" si="5"/>
        <v>2.7559055118110236</v>
      </c>
      <c r="H22" s="400">
        <f>I22/2.54</f>
        <v>2.7559055118110236</v>
      </c>
      <c r="I22" s="401">
        <v>7</v>
      </c>
      <c r="J22" s="400">
        <f t="shared" si="6"/>
        <v>2.7559055118110236</v>
      </c>
      <c r="K22" s="400">
        <f t="shared" si="2"/>
        <v>2.7559055118110236</v>
      </c>
      <c r="L22" s="378">
        <f t="shared" si="3"/>
        <v>2.7559055118110236</v>
      </c>
      <c r="M22" s="402">
        <v>0</v>
      </c>
      <c r="N22" s="382">
        <v>0.25</v>
      </c>
      <c r="O22" s="383"/>
      <c r="P22" s="384"/>
      <c r="Q22" s="384"/>
    </row>
    <row r="23" spans="1:17" s="339" customFormat="1" ht="26.5" customHeight="1">
      <c r="A23" s="375">
        <v>16</v>
      </c>
      <c r="B23" s="397" t="s">
        <v>562</v>
      </c>
      <c r="C23" s="398" t="s">
        <v>563</v>
      </c>
      <c r="D23" s="399">
        <f>E23</f>
        <v>2.7559055118110236</v>
      </c>
      <c r="E23" s="378">
        <f t="shared" si="1"/>
        <v>2.7559055118110236</v>
      </c>
      <c r="F23" s="400">
        <f t="shared" si="4"/>
        <v>2.7559055118110236</v>
      </c>
      <c r="G23" s="400">
        <f t="shared" si="5"/>
        <v>2.7559055118110236</v>
      </c>
      <c r="H23" s="400">
        <f>I23/2.54</f>
        <v>2.7559055118110236</v>
      </c>
      <c r="I23" s="401">
        <v>7</v>
      </c>
      <c r="J23" s="400">
        <f t="shared" si="6"/>
        <v>2.7559055118110236</v>
      </c>
      <c r="K23" s="400">
        <f t="shared" si="2"/>
        <v>2.7559055118110236</v>
      </c>
      <c r="L23" s="378">
        <f t="shared" si="3"/>
        <v>2.7559055118110236</v>
      </c>
      <c r="M23" s="402">
        <v>0</v>
      </c>
      <c r="N23" s="382">
        <v>0.25</v>
      </c>
      <c r="O23" s="383"/>
      <c r="P23" s="384"/>
      <c r="Q23" s="384"/>
    </row>
    <row r="24" spans="1:17" s="339" customFormat="1" ht="26.5" customHeight="1">
      <c r="A24" s="375">
        <v>17</v>
      </c>
      <c r="B24" s="403" t="s">
        <v>564</v>
      </c>
      <c r="C24" s="404" t="s">
        <v>565</v>
      </c>
      <c r="D24" s="405">
        <f>E24-M24</f>
        <v>8.5</v>
      </c>
      <c r="E24" s="378">
        <f t="shared" si="1"/>
        <v>8.75</v>
      </c>
      <c r="F24" s="400">
        <f t="shared" si="4"/>
        <v>9</v>
      </c>
      <c r="G24" s="400">
        <f t="shared" si="5"/>
        <v>9.25</v>
      </c>
      <c r="H24" s="394">
        <v>9.5</v>
      </c>
      <c r="I24" s="402">
        <v>22.5</v>
      </c>
      <c r="J24" s="400">
        <f t="shared" si="6"/>
        <v>9.75</v>
      </c>
      <c r="K24" s="400">
        <f t="shared" si="2"/>
        <v>10</v>
      </c>
      <c r="L24" s="378">
        <f t="shared" si="3"/>
        <v>10.25</v>
      </c>
      <c r="M24" s="394">
        <v>0.25</v>
      </c>
      <c r="N24" s="382">
        <v>0.25</v>
      </c>
      <c r="O24" s="383"/>
      <c r="P24" s="384"/>
      <c r="Q24" s="384"/>
    </row>
    <row r="25" spans="1:17" s="339" customFormat="1" ht="26.5" customHeight="1">
      <c r="A25" s="375">
        <v>18</v>
      </c>
      <c r="B25" s="403" t="s">
        <v>566</v>
      </c>
      <c r="C25" s="398" t="s">
        <v>567</v>
      </c>
      <c r="D25" s="399">
        <f>E25</f>
        <v>0.75</v>
      </c>
      <c r="E25" s="378">
        <f t="shared" si="1"/>
        <v>0.75</v>
      </c>
      <c r="F25" s="400">
        <f t="shared" si="4"/>
        <v>0.75</v>
      </c>
      <c r="G25" s="400">
        <f t="shared" si="5"/>
        <v>0.75</v>
      </c>
      <c r="H25" s="394">
        <v>0.75</v>
      </c>
      <c r="I25" s="402">
        <v>2</v>
      </c>
      <c r="J25" s="400">
        <f t="shared" si="6"/>
        <v>0.75</v>
      </c>
      <c r="K25" s="400">
        <f t="shared" si="2"/>
        <v>0.75</v>
      </c>
      <c r="L25" s="378">
        <f t="shared" si="3"/>
        <v>0.75</v>
      </c>
      <c r="M25" s="402">
        <v>0</v>
      </c>
      <c r="N25" s="382">
        <v>0.25</v>
      </c>
      <c r="O25" s="383"/>
      <c r="P25" s="384"/>
      <c r="Q25" s="384"/>
    </row>
    <row r="26" spans="1:17" s="339" customFormat="1" ht="26.5" customHeight="1">
      <c r="A26" s="375">
        <v>19</v>
      </c>
      <c r="B26" s="403" t="s">
        <v>568</v>
      </c>
      <c r="C26" s="398" t="s">
        <v>569</v>
      </c>
      <c r="D26" s="406">
        <f>E26-M26</f>
        <v>3.5</v>
      </c>
      <c r="E26" s="407">
        <f t="shared" si="1"/>
        <v>3.625</v>
      </c>
      <c r="F26" s="408">
        <f t="shared" si="4"/>
        <v>3.75</v>
      </c>
      <c r="G26" s="409">
        <f t="shared" si="5"/>
        <v>3.875</v>
      </c>
      <c r="H26" s="410">
        <v>4</v>
      </c>
      <c r="I26" s="411">
        <v>9.5</v>
      </c>
      <c r="J26" s="409">
        <f t="shared" si="6"/>
        <v>4.125</v>
      </c>
      <c r="K26" s="408">
        <f t="shared" si="2"/>
        <v>4.25</v>
      </c>
      <c r="L26" s="412">
        <f t="shared" si="3"/>
        <v>4.375</v>
      </c>
      <c r="M26" s="410">
        <v>0.125</v>
      </c>
      <c r="N26" s="382">
        <v>0.25</v>
      </c>
      <c r="O26" s="383"/>
      <c r="P26" s="384"/>
      <c r="Q26" s="384"/>
    </row>
    <row r="27" spans="1:17" s="339" customFormat="1" ht="26.5" customHeight="1">
      <c r="A27" s="375">
        <v>20</v>
      </c>
      <c r="B27" s="403" t="s">
        <v>570</v>
      </c>
      <c r="C27" s="398" t="s">
        <v>571</v>
      </c>
      <c r="D27" s="399">
        <f>E27</f>
        <v>0.375</v>
      </c>
      <c r="E27" s="378">
        <f t="shared" si="1"/>
        <v>0.375</v>
      </c>
      <c r="F27" s="400">
        <f t="shared" si="4"/>
        <v>0.375</v>
      </c>
      <c r="G27" s="400">
        <f t="shared" si="5"/>
        <v>0.375</v>
      </c>
      <c r="H27" s="410">
        <v>0.375</v>
      </c>
      <c r="I27" s="411">
        <v>1</v>
      </c>
      <c r="J27" s="408">
        <f t="shared" si="6"/>
        <v>0.375</v>
      </c>
      <c r="K27" s="408">
        <f t="shared" si="2"/>
        <v>0.375</v>
      </c>
      <c r="L27" s="407">
        <f t="shared" si="3"/>
        <v>0.375</v>
      </c>
      <c r="M27" s="411">
        <v>0</v>
      </c>
      <c r="N27" s="382">
        <v>0.25</v>
      </c>
    </row>
    <row r="28" spans="1:17" s="339" customFormat="1" ht="26.5" customHeight="1">
      <c r="A28" s="375">
        <v>21</v>
      </c>
      <c r="B28" s="413" t="s">
        <v>572</v>
      </c>
      <c r="C28" s="414" t="s">
        <v>573</v>
      </c>
      <c r="D28" s="415">
        <f t="shared" ref="D28:D36" si="7">E28-M28</f>
        <v>14.5</v>
      </c>
      <c r="E28" s="416">
        <f t="shared" si="1"/>
        <v>14.75</v>
      </c>
      <c r="F28" s="416">
        <f t="shared" si="4"/>
        <v>15</v>
      </c>
      <c r="G28" s="416">
        <f t="shared" si="5"/>
        <v>15.25</v>
      </c>
      <c r="H28" s="417">
        <v>15.5</v>
      </c>
      <c r="I28" s="418">
        <v>39</v>
      </c>
      <c r="J28" s="416">
        <f t="shared" si="6"/>
        <v>15.75</v>
      </c>
      <c r="K28" s="416">
        <f t="shared" si="2"/>
        <v>16</v>
      </c>
      <c r="L28" s="419">
        <f t="shared" si="3"/>
        <v>16.25</v>
      </c>
      <c r="M28" s="419">
        <v>0.25</v>
      </c>
      <c r="N28" s="420">
        <v>0.375</v>
      </c>
    </row>
    <row r="29" spans="1:17" s="339" customFormat="1" ht="26.5" customHeight="1">
      <c r="A29" s="375">
        <v>22</v>
      </c>
      <c r="B29" s="413" t="s">
        <v>574</v>
      </c>
      <c r="C29" s="414" t="s">
        <v>575</v>
      </c>
      <c r="D29" s="415">
        <f t="shared" si="7"/>
        <v>12.75</v>
      </c>
      <c r="E29" s="416">
        <f t="shared" si="1"/>
        <v>13</v>
      </c>
      <c r="F29" s="416">
        <f t="shared" si="4"/>
        <v>13.25</v>
      </c>
      <c r="G29" s="416">
        <f t="shared" si="5"/>
        <v>13.5</v>
      </c>
      <c r="H29" s="417">
        <v>13.75</v>
      </c>
      <c r="I29" s="418">
        <v>35</v>
      </c>
      <c r="J29" s="416">
        <f t="shared" si="6"/>
        <v>14</v>
      </c>
      <c r="K29" s="416">
        <f t="shared" si="2"/>
        <v>14.25</v>
      </c>
      <c r="L29" s="419">
        <f t="shared" si="3"/>
        <v>14.5</v>
      </c>
      <c r="M29" s="394">
        <v>0.25</v>
      </c>
      <c r="N29" s="420">
        <v>0.375</v>
      </c>
      <c r="O29" s="421"/>
    </row>
    <row r="30" spans="1:17" s="339" customFormat="1" ht="26.5" customHeight="1">
      <c r="A30" s="375">
        <v>23</v>
      </c>
      <c r="B30" s="413" t="s">
        <v>576</v>
      </c>
      <c r="C30" s="422" t="s">
        <v>577</v>
      </c>
      <c r="D30" s="415">
        <f t="shared" si="7"/>
        <v>9.6299212598425203</v>
      </c>
      <c r="E30" s="416">
        <f t="shared" si="1"/>
        <v>9.8799212598425203</v>
      </c>
      <c r="F30" s="416">
        <f t="shared" si="4"/>
        <v>10.12992125984252</v>
      </c>
      <c r="G30" s="416">
        <f t="shared" si="5"/>
        <v>10.37992125984252</v>
      </c>
      <c r="H30" s="417">
        <f>I30/2.54</f>
        <v>10.62992125984252</v>
      </c>
      <c r="I30" s="418">
        <v>27</v>
      </c>
      <c r="J30" s="416">
        <f t="shared" si="6"/>
        <v>10.87992125984252</v>
      </c>
      <c r="K30" s="416">
        <f t="shared" si="2"/>
        <v>11.12992125984252</v>
      </c>
      <c r="L30" s="419">
        <f t="shared" si="3"/>
        <v>11.37992125984252</v>
      </c>
      <c r="M30" s="394">
        <v>0.25</v>
      </c>
      <c r="N30" s="420">
        <v>0.25</v>
      </c>
      <c r="O30" s="421"/>
    </row>
    <row r="31" spans="1:17" s="427" customFormat="1" ht="26.5" customHeight="1">
      <c r="A31" s="375">
        <v>24</v>
      </c>
      <c r="B31" s="423" t="s">
        <v>578</v>
      </c>
      <c r="C31" s="398" t="s">
        <v>579</v>
      </c>
      <c r="D31" s="399">
        <f t="shared" si="7"/>
        <v>18.875</v>
      </c>
      <c r="E31" s="394">
        <f t="shared" si="1"/>
        <v>19.375</v>
      </c>
      <c r="F31" s="394">
        <f t="shared" si="4"/>
        <v>19.875</v>
      </c>
      <c r="G31" s="394">
        <f t="shared" si="5"/>
        <v>20.375</v>
      </c>
      <c r="H31" s="424">
        <v>20.875</v>
      </c>
      <c r="I31" s="425">
        <v>53</v>
      </c>
      <c r="J31" s="394">
        <f t="shared" si="6"/>
        <v>21.375</v>
      </c>
      <c r="K31" s="394">
        <f t="shared" si="2"/>
        <v>21.875</v>
      </c>
      <c r="L31" s="394">
        <f t="shared" si="3"/>
        <v>22.375</v>
      </c>
      <c r="M31" s="394">
        <v>0.5</v>
      </c>
      <c r="N31" s="426">
        <v>0.375</v>
      </c>
    </row>
    <row r="32" spans="1:17" s="339" customFormat="1" ht="26.5" customHeight="1">
      <c r="A32" s="375">
        <v>25</v>
      </c>
      <c r="B32" s="423" t="s">
        <v>580</v>
      </c>
      <c r="C32" s="403" t="s">
        <v>581</v>
      </c>
      <c r="D32" s="428">
        <f t="shared" si="7"/>
        <v>9.5236220472440944</v>
      </c>
      <c r="E32" s="429">
        <f t="shared" si="1"/>
        <v>9.8986220472440944</v>
      </c>
      <c r="F32" s="396">
        <f t="shared" si="4"/>
        <v>10.273622047244094</v>
      </c>
      <c r="G32" s="429">
        <f t="shared" si="5"/>
        <v>10.648622047244094</v>
      </c>
      <c r="H32" s="424">
        <f>I32/2.54</f>
        <v>11.023622047244094</v>
      </c>
      <c r="I32" s="425">
        <v>28</v>
      </c>
      <c r="J32" s="429">
        <f t="shared" si="6"/>
        <v>11.398622047244094</v>
      </c>
      <c r="K32" s="396">
        <f t="shared" si="2"/>
        <v>11.773622047244094</v>
      </c>
      <c r="L32" s="429">
        <f t="shared" si="3"/>
        <v>12.148622047244094</v>
      </c>
      <c r="M32" s="394">
        <v>0.375</v>
      </c>
      <c r="N32" s="426">
        <v>0.375</v>
      </c>
      <c r="O32" s="421"/>
    </row>
    <row r="33" spans="1:16" s="339" customFormat="1" ht="26.5" customHeight="1">
      <c r="A33" s="375">
        <v>26</v>
      </c>
      <c r="B33" s="423" t="s">
        <v>582</v>
      </c>
      <c r="C33" s="398" t="s">
        <v>583</v>
      </c>
      <c r="D33" s="399">
        <f t="shared" si="7"/>
        <v>8.5</v>
      </c>
      <c r="E33" s="394">
        <f t="shared" si="1"/>
        <v>8.875</v>
      </c>
      <c r="F33" s="394">
        <f t="shared" si="4"/>
        <v>9.25</v>
      </c>
      <c r="G33" s="394">
        <f t="shared" si="5"/>
        <v>9.625</v>
      </c>
      <c r="H33" s="424">
        <v>10</v>
      </c>
      <c r="I33" s="425">
        <v>21</v>
      </c>
      <c r="J33" s="394">
        <f t="shared" si="6"/>
        <v>10.375</v>
      </c>
      <c r="K33" s="394">
        <f>J33+M33</f>
        <v>10.75</v>
      </c>
      <c r="L33" s="394">
        <f>K33+M33</f>
        <v>11.125</v>
      </c>
      <c r="M33" s="394">
        <v>0.375</v>
      </c>
      <c r="N33" s="426">
        <v>0.375</v>
      </c>
      <c r="O33" s="421"/>
    </row>
    <row r="34" spans="1:16" s="339" customFormat="1" ht="26.5" customHeight="1">
      <c r="A34" s="375">
        <v>27</v>
      </c>
      <c r="B34" s="423" t="s">
        <v>584</v>
      </c>
      <c r="C34" s="398" t="s">
        <v>585</v>
      </c>
      <c r="D34" s="399">
        <f t="shared" si="7"/>
        <v>14.25</v>
      </c>
      <c r="E34" s="394">
        <f t="shared" si="1"/>
        <v>14.625</v>
      </c>
      <c r="F34" s="394">
        <f t="shared" si="4"/>
        <v>15</v>
      </c>
      <c r="G34" s="394">
        <f t="shared" si="5"/>
        <v>15.375</v>
      </c>
      <c r="H34" s="424">
        <v>15.75</v>
      </c>
      <c r="I34" s="425">
        <v>35.5</v>
      </c>
      <c r="J34" s="394">
        <f t="shared" si="6"/>
        <v>16.125</v>
      </c>
      <c r="K34" s="394">
        <f>J34+M34</f>
        <v>16.5</v>
      </c>
      <c r="L34" s="394">
        <f>K34+M34</f>
        <v>16.875</v>
      </c>
      <c r="M34" s="394">
        <v>0.375</v>
      </c>
      <c r="N34" s="426">
        <v>0.375</v>
      </c>
      <c r="O34" s="421"/>
    </row>
    <row r="35" spans="1:16" s="339" customFormat="1" ht="26.5" customHeight="1">
      <c r="A35" s="375">
        <v>28</v>
      </c>
      <c r="B35" s="423" t="s">
        <v>586</v>
      </c>
      <c r="C35" s="398" t="s">
        <v>587</v>
      </c>
      <c r="D35" s="399">
        <f t="shared" si="7"/>
        <v>5.25</v>
      </c>
      <c r="E35" s="394">
        <f t="shared" si="1"/>
        <v>5.5</v>
      </c>
      <c r="F35" s="394">
        <f t="shared" si="4"/>
        <v>5.75</v>
      </c>
      <c r="G35" s="394">
        <f t="shared" si="5"/>
        <v>6</v>
      </c>
      <c r="H35" s="424">
        <v>6.25</v>
      </c>
      <c r="I35" s="425">
        <v>32</v>
      </c>
      <c r="J35" s="394">
        <f t="shared" si="6"/>
        <v>6.5</v>
      </c>
      <c r="K35" s="394">
        <f>J35+M35</f>
        <v>6.75</v>
      </c>
      <c r="L35" s="394">
        <f>K35+M35</f>
        <v>7</v>
      </c>
      <c r="M35" s="394">
        <v>0.25</v>
      </c>
      <c r="N35" s="426">
        <v>0.375</v>
      </c>
      <c r="O35" s="421"/>
    </row>
    <row r="36" spans="1:16" s="339" customFormat="1" ht="26.5" customHeight="1">
      <c r="A36" s="375">
        <v>29</v>
      </c>
      <c r="B36" s="423" t="s">
        <v>588</v>
      </c>
      <c r="C36" s="398" t="s">
        <v>589</v>
      </c>
      <c r="D36" s="430">
        <f t="shared" si="7"/>
        <v>8</v>
      </c>
      <c r="E36" s="431">
        <f t="shared" si="1"/>
        <v>8.25</v>
      </c>
      <c r="F36" s="431">
        <f t="shared" si="4"/>
        <v>8.5</v>
      </c>
      <c r="G36" s="432">
        <v>8.75</v>
      </c>
      <c r="H36" s="424">
        <v>9</v>
      </c>
      <c r="I36" s="425">
        <v>21.5</v>
      </c>
      <c r="J36" s="394">
        <f t="shared" si="6"/>
        <v>9.25</v>
      </c>
      <c r="K36" s="394">
        <f>J36+M36</f>
        <v>9.5</v>
      </c>
      <c r="L36" s="394">
        <f>K36+M36</f>
        <v>9.75</v>
      </c>
      <c r="M36" s="394">
        <v>0.25</v>
      </c>
      <c r="N36" s="426">
        <v>0.375</v>
      </c>
      <c r="O36" s="587"/>
      <c r="P36" s="588"/>
    </row>
    <row r="37" spans="1:16" s="339" customFormat="1" ht="26.5" customHeight="1">
      <c r="A37" s="375">
        <v>30</v>
      </c>
      <c r="B37" s="423" t="s">
        <v>590</v>
      </c>
      <c r="C37" s="398" t="s">
        <v>591</v>
      </c>
      <c r="D37" s="399">
        <f>E37</f>
        <v>3.5</v>
      </c>
      <c r="E37" s="394">
        <f t="shared" si="1"/>
        <v>3.5</v>
      </c>
      <c r="F37" s="394">
        <f t="shared" si="4"/>
        <v>3.5</v>
      </c>
      <c r="G37" s="394">
        <f>H37-M37</f>
        <v>3.5</v>
      </c>
      <c r="H37" s="424">
        <v>3.5</v>
      </c>
      <c r="I37" s="425">
        <v>8.5</v>
      </c>
      <c r="J37" s="394">
        <f t="shared" si="6"/>
        <v>3.5</v>
      </c>
      <c r="K37" s="394">
        <f>J37+M37</f>
        <v>3.5</v>
      </c>
      <c r="L37" s="394">
        <f>K37+M37</f>
        <v>3.5</v>
      </c>
      <c r="M37" s="443"/>
      <c r="N37" s="443"/>
      <c r="O37" s="443"/>
      <c r="P37" s="443"/>
    </row>
    <row r="38" spans="1:16" ht="14.15" customHeight="1">
      <c r="A38" s="433"/>
      <c r="B38" s="434"/>
      <c r="C38" s="435"/>
      <c r="D38" s="435"/>
      <c r="E38" s="436"/>
      <c r="F38" s="436"/>
      <c r="G38" s="436"/>
      <c r="H38" s="437"/>
      <c r="I38" s="437"/>
      <c r="J38" s="436"/>
      <c r="K38" s="436"/>
      <c r="L38" s="436"/>
      <c r="M38" s="436"/>
      <c r="N38" s="438"/>
      <c r="O38" s="439"/>
    </row>
    <row r="39" spans="1:16" s="291" customFormat="1" ht="153.75" customHeight="1">
      <c r="A39" s="444"/>
      <c r="B39" s="445"/>
      <c r="C39" s="445"/>
      <c r="D39" s="445"/>
      <c r="E39" s="445"/>
      <c r="F39" s="445"/>
      <c r="G39" s="446"/>
      <c r="H39" s="446"/>
      <c r="I39" s="164"/>
      <c r="J39" s="164"/>
      <c r="K39" s="441"/>
    </row>
    <row r="40" spans="1:16" s="291" customFormat="1" ht="40" customHeight="1">
      <c r="A40" s="444"/>
      <c r="B40" s="445"/>
      <c r="C40" s="445"/>
      <c r="D40" s="445"/>
      <c r="E40" s="445"/>
      <c r="F40" s="445"/>
      <c r="G40" s="446"/>
      <c r="H40" s="446"/>
      <c r="I40" s="164"/>
      <c r="J40" s="164"/>
      <c r="K40" s="441"/>
    </row>
    <row r="41" spans="1:16" s="291" customFormat="1" ht="141.75" customHeight="1">
      <c r="A41" s="444"/>
      <c r="B41" s="445"/>
      <c r="C41" s="445"/>
      <c r="D41" s="445"/>
      <c r="E41" s="445"/>
      <c r="F41" s="445"/>
      <c r="G41" s="446">
        <f>G39</f>
        <v>0</v>
      </c>
      <c r="H41" s="446"/>
      <c r="I41" s="164"/>
      <c r="J41" s="164"/>
      <c r="K41" s="441"/>
      <c r="M41" s="297" t="s">
        <v>169</v>
      </c>
    </row>
    <row r="42" spans="1:16" s="291" customFormat="1" ht="40" customHeight="1">
      <c r="A42" s="444"/>
      <c r="B42" s="445"/>
      <c r="C42" s="445"/>
      <c r="D42" s="445"/>
      <c r="E42" s="445"/>
      <c r="F42" s="445"/>
      <c r="G42" s="445"/>
      <c r="H42" s="445"/>
      <c r="I42" s="441"/>
      <c r="J42" s="441"/>
      <c r="K42" s="441"/>
    </row>
    <row r="43" spans="1:16" s="291" customFormat="1" ht="40" customHeight="1">
      <c r="A43" s="444"/>
      <c r="B43" s="445"/>
      <c r="C43" s="445"/>
      <c r="D43" s="445"/>
      <c r="E43" s="445"/>
      <c r="F43" s="445"/>
      <c r="G43" s="445"/>
      <c r="H43" s="445"/>
      <c r="I43" s="441"/>
      <c r="J43" s="441"/>
      <c r="K43" s="441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L71" sqref="L71"/>
    </sheetView>
  </sheetViews>
  <sheetFormatPr defaultColWidth="9.1796875" defaultRowHeight="15"/>
  <cols>
    <col min="1" max="1" width="16.453125" style="248" customWidth="1"/>
    <col min="2" max="2" width="29.1796875" style="234" customWidth="1"/>
    <col min="3" max="3" width="9.54296875" style="234" customWidth="1"/>
    <col min="4" max="4" width="28.81640625" style="235" customWidth="1"/>
    <col min="5" max="5" width="9.54296875" style="235" customWidth="1"/>
    <col min="6" max="6" width="28.81640625" style="235" customWidth="1"/>
    <col min="7" max="7" width="9.54296875" style="235" customWidth="1"/>
    <col min="8" max="8" width="28.81640625" style="235" customWidth="1"/>
    <col min="9" max="9" width="9.54296875" style="235" customWidth="1"/>
    <col min="10" max="10" width="28.81640625" style="235" customWidth="1"/>
    <col min="11" max="11" width="9.54296875" style="235" customWidth="1"/>
    <col min="12" max="12" width="29.1796875" style="235" customWidth="1"/>
    <col min="13" max="13" width="9.1796875" style="235"/>
    <col min="14" max="14" width="29.1796875" style="235" customWidth="1"/>
    <col min="15" max="15" width="9.54296875" style="235" customWidth="1"/>
    <col min="16" max="16" width="29.1796875" style="235" customWidth="1"/>
    <col min="17" max="17" width="9.54296875" style="235" customWidth="1"/>
    <col min="18" max="18" width="29.1796875" style="235" customWidth="1"/>
    <col min="19" max="16384" width="9.1796875" style="235"/>
  </cols>
  <sheetData>
    <row r="1" spans="1:18">
      <c r="A1" s="233"/>
    </row>
    <row r="2" spans="1:18" s="239" customFormat="1" ht="29">
      <c r="A2" s="236"/>
      <c r="B2" s="237" t="s">
        <v>120</v>
      </c>
      <c r="C2" s="238"/>
    </row>
    <row r="3" spans="1:18">
      <c r="A3" s="233"/>
    </row>
    <row r="4" spans="1:18" s="242" customFormat="1" ht="71.25" customHeight="1">
      <c r="A4" s="240" t="s">
        <v>121</v>
      </c>
      <c r="B4" s="241" t="s">
        <v>122</v>
      </c>
      <c r="D4" s="241" t="s">
        <v>123</v>
      </c>
      <c r="F4" s="241" t="s">
        <v>124</v>
      </c>
      <c r="H4" s="241" t="s">
        <v>125</v>
      </c>
      <c r="J4" s="241" t="s">
        <v>126</v>
      </c>
      <c r="L4" s="243" t="s">
        <v>127</v>
      </c>
    </row>
    <row r="5" spans="1:18" ht="16">
      <c r="A5" s="244" t="s">
        <v>128</v>
      </c>
      <c r="B5" s="245"/>
    </row>
    <row r="6" spans="1:18" ht="197.25" customHeight="1">
      <c r="A6" s="233"/>
      <c r="B6" s="246"/>
      <c r="C6" s="247"/>
    </row>
    <row r="7" spans="1:18" ht="16">
      <c r="B7" s="249"/>
    </row>
    <row r="8" spans="1:18" s="242" customFormat="1" ht="71.25" customHeight="1">
      <c r="A8" s="240" t="s">
        <v>129</v>
      </c>
      <c r="B8" s="241" t="s">
        <v>122</v>
      </c>
      <c r="D8" s="241" t="s">
        <v>123</v>
      </c>
      <c r="F8" s="241" t="s">
        <v>124</v>
      </c>
      <c r="H8" s="241" t="s">
        <v>125</v>
      </c>
      <c r="J8" s="241" t="s">
        <v>126</v>
      </c>
      <c r="L8" s="243" t="s">
        <v>127</v>
      </c>
    </row>
    <row r="9" spans="1:18" ht="197.25" customHeight="1">
      <c r="A9" s="233"/>
      <c r="B9" s="247"/>
    </row>
    <row r="11" spans="1:18" s="242" customFormat="1" ht="71.25" customHeight="1">
      <c r="A11" s="240" t="s">
        <v>130</v>
      </c>
      <c r="B11" s="241" t="s">
        <v>122</v>
      </c>
      <c r="D11" s="241" t="s">
        <v>123</v>
      </c>
      <c r="F11" s="241" t="s">
        <v>124</v>
      </c>
      <c r="H11" s="241" t="s">
        <v>131</v>
      </c>
      <c r="J11" s="241" t="s">
        <v>125</v>
      </c>
      <c r="L11" s="241" t="s">
        <v>126</v>
      </c>
      <c r="N11" s="243" t="s">
        <v>127</v>
      </c>
    </row>
    <row r="12" spans="1:18" ht="197.25" customHeight="1">
      <c r="A12" s="233"/>
      <c r="B12" s="247"/>
    </row>
    <row r="14" spans="1:18" s="242" customFormat="1" ht="71.25" customHeight="1">
      <c r="A14" s="240" t="s">
        <v>132</v>
      </c>
      <c r="B14" s="241" t="s">
        <v>122</v>
      </c>
      <c r="D14" s="241" t="s">
        <v>123</v>
      </c>
      <c r="F14" s="241" t="s">
        <v>133</v>
      </c>
      <c r="H14" s="241" t="s">
        <v>134</v>
      </c>
      <c r="J14" s="241" t="s">
        <v>135</v>
      </c>
      <c r="L14" s="243" t="s">
        <v>136</v>
      </c>
      <c r="N14" s="243" t="s">
        <v>137</v>
      </c>
      <c r="P14" s="241" t="s">
        <v>138</v>
      </c>
      <c r="R14" s="243" t="s">
        <v>127</v>
      </c>
    </row>
    <row r="15" spans="1:18" ht="197.25" customHeight="1">
      <c r="A15" s="233"/>
      <c r="B15" s="247"/>
      <c r="F15" s="247"/>
    </row>
    <row r="18" spans="1:14" s="125" customFormat="1" ht="71.25" customHeight="1">
      <c r="A18" s="240" t="s">
        <v>139</v>
      </c>
      <c r="B18" s="241" t="s">
        <v>122</v>
      </c>
      <c r="C18" s="242"/>
      <c r="D18" s="241" t="s">
        <v>123</v>
      </c>
      <c r="E18" s="242"/>
      <c r="F18" s="241" t="s">
        <v>133</v>
      </c>
      <c r="G18" s="242"/>
      <c r="H18" s="241" t="s">
        <v>134</v>
      </c>
      <c r="I18" s="242"/>
      <c r="J18" s="243" t="s">
        <v>140</v>
      </c>
      <c r="K18" s="242"/>
      <c r="L18" s="241" t="s">
        <v>138</v>
      </c>
      <c r="M18" s="242"/>
      <c r="N18" s="243" t="s">
        <v>127</v>
      </c>
    </row>
    <row r="19" spans="1:14" ht="197.25" customHeight="1">
      <c r="A19" s="233"/>
      <c r="B19" s="247"/>
      <c r="F19" s="247"/>
    </row>
    <row r="20" spans="1:14">
      <c r="B20" s="235"/>
      <c r="C20" s="247"/>
    </row>
    <row r="21" spans="1:14" ht="27.75" customHeight="1">
      <c r="B21" s="246"/>
      <c r="C21" s="250"/>
      <c r="E21" s="247"/>
    </row>
    <row r="22" spans="1:14">
      <c r="C22" s="251"/>
    </row>
    <row r="35" spans="2:6">
      <c r="B35" s="235"/>
    </row>
    <row r="36" spans="2:6" ht="27.75" customHeight="1">
      <c r="B36" s="246"/>
      <c r="C36" s="250"/>
    </row>
    <row r="37" spans="2:6" ht="16">
      <c r="B37" s="249"/>
    </row>
    <row r="38" spans="2:6" ht="16">
      <c r="B38" s="252"/>
    </row>
    <row r="39" spans="2:6" ht="27.75" customHeight="1">
      <c r="B39" s="246"/>
      <c r="C39" s="250"/>
    </row>
    <row r="40" spans="2:6" ht="16">
      <c r="B40" s="249"/>
      <c r="D40" s="247"/>
    </row>
    <row r="41" spans="2:6" ht="16">
      <c r="B41" s="245"/>
    </row>
    <row r="42" spans="2:6" ht="27.75" customHeight="1">
      <c r="B42" s="246"/>
      <c r="C42" s="250"/>
    </row>
    <row r="43" spans="2:6" ht="16">
      <c r="B43" s="253"/>
    </row>
    <row r="47" spans="2:6">
      <c r="F47" s="247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view="pageBreakPreview" topLeftCell="A14" zoomScale="85" zoomScaleNormal="100" zoomScaleSheetLayoutView="85" zoomScalePageLayoutView="70" workbookViewId="0">
      <selection activeCell="C15" sqref="C15:F16"/>
    </sheetView>
  </sheetViews>
  <sheetFormatPr defaultColWidth="9.81640625" defaultRowHeight="16"/>
  <cols>
    <col min="1" max="1" width="5.453125" style="291" bestFit="1" customWidth="1"/>
    <col min="2" max="2" width="17.7265625" style="291" customWidth="1"/>
    <col min="3" max="3" width="10.54296875" style="291" customWidth="1"/>
    <col min="4" max="4" width="20" style="291" customWidth="1"/>
    <col min="5" max="5" width="2.26953125" style="291" customWidth="1"/>
    <col min="6" max="6" width="15.81640625" style="291" customWidth="1"/>
    <col min="7" max="7" width="19.26953125" style="291" customWidth="1"/>
    <col min="8" max="8" width="45.54296875" style="291" customWidth="1"/>
    <col min="9" max="254" width="9.81640625" style="291"/>
    <col min="255" max="255" width="3.81640625" style="291" customWidth="1"/>
    <col min="256" max="257" width="9.54296875" style="291" customWidth="1"/>
    <col min="258" max="259" width="14.7265625" style="291" customWidth="1"/>
    <col min="260" max="260" width="0" style="291" hidden="1" customWidth="1"/>
    <col min="261" max="267" width="9.54296875" style="291" customWidth="1"/>
    <col min="268" max="510" width="9.81640625" style="291"/>
    <col min="511" max="511" width="3.81640625" style="291" customWidth="1"/>
    <col min="512" max="513" width="9.54296875" style="291" customWidth="1"/>
    <col min="514" max="515" width="14.7265625" style="291" customWidth="1"/>
    <col min="516" max="516" width="0" style="291" hidden="1" customWidth="1"/>
    <col min="517" max="523" width="9.54296875" style="291" customWidth="1"/>
    <col min="524" max="766" width="9.81640625" style="291"/>
    <col min="767" max="767" width="3.81640625" style="291" customWidth="1"/>
    <col min="768" max="769" width="9.54296875" style="291" customWidth="1"/>
    <col min="770" max="771" width="14.7265625" style="291" customWidth="1"/>
    <col min="772" max="772" width="0" style="291" hidden="1" customWidth="1"/>
    <col min="773" max="779" width="9.54296875" style="291" customWidth="1"/>
    <col min="780" max="1022" width="9.81640625" style="291"/>
    <col min="1023" max="1023" width="3.81640625" style="291" customWidth="1"/>
    <col min="1024" max="1025" width="9.54296875" style="291" customWidth="1"/>
    <col min="1026" max="1027" width="14.7265625" style="291" customWidth="1"/>
    <col min="1028" max="1028" width="0" style="291" hidden="1" customWidth="1"/>
    <col min="1029" max="1035" width="9.54296875" style="291" customWidth="1"/>
    <col min="1036" max="1278" width="9.81640625" style="291"/>
    <col min="1279" max="1279" width="3.81640625" style="291" customWidth="1"/>
    <col min="1280" max="1281" width="9.54296875" style="291" customWidth="1"/>
    <col min="1282" max="1283" width="14.7265625" style="291" customWidth="1"/>
    <col min="1284" max="1284" width="0" style="291" hidden="1" customWidth="1"/>
    <col min="1285" max="1291" width="9.54296875" style="291" customWidth="1"/>
    <col min="1292" max="1534" width="9.81640625" style="291"/>
    <col min="1535" max="1535" width="3.81640625" style="291" customWidth="1"/>
    <col min="1536" max="1537" width="9.54296875" style="291" customWidth="1"/>
    <col min="1538" max="1539" width="14.7265625" style="291" customWidth="1"/>
    <col min="1540" max="1540" width="0" style="291" hidden="1" customWidth="1"/>
    <col min="1541" max="1547" width="9.54296875" style="291" customWidth="1"/>
    <col min="1548" max="1790" width="9.81640625" style="291"/>
    <col min="1791" max="1791" width="3.81640625" style="291" customWidth="1"/>
    <col min="1792" max="1793" width="9.54296875" style="291" customWidth="1"/>
    <col min="1794" max="1795" width="14.7265625" style="291" customWidth="1"/>
    <col min="1796" max="1796" width="0" style="291" hidden="1" customWidth="1"/>
    <col min="1797" max="1803" width="9.54296875" style="291" customWidth="1"/>
    <col min="1804" max="2046" width="9.81640625" style="291"/>
    <col min="2047" max="2047" width="3.81640625" style="291" customWidth="1"/>
    <col min="2048" max="2049" width="9.54296875" style="291" customWidth="1"/>
    <col min="2050" max="2051" width="14.7265625" style="291" customWidth="1"/>
    <col min="2052" max="2052" width="0" style="291" hidden="1" customWidth="1"/>
    <col min="2053" max="2059" width="9.54296875" style="291" customWidth="1"/>
    <col min="2060" max="2302" width="9.81640625" style="291"/>
    <col min="2303" max="2303" width="3.81640625" style="291" customWidth="1"/>
    <col min="2304" max="2305" width="9.54296875" style="291" customWidth="1"/>
    <col min="2306" max="2307" width="14.7265625" style="291" customWidth="1"/>
    <col min="2308" max="2308" width="0" style="291" hidden="1" customWidth="1"/>
    <col min="2309" max="2315" width="9.54296875" style="291" customWidth="1"/>
    <col min="2316" max="2558" width="9.81640625" style="291"/>
    <col min="2559" max="2559" width="3.81640625" style="291" customWidth="1"/>
    <col min="2560" max="2561" width="9.54296875" style="291" customWidth="1"/>
    <col min="2562" max="2563" width="14.7265625" style="291" customWidth="1"/>
    <col min="2564" max="2564" width="0" style="291" hidden="1" customWidth="1"/>
    <col min="2565" max="2571" width="9.54296875" style="291" customWidth="1"/>
    <col min="2572" max="2814" width="9.81640625" style="291"/>
    <col min="2815" max="2815" width="3.81640625" style="291" customWidth="1"/>
    <col min="2816" max="2817" width="9.54296875" style="291" customWidth="1"/>
    <col min="2818" max="2819" width="14.7265625" style="291" customWidth="1"/>
    <col min="2820" max="2820" width="0" style="291" hidden="1" customWidth="1"/>
    <col min="2821" max="2827" width="9.54296875" style="291" customWidth="1"/>
    <col min="2828" max="3070" width="9.81640625" style="291"/>
    <col min="3071" max="3071" width="3.81640625" style="291" customWidth="1"/>
    <col min="3072" max="3073" width="9.54296875" style="291" customWidth="1"/>
    <col min="3074" max="3075" width="14.7265625" style="291" customWidth="1"/>
    <col min="3076" max="3076" width="0" style="291" hidden="1" customWidth="1"/>
    <col min="3077" max="3083" width="9.54296875" style="291" customWidth="1"/>
    <col min="3084" max="3326" width="9.81640625" style="291"/>
    <col min="3327" max="3327" width="3.81640625" style="291" customWidth="1"/>
    <col min="3328" max="3329" width="9.54296875" style="291" customWidth="1"/>
    <col min="3330" max="3331" width="14.7265625" style="291" customWidth="1"/>
    <col min="3332" max="3332" width="0" style="291" hidden="1" customWidth="1"/>
    <col min="3333" max="3339" width="9.54296875" style="291" customWidth="1"/>
    <col min="3340" max="3582" width="9.81640625" style="291"/>
    <col min="3583" max="3583" width="3.81640625" style="291" customWidth="1"/>
    <col min="3584" max="3585" width="9.54296875" style="291" customWidth="1"/>
    <col min="3586" max="3587" width="14.7265625" style="291" customWidth="1"/>
    <col min="3588" max="3588" width="0" style="291" hidden="1" customWidth="1"/>
    <col min="3589" max="3595" width="9.54296875" style="291" customWidth="1"/>
    <col min="3596" max="3838" width="9.81640625" style="291"/>
    <col min="3839" max="3839" width="3.81640625" style="291" customWidth="1"/>
    <col min="3840" max="3841" width="9.54296875" style="291" customWidth="1"/>
    <col min="3842" max="3843" width="14.7265625" style="291" customWidth="1"/>
    <col min="3844" max="3844" width="0" style="291" hidden="1" customWidth="1"/>
    <col min="3845" max="3851" width="9.54296875" style="291" customWidth="1"/>
    <col min="3852" max="4094" width="9.81640625" style="291"/>
    <col min="4095" max="4095" width="3.81640625" style="291" customWidth="1"/>
    <col min="4096" max="4097" width="9.54296875" style="291" customWidth="1"/>
    <col min="4098" max="4099" width="14.7265625" style="291" customWidth="1"/>
    <col min="4100" max="4100" width="0" style="291" hidden="1" customWidth="1"/>
    <col min="4101" max="4107" width="9.54296875" style="291" customWidth="1"/>
    <col min="4108" max="4350" width="9.81640625" style="291"/>
    <col min="4351" max="4351" width="3.81640625" style="291" customWidth="1"/>
    <col min="4352" max="4353" width="9.54296875" style="291" customWidth="1"/>
    <col min="4354" max="4355" width="14.7265625" style="291" customWidth="1"/>
    <col min="4356" max="4356" width="0" style="291" hidden="1" customWidth="1"/>
    <col min="4357" max="4363" width="9.54296875" style="291" customWidth="1"/>
    <col min="4364" max="4606" width="9.81640625" style="291"/>
    <col min="4607" max="4607" width="3.81640625" style="291" customWidth="1"/>
    <col min="4608" max="4609" width="9.54296875" style="291" customWidth="1"/>
    <col min="4610" max="4611" width="14.7265625" style="291" customWidth="1"/>
    <col min="4612" max="4612" width="0" style="291" hidden="1" customWidth="1"/>
    <col min="4613" max="4619" width="9.54296875" style="291" customWidth="1"/>
    <col min="4620" max="4862" width="9.81640625" style="291"/>
    <col min="4863" max="4863" width="3.81640625" style="291" customWidth="1"/>
    <col min="4864" max="4865" width="9.54296875" style="291" customWidth="1"/>
    <col min="4866" max="4867" width="14.7265625" style="291" customWidth="1"/>
    <col min="4868" max="4868" width="0" style="291" hidden="1" customWidth="1"/>
    <col min="4869" max="4875" width="9.54296875" style="291" customWidth="1"/>
    <col min="4876" max="5118" width="9.81640625" style="291"/>
    <col min="5119" max="5119" width="3.81640625" style="291" customWidth="1"/>
    <col min="5120" max="5121" width="9.54296875" style="291" customWidth="1"/>
    <col min="5122" max="5123" width="14.7265625" style="291" customWidth="1"/>
    <col min="5124" max="5124" width="0" style="291" hidden="1" customWidth="1"/>
    <col min="5125" max="5131" width="9.54296875" style="291" customWidth="1"/>
    <col min="5132" max="5374" width="9.81640625" style="291"/>
    <col min="5375" max="5375" width="3.81640625" style="291" customWidth="1"/>
    <col min="5376" max="5377" width="9.54296875" style="291" customWidth="1"/>
    <col min="5378" max="5379" width="14.7265625" style="291" customWidth="1"/>
    <col min="5380" max="5380" width="0" style="291" hidden="1" customWidth="1"/>
    <col min="5381" max="5387" width="9.54296875" style="291" customWidth="1"/>
    <col min="5388" max="5630" width="9.81640625" style="291"/>
    <col min="5631" max="5631" width="3.81640625" style="291" customWidth="1"/>
    <col min="5632" max="5633" width="9.54296875" style="291" customWidth="1"/>
    <col min="5634" max="5635" width="14.7265625" style="291" customWidth="1"/>
    <col min="5636" max="5636" width="0" style="291" hidden="1" customWidth="1"/>
    <col min="5637" max="5643" width="9.54296875" style="291" customWidth="1"/>
    <col min="5644" max="5886" width="9.81640625" style="291"/>
    <col min="5887" max="5887" width="3.81640625" style="291" customWidth="1"/>
    <col min="5888" max="5889" width="9.54296875" style="291" customWidth="1"/>
    <col min="5890" max="5891" width="14.7265625" style="291" customWidth="1"/>
    <col min="5892" max="5892" width="0" style="291" hidden="1" customWidth="1"/>
    <col min="5893" max="5899" width="9.54296875" style="291" customWidth="1"/>
    <col min="5900" max="6142" width="9.81640625" style="291"/>
    <col min="6143" max="6143" width="3.81640625" style="291" customWidth="1"/>
    <col min="6144" max="6145" width="9.54296875" style="291" customWidth="1"/>
    <col min="6146" max="6147" width="14.7265625" style="291" customWidth="1"/>
    <col min="6148" max="6148" width="0" style="291" hidden="1" customWidth="1"/>
    <col min="6149" max="6155" width="9.54296875" style="291" customWidth="1"/>
    <col min="6156" max="6398" width="9.81640625" style="291"/>
    <col min="6399" max="6399" width="3.81640625" style="291" customWidth="1"/>
    <col min="6400" max="6401" width="9.54296875" style="291" customWidth="1"/>
    <col min="6402" max="6403" width="14.7265625" style="291" customWidth="1"/>
    <col min="6404" max="6404" width="0" style="291" hidden="1" customWidth="1"/>
    <col min="6405" max="6411" width="9.54296875" style="291" customWidth="1"/>
    <col min="6412" max="6654" width="9.81640625" style="291"/>
    <col min="6655" max="6655" width="3.81640625" style="291" customWidth="1"/>
    <col min="6656" max="6657" width="9.54296875" style="291" customWidth="1"/>
    <col min="6658" max="6659" width="14.7265625" style="291" customWidth="1"/>
    <col min="6660" max="6660" width="0" style="291" hidden="1" customWidth="1"/>
    <col min="6661" max="6667" width="9.54296875" style="291" customWidth="1"/>
    <col min="6668" max="6910" width="9.81640625" style="291"/>
    <col min="6911" max="6911" width="3.81640625" style="291" customWidth="1"/>
    <col min="6912" max="6913" width="9.54296875" style="291" customWidth="1"/>
    <col min="6914" max="6915" width="14.7265625" style="291" customWidth="1"/>
    <col min="6916" max="6916" width="0" style="291" hidden="1" customWidth="1"/>
    <col min="6917" max="6923" width="9.54296875" style="291" customWidth="1"/>
    <col min="6924" max="7166" width="9.81640625" style="291"/>
    <col min="7167" max="7167" width="3.81640625" style="291" customWidth="1"/>
    <col min="7168" max="7169" width="9.54296875" style="291" customWidth="1"/>
    <col min="7170" max="7171" width="14.7265625" style="291" customWidth="1"/>
    <col min="7172" max="7172" width="0" style="291" hidden="1" customWidth="1"/>
    <col min="7173" max="7179" width="9.54296875" style="291" customWidth="1"/>
    <col min="7180" max="7422" width="9.81640625" style="291"/>
    <col min="7423" max="7423" width="3.81640625" style="291" customWidth="1"/>
    <col min="7424" max="7425" width="9.54296875" style="291" customWidth="1"/>
    <col min="7426" max="7427" width="14.7265625" style="291" customWidth="1"/>
    <col min="7428" max="7428" width="0" style="291" hidden="1" customWidth="1"/>
    <col min="7429" max="7435" width="9.54296875" style="291" customWidth="1"/>
    <col min="7436" max="7678" width="9.81640625" style="291"/>
    <col min="7679" max="7679" width="3.81640625" style="291" customWidth="1"/>
    <col min="7680" max="7681" width="9.54296875" style="291" customWidth="1"/>
    <col min="7682" max="7683" width="14.7265625" style="291" customWidth="1"/>
    <col min="7684" max="7684" width="0" style="291" hidden="1" customWidth="1"/>
    <col min="7685" max="7691" width="9.54296875" style="291" customWidth="1"/>
    <col min="7692" max="7934" width="9.81640625" style="291"/>
    <col min="7935" max="7935" width="3.81640625" style="291" customWidth="1"/>
    <col min="7936" max="7937" width="9.54296875" style="291" customWidth="1"/>
    <col min="7938" max="7939" width="14.7265625" style="291" customWidth="1"/>
    <col min="7940" max="7940" width="0" style="291" hidden="1" customWidth="1"/>
    <col min="7941" max="7947" width="9.54296875" style="291" customWidth="1"/>
    <col min="7948" max="8190" width="9.81640625" style="291"/>
    <col min="8191" max="8191" width="3.81640625" style="291" customWidth="1"/>
    <col min="8192" max="8193" width="9.54296875" style="291" customWidth="1"/>
    <col min="8194" max="8195" width="14.7265625" style="291" customWidth="1"/>
    <col min="8196" max="8196" width="0" style="291" hidden="1" customWidth="1"/>
    <col min="8197" max="8203" width="9.54296875" style="291" customWidth="1"/>
    <col min="8204" max="8446" width="9.81640625" style="291"/>
    <col min="8447" max="8447" width="3.81640625" style="291" customWidth="1"/>
    <col min="8448" max="8449" width="9.54296875" style="291" customWidth="1"/>
    <col min="8450" max="8451" width="14.7265625" style="291" customWidth="1"/>
    <col min="8452" max="8452" width="0" style="291" hidden="1" customWidth="1"/>
    <col min="8453" max="8459" width="9.54296875" style="291" customWidth="1"/>
    <col min="8460" max="8702" width="9.81640625" style="291"/>
    <col min="8703" max="8703" width="3.81640625" style="291" customWidth="1"/>
    <col min="8704" max="8705" width="9.54296875" style="291" customWidth="1"/>
    <col min="8706" max="8707" width="14.7265625" style="291" customWidth="1"/>
    <col min="8708" max="8708" width="0" style="291" hidden="1" customWidth="1"/>
    <col min="8709" max="8715" width="9.54296875" style="291" customWidth="1"/>
    <col min="8716" max="8958" width="9.81640625" style="291"/>
    <col min="8959" max="8959" width="3.81640625" style="291" customWidth="1"/>
    <col min="8960" max="8961" width="9.54296875" style="291" customWidth="1"/>
    <col min="8962" max="8963" width="14.7265625" style="291" customWidth="1"/>
    <col min="8964" max="8964" width="0" style="291" hidden="1" customWidth="1"/>
    <col min="8965" max="8971" width="9.54296875" style="291" customWidth="1"/>
    <col min="8972" max="9214" width="9.81640625" style="291"/>
    <col min="9215" max="9215" width="3.81640625" style="291" customWidth="1"/>
    <col min="9216" max="9217" width="9.54296875" style="291" customWidth="1"/>
    <col min="9218" max="9219" width="14.7265625" style="291" customWidth="1"/>
    <col min="9220" max="9220" width="0" style="291" hidden="1" customWidth="1"/>
    <col min="9221" max="9227" width="9.54296875" style="291" customWidth="1"/>
    <col min="9228" max="9470" width="9.81640625" style="291"/>
    <col min="9471" max="9471" width="3.81640625" style="291" customWidth="1"/>
    <col min="9472" max="9473" width="9.54296875" style="291" customWidth="1"/>
    <col min="9474" max="9475" width="14.7265625" style="291" customWidth="1"/>
    <col min="9476" max="9476" width="0" style="291" hidden="1" customWidth="1"/>
    <col min="9477" max="9483" width="9.54296875" style="291" customWidth="1"/>
    <col min="9484" max="9726" width="9.81640625" style="291"/>
    <col min="9727" max="9727" width="3.81640625" style="291" customWidth="1"/>
    <col min="9728" max="9729" width="9.54296875" style="291" customWidth="1"/>
    <col min="9730" max="9731" width="14.7265625" style="291" customWidth="1"/>
    <col min="9732" max="9732" width="0" style="291" hidden="1" customWidth="1"/>
    <col min="9733" max="9739" width="9.54296875" style="291" customWidth="1"/>
    <col min="9740" max="9982" width="9.81640625" style="291"/>
    <col min="9983" max="9983" width="3.81640625" style="291" customWidth="1"/>
    <col min="9984" max="9985" width="9.54296875" style="291" customWidth="1"/>
    <col min="9986" max="9987" width="14.7265625" style="291" customWidth="1"/>
    <col min="9988" max="9988" width="0" style="291" hidden="1" customWidth="1"/>
    <col min="9989" max="9995" width="9.54296875" style="291" customWidth="1"/>
    <col min="9996" max="10238" width="9.81640625" style="291"/>
    <col min="10239" max="10239" width="3.81640625" style="291" customWidth="1"/>
    <col min="10240" max="10241" width="9.54296875" style="291" customWidth="1"/>
    <col min="10242" max="10243" width="14.7265625" style="291" customWidth="1"/>
    <col min="10244" max="10244" width="0" style="291" hidden="1" customWidth="1"/>
    <col min="10245" max="10251" width="9.54296875" style="291" customWidth="1"/>
    <col min="10252" max="10494" width="9.81640625" style="291"/>
    <col min="10495" max="10495" width="3.81640625" style="291" customWidth="1"/>
    <col min="10496" max="10497" width="9.54296875" style="291" customWidth="1"/>
    <col min="10498" max="10499" width="14.7265625" style="291" customWidth="1"/>
    <col min="10500" max="10500" width="0" style="291" hidden="1" customWidth="1"/>
    <col min="10501" max="10507" width="9.54296875" style="291" customWidth="1"/>
    <col min="10508" max="10750" width="9.81640625" style="291"/>
    <col min="10751" max="10751" width="3.81640625" style="291" customWidth="1"/>
    <col min="10752" max="10753" width="9.54296875" style="291" customWidth="1"/>
    <col min="10754" max="10755" width="14.7265625" style="291" customWidth="1"/>
    <col min="10756" max="10756" width="0" style="291" hidden="1" customWidth="1"/>
    <col min="10757" max="10763" width="9.54296875" style="291" customWidth="1"/>
    <col min="10764" max="11006" width="9.81640625" style="291"/>
    <col min="11007" max="11007" width="3.81640625" style="291" customWidth="1"/>
    <col min="11008" max="11009" width="9.54296875" style="291" customWidth="1"/>
    <col min="11010" max="11011" width="14.7265625" style="291" customWidth="1"/>
    <col min="11012" max="11012" width="0" style="291" hidden="1" customWidth="1"/>
    <col min="11013" max="11019" width="9.54296875" style="291" customWidth="1"/>
    <col min="11020" max="11262" width="9.81640625" style="291"/>
    <col min="11263" max="11263" width="3.81640625" style="291" customWidth="1"/>
    <col min="11264" max="11265" width="9.54296875" style="291" customWidth="1"/>
    <col min="11266" max="11267" width="14.7265625" style="291" customWidth="1"/>
    <col min="11268" max="11268" width="0" style="291" hidden="1" customWidth="1"/>
    <col min="11269" max="11275" width="9.54296875" style="291" customWidth="1"/>
    <col min="11276" max="11518" width="9.81640625" style="291"/>
    <col min="11519" max="11519" width="3.81640625" style="291" customWidth="1"/>
    <col min="11520" max="11521" width="9.54296875" style="291" customWidth="1"/>
    <col min="11522" max="11523" width="14.7265625" style="291" customWidth="1"/>
    <col min="11524" max="11524" width="0" style="291" hidden="1" customWidth="1"/>
    <col min="11525" max="11531" width="9.54296875" style="291" customWidth="1"/>
    <col min="11532" max="11774" width="9.81640625" style="291"/>
    <col min="11775" max="11775" width="3.81640625" style="291" customWidth="1"/>
    <col min="11776" max="11777" width="9.54296875" style="291" customWidth="1"/>
    <col min="11778" max="11779" width="14.7265625" style="291" customWidth="1"/>
    <col min="11780" max="11780" width="0" style="291" hidden="1" customWidth="1"/>
    <col min="11781" max="11787" width="9.54296875" style="291" customWidth="1"/>
    <col min="11788" max="12030" width="9.81640625" style="291"/>
    <col min="12031" max="12031" width="3.81640625" style="291" customWidth="1"/>
    <col min="12032" max="12033" width="9.54296875" style="291" customWidth="1"/>
    <col min="12034" max="12035" width="14.7265625" style="291" customWidth="1"/>
    <col min="12036" max="12036" width="0" style="291" hidden="1" customWidth="1"/>
    <col min="12037" max="12043" width="9.54296875" style="291" customWidth="1"/>
    <col min="12044" max="12286" width="9.81640625" style="291"/>
    <col min="12287" max="12287" width="3.81640625" style="291" customWidth="1"/>
    <col min="12288" max="12289" width="9.54296875" style="291" customWidth="1"/>
    <col min="12290" max="12291" width="14.7265625" style="291" customWidth="1"/>
    <col min="12292" max="12292" width="0" style="291" hidden="1" customWidth="1"/>
    <col min="12293" max="12299" width="9.54296875" style="291" customWidth="1"/>
    <col min="12300" max="12542" width="9.81640625" style="291"/>
    <col min="12543" max="12543" width="3.81640625" style="291" customWidth="1"/>
    <col min="12544" max="12545" width="9.54296875" style="291" customWidth="1"/>
    <col min="12546" max="12547" width="14.7265625" style="291" customWidth="1"/>
    <col min="12548" max="12548" width="0" style="291" hidden="1" customWidth="1"/>
    <col min="12549" max="12555" width="9.54296875" style="291" customWidth="1"/>
    <col min="12556" max="12798" width="9.81640625" style="291"/>
    <col min="12799" max="12799" width="3.81640625" style="291" customWidth="1"/>
    <col min="12800" max="12801" width="9.54296875" style="291" customWidth="1"/>
    <col min="12802" max="12803" width="14.7265625" style="291" customWidth="1"/>
    <col min="12804" max="12804" width="0" style="291" hidden="1" customWidth="1"/>
    <col min="12805" max="12811" width="9.54296875" style="291" customWidth="1"/>
    <col min="12812" max="13054" width="9.81640625" style="291"/>
    <col min="13055" max="13055" width="3.81640625" style="291" customWidth="1"/>
    <col min="13056" max="13057" width="9.54296875" style="291" customWidth="1"/>
    <col min="13058" max="13059" width="14.7265625" style="291" customWidth="1"/>
    <col min="13060" max="13060" width="0" style="291" hidden="1" customWidth="1"/>
    <col min="13061" max="13067" width="9.54296875" style="291" customWidth="1"/>
    <col min="13068" max="13310" width="9.81640625" style="291"/>
    <col min="13311" max="13311" width="3.81640625" style="291" customWidth="1"/>
    <col min="13312" max="13313" width="9.54296875" style="291" customWidth="1"/>
    <col min="13314" max="13315" width="14.7265625" style="291" customWidth="1"/>
    <col min="13316" max="13316" width="0" style="291" hidden="1" customWidth="1"/>
    <col min="13317" max="13323" width="9.54296875" style="291" customWidth="1"/>
    <col min="13324" max="13566" width="9.81640625" style="291"/>
    <col min="13567" max="13567" width="3.81640625" style="291" customWidth="1"/>
    <col min="13568" max="13569" width="9.54296875" style="291" customWidth="1"/>
    <col min="13570" max="13571" width="14.7265625" style="291" customWidth="1"/>
    <col min="13572" max="13572" width="0" style="291" hidden="1" customWidth="1"/>
    <col min="13573" max="13579" width="9.54296875" style="291" customWidth="1"/>
    <col min="13580" max="13822" width="9.81640625" style="291"/>
    <col min="13823" max="13823" width="3.81640625" style="291" customWidth="1"/>
    <col min="13824" max="13825" width="9.54296875" style="291" customWidth="1"/>
    <col min="13826" max="13827" width="14.7265625" style="291" customWidth="1"/>
    <col min="13828" max="13828" width="0" style="291" hidden="1" customWidth="1"/>
    <col min="13829" max="13835" width="9.54296875" style="291" customWidth="1"/>
    <col min="13836" max="14078" width="9.81640625" style="291"/>
    <col min="14079" max="14079" width="3.81640625" style="291" customWidth="1"/>
    <col min="14080" max="14081" width="9.54296875" style="291" customWidth="1"/>
    <col min="14082" max="14083" width="14.7265625" style="291" customWidth="1"/>
    <col min="14084" max="14084" width="0" style="291" hidden="1" customWidth="1"/>
    <col min="14085" max="14091" width="9.54296875" style="291" customWidth="1"/>
    <col min="14092" max="14334" width="9.81640625" style="291"/>
    <col min="14335" max="14335" width="3.81640625" style="291" customWidth="1"/>
    <col min="14336" max="14337" width="9.54296875" style="291" customWidth="1"/>
    <col min="14338" max="14339" width="14.7265625" style="291" customWidth="1"/>
    <col min="14340" max="14340" width="0" style="291" hidden="1" customWidth="1"/>
    <col min="14341" max="14347" width="9.54296875" style="291" customWidth="1"/>
    <col min="14348" max="14590" width="9.81640625" style="291"/>
    <col min="14591" max="14591" width="3.81640625" style="291" customWidth="1"/>
    <col min="14592" max="14593" width="9.54296875" style="291" customWidth="1"/>
    <col min="14594" max="14595" width="14.7265625" style="291" customWidth="1"/>
    <col min="14596" max="14596" width="0" style="291" hidden="1" customWidth="1"/>
    <col min="14597" max="14603" width="9.54296875" style="291" customWidth="1"/>
    <col min="14604" max="14846" width="9.81640625" style="291"/>
    <col min="14847" max="14847" width="3.81640625" style="291" customWidth="1"/>
    <col min="14848" max="14849" width="9.54296875" style="291" customWidth="1"/>
    <col min="14850" max="14851" width="14.7265625" style="291" customWidth="1"/>
    <col min="14852" max="14852" width="0" style="291" hidden="1" customWidth="1"/>
    <col min="14853" max="14859" width="9.54296875" style="291" customWidth="1"/>
    <col min="14860" max="15102" width="9.81640625" style="291"/>
    <col min="15103" max="15103" width="3.81640625" style="291" customWidth="1"/>
    <col min="15104" max="15105" width="9.54296875" style="291" customWidth="1"/>
    <col min="15106" max="15107" width="14.7265625" style="291" customWidth="1"/>
    <col min="15108" max="15108" width="0" style="291" hidden="1" customWidth="1"/>
    <col min="15109" max="15115" width="9.54296875" style="291" customWidth="1"/>
    <col min="15116" max="15358" width="9.81640625" style="291"/>
    <col min="15359" max="15359" width="3.81640625" style="291" customWidth="1"/>
    <col min="15360" max="15361" width="9.54296875" style="291" customWidth="1"/>
    <col min="15362" max="15363" width="14.7265625" style="291" customWidth="1"/>
    <col min="15364" max="15364" width="0" style="291" hidden="1" customWidth="1"/>
    <col min="15365" max="15371" width="9.54296875" style="291" customWidth="1"/>
    <col min="15372" max="15614" width="9.81640625" style="291"/>
    <col min="15615" max="15615" width="3.81640625" style="291" customWidth="1"/>
    <col min="15616" max="15617" width="9.54296875" style="291" customWidth="1"/>
    <col min="15618" max="15619" width="14.7265625" style="291" customWidth="1"/>
    <col min="15620" max="15620" width="0" style="291" hidden="1" customWidth="1"/>
    <col min="15621" max="15627" width="9.54296875" style="291" customWidth="1"/>
    <col min="15628" max="15870" width="9.81640625" style="291"/>
    <col min="15871" max="15871" width="3.81640625" style="291" customWidth="1"/>
    <col min="15872" max="15873" width="9.54296875" style="291" customWidth="1"/>
    <col min="15874" max="15875" width="14.7265625" style="291" customWidth="1"/>
    <col min="15876" max="15876" width="0" style="291" hidden="1" customWidth="1"/>
    <col min="15877" max="15883" width="9.54296875" style="291" customWidth="1"/>
    <col min="15884" max="16126" width="9.81640625" style="291"/>
    <col min="16127" max="16127" width="3.81640625" style="291" customWidth="1"/>
    <col min="16128" max="16129" width="9.54296875" style="291" customWidth="1"/>
    <col min="16130" max="16131" width="14.7265625" style="291" customWidth="1"/>
    <col min="16132" max="16132" width="0" style="291" hidden="1" customWidth="1"/>
    <col min="16133" max="16139" width="9.54296875" style="291" customWidth="1"/>
    <col min="16140" max="16384" width="9.81640625" style="291"/>
  </cols>
  <sheetData>
    <row r="1" spans="1:8" s="254" customFormat="1" ht="18" customHeight="1">
      <c r="B1"/>
      <c r="C1"/>
      <c r="D1"/>
      <c r="E1"/>
      <c r="F1" s="255" t="s">
        <v>77</v>
      </c>
      <c r="G1" s="256" t="s">
        <v>141</v>
      </c>
      <c r="H1"/>
    </row>
    <row r="2" spans="1:8" s="254" customFormat="1" ht="14.5" customHeight="1">
      <c r="B2"/>
      <c r="C2"/>
      <c r="D2"/>
      <c r="E2"/>
      <c r="F2" s="255" t="s">
        <v>79</v>
      </c>
      <c r="G2" s="257" t="s">
        <v>142</v>
      </c>
      <c r="H2"/>
    </row>
    <row r="3" spans="1:8" s="254" customFormat="1" ht="14.5" customHeight="1" thickBot="1">
      <c r="B3"/>
      <c r="C3"/>
      <c r="D3"/>
      <c r="E3"/>
      <c r="F3" s="255" t="s">
        <v>81</v>
      </c>
      <c r="G3" s="258" t="s">
        <v>143</v>
      </c>
      <c r="H3"/>
    </row>
    <row r="4" spans="1:8" s="254" customFormat="1" ht="17.25" customHeight="1" thickBot="1">
      <c r="A4" s="259"/>
      <c r="B4" s="592" t="s">
        <v>144</v>
      </c>
      <c r="C4" s="592"/>
      <c r="D4" s="261">
        <v>45384</v>
      </c>
      <c r="E4"/>
      <c r="F4"/>
      <c r="G4"/>
      <c r="H4"/>
    </row>
    <row r="5" spans="1:8" s="254" customFormat="1" ht="4" customHeight="1" thickBot="1">
      <c r="A5" s="259"/>
      <c r="B5" s="593"/>
      <c r="C5" s="593"/>
      <c r="D5" s="262"/>
      <c r="E5"/>
      <c r="F5" s="259"/>
      <c r="G5" s="259"/>
      <c r="H5"/>
    </row>
    <row r="6" spans="1:8" s="254" customFormat="1" ht="17.25" customHeight="1" thickBot="1">
      <c r="A6" s="259"/>
      <c r="B6" s="592" t="s">
        <v>145</v>
      </c>
      <c r="C6" s="592"/>
      <c r="D6" s="263" t="s">
        <v>82</v>
      </c>
      <c r="E6"/>
      <c r="F6" s="260" t="s">
        <v>146</v>
      </c>
      <c r="G6" s="264" t="str">
        <f>'1. CD'!D9</f>
        <v>SS24 PRODUCTION</v>
      </c>
      <c r="H6"/>
    </row>
    <row r="7" spans="1:8" s="254" customFormat="1" ht="4" customHeight="1" thickBot="1">
      <c r="A7" s="259"/>
      <c r="B7" s="594"/>
      <c r="C7" s="594"/>
      <c r="D7" s="262"/>
      <c r="E7"/>
      <c r="F7" s="265"/>
      <c r="G7" s="265"/>
      <c r="H7"/>
    </row>
    <row r="8" spans="1:8" s="254" customFormat="1" ht="17.25" customHeight="1" thickBot="1">
      <c r="A8" s="259"/>
      <c r="B8" s="592" t="s">
        <v>147</v>
      </c>
      <c r="C8" s="592"/>
      <c r="D8" s="263" t="str">
        <f>'1. CD'!$D$7</f>
        <v>G10AHD116A</v>
      </c>
      <c r="E8" s="266"/>
      <c r="F8" s="260" t="s">
        <v>118</v>
      </c>
      <c r="G8" s="263" t="str">
        <f>'1. CD'!D10</f>
        <v>HOODIE</v>
      </c>
      <c r="H8"/>
    </row>
    <row r="9" spans="1:8" s="254" customFormat="1" ht="9" customHeight="1" thickBot="1">
      <c r="A9" s="267"/>
      <c r="B9" s="268"/>
      <c r="C9" s="268"/>
      <c r="D9" s="268"/>
      <c r="F9" s="268"/>
      <c r="G9" s="268"/>
    </row>
    <row r="10" spans="1:8" s="273" customFormat="1" ht="33.75" customHeight="1" thickBot="1">
      <c r="A10" s="269" t="s">
        <v>148</v>
      </c>
      <c r="B10" s="270" t="s">
        <v>149</v>
      </c>
      <c r="C10" s="590" t="s">
        <v>150</v>
      </c>
      <c r="D10" s="591"/>
      <c r="E10" s="591"/>
      <c r="F10" s="591"/>
      <c r="G10" s="271" t="s">
        <v>151</v>
      </c>
      <c r="H10" s="272" t="s">
        <v>152</v>
      </c>
    </row>
    <row r="11" spans="1:8" s="254" customFormat="1" ht="50" customHeight="1">
      <c r="A11" s="274">
        <v>1</v>
      </c>
      <c r="B11" s="275" t="s">
        <v>153</v>
      </c>
      <c r="C11" s="276" t="s">
        <v>613</v>
      </c>
      <c r="D11" s="277"/>
      <c r="E11" s="277"/>
      <c r="F11" s="277"/>
      <c r="G11" s="274"/>
      <c r="H11" s="274"/>
    </row>
    <row r="12" spans="1:8" s="254" customFormat="1" ht="76.5" customHeight="1">
      <c r="A12" s="278">
        <v>2</v>
      </c>
      <c r="B12" s="279" t="s">
        <v>154</v>
      </c>
      <c r="C12" s="280" t="s">
        <v>155</v>
      </c>
      <c r="D12" s="281"/>
      <c r="E12" s="281"/>
      <c r="F12" s="282"/>
      <c r="G12" s="283"/>
      <c r="H12" s="283"/>
    </row>
    <row r="13" spans="1:8" s="254" customFormat="1" ht="76.5" customHeight="1">
      <c r="A13" s="278">
        <v>3</v>
      </c>
      <c r="B13" s="279" t="s">
        <v>156</v>
      </c>
      <c r="C13" s="595" t="s">
        <v>614</v>
      </c>
      <c r="D13" s="596"/>
      <c r="E13" s="596"/>
      <c r="F13" s="597"/>
      <c r="G13" s="283"/>
      <c r="H13" s="283"/>
    </row>
    <row r="14" spans="1:8" s="254" customFormat="1" ht="76.5" customHeight="1">
      <c r="A14" s="278">
        <v>4</v>
      </c>
      <c r="B14" s="279" t="s">
        <v>157</v>
      </c>
      <c r="C14" s="284" t="s">
        <v>592</v>
      </c>
      <c r="D14" s="285"/>
      <c r="E14" s="285"/>
      <c r="F14" s="286"/>
      <c r="G14" s="283"/>
      <c r="H14" s="283"/>
    </row>
    <row r="15" spans="1:8" s="254" customFormat="1" ht="76.5" customHeight="1">
      <c r="A15" s="278">
        <v>5</v>
      </c>
      <c r="B15" s="279" t="s">
        <v>158</v>
      </c>
      <c r="C15" s="595" t="s">
        <v>652</v>
      </c>
      <c r="D15" s="596"/>
      <c r="E15" s="596"/>
      <c r="F15" s="597"/>
      <c r="G15" s="283"/>
      <c r="H15" s="283"/>
    </row>
    <row r="16" spans="1:8" s="254" customFormat="1" ht="76.5" customHeight="1">
      <c r="A16" s="278">
        <v>6</v>
      </c>
      <c r="B16" s="279" t="s">
        <v>159</v>
      </c>
      <c r="C16" s="595" t="s">
        <v>617</v>
      </c>
      <c r="D16" s="596"/>
      <c r="E16" s="596"/>
      <c r="F16" s="597"/>
      <c r="G16" s="283"/>
      <c r="H16" s="283"/>
    </row>
    <row r="17" spans="1:8" s="254" customFormat="1" ht="87" customHeight="1">
      <c r="A17" s="278">
        <v>7</v>
      </c>
      <c r="B17" s="279" t="s">
        <v>160</v>
      </c>
      <c r="C17" s="601" t="s">
        <v>616</v>
      </c>
      <c r="D17" s="602"/>
      <c r="E17" s="602"/>
      <c r="F17" s="603"/>
      <c r="G17" s="283"/>
      <c r="H17" s="283"/>
    </row>
    <row r="18" spans="1:8" s="254" customFormat="1" ht="76.5" customHeight="1">
      <c r="A18" s="278">
        <v>8</v>
      </c>
      <c r="B18" s="279" t="s">
        <v>161</v>
      </c>
      <c r="C18" s="595" t="s">
        <v>162</v>
      </c>
      <c r="D18" s="596"/>
      <c r="E18" s="596"/>
      <c r="F18" s="597"/>
      <c r="G18" s="283"/>
      <c r="H18" s="283"/>
    </row>
    <row r="19" spans="1:8" s="254" customFormat="1" ht="76.5" customHeight="1">
      <c r="A19" s="278">
        <v>9</v>
      </c>
      <c r="B19" s="279" t="s">
        <v>163</v>
      </c>
      <c r="C19" s="604" t="s">
        <v>500</v>
      </c>
      <c r="D19" s="605"/>
      <c r="E19" s="605"/>
      <c r="F19" s="606"/>
      <c r="G19" s="283"/>
      <c r="H19" s="283"/>
    </row>
    <row r="20" spans="1:8" s="254" customFormat="1" ht="76.5" customHeight="1" thickBot="1">
      <c r="A20" s="287">
        <v>10</v>
      </c>
      <c r="B20" s="288" t="s">
        <v>164</v>
      </c>
      <c r="C20" s="598" t="s">
        <v>498</v>
      </c>
      <c r="D20" s="599"/>
      <c r="E20" s="599"/>
      <c r="F20" s="600"/>
      <c r="G20" s="289"/>
      <c r="H20" s="289"/>
    </row>
    <row r="21" spans="1:8" ht="12" customHeight="1">
      <c r="A21" s="273"/>
      <c r="B21" s="273"/>
      <c r="C21" s="290"/>
      <c r="D21" s="290"/>
      <c r="E21" s="290"/>
      <c r="F21" s="290"/>
      <c r="G21" s="273"/>
      <c r="H21" s="273"/>
    </row>
    <row r="22" spans="1:8" ht="34.5" customHeight="1">
      <c r="A22" s="273"/>
      <c r="B22" s="589" t="s">
        <v>165</v>
      </c>
      <c r="C22" s="589"/>
      <c r="D22" s="589"/>
      <c r="E22" s="290"/>
      <c r="F22" s="290"/>
      <c r="G22" s="589" t="s">
        <v>166</v>
      </c>
      <c r="H22" s="589"/>
    </row>
    <row r="23" spans="1:8" ht="40" customHeight="1">
      <c r="A23" s="273"/>
      <c r="B23" s="292"/>
      <c r="C23" s="292"/>
      <c r="D23" s="292"/>
      <c r="E23" s="292"/>
      <c r="F23" s="254"/>
      <c r="G23" s="292"/>
      <c r="H23" s="292"/>
    </row>
    <row r="24" spans="1:8" ht="40" customHeight="1">
      <c r="A24" s="259"/>
      <c r="B24" s="293"/>
      <c r="C24" s="293"/>
      <c r="D24" s="293"/>
      <c r="E24" s="293"/>
      <c r="F24" s="293"/>
      <c r="G24" s="293"/>
      <c r="H24" s="293"/>
    </row>
    <row r="25" spans="1:8" ht="40" customHeight="1">
      <c r="A25" s="259"/>
      <c r="B25" s="293"/>
      <c r="C25" s="293"/>
      <c r="D25" s="293"/>
      <c r="E25" s="293"/>
      <c r="F25" s="293"/>
      <c r="G25" s="293"/>
      <c r="H25" s="293"/>
    </row>
    <row r="26" spans="1:8" ht="40" customHeight="1">
      <c r="A26" s="259"/>
      <c r="B26" s="293"/>
      <c r="C26" s="293"/>
      <c r="D26" s="293"/>
      <c r="E26" s="293"/>
      <c r="F26" s="293"/>
      <c r="G26" s="293"/>
      <c r="H26" s="293"/>
    </row>
    <row r="27" spans="1:8" ht="40" customHeight="1">
      <c r="A27" s="259"/>
      <c r="B27" s="293"/>
      <c r="C27" s="293"/>
      <c r="D27" s="293"/>
      <c r="E27" s="293"/>
      <c r="F27" s="293"/>
      <c r="G27" s="293"/>
      <c r="H27" s="293"/>
    </row>
    <row r="28" spans="1:8" ht="40" customHeight="1">
      <c r="A28" s="259"/>
      <c r="B28" s="293"/>
      <c r="C28" s="293"/>
      <c r="D28" s="293"/>
      <c r="E28" s="293"/>
      <c r="F28" s="293"/>
      <c r="G28" s="293"/>
      <c r="H28" s="293"/>
    </row>
    <row r="29" spans="1:8" ht="40" customHeight="1">
      <c r="A29" s="259"/>
      <c r="B29" s="293"/>
      <c r="C29" s="293"/>
      <c r="D29" s="293"/>
      <c r="E29" s="293"/>
      <c r="F29" s="293"/>
      <c r="G29" s="293"/>
      <c r="H29" s="293"/>
    </row>
    <row r="30" spans="1:8" ht="40" customHeight="1">
      <c r="A30" s="259"/>
      <c r="B30" s="293"/>
      <c r="C30" s="293"/>
      <c r="D30" s="293"/>
      <c r="E30" s="293"/>
      <c r="F30" s="293"/>
      <c r="G30" s="293"/>
      <c r="H30" s="293"/>
    </row>
    <row r="31" spans="1:8" ht="40" customHeight="1">
      <c r="A31" s="259"/>
      <c r="B31" s="293"/>
      <c r="C31" s="293"/>
      <c r="D31" s="293"/>
      <c r="E31" s="293"/>
      <c r="F31" s="293"/>
      <c r="G31" s="293"/>
      <c r="H31" s="293"/>
    </row>
    <row r="32" spans="1:8" ht="40" customHeight="1">
      <c r="A32" s="259"/>
      <c r="B32" s="293"/>
      <c r="C32" s="293"/>
      <c r="D32" s="293"/>
      <c r="E32" s="293"/>
      <c r="F32" s="293"/>
      <c r="G32" s="293"/>
      <c r="H32" s="293"/>
    </row>
    <row r="33" spans="1:13" ht="40" customHeight="1">
      <c r="A33" s="259"/>
      <c r="B33" s="293"/>
      <c r="C33" s="293"/>
      <c r="D33" s="293"/>
      <c r="E33" s="293"/>
      <c r="F33" s="293"/>
      <c r="G33" s="293"/>
      <c r="H33" s="293"/>
    </row>
    <row r="34" spans="1:13" ht="59.25" customHeight="1">
      <c r="A34" s="259"/>
      <c r="B34" s="293" t="s">
        <v>167</v>
      </c>
      <c r="C34" s="293"/>
      <c r="D34" s="293"/>
      <c r="E34" s="293"/>
      <c r="F34" s="293"/>
      <c r="G34" s="293"/>
      <c r="H34" s="293"/>
    </row>
    <row r="35" spans="1:13" ht="40" customHeight="1">
      <c r="A35" s="259"/>
      <c r="B35" s="293"/>
      <c r="C35" s="293"/>
      <c r="D35" s="293"/>
      <c r="E35" s="293"/>
      <c r="F35" s="293"/>
      <c r="G35" s="293"/>
      <c r="H35" s="293"/>
      <c r="M35" s="291" t="s">
        <v>167</v>
      </c>
    </row>
    <row r="36" spans="1:13" ht="40" customHeight="1">
      <c r="A36" s="259"/>
      <c r="B36" s="293"/>
      <c r="C36" s="293"/>
      <c r="D36" s="293"/>
      <c r="E36" s="293"/>
      <c r="F36" s="293"/>
      <c r="G36" s="293"/>
      <c r="H36" s="293"/>
    </row>
    <row r="37" spans="1:13" ht="40" customHeight="1">
      <c r="A37" s="259"/>
      <c r="B37" s="293"/>
      <c r="C37" s="293"/>
      <c r="D37" s="293"/>
      <c r="E37" s="293"/>
      <c r="F37" s="293"/>
      <c r="G37" s="293"/>
      <c r="H37" s="293"/>
    </row>
    <row r="38" spans="1:13" ht="59.25" customHeight="1">
      <c r="A38" s="259"/>
      <c r="B38" s="294" t="s">
        <v>168</v>
      </c>
      <c r="C38" s="293"/>
      <c r="D38" s="293"/>
      <c r="E38" s="293"/>
      <c r="F38" s="293"/>
      <c r="G38" s="293"/>
      <c r="H38" s="293"/>
    </row>
    <row r="39" spans="1:13" ht="153.75" customHeight="1">
      <c r="A39" s="259"/>
      <c r="B39" s="293"/>
      <c r="C39" s="293"/>
      <c r="D39" s="293"/>
      <c r="E39" s="293"/>
      <c r="F39" s="293"/>
      <c r="G39" s="295"/>
      <c r="H39" s="295"/>
      <c r="I39" s="296"/>
      <c r="J39" s="296"/>
    </row>
    <row r="40" spans="1:13" ht="40" customHeight="1">
      <c r="A40" s="259"/>
      <c r="B40" s="293"/>
      <c r="C40" s="293"/>
      <c r="D40" s="293"/>
      <c r="E40" s="293"/>
      <c r="F40" s="293"/>
      <c r="G40" s="295"/>
      <c r="H40" s="295"/>
      <c r="I40" s="296"/>
      <c r="J40" s="296"/>
    </row>
    <row r="41" spans="1:13" ht="141.75" customHeight="1">
      <c r="A41" s="259"/>
      <c r="B41" s="293"/>
      <c r="C41" s="293"/>
      <c r="D41" s="293"/>
      <c r="E41" s="293"/>
      <c r="F41" s="293"/>
      <c r="G41" s="295">
        <f>G39</f>
        <v>0</v>
      </c>
      <c r="H41" s="295"/>
      <c r="I41" s="296"/>
      <c r="J41" s="296"/>
      <c r="M41" s="297" t="s">
        <v>169</v>
      </c>
    </row>
    <row r="42" spans="1:13" ht="40" customHeight="1">
      <c r="A42" s="259"/>
      <c r="B42" s="293"/>
      <c r="C42" s="293"/>
      <c r="D42" s="293"/>
      <c r="E42" s="293"/>
      <c r="F42" s="293"/>
      <c r="G42" s="293"/>
      <c r="H42" s="293"/>
    </row>
    <row r="43" spans="1:13" ht="40" customHeight="1">
      <c r="A43" s="259"/>
      <c r="B43" s="293"/>
      <c r="C43" s="293"/>
      <c r="D43" s="293"/>
      <c r="E43" s="293"/>
      <c r="F43" s="293"/>
      <c r="G43" s="293"/>
      <c r="H43" s="293"/>
    </row>
    <row r="44" spans="1:13" ht="40" customHeight="1">
      <c r="A44" s="259"/>
      <c r="B44" s="293"/>
      <c r="C44" s="293"/>
      <c r="D44" s="293"/>
      <c r="E44" s="293"/>
      <c r="F44" s="293"/>
      <c r="G44" s="293"/>
      <c r="H44" s="293"/>
    </row>
    <row r="45" spans="1:13" ht="40" customHeight="1">
      <c r="A45" s="259"/>
      <c r="B45" s="293"/>
      <c r="C45" s="293"/>
      <c r="D45" s="293"/>
      <c r="E45" s="293"/>
      <c r="F45" s="293"/>
      <c r="G45" s="293"/>
      <c r="H45" s="293"/>
    </row>
    <row r="46" spans="1:13" ht="40" customHeight="1">
      <c r="A46" s="259"/>
      <c r="B46" s="293"/>
      <c r="C46" s="293"/>
      <c r="D46" s="293"/>
      <c r="E46" s="293"/>
      <c r="F46" s="293"/>
      <c r="G46" s="293"/>
      <c r="H46" s="293"/>
    </row>
    <row r="47" spans="1:13" ht="40" customHeight="1">
      <c r="A47" s="259"/>
      <c r="B47" s="293"/>
      <c r="C47" s="293"/>
      <c r="D47" s="293"/>
      <c r="E47" s="293"/>
      <c r="F47" s="293"/>
      <c r="G47" s="293"/>
      <c r="H47" s="293"/>
    </row>
    <row r="48" spans="1:13" ht="40" customHeight="1">
      <c r="A48" s="259"/>
      <c r="B48" s="293"/>
      <c r="C48" s="293"/>
      <c r="D48" s="293"/>
      <c r="E48" s="293"/>
      <c r="F48" s="293"/>
      <c r="G48" s="293"/>
      <c r="H48" s="293"/>
    </row>
    <row r="49" spans="1:8" ht="40" customHeight="1">
      <c r="A49" s="259"/>
      <c r="B49" s="298" t="s">
        <v>170</v>
      </c>
      <c r="C49" s="293"/>
      <c r="D49" s="293"/>
      <c r="E49" s="293"/>
      <c r="F49" s="293"/>
      <c r="G49" s="293"/>
      <c r="H49" s="293"/>
    </row>
    <row r="50" spans="1:8" ht="40" customHeight="1">
      <c r="A50" s="259"/>
      <c r="B50" s="293"/>
      <c r="C50" s="293"/>
      <c r="D50" s="293"/>
      <c r="E50" s="293"/>
      <c r="F50" s="293"/>
      <c r="G50" s="293"/>
      <c r="H50" s="293"/>
    </row>
    <row r="51" spans="1:8" ht="40" customHeight="1">
      <c r="A51" s="259"/>
      <c r="B51" s="293"/>
      <c r="C51" s="293"/>
      <c r="D51" s="293"/>
      <c r="E51" s="293"/>
      <c r="F51" s="293"/>
      <c r="G51" s="293"/>
      <c r="H51" s="293"/>
    </row>
    <row r="52" spans="1:8" ht="40" customHeight="1">
      <c r="A52" s="259"/>
      <c r="B52" s="293"/>
      <c r="C52" s="293"/>
      <c r="D52" s="293"/>
      <c r="E52" s="293"/>
      <c r="F52" s="293"/>
      <c r="G52" s="293"/>
      <c r="H52" s="293"/>
    </row>
    <row r="53" spans="1:8" ht="40" customHeight="1">
      <c r="A53" s="259"/>
      <c r="B53" s="293"/>
      <c r="C53" s="293"/>
      <c r="D53" s="293"/>
      <c r="E53" s="293"/>
      <c r="F53" s="293"/>
      <c r="G53" s="293"/>
      <c r="H53" s="293" t="s">
        <v>171</v>
      </c>
    </row>
    <row r="54" spans="1:8" ht="40" customHeight="1">
      <c r="A54" s="259"/>
      <c r="B54" s="293"/>
      <c r="C54" s="293"/>
      <c r="D54" s="293"/>
      <c r="E54" s="293"/>
      <c r="F54" s="293"/>
      <c r="G54" s="293"/>
      <c r="H54" s="293"/>
    </row>
    <row r="55" spans="1:8" ht="40" customHeight="1">
      <c r="A55" s="259"/>
      <c r="B55" s="293"/>
      <c r="C55" s="293"/>
      <c r="D55" s="293"/>
      <c r="E55" s="293"/>
      <c r="F55" s="293"/>
      <c r="G55" s="293"/>
      <c r="H55" s="293"/>
    </row>
    <row r="56" spans="1:8" ht="40" customHeight="1">
      <c r="A56" s="259"/>
      <c r="B56" s="293"/>
      <c r="C56" s="293"/>
      <c r="D56" s="293"/>
      <c r="E56" s="293"/>
      <c r="F56" s="293"/>
      <c r="G56" s="293"/>
      <c r="H56" s="293"/>
    </row>
    <row r="57" spans="1:8" ht="40" customHeight="1">
      <c r="A57" s="259"/>
      <c r="B57" s="293"/>
      <c r="C57" s="293"/>
      <c r="D57" s="293"/>
      <c r="E57" s="293"/>
      <c r="F57" s="293"/>
      <c r="G57" s="293"/>
      <c r="H57" s="293"/>
    </row>
    <row r="58" spans="1:8" ht="40" customHeight="1">
      <c r="A58" s="259"/>
      <c r="B58" s="293"/>
      <c r="C58" s="293"/>
      <c r="D58" s="293"/>
      <c r="E58" s="293"/>
      <c r="F58" s="293"/>
      <c r="G58" s="293"/>
      <c r="H58" s="293"/>
    </row>
    <row r="59" spans="1:8" ht="40" customHeight="1">
      <c r="A59" s="259"/>
      <c r="B59" s="293"/>
      <c r="C59" s="293"/>
      <c r="D59" s="293"/>
      <c r="E59" s="293"/>
      <c r="F59" s="293"/>
      <c r="G59" s="293"/>
      <c r="H59" s="293"/>
    </row>
    <row r="60" spans="1:8" ht="40" customHeight="1">
      <c r="A60" s="259"/>
      <c r="B60" s="293"/>
      <c r="C60" s="293"/>
      <c r="D60" s="293"/>
      <c r="E60" s="293"/>
      <c r="F60" s="293"/>
      <c r="G60" s="293"/>
      <c r="H60" s="293"/>
    </row>
    <row r="61" spans="1:8" ht="40" customHeight="1">
      <c r="A61" s="259"/>
      <c r="B61" s="293"/>
      <c r="C61" s="293"/>
      <c r="D61" s="293"/>
      <c r="E61" s="293"/>
      <c r="F61" s="293"/>
      <c r="G61" s="293"/>
      <c r="H61" s="293"/>
    </row>
    <row r="62" spans="1:8" ht="40" customHeight="1">
      <c r="A62" s="259"/>
      <c r="B62" s="293"/>
      <c r="C62" s="293"/>
      <c r="D62" s="293"/>
      <c r="E62" s="293"/>
      <c r="F62" s="293"/>
      <c r="G62" s="293"/>
      <c r="H62" s="293"/>
    </row>
    <row r="63" spans="1:8" ht="40" customHeight="1">
      <c r="A63" s="259"/>
      <c r="B63" s="293"/>
      <c r="C63" s="293"/>
      <c r="D63" s="293"/>
      <c r="E63" s="293"/>
      <c r="F63" s="293"/>
      <c r="G63" s="293"/>
      <c r="H63" s="293"/>
    </row>
    <row r="64" spans="1:8" ht="40" customHeight="1">
      <c r="A64" s="259"/>
      <c r="B64" s="293"/>
      <c r="C64" s="293"/>
      <c r="D64" s="293"/>
      <c r="E64" s="293"/>
      <c r="F64" s="293"/>
      <c r="G64" s="293"/>
      <c r="H64" s="293"/>
    </row>
    <row r="65" spans="1:8" ht="40" customHeight="1">
      <c r="A65" s="259"/>
      <c r="B65" s="293"/>
      <c r="C65" s="293"/>
      <c r="D65" s="293"/>
      <c r="E65" s="293"/>
      <c r="F65" s="293"/>
      <c r="G65" s="293"/>
      <c r="H65" s="293"/>
    </row>
    <row r="66" spans="1:8" ht="40" customHeight="1">
      <c r="A66" s="259"/>
      <c r="B66" s="293"/>
      <c r="C66" s="293"/>
      <c r="D66" s="293"/>
      <c r="E66" s="293"/>
      <c r="F66" s="293"/>
      <c r="G66" s="293"/>
      <c r="H66" s="293"/>
    </row>
    <row r="67" spans="1:8" ht="40" customHeight="1">
      <c r="A67" s="259"/>
      <c r="B67" s="293"/>
      <c r="C67" s="293"/>
      <c r="D67" s="293"/>
      <c r="E67" s="293"/>
      <c r="F67" s="293"/>
      <c r="G67" s="293"/>
      <c r="H67" s="293"/>
    </row>
    <row r="68" spans="1:8" ht="40" customHeight="1">
      <c r="A68" s="259"/>
      <c r="B68" s="293"/>
      <c r="C68" s="293"/>
      <c r="D68" s="293"/>
      <c r="E68" s="293"/>
      <c r="F68" s="293"/>
      <c r="G68" s="293"/>
      <c r="H68" s="293"/>
    </row>
    <row r="69" spans="1:8" ht="40" customHeight="1">
      <c r="A69" s="259"/>
      <c r="B69" s="293"/>
      <c r="C69" s="293"/>
      <c r="D69" s="293"/>
      <c r="E69" s="293"/>
      <c r="F69" s="293"/>
      <c r="G69" s="293"/>
      <c r="H69" s="293"/>
    </row>
    <row r="103" spans="3:3">
      <c r="C103" s="299" t="s">
        <v>172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0668FF1-6EBB-4A1D-991E-1933197514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371199-5C91-4002-AC16-7440AD158CB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8CF102-684A-446A-9FCF-CCF678C22FE9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CD</vt:lpstr>
      <vt:lpstr>2. TRIM CARD</vt:lpstr>
      <vt:lpstr>DETAIL STICKER</vt:lpstr>
      <vt:lpstr>VỊ TRÍ HÌNH IN</vt:lpstr>
      <vt:lpstr>SPEC</vt:lpstr>
      <vt:lpstr>PACKING</vt:lpstr>
      <vt:lpstr>PP MEETING </vt:lpstr>
      <vt:lpstr>'1. CD'!Print_Area</vt:lpstr>
      <vt:lpstr>'2. TRIM CARD'!Print_Area</vt:lpstr>
      <vt:lpstr>PACKING!Print_Area</vt:lpstr>
      <vt:lpstr>'PP MEETING '!Print_Area</vt:lpstr>
      <vt:lpstr>SPEC!Print_Area</vt:lpstr>
      <vt:lpstr>'VỊ TRÍ HÌNH IN'!Print_Area</vt:lpstr>
      <vt:lpstr>'1. CD'!Print_Titles</vt:lpstr>
      <vt:lpstr>'2. TRIM CARD'!Print_Titles</vt:lpstr>
      <vt:lpstr>'VỊ TRÍ HÌNH IN'!Print_Titles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2024-04-02T03:51:50Z</cp:lastPrinted>
  <dcterms:created xsi:type="dcterms:W3CDTF">2016-05-06T01:47:29Z</dcterms:created>
  <dcterms:modified xsi:type="dcterms:W3CDTF">2024-04-02T06:59:46Z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