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1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3-SS24/2-PRODUCTION/2-STYLE-FILE/CUTTING DOCKETS/DROP AMAZON/FLEECE/"/>
    </mc:Choice>
  </mc:AlternateContent>
  <xr:revisionPtr revIDLastSave="87" documentId="13_ncr:1_{62123313-C8BF-4B09-ADE4-171BF074ABC6}" xr6:coauthVersionLast="47" xr6:coauthVersionMax="47" xr10:uidLastSave="{E342616F-C74D-46C0-8489-F9636145A29F}"/>
  <bookViews>
    <workbookView xWindow="-110" yWindow="-110" windowWidth="19420" windowHeight="10300" tabRatio="836" xr2:uid="{00000000-000D-0000-FFFF-FFFF00000000}"/>
  </bookViews>
  <sheets>
    <sheet name="1. CD" sheetId="22" r:id="rId1"/>
    <sheet name="2. TRIM CARD" sheetId="5" r:id="rId2"/>
    <sheet name="DETAIL STICKER" sheetId="34" r:id="rId3"/>
    <sheet name="SPEC" sheetId="33" r:id="rId4"/>
    <sheet name="PACKING" sheetId="28" r:id="rId5"/>
    <sheet name="PP MEETING " sheetId="30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__SCM40" localSheetId="2">'[1]Raw material movement'!#REF!</definedName>
    <definedName name="____SCM40">'[1]Raw material movement'!#REF!</definedName>
    <definedName name="___SCM40" localSheetId="2">'[2]Raw material movement'!#REF!</definedName>
    <definedName name="___SCM40">'[2]Raw material movement'!#REF!</definedName>
    <definedName name="__SCM40" localSheetId="2">'[3]Raw material movement'!#REF!</definedName>
    <definedName name="__SCM40">'[3]Raw material movement'!#REF!</definedName>
    <definedName name="_2DATA_DATA2_L" localSheetId="2">'[4]#REF'!#REF!</definedName>
    <definedName name="_2DATA_DATA2_L">'[4]#REF'!#REF!</definedName>
    <definedName name="_DATA_DATA2_L" localSheetId="2">'[5]#REF'!#REF!</definedName>
    <definedName name="_DATA_DATA2_L">'[5]#REF'!#REF!</definedName>
    <definedName name="_Fill" localSheetId="1" hidden="1">#REF!</definedName>
    <definedName name="_Fill" localSheetId="2" hidden="1">#REF!</definedName>
    <definedName name="_Fill" localSheetId="4" hidden="1">#REF!</definedName>
    <definedName name="_Fill" localSheetId="5" hidden="1">#REF!</definedName>
    <definedName name="_Fill" localSheetId="3" hidden="1">#REF!</definedName>
    <definedName name="_Fill" hidden="1">#REF!</definedName>
    <definedName name="_xlnm._FilterDatabase" localSheetId="2" hidden="1">'DETAIL STICKER'!$A$1:$N$113</definedName>
    <definedName name="_SCM40" localSheetId="2">'[2]Raw material movement'!#REF!</definedName>
    <definedName name="_SCM40">'[2]Raw material movement'!#REF!</definedName>
    <definedName name="AB" localSheetId="2">#REF!</definedName>
    <definedName name="AB" localSheetId="4">#REF!</definedName>
    <definedName name="AB" localSheetId="5">#REF!</definedName>
    <definedName name="AB">#REF!</definedName>
    <definedName name="CODE">[6]CODE!$A$6:$B$156</definedName>
    <definedName name="DA" localSheetId="2">'[7]Raw material movement'!#REF!</definedName>
    <definedName name="DA">'[8]Raw material movement'!#REF!</definedName>
    <definedName name="df" localSheetId="2">'[2]Raw material movement'!#REF!</definedName>
    <definedName name="df">'[2]Raw material movement'!#REF!</definedName>
    <definedName name="dsdf" localSheetId="2">'[9]Raw material movement'!#REF!</definedName>
    <definedName name="dsdf">'[9]Raw material movement'!#REF!</definedName>
    <definedName name="GDFD" localSheetId="2">'[10]Raw material movement'!#REF!</definedName>
    <definedName name="GDFD">'[11]Raw material movement'!#REF!</definedName>
    <definedName name="IB" localSheetId="2">#REF!</definedName>
    <definedName name="IB" localSheetId="4">#REF!</definedName>
    <definedName name="IB" localSheetId="5">#REF!</definedName>
    <definedName name="IB">#REF!</definedName>
    <definedName name="INTERNAL_INVOICE" localSheetId="2">[12]UN!#REF!</definedName>
    <definedName name="INTERNAL_INVOICE">[13]UN!#REF!</definedName>
    <definedName name="MAHANG" localSheetId="2">#REF!</definedName>
    <definedName name="MAHANG" localSheetId="4">#REF!</definedName>
    <definedName name="MAHANG" localSheetId="5">#REF!</definedName>
    <definedName name="MAHANG">#REF!</definedName>
    <definedName name="MAVT">[14]Code!$A$7:$A$73</definedName>
    <definedName name="NAVY" localSheetId="2" hidden="1">#REF!</definedName>
    <definedName name="NAVY" localSheetId="4" hidden="1">#REF!</definedName>
    <definedName name="NAVY" localSheetId="5" hidden="1">#REF!</definedName>
    <definedName name="NAVY" localSheetId="3" hidden="1">#REF!</definedName>
    <definedName name="NAVY" hidden="1">#REF!</definedName>
    <definedName name="PRICE" localSheetId="2">#REF!</definedName>
    <definedName name="PRICE" localSheetId="5">#REF!</definedName>
    <definedName name="PRICE">#REF!</definedName>
    <definedName name="_xlnm.Print_Area" localSheetId="0">'1. CD'!$A$1:$P$112</definedName>
    <definedName name="_xlnm.Print_Area" localSheetId="1">'2. TRIM CARD'!$A$1:$D$29</definedName>
    <definedName name="_xlnm.Print_Area" localSheetId="4">PACKING!$A$1:$U$19</definedName>
    <definedName name="_xlnm.Print_Area" localSheetId="5">'PP MEETING '!$A$1:$H$23</definedName>
    <definedName name="_xlnm.Print_Area" localSheetId="3">SPEC!$A$1:$N$37</definedName>
    <definedName name="_xlnm.Print_Titles" localSheetId="0">'1. CD'!$1:$10</definedName>
    <definedName name="_xlnm.Print_Titles" localSheetId="1">'2. TRIM CARD'!$1:$5</definedName>
    <definedName name="s" localSheetId="2" hidden="1">#REF!</definedName>
    <definedName name="s" hidden="1">#REF!</definedName>
    <definedName name="SESEAM" localSheetId="2" hidden="1">#REF!</definedName>
    <definedName name="SESEAM" localSheetId="4" hidden="1">#REF!</definedName>
    <definedName name="SESEAM" localSheetId="5" hidden="1">#REF!</definedName>
    <definedName name="SESEAM" localSheetId="3" hidden="1">#REF!</definedName>
    <definedName name="SESEAM" hidden="1">#REF!</definedName>
    <definedName name="style" localSheetId="2">#REF!</definedName>
    <definedName name="style" localSheetId="5">#REF!</definedName>
    <definedName name="style">#REF!</definedName>
    <definedName name="WAFORD" localSheetId="2">#REF!</definedName>
    <definedName name="WAFORD" localSheetId="5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1" i="22" l="1"/>
  <c r="G29" i="22"/>
  <c r="G32" i="22" s="1"/>
  <c r="K29" i="22"/>
  <c r="J29" i="22"/>
  <c r="I29" i="22"/>
  <c r="H29" i="22"/>
  <c r="H113" i="34"/>
  <c r="I112" i="34"/>
  <c r="I111" i="34"/>
  <c r="I110" i="34"/>
  <c r="I109" i="34"/>
  <c r="I108" i="34"/>
  <c r="I107" i="34"/>
  <c r="I106" i="34"/>
  <c r="I105" i="34"/>
  <c r="I104" i="34"/>
  <c r="I103" i="34"/>
  <c r="I102" i="34"/>
  <c r="I101" i="34"/>
  <c r="I100" i="34"/>
  <c r="I99" i="34"/>
  <c r="I98" i="34"/>
  <c r="I97" i="34"/>
  <c r="I96" i="34"/>
  <c r="I95" i="34"/>
  <c r="I94" i="34"/>
  <c r="I93" i="34"/>
  <c r="I92" i="34"/>
  <c r="I91" i="34"/>
  <c r="I90" i="34"/>
  <c r="I89" i="34"/>
  <c r="I88" i="34"/>
  <c r="I87" i="34"/>
  <c r="I86" i="34"/>
  <c r="I85" i="34"/>
  <c r="I84" i="34"/>
  <c r="I83" i="34"/>
  <c r="I82" i="34"/>
  <c r="I81" i="34"/>
  <c r="I80" i="34"/>
  <c r="I79" i="34"/>
  <c r="I78" i="34"/>
  <c r="I77" i="34"/>
  <c r="I76" i="34"/>
  <c r="I75" i="34"/>
  <c r="I74" i="34"/>
  <c r="I73" i="34"/>
  <c r="I72" i="34"/>
  <c r="I71" i="34"/>
  <c r="I70" i="34"/>
  <c r="I69" i="34"/>
  <c r="I68" i="34"/>
  <c r="I67" i="34"/>
  <c r="I66" i="34"/>
  <c r="I65" i="34"/>
  <c r="I64" i="34"/>
  <c r="I63" i="34"/>
  <c r="I62" i="34"/>
  <c r="I61" i="34"/>
  <c r="I60" i="34"/>
  <c r="I59" i="34"/>
  <c r="I58" i="34"/>
  <c r="I57" i="34"/>
  <c r="I56" i="34"/>
  <c r="I55" i="34"/>
  <c r="I54" i="34"/>
  <c r="I53" i="34"/>
  <c r="I52" i="34"/>
  <c r="I51" i="34"/>
  <c r="I50" i="34"/>
  <c r="I49" i="34"/>
  <c r="I48" i="34"/>
  <c r="I47" i="34"/>
  <c r="I46" i="34"/>
  <c r="I45" i="34"/>
  <c r="I44" i="34"/>
  <c r="I43" i="34"/>
  <c r="I42" i="34"/>
  <c r="I41" i="34"/>
  <c r="I40" i="34"/>
  <c r="I39" i="34"/>
  <c r="I38" i="34"/>
  <c r="I37" i="34"/>
  <c r="I36" i="34"/>
  <c r="I35" i="34"/>
  <c r="I34" i="34"/>
  <c r="I33" i="34"/>
  <c r="I32" i="34"/>
  <c r="I31" i="34"/>
  <c r="I30" i="34"/>
  <c r="I29" i="34"/>
  <c r="I28" i="34"/>
  <c r="I27" i="34"/>
  <c r="I26" i="34"/>
  <c r="I25" i="34"/>
  <c r="I24" i="34"/>
  <c r="I23" i="34"/>
  <c r="I22" i="34"/>
  <c r="I21" i="34"/>
  <c r="I20" i="34"/>
  <c r="I19" i="34"/>
  <c r="I18" i="34"/>
  <c r="I17" i="34"/>
  <c r="I16" i="34"/>
  <c r="I15" i="34"/>
  <c r="I14" i="34"/>
  <c r="I13" i="34"/>
  <c r="I12" i="34"/>
  <c r="I11" i="34"/>
  <c r="I10" i="34"/>
  <c r="I9" i="34"/>
  <c r="I8" i="34"/>
  <c r="I7" i="34"/>
  <c r="I6" i="34"/>
  <c r="I5" i="34"/>
  <c r="I4" i="34"/>
  <c r="I3" i="34"/>
  <c r="I2" i="34"/>
  <c r="I113" i="34" s="1"/>
  <c r="H32" i="22" l="1"/>
  <c r="I32" i="22"/>
  <c r="J32" i="22"/>
  <c r="K32" i="22"/>
  <c r="P31" i="22"/>
  <c r="P30" i="22"/>
  <c r="C17" i="30" l="1"/>
  <c r="G8" i="30"/>
  <c r="G6" i="30"/>
  <c r="F49" i="22" l="1"/>
  <c r="G29" i="5"/>
  <c r="G29" i="30"/>
  <c r="L49" i="22"/>
  <c r="B20" i="5"/>
  <c r="G41" i="33"/>
  <c r="H46" i="22" l="1"/>
  <c r="G46" i="22"/>
  <c r="I45" i="22"/>
  <c r="I44" i="22"/>
  <c r="F46" i="22"/>
  <c r="J37" i="33"/>
  <c r="L37" i="33" s="1"/>
  <c r="G37" i="33"/>
  <c r="F37" i="33" s="1"/>
  <c r="E37" i="33" s="1"/>
  <c r="D37" i="33" s="1"/>
  <c r="J36" i="33"/>
  <c r="K36" i="33" s="1"/>
  <c r="L36" i="33" s="1"/>
  <c r="F36" i="33"/>
  <c r="E36" i="33"/>
  <c r="D36" i="33" s="1"/>
  <c r="J35" i="33"/>
  <c r="K35" i="33" s="1"/>
  <c r="L35" i="33" s="1"/>
  <c r="G35" i="33"/>
  <c r="F35" i="33" s="1"/>
  <c r="E35" i="33" s="1"/>
  <c r="D35" i="33" s="1"/>
  <c r="J34" i="33"/>
  <c r="K34" i="33" s="1"/>
  <c r="L34" i="33" s="1"/>
  <c r="G34" i="33"/>
  <c r="F34" i="33" s="1"/>
  <c r="E34" i="33" s="1"/>
  <c r="D34" i="33" s="1"/>
  <c r="K33" i="33"/>
  <c r="L33" i="33" s="1"/>
  <c r="J33" i="33"/>
  <c r="G33" i="33"/>
  <c r="F33" i="33" s="1"/>
  <c r="E33" i="33" s="1"/>
  <c r="D33" i="33" s="1"/>
  <c r="J32" i="33"/>
  <c r="K32" i="33" s="1"/>
  <c r="L32" i="33" s="1"/>
  <c r="H32" i="33"/>
  <c r="G32" i="33" s="1"/>
  <c r="F32" i="33" s="1"/>
  <c r="E32" i="33" s="1"/>
  <c r="D32" i="33" s="1"/>
  <c r="J31" i="33"/>
  <c r="K31" i="33" s="1"/>
  <c r="L31" i="33" s="1"/>
  <c r="G31" i="33"/>
  <c r="F31" i="33"/>
  <c r="E31" i="33" s="1"/>
  <c r="D31" i="33" s="1"/>
  <c r="J30" i="33"/>
  <c r="K30" i="33" s="1"/>
  <c r="L30" i="33" s="1"/>
  <c r="H30" i="33"/>
  <c r="G30" i="33"/>
  <c r="F30" i="33"/>
  <c r="E30" i="33"/>
  <c r="D30" i="33" s="1"/>
  <c r="K29" i="33"/>
  <c r="L29" i="33" s="1"/>
  <c r="J29" i="33"/>
  <c r="J28" i="33"/>
  <c r="K28" i="33" s="1"/>
  <c r="L28" i="33" s="1"/>
  <c r="G28" i="33"/>
  <c r="G29" i="33" s="1"/>
  <c r="F29" i="33" s="1"/>
  <c r="E29" i="33" s="1"/>
  <c r="D29" i="33" s="1"/>
  <c r="J27" i="33"/>
  <c r="K27" i="33" s="1"/>
  <c r="L27" i="33" s="1"/>
  <c r="G27" i="33"/>
  <c r="F27" i="33" s="1"/>
  <c r="E27" i="33" s="1"/>
  <c r="D27" i="33" s="1"/>
  <c r="J26" i="33"/>
  <c r="K26" i="33" s="1"/>
  <c r="L26" i="33" s="1"/>
  <c r="G26" i="33"/>
  <c r="F26" i="33"/>
  <c r="E26" i="33" s="1"/>
  <c r="D26" i="33" s="1"/>
  <c r="J25" i="33"/>
  <c r="K25" i="33" s="1"/>
  <c r="L25" i="33" s="1"/>
  <c r="G25" i="33"/>
  <c r="F25" i="33" s="1"/>
  <c r="E25" i="33" s="1"/>
  <c r="D25" i="33" s="1"/>
  <c r="J24" i="33"/>
  <c r="K24" i="33" s="1"/>
  <c r="L24" i="33" s="1"/>
  <c r="G24" i="33"/>
  <c r="F24" i="33" s="1"/>
  <c r="E24" i="33" s="1"/>
  <c r="D24" i="33" s="1"/>
  <c r="H23" i="33"/>
  <c r="J23" i="33" s="1"/>
  <c r="K23" i="33" s="1"/>
  <c r="L23" i="33" s="1"/>
  <c r="G23" i="33"/>
  <c r="F23" i="33"/>
  <c r="E23" i="33" s="1"/>
  <c r="D23" i="33" s="1"/>
  <c r="H22" i="33"/>
  <c r="J22" i="33" s="1"/>
  <c r="K22" i="33" s="1"/>
  <c r="L22" i="33" s="1"/>
  <c r="G22" i="33"/>
  <c r="F22" i="33" s="1"/>
  <c r="E22" i="33" s="1"/>
  <c r="D22" i="33" s="1"/>
  <c r="H21" i="33"/>
  <c r="J21" i="33" s="1"/>
  <c r="K21" i="33" s="1"/>
  <c r="L21" i="33" s="1"/>
  <c r="G21" i="33"/>
  <c r="F21" i="33" s="1"/>
  <c r="E21" i="33" s="1"/>
  <c r="D21" i="33" s="1"/>
  <c r="J20" i="33"/>
  <c r="K20" i="33" s="1"/>
  <c r="L20" i="33" s="1"/>
  <c r="G20" i="33"/>
  <c r="F20" i="33"/>
  <c r="E20" i="33"/>
  <c r="D20" i="33" s="1"/>
  <c r="H19" i="33"/>
  <c r="G19" i="33" s="1"/>
  <c r="F19" i="33" s="1"/>
  <c r="E19" i="33" s="1"/>
  <c r="D19" i="33" s="1"/>
  <c r="L18" i="33"/>
  <c r="K18" i="33"/>
  <c r="H18" i="33"/>
  <c r="F18" i="33"/>
  <c r="E18" i="33"/>
  <c r="D18" i="33"/>
  <c r="J17" i="33"/>
  <c r="K17" i="33" s="1"/>
  <c r="L17" i="33" s="1"/>
  <c r="G17" i="33"/>
  <c r="F17" i="33"/>
  <c r="E17" i="33"/>
  <c r="D17" i="33"/>
  <c r="H16" i="33"/>
  <c r="J16" i="33" s="1"/>
  <c r="K16" i="33" s="1"/>
  <c r="L16" i="33" s="1"/>
  <c r="H15" i="33"/>
  <c r="J15" i="33" s="1"/>
  <c r="K15" i="33" s="1"/>
  <c r="L15" i="33" s="1"/>
  <c r="G15" i="33"/>
  <c r="F15" i="33" s="1"/>
  <c r="E15" i="33" s="1"/>
  <c r="D15" i="33" s="1"/>
  <c r="J14" i="33"/>
  <c r="K14" i="33" s="1"/>
  <c r="L14" i="33" s="1"/>
  <c r="G14" i="33"/>
  <c r="F14" i="33" s="1"/>
  <c r="E14" i="33" s="1"/>
  <c r="D14" i="33" s="1"/>
  <c r="J13" i="33"/>
  <c r="K13" i="33" s="1"/>
  <c r="L13" i="33" s="1"/>
  <c r="E13" i="33"/>
  <c r="D13" i="33"/>
  <c r="K12" i="33"/>
  <c r="L12" i="33" s="1"/>
  <c r="H12" i="33"/>
  <c r="F12" i="33"/>
  <c r="E12" i="33"/>
  <c r="D12" i="33"/>
  <c r="J11" i="33"/>
  <c r="K11" i="33" s="1"/>
  <c r="L11" i="33" s="1"/>
  <c r="G11" i="33"/>
  <c r="F11" i="33" s="1"/>
  <c r="E11" i="33" s="1"/>
  <c r="D11" i="33" s="1"/>
  <c r="J10" i="33"/>
  <c r="K10" i="33" s="1"/>
  <c r="L10" i="33" s="1"/>
  <c r="G10" i="33"/>
  <c r="F10" i="33"/>
  <c r="E10" i="33" s="1"/>
  <c r="D10" i="33" s="1"/>
  <c r="J9" i="33"/>
  <c r="K9" i="33" s="1"/>
  <c r="L9" i="33" s="1"/>
  <c r="G9" i="33"/>
  <c r="F9" i="33"/>
  <c r="E9" i="33" s="1"/>
  <c r="D9" i="33" s="1"/>
  <c r="J8" i="33"/>
  <c r="K8" i="33" s="1"/>
  <c r="L8" i="33" s="1"/>
  <c r="G8" i="33"/>
  <c r="F8" i="33"/>
  <c r="E8" i="33"/>
  <c r="D8" i="33" s="1"/>
  <c r="F28" i="33" l="1"/>
  <c r="E28" i="33" s="1"/>
  <c r="D28" i="33" s="1"/>
  <c r="G16" i="33"/>
  <c r="F16" i="33" s="1"/>
  <c r="E16" i="33" s="1"/>
  <c r="D16" i="33" s="1"/>
  <c r="J19" i="33"/>
  <c r="K19" i="33" s="1"/>
  <c r="L19" i="33" s="1"/>
  <c r="B18" i="5"/>
  <c r="D15" i="5"/>
  <c r="D14" i="5"/>
  <c r="A14" i="5"/>
  <c r="C15" i="5"/>
  <c r="A16" i="5"/>
  <c r="L50" i="22"/>
  <c r="L65" i="22"/>
  <c r="L64" i="22"/>
  <c r="G52" i="22"/>
  <c r="G53" i="22"/>
  <c r="G54" i="22"/>
  <c r="G55" i="22"/>
  <c r="G56" i="22"/>
  <c r="G57" i="22"/>
  <c r="G51" i="22"/>
  <c r="B15" i="5" s="1"/>
  <c r="H51" i="22"/>
  <c r="H52" i="22"/>
  <c r="H53" i="22"/>
  <c r="H54" i="22"/>
  <c r="H55" i="22"/>
  <c r="H56" i="22"/>
  <c r="H57" i="22"/>
  <c r="H50" i="22" l="1"/>
  <c r="I46" i="22" l="1"/>
  <c r="H62" i="22" l="1"/>
  <c r="G62" i="22"/>
  <c r="A20" i="5"/>
  <c r="B16" i="5"/>
  <c r="A12" i="5"/>
  <c r="D6" i="5"/>
  <c r="K55" i="22" l="1"/>
  <c r="M55" i="22" s="1"/>
  <c r="O55" i="22" s="1"/>
  <c r="B39" i="22" l="1"/>
  <c r="B105" i="22" l="1"/>
  <c r="H63" i="22" l="1"/>
  <c r="H64" i="22"/>
  <c r="H65" i="22"/>
  <c r="H66" i="22"/>
  <c r="H61" i="22"/>
  <c r="D12" i="5"/>
  <c r="D13" i="5"/>
  <c r="B7" i="5"/>
  <c r="A38" i="22"/>
  <c r="H49" i="22"/>
  <c r="B73" i="22" l="1"/>
  <c r="D8" i="30"/>
  <c r="G41" i="30"/>
  <c r="G66" i="22" l="1"/>
  <c r="L66" i="22"/>
  <c r="G65" i="22"/>
  <c r="G64" i="22"/>
  <c r="G63" i="22"/>
  <c r="G61" i="22"/>
  <c r="B22" i="5" s="1"/>
  <c r="C25" i="22" l="1"/>
  <c r="C24" i="22"/>
  <c r="C20" i="22"/>
  <c r="C19" i="22"/>
  <c r="B13" i="5" l="1"/>
  <c r="C13" i="5" l="1"/>
  <c r="A10" i="5"/>
  <c r="A11" i="5"/>
  <c r="A8" i="5"/>
  <c r="B86" i="22"/>
  <c r="P29" i="22"/>
  <c r="P32" i="22" s="1"/>
  <c r="D29" i="22"/>
  <c r="P28" i="22"/>
  <c r="P24" i="22"/>
  <c r="D24" i="22"/>
  <c r="D25" i="22" s="1"/>
  <c r="P23" i="22"/>
  <c r="D32" i="22" l="1"/>
  <c r="D5" i="5" s="1"/>
  <c r="D10" i="5" s="1"/>
  <c r="D30" i="22"/>
  <c r="D31" i="22" s="1"/>
  <c r="C5" i="5"/>
  <c r="C6" i="5"/>
  <c r="C10" i="5" s="1"/>
  <c r="C12" i="5" s="1"/>
  <c r="C14" i="5" s="1"/>
  <c r="B88" i="22"/>
  <c r="B87" i="22"/>
  <c r="P25" i="22"/>
  <c r="B5" i="5" l="1"/>
  <c r="B6" i="5" s="1"/>
  <c r="P18" i="22" l="1"/>
  <c r="D19" i="22"/>
  <c r="D20" i="22" s="1"/>
  <c r="H34" i="22"/>
  <c r="K53" i="22" s="1"/>
  <c r="M53" i="22" s="1"/>
  <c r="O53" i="22" s="1"/>
  <c r="I34" i="22"/>
  <c r="K54" i="22" s="1"/>
  <c r="M54" i="22" s="1"/>
  <c r="O54" i="22" s="1"/>
  <c r="J34" i="22"/>
  <c r="K34" i="22"/>
  <c r="K56" i="22" s="1"/>
  <c r="M56" i="22" s="1"/>
  <c r="O56" i="22" s="1"/>
  <c r="B96" i="22"/>
  <c r="B97" i="22"/>
  <c r="C112" i="22"/>
  <c r="F112" i="22" l="1"/>
  <c r="H112" i="22"/>
  <c r="G112" i="22"/>
  <c r="E112" i="22"/>
  <c r="P19" i="22"/>
  <c r="P20" i="22" s="1"/>
  <c r="G34" i="22"/>
  <c r="E41" i="22"/>
  <c r="B95" i="22"/>
  <c r="K52" i="22" l="1"/>
  <c r="M52" i="22" s="1"/>
  <c r="O52" i="22" s="1"/>
  <c r="D112" i="22"/>
  <c r="I112" i="22" s="1"/>
  <c r="P34" i="22"/>
  <c r="K50" i="22" l="1"/>
  <c r="M50" i="22" s="1"/>
  <c r="O50" i="22" s="1"/>
  <c r="K51" i="22"/>
  <c r="M51" i="22" s="1"/>
  <c r="O51" i="22" s="1"/>
  <c r="K57" i="22"/>
  <c r="M57" i="22" s="1"/>
  <c r="O57" i="22" s="1"/>
  <c r="K62" i="22"/>
  <c r="M62" i="22" s="1"/>
  <c r="O62" i="22" s="1"/>
  <c r="K63" i="22"/>
  <c r="M63" i="22" s="1"/>
  <c r="O63" i="22" s="1"/>
  <c r="K66" i="22"/>
  <c r="M66" i="22" s="1"/>
  <c r="O66" i="22" s="1"/>
  <c r="K61" i="22"/>
  <c r="M61" i="22" s="1"/>
  <c r="O61" i="22" s="1"/>
  <c r="K64" i="22"/>
  <c r="M64" i="22" s="1"/>
  <c r="O64" i="22" s="1"/>
  <c r="K49" i="22"/>
  <c r="M49" i="22" s="1"/>
  <c r="O49" i="22" s="1"/>
  <c r="G39" i="22"/>
  <c r="I39" i="22" s="1"/>
  <c r="J39" i="22" s="1"/>
  <c r="K65" i="22"/>
  <c r="M65" i="22" s="1"/>
  <c r="O65" i="22" s="1"/>
  <c r="G41" i="22"/>
  <c r="I41" i="22" s="1"/>
  <c r="L39" i="22" l="1"/>
  <c r="L41" i="22"/>
  <c r="B4" i="5"/>
  <c r="D4" i="5" s="1"/>
  <c r="B3" i="5"/>
  <c r="D3" i="5" s="1"/>
  <c r="B2" i="5"/>
  <c r="D2" i="5" s="1"/>
  <c r="B10" i="5" l="1"/>
  <c r="B12" i="5" s="1"/>
  <c r="B14" i="5" s="1"/>
  <c r="A13" i="5"/>
  <c r="A4" i="5"/>
  <c r="A3" i="5"/>
  <c r="A2" i="5"/>
</calcChain>
</file>

<file path=xl/sharedStrings.xml><?xml version="1.0" encoding="utf-8"?>
<sst xmlns="http://schemas.openxmlformats.org/spreadsheetml/2006/main" count="1705" uniqueCount="659">
  <si>
    <t xml:space="preserve">CUTTING DOCKET 
TÁC NGHIỆP </t>
  </si>
  <si>
    <t>Mã số:</t>
  </si>
  <si>
    <t>MER.QT-1.BM.4</t>
  </si>
  <si>
    <t>Lần ban hành:</t>
  </si>
  <si>
    <t>01</t>
  </si>
  <si>
    <t>Số trang</t>
  </si>
  <si>
    <t>MER - THÚY /TUYỀN 205</t>
  </si>
  <si>
    <t>CUTTING DOCKET</t>
  </si>
  <si>
    <t>TRIỂN KHAI SẢN XUẤT  THEO ÁO MẪU G10AHD117, MÀU CREAM CHUYỂN CÙNG TÁC NGHIỆP G10AHD116A NGÀY 2/4/24</t>
  </si>
  <si>
    <t xml:space="preserve">JOB NUMBER:  </t>
  </si>
  <si>
    <t>G10  SS24  G2638</t>
  </si>
  <si>
    <t xml:space="preserve">STYLE NUMBER: </t>
  </si>
  <si>
    <t>G10AHD117A</t>
  </si>
  <si>
    <t xml:space="preserve">STYLE NAME : </t>
  </si>
  <si>
    <t>LICENSE HOODIE by GOLF WANG</t>
  </si>
  <si>
    <t>SEASON:</t>
  </si>
  <si>
    <t>SS24 PRODUCTION</t>
  </si>
  <si>
    <t>TÊN HÀNG:</t>
  </si>
  <si>
    <t>HOODIE</t>
  </si>
  <si>
    <t>DROP:</t>
  </si>
  <si>
    <t>AMAZON</t>
  </si>
  <si>
    <t>NGÀY CẤP:</t>
  </si>
  <si>
    <t>VẢI CHÍNH:</t>
  </si>
  <si>
    <t>100% OE COTTON FLEECE 350GSM (10oz)</t>
  </si>
  <si>
    <t>NGÀY GIAO HÀNG:</t>
  </si>
  <si>
    <t xml:space="preserve">THÀNH PHẦN: </t>
  </si>
  <si>
    <t>100% COTTON</t>
  </si>
  <si>
    <t>KHỔ VẢI:</t>
  </si>
  <si>
    <t>178CM</t>
  </si>
  <si>
    <t xml:space="preserve">Xí nghiệp: </t>
  </si>
  <si>
    <t>UN-AVAILABLE</t>
  </si>
  <si>
    <t>KHÁCH HÀNG:</t>
  </si>
  <si>
    <t>GOLF WANG</t>
  </si>
  <si>
    <t xml:space="preserve">XUẤT NGÀY </t>
  </si>
  <si>
    <t>SKU</t>
  </si>
  <si>
    <t>COLOR 1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</si>
  <si>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</si>
  <si>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</si>
  <si>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</si>
  <si>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</si>
  <si>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</si>
  <si>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</si>
  <si>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</si>
  <si>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</si>
  <si>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FW23T1008</t>
  </si>
  <si>
    <t>PINK</t>
  </si>
  <si>
    <t>ĐÃ XUỐNG TÁC NGHIỆP 18.5.23</t>
  </si>
  <si>
    <t>EXTRA (+/-)</t>
  </si>
  <si>
    <t>TOTAL :</t>
  </si>
  <si>
    <t>COLOR 2</t>
  </si>
  <si>
    <t>GREEN</t>
  </si>
  <si>
    <t xml:space="preserve">COLOR </t>
  </si>
  <si>
    <t>BROWN</t>
  </si>
  <si>
    <t>SHIPPING SAMPLE</t>
  </si>
  <si>
    <t>PHOTOSHOOT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</si>
  <si>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</si>
  <si>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</si>
  <si>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</si>
  <si>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</si>
  <si>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</si>
  <si>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</si>
  <si>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</si>
  <si>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</si>
  <si>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</si>
  <si>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</t>
  </si>
  <si>
    <t>SỐ LƯỢNG CẦN CẤP CHO TEST IN</t>
  </si>
  <si>
    <t>SỐ LƯỢNG CẦN CẤP CHO TỔ CẮT (GROSS)</t>
  </si>
  <si>
    <t xml:space="preserve">GHI CHÚ / CODE VẢI </t>
  </si>
  <si>
    <t>VẢI CHÍNH</t>
  </si>
  <si>
    <t>BISON</t>
  </si>
  <si>
    <t>GWSS24P0802011A00K
LOT 1-2A, ÁNH A, CẤP TRIỆT TIÊU</t>
  </si>
  <si>
    <t>RIB 2X2_COTTON SPANDEX_97/3_390GSM_VTK5824</t>
  </si>
  <si>
    <t xml:space="preserve">LAI TAY, LAI ÁO </t>
  </si>
  <si>
    <t>GWSS24P0802012A00K
LOT 1-1B/ ÁNH A, CẤP TRIỆT TIÊU (PHIẾU CẤP  G10-1809)</t>
  </si>
  <si>
    <t>SIZE SHIPPING SAMPLE VÀ PHOTOSHOOT CHI TIẾT  BÊN DƯỚI:</t>
  </si>
  <si>
    <t>Size</t>
  </si>
  <si>
    <t>TỔNG</t>
  </si>
  <si>
    <t>Shipping sample</t>
  </si>
  <si>
    <t>Photoshoot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</si>
  <si>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</si>
  <si>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</si>
  <si>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</si>
  <si>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</si>
  <si>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</si>
  <si>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</si>
  <si>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</si>
  <si>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</si>
  <si>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</si>
  <si>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</si>
  <si>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</si>
  <si>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</si>
  <si>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BR1939</t>
  </si>
  <si>
    <t>CUỘN</t>
  </si>
  <si>
    <t>CHỈ 40/2 MAY NHÃN</t>
  </si>
  <si>
    <t xml:space="preserve">WHITE </t>
  </si>
  <si>
    <t>WHITE</t>
  </si>
  <si>
    <t>NHÃN CHÍNH -SIZE TAB (DAMASK - WOVEN) 2" X 1"</t>
  </si>
  <si>
    <t xml:space="preserve">BLACK /WHITE </t>
  </si>
  <si>
    <t>PCS</t>
  </si>
  <si>
    <t>G10-0792</t>
  </si>
  <si>
    <t xml:space="preserve">NHÃN SIZE  0.5" x 1" -SIZE S </t>
  </si>
  <si>
    <t>NHÃN SIZE  0.5" x 1" -SIZE M</t>
  </si>
  <si>
    <t>NHÃN SIZE  0.5" x 1" -SIZE L</t>
  </si>
  <si>
    <t>NHÃN SIZE  0.5" x 1" -SIZE XL</t>
  </si>
  <si>
    <t>NHÃN SIZE  0.5" x 1" -SIZE XXL</t>
  </si>
  <si>
    <t xml:space="preserve">NHÃN THÀNH PHẦN 100% COTTON-THEO TỪNG SIZE </t>
  </si>
  <si>
    <t>PHẦN C : PHỤ LIỆU ĐÓNG GÓI</t>
  </si>
  <si>
    <t>STICKER POLYBAG 2 5/8"X1"</t>
  </si>
  <si>
    <t xml:space="preserve">PCS </t>
  </si>
  <si>
    <t>STICKER CARTON</t>
  </si>
  <si>
    <t>BAO NYLON 14"X16", CÓ LOGO</t>
  </si>
  <si>
    <t>CLEAR</t>
  </si>
  <si>
    <t xml:space="preserve">BIG POLY BAG  120 CM X 100 CM </t>
  </si>
  <si>
    <t>THÙNG CARTON 60X40X30 CM</t>
  </si>
  <si>
    <t>NATURAL</t>
  </si>
  <si>
    <t>TẤM LÓT THÙNG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</si>
  <si>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</si>
  <si>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</si>
  <si>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</si>
  <si>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-IN DIGITAL TẠI  THÂN TRƯỚC (IN THÀNH PHẨM)
-IN 2 TAY (THÀNH PHẨM -IN TRONG NHÀ )</t>
  </si>
  <si>
    <t xml:space="preserve">HÌNH IN </t>
  </si>
  <si>
    <t>CHẤT LƯỢNG VÀ KÍCH THƯỚC</t>
  </si>
  <si>
    <t>DUYỆT HÌNH IN THEO</t>
  </si>
  <si>
    <t>DUYỆT HÌNH IN THEO  S.O  G10AHD117 MÀU SAND ĐÃ CHUYỂN IN NGÀY 1/4/24</t>
  </si>
  <si>
    <t>THÔNG TIN ĐỊNH VỊ HÌNH IN 
RẬP ĐỊNH VỊ DUYỆT NGÀY 4.8.23</t>
  </si>
  <si>
    <t>XS</t>
  </si>
  <si>
    <t>SIZE ART</t>
  </si>
  <si>
    <t>W: 4" X H: 2.57"</t>
  </si>
  <si>
    <r>
      <t xml:space="preserve">ĐỊNH VỊ HÌNH IN DIGITAL  THÂN TRƯỚC : </t>
    </r>
    <r>
      <rPr>
        <sz val="24"/>
        <rFont val="Muli"/>
      </rPr>
      <t>TỪ ĐƯỜNG TRA CỔ GIỮA ĐẾN ĐỈNH HÌNH IN</t>
    </r>
    <r>
      <rPr>
        <b/>
        <u/>
        <sz val="24"/>
        <rFont val="Muli"/>
      </rPr>
      <t xml:space="preserve">
</t>
    </r>
    <r>
      <rPr>
        <sz val="24"/>
        <rFont val="Muli"/>
      </rPr>
      <t>CANH ĐỀU 2 BÊN</t>
    </r>
    <r>
      <rPr>
        <b/>
        <u/>
        <sz val="24"/>
        <rFont val="Muli"/>
      </rPr>
      <t xml:space="preserve"> </t>
    </r>
  </si>
  <si>
    <t>2.75"</t>
  </si>
  <si>
    <t>3"</t>
  </si>
  <si>
    <t>3.25"</t>
  </si>
  <si>
    <t>3.5"</t>
  </si>
  <si>
    <t>3.75"</t>
  </si>
  <si>
    <t>W: 3" X H: 16.46"</t>
  </si>
  <si>
    <r>
      <t xml:space="preserve">ĐỊNH VỊ HÌNH IN 2 TAY : </t>
    </r>
    <r>
      <rPr>
        <sz val="24"/>
        <rFont val="Muli"/>
      </rPr>
      <t xml:space="preserve">TỪ ĐƯỜNG TRA TAY ĐẾN CẠNH HÌNH IN  VÀ HÌNH IN NẰM GIỮA SÓNG TAY </t>
    </r>
  </si>
  <si>
    <t>1.25"</t>
  </si>
  <si>
    <t>1.5"</t>
  </si>
  <si>
    <t>1.75"</t>
  </si>
  <si>
    <t>2"</t>
  </si>
  <si>
    <t>2.25"</t>
  </si>
  <si>
    <t xml:space="preserve">-CHIỀU HÌNH IN VÀ MÀU IN TỪNG TAY NHƯ TECH PACK KÈM THEO TRANG SAU
 </t>
  </si>
  <si>
    <t>IN TẠI GIỮA THÂN SAU</t>
  </si>
  <si>
    <t>XEM FILE TECHPACK</t>
  </si>
  <si>
    <t>THÔNG TIN ĐỊNH VỊ HÌNH IN</t>
  </si>
  <si>
    <t>HÌNH IN THÂN SAU</t>
  </si>
  <si>
    <r>
      <rPr>
        <b/>
        <u/>
        <sz val="22"/>
        <rFont val="Muli"/>
      </rPr>
      <t>ĐỊNH VỊ HÌNH IN THÂN TRƯỚC</t>
    </r>
    <r>
      <rPr>
        <sz val="22"/>
        <rFont val="Muli"/>
      </rPr>
      <t xml:space="preserve">
CANH GIỮA THÂN TRƯỚC, CÁCH ĐƯỜNG TRA CỔ</t>
    </r>
  </si>
  <si>
    <r>
      <t>THÊU :</t>
    </r>
    <r>
      <rPr>
        <b/>
        <sz val="22"/>
        <rFont val="Muli"/>
      </rPr>
      <t xml:space="preserve"> </t>
    </r>
  </si>
  <si>
    <t>KHÔNG CÓ</t>
  </si>
  <si>
    <t>DUYỆT HÌNH THÊU THEO</t>
  </si>
  <si>
    <t>DUYỆT THEO PPS CHUYỂN CÙNG TÁC NGHIỆP</t>
  </si>
  <si>
    <t>THÔNG TIN ĐỊNH VỊ HÌNH THÊU</t>
  </si>
  <si>
    <r>
      <rPr>
        <b/>
        <u/>
        <sz val="22"/>
        <rFont val="Muli"/>
      </rPr>
      <t>ĐỊNH VỊ HÌNH THÊU: THÂN TRƯỚC</t>
    </r>
    <r>
      <rPr>
        <sz val="22"/>
        <rFont val="Muli"/>
      </rPr>
      <t xml:space="preserve">
CANH GIỮA NGỰC TRÁI, CÁCH ĐỈNH VAI</t>
    </r>
  </si>
  <si>
    <t xml:space="preserve"> 7''</t>
  </si>
  <si>
    <t>ĐỊNH VỊ HÌNH THÊU: THÂN SAU</t>
  </si>
  <si>
    <t>CANH GIỮA, CÁCH ĐƯỜNG TRA BO CỔ 7.5CM</t>
  </si>
  <si>
    <r>
      <t>WASH:</t>
    </r>
    <r>
      <rPr>
        <sz val="22"/>
        <rFont val="Muli"/>
      </rPr>
      <t xml:space="preserve"> </t>
    </r>
  </si>
  <si>
    <t>GARMENT WASH</t>
  </si>
  <si>
    <t>CHẤT LƯỢNG, HIỆU ỨNG VÀ MÀU SẮC DUYỆT THEO</t>
  </si>
  <si>
    <t>CHẤT LƯỢNG, HAND FEEL, MẶT LÔNG DUYỆT THEO</t>
  </si>
  <si>
    <t>DUYỆT GARMENT WASH THEO ÁO MẪU G10AHD114 MÀU BLACK ĐÃ CHUYỂN CHO BÊN WASH (CHỊ CHÍNH) NGÀY 26/3/24</t>
  </si>
  <si>
    <t xml:space="preserve">PHẦN D: LƯU Ý </t>
  </si>
  <si>
    <t>-CÁCH MAY THEO NHƯ ÁO MẪU VÀ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</si>
  <si>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</si>
  <si>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</si>
  <si>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</si>
  <si>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</si>
  <si>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- GHI CHÚ…</t>
  </si>
  <si>
    <t>TRIMS CARD</t>
  </si>
  <si>
    <t xml:space="preserve">VẢI CHÍNH </t>
  </si>
  <si>
    <t>THÀNH PHẦN</t>
  </si>
  <si>
    <t>L1-2A</t>
  </si>
  <si>
    <t xml:space="preserve">            LOT 1527/10                        LOT 1528/10</t>
  </si>
  <si>
    <t xml:space="preserve">1543/3 </t>
  </si>
  <si>
    <t>1541/3</t>
  </si>
  <si>
    <t>CHỈ MAY NHÃN CHÍNH (NHƯ ÁO MẪU TRIỂN KHAI )</t>
  </si>
  <si>
    <r>
      <t>GẮN Ở GIỮA CỔ SAU CÁCH ĐƯỜNG MAY CỔ</t>
    </r>
    <r>
      <rPr>
        <b/>
        <sz val="30"/>
        <color theme="9" tint="-0.249977111117893"/>
        <rFont val="Muli"/>
      </rPr>
      <t xml:space="preserve"> 0.75''</t>
    </r>
    <r>
      <rPr>
        <sz val="30"/>
        <rFont val="Muli"/>
      </rPr>
      <t xml:space="preserve"> , MAY 4 CẠNH NHÃN </t>
    </r>
  </si>
  <si>
    <t xml:space="preserve">NHÃN SIZE  0.5" x 1" -THEO TỪNG SIZE </t>
  </si>
  <si>
    <t xml:space="preserve">GẮN Ở CHÍNH GIỮA CẠNH DƯỜI NHÃN CHÍNH </t>
  </si>
  <si>
    <t xml:space="preserve">GẮN SƯỜN TRÁI NGƯỜI MẶC CÁCH ĐƯỜNG TRA BO  2'' </t>
  </si>
  <si>
    <t xml:space="preserve">DÁN BÊN GÓC PHẢI MẶT TRƯỚC BAO KHI NHÌN, CÁCH MÉP 2" VÀ CÁCH ĐÁY BAO 2" </t>
  </si>
  <si>
    <t>HÌNH ẢNH CHỈ ĐỂ THAM KHẢO KIỂU DÁNG STICKER VÀ VỊ TRÍ DÁN</t>
  </si>
  <si>
    <t>14"X16"</t>
  </si>
  <si>
    <t xml:space="preserve">ĐÓNG TRONG MỔI THÙNG CARTON, </t>
  </si>
  <si>
    <t>THÙNG + TẤM LÓT THÙNG + BAO 100X120</t>
  </si>
  <si>
    <t>NATURAL (QUI CÁCH STICKER + ĐÓNG HÀNG Ở MAIL RIÊNG)</t>
  </si>
  <si>
    <t>GHI ĐẦY ĐỦ THÔNG TIN BÊN NGOÀI THÙNG</t>
  </si>
  <si>
    <t>ALBUM</t>
  </si>
  <si>
    <t xml:space="preserve">STYLE NO UA </t>
  </si>
  <si>
    <t xml:space="preserve">STYLE NAME ON PO </t>
  </si>
  <si>
    <t>STYLE NAME</t>
  </si>
  <si>
    <t>PRODUCT</t>
  </si>
  <si>
    <t>COLOR</t>
  </si>
  <si>
    <t>Order Qty</t>
  </si>
  <si>
    <t>EXTRA 8%</t>
  </si>
  <si>
    <t>MODEL NUMBER</t>
  </si>
  <si>
    <t>VENDOR NAME</t>
  </si>
  <si>
    <t>VENDOR SKU</t>
  </si>
  <si>
    <t>UPC</t>
  </si>
  <si>
    <t>GOBLIN</t>
  </si>
  <si>
    <t>G10AHD111A</t>
  </si>
  <si>
    <t>GRADIENT HOODIE by GOLF WANG</t>
  </si>
  <si>
    <t>GOBLIN GRADIENT HOODIE</t>
  </si>
  <si>
    <t>MEDIUM HEATHER</t>
  </si>
  <si>
    <t>SMALL</t>
  </si>
  <si>
    <t>G10AHD112-MTHR</t>
  </si>
  <si>
    <t>UA</t>
  </si>
  <si>
    <t>GWH231201-MHTR-SM</t>
  </si>
  <si>
    <t>850041114545</t>
  </si>
  <si>
    <t>MEDIUM</t>
  </si>
  <si>
    <t>GWH231201-MHTR-MD</t>
  </si>
  <si>
    <t>850041114552</t>
  </si>
  <si>
    <t>LARGE</t>
  </si>
  <si>
    <t>GWH231201-MHTR-LG</t>
  </si>
  <si>
    <t>850041114569</t>
  </si>
  <si>
    <t>X-LARGE</t>
  </si>
  <si>
    <t>GWH231201-MHTR-XL</t>
  </si>
  <si>
    <t>850041114576</t>
  </si>
  <si>
    <t>XX-LARGE</t>
  </si>
  <si>
    <t>GWH231201-MHTR-XX</t>
  </si>
  <si>
    <t>850041114583</t>
  </si>
  <si>
    <t>G10ACW84A</t>
  </si>
  <si>
    <t>GRADIENT CREWNECK by GOLF WANG</t>
  </si>
  <si>
    <t>GOBLIN GRADIENT CREWNECK</t>
  </si>
  <si>
    <t>CREWNECK</t>
  </si>
  <si>
    <t>G10ACW84-MTHR</t>
  </si>
  <si>
    <t>GWF231201-MHTR-SM</t>
  </si>
  <si>
    <t>850041114590</t>
  </si>
  <si>
    <t>GWF231201-MHTR-MD</t>
  </si>
  <si>
    <t>850041114606</t>
  </si>
  <si>
    <t>GWF231201-MHTR-LG</t>
  </si>
  <si>
    <t>850041114613</t>
  </si>
  <si>
    <t>GWF231201-MHTR-XL</t>
  </si>
  <si>
    <t>850041114620</t>
  </si>
  <si>
    <t>GWF231201-MHTR-XX</t>
  </si>
  <si>
    <t>850041114637</t>
  </si>
  <si>
    <t>G10STS132A</t>
  </si>
  <si>
    <t>GRADIENT TEE by GOLF WANG</t>
  </si>
  <si>
    <t>GOBLIN GRADIENT TEE</t>
  </si>
  <si>
    <t>TEE</t>
  </si>
  <si>
    <t>G10STS132-WH</t>
  </si>
  <si>
    <t>GWT231201-WHT-SM</t>
  </si>
  <si>
    <t>850041114644</t>
  </si>
  <si>
    <t>GWT231201-WHT-MD</t>
  </si>
  <si>
    <t>850041114651</t>
  </si>
  <si>
    <t>GWT231201-WHT-LG</t>
  </si>
  <si>
    <t>850041114668</t>
  </si>
  <si>
    <t>GWT231201-WHT-XL</t>
  </si>
  <si>
    <t>850041114675</t>
  </si>
  <si>
    <t>GWT231201-WHT-XX</t>
  </si>
  <si>
    <t>850041114682</t>
  </si>
  <si>
    <t>G10STS131A</t>
  </si>
  <si>
    <t>BUFF TEE by GOLF WANG</t>
  </si>
  <si>
    <t>GOBLIN BUFF TEE</t>
  </si>
  <si>
    <t>BLACK</t>
  </si>
  <si>
    <t>G10STS131-BLK</t>
  </si>
  <si>
    <t>GWT231202-BLK-SM</t>
  </si>
  <si>
    <t>850041114699</t>
  </si>
  <si>
    <t>GWT231202-BLK-MD</t>
  </si>
  <si>
    <t>850041114705</t>
  </si>
  <si>
    <t>GWT231202-BLK-LG</t>
  </si>
  <si>
    <t>850041114712</t>
  </si>
  <si>
    <t>GWT231202-BLK-XL</t>
  </si>
  <si>
    <t>850041114729</t>
  </si>
  <si>
    <t>GWT231202-BLK-XX</t>
  </si>
  <si>
    <t>850041114736</t>
  </si>
  <si>
    <t>G10STS131-WH</t>
  </si>
  <si>
    <t>GWT231202-WHT-SM</t>
  </si>
  <si>
    <t>850041114743</t>
  </si>
  <si>
    <t>GWT231202-WHT-MD</t>
  </si>
  <si>
    <t>850041114750</t>
  </si>
  <si>
    <t>GWT231202-WHT-LG</t>
  </si>
  <si>
    <t>850041114767</t>
  </si>
  <si>
    <t>GWT231202-WHT-XL</t>
  </si>
  <si>
    <t>850041114774</t>
  </si>
  <si>
    <t>GWT231202-WHT-XX</t>
  </si>
  <si>
    <t>850041114781</t>
  </si>
  <si>
    <t>WOLF</t>
  </si>
  <si>
    <t>G10AHD112A</t>
  </si>
  <si>
    <t>WOLF HOODIE by GOLF WANG</t>
  </si>
  <si>
    <t xml:space="preserve">WOLF HOODIE </t>
  </si>
  <si>
    <t xml:space="preserve">HOODIE </t>
  </si>
  <si>
    <t>LT BLUE</t>
  </si>
  <si>
    <t>G10AHD112-LB</t>
  </si>
  <si>
    <t>GWH231202-LTBL-SM</t>
  </si>
  <si>
    <t>850041114804</t>
  </si>
  <si>
    <t>GWH231202-LTBL-MD</t>
  </si>
  <si>
    <t>850041114811</t>
  </si>
  <si>
    <t>GWH231202-LTBL-LG</t>
  </si>
  <si>
    <t>850041114828</t>
  </si>
  <si>
    <t>GWH231202-LTBL-XL</t>
  </si>
  <si>
    <t>850041114835</t>
  </si>
  <si>
    <t>GWH231202-LTBL-XX</t>
  </si>
  <si>
    <t>850041114842</t>
  </si>
  <si>
    <t>G10AHD113A</t>
  </si>
  <si>
    <t>SLATER HOODIE by GOLF WANG</t>
  </si>
  <si>
    <t>WOLF SLATER HOODIE</t>
  </si>
  <si>
    <t>G10AHD113-BLK</t>
  </si>
  <si>
    <t>GWH231203-BLK-SM</t>
  </si>
  <si>
    <t>850041114859</t>
  </si>
  <si>
    <t>GWH231203-BLK-MD</t>
  </si>
  <si>
    <t>850041114866</t>
  </si>
  <si>
    <t>GWH231203-BLK-LG</t>
  </si>
  <si>
    <t>850041114873</t>
  </si>
  <si>
    <t>GWH231203-BLK-XL</t>
  </si>
  <si>
    <t>850041114880</t>
  </si>
  <si>
    <t>GWH231203-BLK-XX</t>
  </si>
  <si>
    <t>850041114897</t>
  </si>
  <si>
    <t>G10STS135A</t>
  </si>
  <si>
    <t>WOLF TEE by GOLF WANG</t>
  </si>
  <si>
    <t>WOLF TEE</t>
  </si>
  <si>
    <t>BLUE</t>
  </si>
  <si>
    <t>G10STS135-BLU</t>
  </si>
  <si>
    <t>GWT231203-BLU-SM</t>
  </si>
  <si>
    <t>850041114903</t>
  </si>
  <si>
    <t>GWT231203-BLU-MD</t>
  </si>
  <si>
    <t>850041114910</t>
  </si>
  <si>
    <t>GWT231203-BLU-LG</t>
  </si>
  <si>
    <t>850041114927</t>
  </si>
  <si>
    <t>GWT231203-BLU-XL</t>
  </si>
  <si>
    <t>850041114934</t>
  </si>
  <si>
    <t>GWT231203-BLU-XX</t>
  </si>
  <si>
    <t>850041114941</t>
  </si>
  <si>
    <t>G10STS134A</t>
  </si>
  <si>
    <t>INHALER TEE by GOLF WANG</t>
  </si>
  <si>
    <t>WOLF INHALER TEE</t>
  </si>
  <si>
    <t>G10STS134-BLK</t>
  </si>
  <si>
    <t>GWT231204-BLK-SM</t>
  </si>
  <si>
    <t>850041114958</t>
  </si>
  <si>
    <t>GWT231204-BLK-MD</t>
  </si>
  <si>
    <t>850041114965</t>
  </si>
  <si>
    <t>GWT231204-BLK-LG</t>
  </si>
  <si>
    <t>850041114972</t>
  </si>
  <si>
    <t>GWT231204-BLK-XL</t>
  </si>
  <si>
    <t>850041114989</t>
  </si>
  <si>
    <t>GWT231204-BLK-XX</t>
  </si>
  <si>
    <t>850041114996</t>
  </si>
  <si>
    <t>G10STS133A</t>
  </si>
  <si>
    <t>SLATER TEE by GOLF WANG</t>
  </si>
  <si>
    <t>WOLF SLATER TEE</t>
  </si>
  <si>
    <t>G10STS133-WH</t>
  </si>
  <si>
    <t>GWT231205-WHT-SM</t>
  </si>
  <si>
    <t>850054126009</t>
  </si>
  <si>
    <t>GWT231205-WHT-MD</t>
  </si>
  <si>
    <t>850054126016</t>
  </si>
  <si>
    <t>GWT231205-WHT-LG</t>
  </si>
  <si>
    <t>850054126023</t>
  </si>
  <si>
    <t>GWT231205-WHT-XL</t>
  </si>
  <si>
    <t>850054126030</t>
  </si>
  <si>
    <t>GWT231205-WHT-XX</t>
  </si>
  <si>
    <t>850054126047</t>
  </si>
  <si>
    <t>CHERRY BOMB</t>
  </si>
  <si>
    <t>G10AHD114A</t>
  </si>
  <si>
    <t>CHERRY BOMB HOODIE by GOLF WANG</t>
  </si>
  <si>
    <t>CHERRY BOMB HOODIE</t>
  </si>
  <si>
    <t>G10AHD114-BLK</t>
  </si>
  <si>
    <t>GWH231204-BLK-SM</t>
  </si>
  <si>
    <t>850054126061</t>
  </si>
  <si>
    <t>GWH231204-BLK-MD</t>
  </si>
  <si>
    <t>850054126078</t>
  </si>
  <si>
    <t>GWH231204-BLK-LG</t>
  </si>
  <si>
    <t>850054126085</t>
  </si>
  <si>
    <t>GWH231204-BLK-XL</t>
  </si>
  <si>
    <t>850054126092</t>
  </si>
  <si>
    <t>GWH231204-BLK-XX</t>
  </si>
  <si>
    <t>850054126108</t>
  </si>
  <si>
    <t>G10STS136A</t>
  </si>
  <si>
    <t>CHERRY BOMB TEE by GOLF WANG</t>
  </si>
  <si>
    <t>CHERRY BOMB TEE</t>
  </si>
  <si>
    <t>G10STS136-PK</t>
  </si>
  <si>
    <t>GWT231206-PINK-SM</t>
  </si>
  <si>
    <t>850054126115</t>
  </si>
  <si>
    <t>GWT231206-PINK-MD</t>
  </si>
  <si>
    <t>850054126122</t>
  </si>
  <si>
    <t>GWT231206-PINK-LG</t>
  </si>
  <si>
    <t>850054126139</t>
  </si>
  <si>
    <t>GWT231206-PINK-XL</t>
  </si>
  <si>
    <t>850054126146</t>
  </si>
  <si>
    <t>GWT231206-PINK-XX</t>
  </si>
  <si>
    <t>850054126153</t>
  </si>
  <si>
    <t>MINT</t>
  </si>
  <si>
    <t>G10STS136-MT</t>
  </si>
  <si>
    <t>GWT231207-MINT-SM</t>
  </si>
  <si>
    <t>850054126160</t>
  </si>
  <si>
    <t>GWT231207-MINT-MD</t>
  </si>
  <si>
    <t>850054126177</t>
  </si>
  <si>
    <t>GWT231207-MINT-LG</t>
  </si>
  <si>
    <t>850054126184</t>
  </si>
  <si>
    <t>GWT231207-MINT-XL</t>
  </si>
  <si>
    <t>850054126191</t>
  </si>
  <si>
    <t>GWT231207-MINT-XX</t>
  </si>
  <si>
    <t>850054126207</t>
  </si>
  <si>
    <t>FLOWER BOY</t>
  </si>
  <si>
    <t>G10AHD115A</t>
  </si>
  <si>
    <t>FLOWER BOY HOODIE by GOLF WANG</t>
  </si>
  <si>
    <t>FLOWER BOY HOODIE</t>
  </si>
  <si>
    <t>ROYAL BLUE</t>
  </si>
  <si>
    <t>G10AHD115-RB</t>
  </si>
  <si>
    <t>GWH231205-RBLU-SM</t>
  </si>
  <si>
    <t>850054126221</t>
  </si>
  <si>
    <t>GWH231205-RBLU-MD</t>
  </si>
  <si>
    <t>850054126238</t>
  </si>
  <si>
    <t>GWH231205-RBLU-LG</t>
  </si>
  <si>
    <t>850054126245</t>
  </si>
  <si>
    <t>GWH231205-RBLU-XL</t>
  </si>
  <si>
    <t>850054126252</t>
  </si>
  <si>
    <t>GWH231205-RBLU-XX</t>
  </si>
  <si>
    <t>850054126269</t>
  </si>
  <si>
    <t>G10STS138A</t>
  </si>
  <si>
    <t>MULTI BEE TEE by GOLF WANG</t>
  </si>
  <si>
    <t>FLOWER BOY MULTI BEE TEE</t>
  </si>
  <si>
    <t>G10STS138-BLU</t>
  </si>
  <si>
    <t>GWT231208-BLUE-SM</t>
  </si>
  <si>
    <t>850054126276</t>
  </si>
  <si>
    <t>GWT231208-BLUE-MD</t>
  </si>
  <si>
    <t>850054126283</t>
  </si>
  <si>
    <t>GWT231208-BLUE-LG</t>
  </si>
  <si>
    <t>850054126290</t>
  </si>
  <si>
    <t>GWT231208-BLUE-XL</t>
  </si>
  <si>
    <t>850054126306</t>
  </si>
  <si>
    <t>GWT231208-BLUE-XX</t>
  </si>
  <si>
    <t>850054126313</t>
  </si>
  <si>
    <t>G10STS137A</t>
  </si>
  <si>
    <t>BEE WORD BUBBLE TEE by GOLF WANG</t>
  </si>
  <si>
    <t>FLOWER BOY BEE WORD BUBBLE TEE</t>
  </si>
  <si>
    <t>G10STS137-MT</t>
  </si>
  <si>
    <t>GWT231209-MINT-SM</t>
  </si>
  <si>
    <t>850054126320</t>
  </si>
  <si>
    <t>GWT231209-MINT-MD</t>
  </si>
  <si>
    <t>850054126337</t>
  </si>
  <si>
    <t>GWT231209-MINT-LG</t>
  </si>
  <si>
    <t>850054126344</t>
  </si>
  <si>
    <t>GWT231209-MINT-XL</t>
  </si>
  <si>
    <t>850054126351</t>
  </si>
  <si>
    <t>GWT231209-MINT-XX</t>
  </si>
  <si>
    <t>850054126368</t>
  </si>
  <si>
    <t>G10TOTE04A</t>
  </si>
  <si>
    <t>BEE WORD BUBBLE TOTE by GOLF WANG</t>
  </si>
  <si>
    <t>FLOWER BOY BEE WORD BUBBLE TOTE</t>
  </si>
  <si>
    <t>TOTE</t>
  </si>
  <si>
    <t>CREAM</t>
  </si>
  <si>
    <t>ONE SIZE</t>
  </si>
  <si>
    <t>G10TOTE04-CRM</t>
  </si>
  <si>
    <t>GWA231201-CRM-ONE</t>
  </si>
  <si>
    <t>850054126382</t>
  </si>
  <si>
    <t>IGOR</t>
  </si>
  <si>
    <t>G10AHD116A</t>
  </si>
  <si>
    <t>IGOR HOODIE by GOLF WANG</t>
  </si>
  <si>
    <t>IGOR HOODIE</t>
  </si>
  <si>
    <t>SAFTEY GREEN</t>
  </si>
  <si>
    <t>G10AH116-SG</t>
  </si>
  <si>
    <t>GWH231206-SGRN-SM</t>
  </si>
  <si>
    <t>850054126399</t>
  </si>
  <si>
    <t>GWH231206-SGRN-MD</t>
  </si>
  <si>
    <t>850054126405</t>
  </si>
  <si>
    <t>GWH231206-SGRN-LG</t>
  </si>
  <si>
    <t>850054126412</t>
  </si>
  <si>
    <t>GWH231206-SGRN-XL</t>
  </si>
  <si>
    <t>850054126429</t>
  </si>
  <si>
    <t>GWH231206-SGRN-XX</t>
  </si>
  <si>
    <t>850054126436</t>
  </si>
  <si>
    <t>G10STS140A</t>
  </si>
  <si>
    <t>FACELESS TEE by GOLF WANG</t>
  </si>
  <si>
    <t>IGOR FACELESS TEE</t>
  </si>
  <si>
    <t>G10STS140-PK</t>
  </si>
  <si>
    <t>GWT231210-PINK-SM</t>
  </si>
  <si>
    <t>850054126443</t>
  </si>
  <si>
    <t>GWT231210-PINK-MD</t>
  </si>
  <si>
    <t>850054126450</t>
  </si>
  <si>
    <t>GWT231210-PINK-LG</t>
  </si>
  <si>
    <t>850054126467</t>
  </si>
  <si>
    <t>GWT231210-PINK-XL</t>
  </si>
  <si>
    <t>850054126474</t>
  </si>
  <si>
    <t>GWT231210-PINK-XX</t>
  </si>
  <si>
    <t>850054126481</t>
  </si>
  <si>
    <t>G10STS139A</t>
  </si>
  <si>
    <t>IGOR TEE by GOLF WANG</t>
  </si>
  <si>
    <t>IGOR TEE</t>
  </si>
  <si>
    <t>G10STS139-BLK</t>
  </si>
  <si>
    <t>GWT231211-BLK-SM</t>
  </si>
  <si>
    <t>850054126498</t>
  </si>
  <si>
    <t>GWT231211-BLK-MD</t>
  </si>
  <si>
    <t>850054126504</t>
  </si>
  <si>
    <t>GWT231211-BLK-LG</t>
  </si>
  <si>
    <t>850054126511</t>
  </si>
  <si>
    <t>GWT231211-BLK-XL</t>
  </si>
  <si>
    <t>850054126528</t>
  </si>
  <si>
    <t>GWT231211-BLK-XX</t>
  </si>
  <si>
    <t>850054126535</t>
  </si>
  <si>
    <t>CALL ME IF YOU GET LOST</t>
  </si>
  <si>
    <t xml:space="preserve">CMIYGL LICENSE HOODIE </t>
  </si>
  <si>
    <t>SAND</t>
  </si>
  <si>
    <t>G10AHD117-SD</t>
  </si>
  <si>
    <t>GWH231207-SAND-SM</t>
  </si>
  <si>
    <t>850054126559</t>
  </si>
  <si>
    <t>GWH231207-SAND-MD</t>
  </si>
  <si>
    <t>850054126566</t>
  </si>
  <si>
    <t>GWH231207-SAND-LG</t>
  </si>
  <si>
    <t>850054126573</t>
  </si>
  <si>
    <t>GWH231207-SAND-XL</t>
  </si>
  <si>
    <t>850054126580</t>
  </si>
  <si>
    <t>GWH231207-SAND-XX</t>
  </si>
  <si>
    <t>850054126597</t>
  </si>
  <si>
    <t>G10AHD117-BR</t>
  </si>
  <si>
    <t>GWH231207-BRWN-SM</t>
  </si>
  <si>
    <t>850054126603</t>
  </si>
  <si>
    <t>GWH231207-BRWN-MD</t>
  </si>
  <si>
    <t>850054126610</t>
  </si>
  <si>
    <t>GWH231207-BRWN-LG</t>
  </si>
  <si>
    <t>850054126627</t>
  </si>
  <si>
    <t>GWH231207-BRWN-XL</t>
  </si>
  <si>
    <t>850054126634</t>
  </si>
  <si>
    <t>GWH231207-BRWN-XX</t>
  </si>
  <si>
    <t>850054126641</t>
  </si>
  <si>
    <t>G10STS141A</t>
  </si>
  <si>
    <t>LICENSE TEE by GOLF WANG</t>
  </si>
  <si>
    <t>CMIYGL LICENSE TEE</t>
  </si>
  <si>
    <t>G10STS141-BLU</t>
  </si>
  <si>
    <t>GWT2312008-BLUE-SM</t>
  </si>
  <si>
    <t>850054126658</t>
  </si>
  <si>
    <t>GWT2312008-BLUE-MD</t>
  </si>
  <si>
    <t>850054126665</t>
  </si>
  <si>
    <t>GWT2312008-BLUE-LG</t>
  </si>
  <si>
    <t>850054126672</t>
  </si>
  <si>
    <t>GWT2312008-BLUE-XL</t>
  </si>
  <si>
    <t>850054126689</t>
  </si>
  <si>
    <t>GWT2312008-BLUE-XX</t>
  </si>
  <si>
    <t>850054126696</t>
  </si>
  <si>
    <t>CUSTOMER :</t>
  </si>
  <si>
    <t>PLAIN</t>
  </si>
  <si>
    <t>REGULAR HOODIE</t>
  </si>
  <si>
    <t>STYLE NUMBER:</t>
  </si>
  <si>
    <t>REGULAR-HD01</t>
  </si>
  <si>
    <t>MEASUREMENT BY INCH</t>
  </si>
  <si>
    <t>NO.</t>
  </si>
  <si>
    <t>DESCRIPTION</t>
  </si>
  <si>
    <t>XXS</t>
  </si>
  <si>
    <t>XXXL</t>
  </si>
  <si>
    <t>GRADING</t>
  </si>
  <si>
    <t>TOLERANCE +/-</t>
  </si>
  <si>
    <t>LENGTH FROM SIDE NECK POINT TO HEM</t>
  </si>
  <si>
    <t>DÀI ÁO TỪ ĐIỂM CỔ ĐẾN LAI ÁO</t>
  </si>
  <si>
    <t>1/2 CHEST AT ARMPIT</t>
  </si>
  <si>
    <t xml:space="preserve">1/2 NGỰC Ở NÁCH </t>
  </si>
  <si>
    <t>1/2 BASE  STRETCHED FLAT</t>
  </si>
  <si>
    <t xml:space="preserve">1/2 LAI DƯỚI ĐƯỜNG MAY RIB </t>
  </si>
  <si>
    <t>1/2 BASE (RIB) REPAXED</t>
  </si>
  <si>
    <t xml:space="preserve">1/2 LAI DO ÊM </t>
  </si>
  <si>
    <t xml:space="preserve">OVERARM </t>
  </si>
  <si>
    <t xml:space="preserve">DÀI TAY NGOÀI - TÍNH LUÔN CỬA TAY - KHÔNG TÍNH RIB CỔ </t>
  </si>
  <si>
    <t>UNDERARM</t>
  </si>
  <si>
    <t>DÀI TAY CẠNH  TRONG</t>
  </si>
  <si>
    <t>SHOULDER TO SHOULDER</t>
  </si>
  <si>
    <t xml:space="preserve">NGANG VAI </t>
  </si>
  <si>
    <r>
      <t xml:space="preserve">X CHEST </t>
    </r>
    <r>
      <rPr>
        <sz val="18"/>
        <color indexed="10"/>
        <rFont val="Arial"/>
        <family val="2"/>
      </rPr>
      <t>18.5cms</t>
    </r>
    <r>
      <rPr>
        <sz val="18"/>
        <rFont val="Arial"/>
        <family val="2"/>
      </rPr>
      <t xml:space="preserve"> Down from SNP</t>
    </r>
  </si>
  <si>
    <t xml:space="preserve">NGỰC DƯỚI ĐỈNH VAI 18.5CM </t>
  </si>
  <si>
    <r>
      <t xml:space="preserve">X BACK </t>
    </r>
    <r>
      <rPr>
        <sz val="18"/>
        <color indexed="10"/>
        <rFont val="Arial"/>
        <family val="2"/>
      </rPr>
      <t>18.5cms</t>
    </r>
    <r>
      <rPr>
        <sz val="18"/>
        <rFont val="Arial"/>
        <family val="2"/>
      </rPr>
      <t xml:space="preserve"> Down from SNP</t>
    </r>
  </si>
  <si>
    <t xml:space="preserve">NGANG SUA DƯỚI ĐỈNH VAI 18.5CM </t>
  </si>
  <si>
    <t>BICEP (2CM BELOW UNDERARM POINT)</t>
  </si>
  <si>
    <t xml:space="preserve">BẮP TAY DƯỚI NÁCH 2CM </t>
  </si>
  <si>
    <t>ARMHOLE (STRAIGHT)</t>
  </si>
  <si>
    <t xml:space="preserve">NÁCH ĐO THẲNG </t>
  </si>
  <si>
    <t>ELBOW  WIDTH- half way down underarm</t>
  </si>
  <si>
    <t>RỘNG KHỦY TAY (TỪ 1/2 DÀI TAY TRONG)</t>
  </si>
  <si>
    <t>CUFF WIDTH STRETCHED FLAT - 2cm above rib</t>
  </si>
  <si>
    <t xml:space="preserve">RỘNG CỬA TAY CÁCH ĐƯỜNG MAY RIB 2CM </t>
  </si>
  <si>
    <t>CUFF WIDTH RELAXED</t>
  </si>
  <si>
    <t xml:space="preserve">RỘNG CỬA TAY ĐO ÊM </t>
  </si>
  <si>
    <t>CUFF HEIGHT</t>
  </si>
  <si>
    <t xml:space="preserve">TO BẢN LAI TAY </t>
  </si>
  <si>
    <t>BOTTOM HEM DEPTH</t>
  </si>
  <si>
    <t xml:space="preserve">TO BẢN LAI ÁO </t>
  </si>
  <si>
    <t>NECK WIDTH</t>
  </si>
  <si>
    <t xml:space="preserve">RỘNG CỔ </t>
  </si>
  <si>
    <t xml:space="preserve">SIDE NECK LEVEL TO BACK NECK DROP </t>
  </si>
  <si>
    <t xml:space="preserve">HẠ CỔ SAU </t>
  </si>
  <si>
    <t>SIDE NECK LEVEL TO FRONT NECK DROP</t>
  </si>
  <si>
    <t xml:space="preserve">HẠ CỔ TRƯỚC </t>
  </si>
  <si>
    <t>SHOULDER SEAM AHEAD</t>
  </si>
  <si>
    <t xml:space="preserve">CHỒM VAI </t>
  </si>
  <si>
    <t>HOOD HEIGHT (FRONT EDGE)</t>
  </si>
  <si>
    <t>CAO NÓN  (CẠNH TRƯỚC)</t>
  </si>
  <si>
    <t>HOOD HEIGHT FROM SIDE NECKPOINT</t>
  </si>
  <si>
    <t>CAO NÓN TỪ ĐIỂM SƯỜN CỔ</t>
  </si>
  <si>
    <t>HOOD WIDTH - ACROSS CENTRE</t>
  </si>
  <si>
    <t xml:space="preserve">RỘNG NÓN TẠI ĐIỂM GIỮA </t>
  </si>
  <si>
    <t>OVERHEAD</t>
  </si>
  <si>
    <t>SÓNG NÓN NGUYÊN VÒNG</t>
  </si>
  <si>
    <t>CF TO CB NECKLINE</t>
  </si>
  <si>
    <t xml:space="preserve">CỔ TỪ GIỮA TRƯỚC ĐẾN GIỮA SAU </t>
  </si>
  <si>
    <t>WIDTH OF POCKET TOP EDGE</t>
  </si>
  <si>
    <t xml:space="preserve">RỘNG TÚI CẠNH TRÊN </t>
  </si>
  <si>
    <t>WIDTH OF POCKET WIDEST</t>
  </si>
  <si>
    <t>RỘNG TÚI Ở ĐIỂM RỘNG NHẤT</t>
  </si>
  <si>
    <t>POCKET OPENING</t>
  </si>
  <si>
    <t>MIENG TUI</t>
  </si>
  <si>
    <t>POCKET HEIGHT</t>
  </si>
  <si>
    <t xml:space="preserve">CAO TÚI </t>
  </si>
  <si>
    <t>POCKET HEIGHT AT SIDES</t>
  </si>
  <si>
    <t xml:space="preserve">CAO CẠNH SƯỜN TÚI </t>
  </si>
  <si>
    <t xml:space="preserve">DRSS23P1480008T00K
L1533-12(ÁNH A) CẤP ĐỦ SỐ LƯỢNG 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</si>
  <si>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</si>
  <si>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</si>
  <si>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</si>
  <si>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</si>
  <si>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</si>
  <si>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</si>
  <si>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</si>
  <si>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</si>
  <si>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T SHIRT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</si>
  <si>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</si>
  <si>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</si>
  <si>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</si>
  <si>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</si>
  <si>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</si>
  <si>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</si>
  <si>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</si>
  <si>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</si>
  <si>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</si>
  <si>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</si>
  <si>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</si>
  <si>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</si>
  <si>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</si>
  <si>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</si>
  <si>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</si>
  <si>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</si>
  <si>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</si>
  <si>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ITEM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</si>
  <si>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</si>
  <si>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</si>
  <si>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</si>
  <si>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</si>
  <si>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</si>
  <si>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NCC TAHTONG</t>
  </si>
  <si>
    <t>Trims and Accessories</t>
  </si>
  <si>
    <t xml:space="preserve">ĐÃ NHẬP KHO </t>
  </si>
  <si>
    <t>Pattern &amp; Marker</t>
  </si>
  <si>
    <t xml:space="preserve">CUNG CẤP RẬP FULL SIZE THÂN TRƯỚC/HAI TAY ĐỂ LÀM RẬP ĐỊNH VỊ </t>
  </si>
  <si>
    <t>Cutting</t>
  </si>
  <si>
    <t>CẮT CHÍNH XÁC</t>
  </si>
  <si>
    <t>Technical Garment Construction</t>
  </si>
  <si>
    <t>MAY THEO ÁO MẪU CHUYỂN CÙNG TÁC NGHIỆP</t>
  </si>
  <si>
    <t>Operation and Attachments</t>
  </si>
  <si>
    <t>CÁCH GẮN NHÃN THEO TÁC NGHIỆP SX</t>
  </si>
  <si>
    <t>Printting</t>
  </si>
  <si>
    <t>THÁO SƯỜN LAI+TAY</t>
  </si>
  <si>
    <t>Embroidery</t>
  </si>
  <si>
    <t xml:space="preserve">KHÔNG THÊU </t>
  </si>
  <si>
    <t>Washing</t>
  </si>
  <si>
    <t xml:space="preserve">GARMENT WASH </t>
  </si>
  <si>
    <t>Packing</t>
  </si>
  <si>
    <t>QUI CÁCH ĐÓNG GÓI THEO MAIL TRIỂN KHAI CỦA AMAZON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</si>
  <si>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</si>
  <si>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</si>
  <si>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LẤY BÁN THÀNH PHẨM  ĐÃ CẮT D15-STS152 -LAVENDER -KHÔNG CẮT NỮA </t>
  </si>
  <si>
    <t xml:space="preserve">SỐ LƯỢNG CẦN CẮT THÊM </t>
  </si>
  <si>
    <t>NHÃN QR  Chống hàng giả 
 SERI"0001044252 ĐẾN 0001045547</t>
  </si>
  <si>
    <t>0001044252 ĐẾN 0001045547</t>
  </si>
  <si>
    <t>DUYỆT MÀU + HAND FEEL +HIỆU ỨNG  THEO  MẪU PP  D15-SHD01C  Wash Grape SẼ CHUYỂN 26.8.2022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</si>
</sst>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0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[$-409]dd\-mmm\-yy;@"/>
    <numFmt numFmtId="171" formatCode="0.0"/>
    <numFmt numFmtId="172" formatCode="0\ &quot;pcs&quot;"/>
    <numFmt numFmtId="173" formatCode="\$#,##0\ ;\(\$#,##0\)"/>
    <numFmt numFmtId="174" formatCode="0.00_)"/>
    <numFmt numFmtId="175" formatCode="[$-409]d\-mmm\-yy;@"/>
    <numFmt numFmtId="176" formatCode="_-&quot;$&quot;* #,##0_-;\-&quot;$&quot;* #,##0_-;_-&quot;$&quot;* &quot;-&quot;_-;_-@_-"/>
    <numFmt numFmtId="177" formatCode="_-&quot;$&quot;* #,##0.00_-;\-&quot;$&quot;* #,##0.00_-;_-&quot;$&quot;* &quot;-&quot;??_-;_-@_-"/>
    <numFmt numFmtId="178" formatCode="0.000"/>
    <numFmt numFmtId="179" formatCode="_(* #,##0_);_(* \(#,##0\);_(* &quot;-&quot;??_);_(@_)"/>
    <numFmt numFmtId="180" formatCode="&quot;¥&quot;#,##0;[Red]&quot;¥&quot;&quot;¥&quot;\-#,##0"/>
    <numFmt numFmtId="181" formatCode="&quot;¥&quot;#,##0.00;[Red]&quot;¥&quot;\-#,##0.00"/>
    <numFmt numFmtId="182" formatCode="&quot;¥&quot;#,##0.00;[Red]&quot;¥&quot;&quot;¥&quot;&quot;¥&quot;&quot;¥&quot;&quot;¥&quot;&quot;¥&quot;\-#,##0.00"/>
    <numFmt numFmtId="183" formatCode="&quot;¥&quot;#,##0;[Red]&quot;¥&quot;\-#,##0"/>
    <numFmt numFmtId="184" formatCode="_ * #,##0.00_)\ &quot;F&quot;_ ;_ * \(#,##0.00\)\ &quot;F&quot;_ ;_ * &quot;-&quot;??_)\ &quot;F&quot;_ ;_ @_ "/>
    <numFmt numFmtId="185" formatCode="&quot;ß&quot;\t#,##0_);\(&quot;ß&quot;\t#,##0\)"/>
    <numFmt numFmtId="186" formatCode="_(\ß* \t#,##0_);_(\ß* \(\t#,##0\);_(\ß* &quot;-&quot;_);_(@_)"/>
    <numFmt numFmtId="187" formatCode="_ * #,##0.00_)\ _$_ ;_ * \(#,##0.00\)\ _$_ ;_ * &quot;-&quot;??_)\ _$_ ;_ @_ "/>
    <numFmt numFmtId="188" formatCode="&quot;ß&quot;\t#,##0_);[Red]\(&quot;ß&quot;\t#,##0\)"/>
    <numFmt numFmtId="189" formatCode="_ * #,##0.00_ ;_ * \-#,##0.00_ ;_ * &quot;-&quot;??_ ;_ @_ "/>
    <numFmt numFmtId="190" formatCode="_(* #,##0_);_(* \(#,##0\);_(* &quot;-&quot;?_);@_)"/>
    <numFmt numFmtId="191" formatCode="#,##0.0_);\(#,##0.0\)"/>
    <numFmt numFmtId="192" formatCode="_(* #,##0.0000_);_(* \(#,##0.0000\);_(* &quot;-&quot;??_);_(@_)"/>
    <numFmt numFmtId="193" formatCode="0.0%;[Red]\(0.0%\)"/>
    <numFmt numFmtId="194" formatCode="_ * #,##0.00_)&quot;£&quot;_ ;_ * \(#,##0.00\)&quot;£&quot;_ ;_ * &quot;-&quot;??_)&quot;£&quot;_ ;_ @_ "/>
    <numFmt numFmtId="195" formatCode="0.0%;\(0.0%\)"/>
    <numFmt numFmtId="196" formatCode="#,###"/>
    <numFmt numFmtId="197" formatCode="&quot;¥&quot;#,##0;[Red]\-&quot;¥&quot;#,##0"/>
    <numFmt numFmtId="198" formatCode="&quot;¥&quot;#,##0.00;\-&quot;¥&quot;#,##0.00"/>
    <numFmt numFmtId="199" formatCode="#,##0.000_);\(#,##0.000\)"/>
    <numFmt numFmtId="200" formatCode="#,##0.00\ &quot;F&quot;;[Red]\-#,##0.00\ &quot;F&quot;"/>
    <numFmt numFmtId="201" formatCode="#,##0\ &quot;F&quot;;\-#,##0\ &quot;F&quot;"/>
    <numFmt numFmtId="202" formatCode="#,##0\ &quot;F&quot;;[Red]\-#,##0\ &quot;F&quot;"/>
    <numFmt numFmtId="203" formatCode="_-* #,##0\ &quot;F&quot;_-;\-* #,##0\ &quot;F&quot;_-;_-* &quot;-&quot;\ &quot;F&quot;_-;_-@_-"/>
    <numFmt numFmtId="204" formatCode="#,##0.00\ &quot;F&quot;;\-#,##0.00\ &quot;F&quot;"/>
    <numFmt numFmtId="205" formatCode="_ &quot;¥&quot;* #,##0_ ;_ &quot;¥&quot;* \-#,##0_ ;_ &quot;¥&quot;* &quot;-&quot;_ ;_ @_ "/>
    <numFmt numFmtId="206" formatCode="_ &quot;¥&quot;* #,##0.00_ ;_ &quot;¥&quot;* \-#,##0.00_ ;_ &quot;¥&quot;* &quot;-&quot;??_ ;_ @_ "/>
    <numFmt numFmtId="207" formatCode="_-&quot;£&quot;* #,##0.00_-;\-&quot;£&quot;* #,##0.00_-;_-&quot;£&quot;* &quot;-&quot;??_-;_-@_-"/>
    <numFmt numFmtId="208" formatCode="0.0000"/>
    <numFmt numFmtId="209" formatCode="#\ ?/8"/>
    <numFmt numFmtId="210" formatCode="#\ ?/4"/>
    <numFmt numFmtId="211" formatCode="#\ ?/2"/>
  </numFmts>
  <fonts count="20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sz val="13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22"/>
      <color indexed="8"/>
      <name val="Muli"/>
    </font>
    <font>
      <sz val="11"/>
      <name val="Muli"/>
    </font>
    <font>
      <b/>
      <sz val="18"/>
      <name val="Muli"/>
    </font>
    <font>
      <b/>
      <sz val="20"/>
      <name val="Muli"/>
    </font>
    <font>
      <sz val="20"/>
      <name val="Muli"/>
    </font>
    <font>
      <sz val="14"/>
      <name val="Muli"/>
    </font>
    <font>
      <b/>
      <sz val="48"/>
      <color theme="1"/>
      <name val="Muli"/>
    </font>
    <font>
      <sz val="11"/>
      <color theme="1"/>
      <name val="Muli"/>
    </font>
    <font>
      <sz val="32"/>
      <color theme="1"/>
      <name val="Muli"/>
    </font>
    <font>
      <sz val="22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b/>
      <sz val="24"/>
      <color indexed="48"/>
      <name val="Muli"/>
    </font>
    <font>
      <sz val="18"/>
      <color indexed="8"/>
      <name val="Muli"/>
    </font>
    <font>
      <sz val="10"/>
      <name val="Verdana"/>
      <family val="2"/>
    </font>
    <font>
      <b/>
      <sz val="36"/>
      <name val="Muli"/>
    </font>
    <font>
      <b/>
      <u/>
      <sz val="22"/>
      <name val="Muli"/>
    </font>
    <font>
      <b/>
      <sz val="22"/>
      <color rgb="FFFF0000"/>
      <name val="Muli"/>
    </font>
    <font>
      <b/>
      <u/>
      <sz val="28"/>
      <name val="Muli"/>
    </font>
    <font>
      <b/>
      <i/>
      <sz val="28"/>
      <name val="Muli"/>
    </font>
    <font>
      <b/>
      <sz val="3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4"/>
      <name val="__"/>
      <family val="3"/>
    </font>
    <font>
      <sz val="12"/>
      <name val="___"/>
      <family val="1"/>
    </font>
    <font>
      <sz val="12"/>
      <name val="____"/>
    </font>
    <font>
      <sz val="10"/>
      <name val="___"/>
      <family val="3"/>
    </font>
    <font>
      <sz val="12"/>
      <name val="__"/>
      <family val="1"/>
    </font>
    <font>
      <b/>
      <sz val="11"/>
      <name val="Arial"/>
      <family val="2"/>
    </font>
    <font>
      <sz val="14"/>
      <name val="??"/>
      <family val="3"/>
    </font>
    <font>
      <sz val="10"/>
      <name val="???"/>
      <family val="3"/>
    </font>
    <font>
      <sz val="12"/>
      <name val="???"/>
      <family val="3"/>
    </font>
    <font>
      <sz val="12"/>
      <name val="????"/>
    </font>
    <font>
      <sz val="12"/>
      <name val="VNtimes new roman"/>
      <family val="2"/>
    </font>
    <font>
      <b/>
      <u/>
      <sz val="14"/>
      <color indexed="8"/>
      <name val=".VnBook-AntiquaH"/>
      <family val="2"/>
    </font>
    <font>
      <sz val="12"/>
      <name val="¹ÙÅÁÃ¼"/>
    </font>
    <font>
      <i/>
      <sz val="12"/>
      <color indexed="8"/>
      <name val=".VnBook-AntiquaH"/>
      <family val="2"/>
    </font>
    <font>
      <sz val="12"/>
      <color indexed="8"/>
      <name val="新細明體"/>
      <family val="1"/>
      <charset val="136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color indexed="9"/>
      <name val="新細明體"/>
      <family val="1"/>
      <charset val="136"/>
    </font>
    <font>
      <sz val="12"/>
      <name val="¹UAAA¼"/>
      <family val="3"/>
    </font>
    <font>
      <sz val="11"/>
      <name val="µ¸¿ò"/>
    </font>
    <font>
      <sz val="10"/>
      <name val="Helv"/>
    </font>
    <font>
      <b/>
      <sz val="10"/>
      <name val="Helv"/>
    </font>
    <font>
      <sz val="10"/>
      <name val="VNI-Aptima"/>
    </font>
    <font>
      <b/>
      <sz val="12"/>
      <name val=".VnBook-AntiquaH"/>
      <family val="2"/>
    </font>
    <font>
      <b/>
      <sz val="12"/>
      <name val="Helv"/>
    </font>
    <font>
      <b/>
      <sz val="14"/>
      <name val=".VnTimeH"/>
      <family val="2"/>
    </font>
    <font>
      <sz val="11"/>
      <color indexed="14"/>
      <name val="Calibri"/>
      <family val="2"/>
    </font>
    <font>
      <b/>
      <sz val="11"/>
      <name val="Helv"/>
    </font>
    <font>
      <sz val="10"/>
      <name val=".VnAvant"/>
      <family val="2"/>
    </font>
    <font>
      <sz val="12"/>
      <name val="Arial"/>
      <family val="2"/>
    </font>
    <font>
      <b/>
      <sz val="12"/>
      <name val="VN-NTime"/>
    </font>
    <font>
      <sz val="12"/>
      <name val="바탕체"/>
      <family val="1"/>
    </font>
    <font>
      <sz val="14"/>
      <name val="System"/>
      <family val="2"/>
    </font>
    <font>
      <sz val="12"/>
      <name val="Helv"/>
    </font>
    <font>
      <b/>
      <sz val="10"/>
      <name val="MS Sans Serif"/>
      <family val="2"/>
    </font>
    <font>
      <sz val="13"/>
      <name val=".VnTime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2"/>
      <name val="VNI-Brush"/>
    </font>
    <font>
      <b/>
      <sz val="14"/>
      <name val="VNI-Helve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2"/>
      <name val="VNTime"/>
    </font>
    <font>
      <sz val="11"/>
      <name val="돋움"/>
      <family val="3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name val=" "/>
      <family val="1"/>
    </font>
    <font>
      <sz val="12"/>
      <color theme="1"/>
      <name val="Calibri"/>
      <family val="2"/>
      <scheme val="minor"/>
    </font>
    <font>
      <b/>
      <sz val="22"/>
      <color theme="9" tint="-0.499984740745262"/>
      <name val="Muli"/>
    </font>
    <font>
      <b/>
      <sz val="26"/>
      <color theme="9" tint="-0.499984740745262"/>
      <name val="Muli"/>
    </font>
    <font>
      <b/>
      <sz val="48"/>
      <name val="Muli"/>
    </font>
    <font>
      <b/>
      <sz val="40"/>
      <color theme="1"/>
      <name val="Muli"/>
    </font>
    <font>
      <sz val="20"/>
      <color indexed="8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Muli"/>
    </font>
    <font>
      <b/>
      <sz val="16"/>
      <color theme="1"/>
      <name val="Muli"/>
    </font>
    <font>
      <b/>
      <sz val="22"/>
      <color theme="1"/>
      <name val="Muli"/>
    </font>
    <font>
      <b/>
      <sz val="11"/>
      <color theme="1"/>
      <name val="Muli"/>
    </font>
    <font>
      <b/>
      <sz val="12"/>
      <color theme="1"/>
      <name val="Muli"/>
    </font>
    <font>
      <b/>
      <sz val="12"/>
      <name val="Muli"/>
    </font>
    <font>
      <b/>
      <sz val="10"/>
      <name val="Muli"/>
    </font>
    <font>
      <b/>
      <sz val="8"/>
      <name val="Muli"/>
    </font>
    <font>
      <i/>
      <sz val="12"/>
      <name val="Muli"/>
    </font>
    <font>
      <sz val="48"/>
      <name val="Muli"/>
    </font>
    <font>
      <sz val="36"/>
      <name val="Muli"/>
    </font>
    <font>
      <b/>
      <sz val="36"/>
      <color indexed="48"/>
      <name val="Muli"/>
    </font>
    <font>
      <b/>
      <sz val="22"/>
      <color rgb="FF000000"/>
      <name val="Muli"/>
    </font>
    <font>
      <i/>
      <u/>
      <sz val="18"/>
      <name val="Muli"/>
    </font>
    <font>
      <b/>
      <sz val="18"/>
      <color theme="0"/>
      <name val="Calibri"/>
      <family val="2"/>
      <scheme val="minor"/>
    </font>
    <font>
      <b/>
      <sz val="18"/>
      <color theme="0"/>
      <name val="Arial"/>
      <family val="2"/>
    </font>
    <font>
      <sz val="18"/>
      <color theme="1"/>
      <name val="Calibri"/>
      <family val="2"/>
      <scheme val="minor"/>
    </font>
    <font>
      <b/>
      <sz val="18"/>
      <color theme="1"/>
      <name val="&quot;Times New Roman&quot;"/>
    </font>
    <font>
      <sz val="16"/>
      <name val="Arial"/>
      <family val="2"/>
    </font>
    <font>
      <sz val="16"/>
      <name val="Calibri"/>
      <family val="2"/>
    </font>
    <font>
      <b/>
      <sz val="18"/>
      <color theme="1"/>
      <name val="Arial"/>
      <family val="2"/>
    </font>
    <font>
      <b/>
      <sz val="22"/>
      <color theme="1"/>
      <name val="Calibri"/>
      <family val="2"/>
      <scheme val="minor"/>
    </font>
    <font>
      <sz val="18"/>
      <color theme="1"/>
      <name val="Arial"/>
      <family val="2"/>
    </font>
    <font>
      <b/>
      <sz val="26"/>
      <color theme="1"/>
      <name val="Muli"/>
    </font>
    <font>
      <b/>
      <u/>
      <sz val="24"/>
      <name val="Muli"/>
    </font>
    <font>
      <b/>
      <sz val="30"/>
      <color theme="9" tint="-0.249977111117893"/>
      <name val="Muli"/>
    </font>
    <font>
      <sz val="30"/>
      <name val="Muli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8"/>
      <name val="Arial"/>
      <family val="2"/>
    </font>
    <font>
      <sz val="18"/>
      <name val="Helvetica"/>
    </font>
    <font>
      <sz val="18"/>
      <color indexed="10"/>
      <name val="Arial"/>
      <family val="2"/>
    </font>
    <font>
      <sz val="18"/>
      <name val="Helvetica"/>
      <family val="2"/>
    </font>
    <font>
      <sz val="18"/>
      <color theme="1"/>
      <name val="Helvetica"/>
      <family val="2"/>
    </font>
    <font>
      <sz val="18"/>
      <color rgb="FF000000"/>
      <name val="Helvetica"/>
      <family val="2"/>
    </font>
    <font>
      <b/>
      <sz val="18"/>
      <color theme="1"/>
      <name val="Helvetica"/>
    </font>
    <font>
      <b/>
      <sz val="18"/>
      <name val="Helvetica"/>
    </font>
    <font>
      <sz val="8"/>
      <name val="Helvetica"/>
      <family val="2"/>
    </font>
    <font>
      <sz val="8"/>
      <color theme="1"/>
      <name val="Helvetica"/>
      <family val="2"/>
    </font>
    <font>
      <b/>
      <sz val="8"/>
      <color rgb="FF000000"/>
      <name val="Helvetica"/>
      <family val="2"/>
    </font>
    <font>
      <sz val="9"/>
      <name val="Helvetica"/>
    </font>
    <font>
      <b/>
      <sz val="28"/>
      <color theme="1"/>
      <name val="Muli"/>
    </font>
    <font>
      <b/>
      <sz val="30"/>
      <color indexed="48"/>
      <name val="Muli"/>
    </font>
    <font>
      <sz val="18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41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EA9999"/>
        <bgColor rgb="FFEA999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FC5E8"/>
        <bgColor rgb="FF9FC5E8"/>
      </patternFill>
    </fill>
    <fill>
      <patternFill patternType="solid">
        <fgColor rgb="FFB6D7A8"/>
        <bgColor rgb="FFB6D7A8"/>
      </patternFill>
    </fill>
    <fill>
      <patternFill patternType="solid">
        <fgColor rgb="FFF6B26B"/>
        <bgColor rgb="FFF6B26B"/>
      </patternFill>
    </fill>
    <fill>
      <patternFill patternType="solid">
        <fgColor rgb="FFFF00FF"/>
        <bgColor rgb="FFFF00FF"/>
      </patternFill>
    </fill>
    <fill>
      <patternFill patternType="solid">
        <fgColor rgb="FFFFF2CC"/>
        <bgColor rgb="FFFFF2CC"/>
      </patternFill>
    </fill>
    <fill>
      <patternFill patternType="solid">
        <fgColor theme="3" tint="0.79998168889431442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0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43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169" fontId="5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Border="0" applyAlignment="0" applyProtection="0"/>
    <xf numFmtId="2" fontId="2" fillId="0" borderId="0" applyFont="0" applyFill="0" applyBorder="0" applyAlignment="0" applyProtection="0"/>
    <xf numFmtId="38" fontId="6" fillId="5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10" borderId="16" applyNumberFormat="0" applyBorder="0" applyAlignment="0" applyProtection="0"/>
    <xf numFmtId="174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11" borderId="23" applyNumberFormat="0" applyProtection="0">
      <alignment horizontal="right" vertical="center"/>
    </xf>
    <xf numFmtId="0" fontId="2" fillId="12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9" fillId="0" borderId="0"/>
    <xf numFmtId="0" fontId="10" fillId="0" borderId="0"/>
    <xf numFmtId="0" fontId="58" fillId="0" borderId="0"/>
    <xf numFmtId="175" fontId="2" fillId="0" borderId="0"/>
    <xf numFmtId="176" fontId="15" fillId="0" borderId="0" applyFont="0" applyFill="0" applyBorder="0" applyAlignment="0" applyProtection="0"/>
    <xf numFmtId="179" fontId="93" fillId="0" borderId="37" applyFont="0" applyBorder="0"/>
    <xf numFmtId="182" fontId="2" fillId="0" borderId="0" applyFont="0" applyFill="0" applyBorder="0" applyAlignment="0" applyProtection="0"/>
    <xf numFmtId="175" fontId="89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40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41" fontId="92" fillId="0" borderId="0" applyFont="0" applyFill="0" applyBorder="0" applyAlignment="0" applyProtection="0"/>
    <xf numFmtId="9" fontId="91" fillId="0" borderId="0" applyFont="0" applyFill="0" applyBorder="0" applyAlignment="0" applyProtection="0"/>
    <xf numFmtId="175" fontId="90" fillId="0" borderId="0"/>
    <xf numFmtId="175" fontId="87" fillId="0" borderId="0"/>
    <xf numFmtId="175" fontId="87" fillId="0" borderId="0"/>
    <xf numFmtId="175" fontId="83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1" fontId="84" fillId="0" borderId="0" applyFont="0" applyFill="0" applyBorder="0" applyAlignment="0" applyProtection="0"/>
    <xf numFmtId="181" fontId="84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76" fontId="85" fillId="0" borderId="0" applyFont="0" applyFill="0" applyBorder="0" applyAlignment="0" applyProtection="0"/>
    <xf numFmtId="175" fontId="86" fillId="0" borderId="0"/>
    <xf numFmtId="175" fontId="86" fillId="0" borderId="0"/>
    <xf numFmtId="41" fontId="85" fillId="0" borderId="0" applyFont="0" applyFill="0" applyBorder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9" fontId="84" fillId="0" borderId="0" applyFont="0" applyFill="0" applyBorder="0" applyAlignment="0" applyProtection="0"/>
    <xf numFmtId="43" fontId="85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84" fillId="0" borderId="0" applyFont="0" applyFill="0" applyBorder="0" applyAlignment="0" applyProtection="0"/>
    <xf numFmtId="183" fontId="84" fillId="0" borderId="0" applyFont="0" applyFill="0" applyBorder="0" applyAlignment="0" applyProtection="0"/>
    <xf numFmtId="183" fontId="84" fillId="0" borderId="0" applyFont="0" applyFill="0" applyBorder="0" applyAlignment="0" applyProtection="0"/>
    <xf numFmtId="183" fontId="84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5" fontId="85" fillId="0" borderId="0"/>
    <xf numFmtId="177" fontId="85" fillId="0" borderId="0" applyFont="0" applyFill="0" applyBorder="0" applyAlignment="0" applyProtection="0"/>
    <xf numFmtId="175" fontId="85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83" fillId="0" borderId="0" applyFont="0" applyFill="0" applyBorder="0" applyAlignment="0" applyProtection="0"/>
    <xf numFmtId="166" fontId="5" fillId="0" borderId="0" applyFont="0" applyFill="0" applyBorder="0" applyAlignment="0" applyProtection="0"/>
    <xf numFmtId="175" fontId="88" fillId="0" borderId="0" applyNumberFormat="0" applyFill="0" applyBorder="0" applyAlignment="0" applyProtection="0"/>
    <xf numFmtId="166" fontId="5" fillId="0" borderId="0" applyFont="0" applyFill="0" applyBorder="0" applyAlignment="0" applyProtection="0"/>
    <xf numFmtId="17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5" fillId="0" borderId="0" applyFont="0" applyFill="0" applyBorder="0" applyAlignment="0" applyProtection="0"/>
    <xf numFmtId="41" fontId="1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5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1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167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75" fontId="94" fillId="5" borderId="0"/>
    <xf numFmtId="9" fontId="95" fillId="0" borderId="0" applyFont="0" applyFill="0" applyBorder="0" applyAlignment="0" applyProtection="0"/>
    <xf numFmtId="175" fontId="96" fillId="5" borderId="0"/>
    <xf numFmtId="175" fontId="65" fillId="15" borderId="0" applyNumberFormat="0" applyBorder="0" applyAlignment="0" applyProtection="0"/>
    <xf numFmtId="175" fontId="65" fillId="16" borderId="0" applyNumberFormat="0" applyBorder="0" applyAlignment="0" applyProtection="0"/>
    <xf numFmtId="175" fontId="65" fillId="17" borderId="0" applyNumberFormat="0" applyBorder="0" applyAlignment="0" applyProtection="0"/>
    <xf numFmtId="175" fontId="65" fillId="15" borderId="0" applyNumberFormat="0" applyBorder="0" applyAlignment="0" applyProtection="0"/>
    <xf numFmtId="175" fontId="65" fillId="18" borderId="0" applyNumberFormat="0" applyBorder="0" applyAlignment="0" applyProtection="0"/>
    <xf numFmtId="175" fontId="65" fillId="16" borderId="0" applyNumberFormat="0" applyBorder="0" applyAlignment="0" applyProtection="0"/>
    <xf numFmtId="175" fontId="65" fillId="19" borderId="0" applyNumberFormat="0" applyBorder="0" applyAlignment="0" applyProtection="0"/>
    <xf numFmtId="175" fontId="65" fillId="20" borderId="0" applyNumberFormat="0" applyBorder="0" applyAlignment="0" applyProtection="0"/>
    <xf numFmtId="175" fontId="65" fillId="21" borderId="0" applyNumberFormat="0" applyBorder="0" applyAlignment="0" applyProtection="0"/>
    <xf numFmtId="175" fontId="65" fillId="22" borderId="0" applyNumberFormat="0" applyBorder="0" applyAlignment="0" applyProtection="0"/>
    <xf numFmtId="175" fontId="65" fillId="18" borderId="0" applyNumberFormat="0" applyBorder="0" applyAlignment="0" applyProtection="0"/>
    <xf numFmtId="175" fontId="65" fillId="16" borderId="0" applyNumberFormat="0" applyBorder="0" applyAlignment="0" applyProtection="0"/>
    <xf numFmtId="175" fontId="97" fillId="19" borderId="0" applyNumberFormat="0" applyBorder="0" applyAlignment="0" applyProtection="0">
      <alignment vertical="center"/>
    </xf>
    <xf numFmtId="175" fontId="97" fillId="20" borderId="0" applyNumberFormat="0" applyBorder="0" applyAlignment="0" applyProtection="0">
      <alignment vertical="center"/>
    </xf>
    <xf numFmtId="175" fontId="97" fillId="21" borderId="0" applyNumberFormat="0" applyBorder="0" applyAlignment="0" applyProtection="0">
      <alignment vertical="center"/>
    </xf>
    <xf numFmtId="175" fontId="97" fillId="22" borderId="0" applyNumberFormat="0" applyBorder="0" applyAlignment="0" applyProtection="0">
      <alignment vertical="center"/>
    </xf>
    <xf numFmtId="175" fontId="97" fillId="18" borderId="0" applyNumberFormat="0" applyBorder="0" applyAlignment="0" applyProtection="0">
      <alignment vertical="center"/>
    </xf>
    <xf numFmtId="175" fontId="97" fillId="16" borderId="0" applyNumberFormat="0" applyBorder="0" applyAlignment="0" applyProtection="0">
      <alignment vertical="center"/>
    </xf>
    <xf numFmtId="175" fontId="98" fillId="5" borderId="0"/>
    <xf numFmtId="175" fontId="99" fillId="0" borderId="0">
      <alignment wrapText="1"/>
    </xf>
    <xf numFmtId="175" fontId="65" fillId="23" borderId="0" applyNumberFormat="0" applyBorder="0" applyAlignment="0" applyProtection="0"/>
    <xf numFmtId="175" fontId="65" fillId="24" borderId="0" applyNumberFormat="0" applyBorder="0" applyAlignment="0" applyProtection="0"/>
    <xf numFmtId="175" fontId="65" fillId="25" borderId="0" applyNumberFormat="0" applyBorder="0" applyAlignment="0" applyProtection="0"/>
    <xf numFmtId="175" fontId="65" fillId="23" borderId="0" applyNumberFormat="0" applyBorder="0" applyAlignment="0" applyProtection="0"/>
    <xf numFmtId="175" fontId="65" fillId="26" borderId="0" applyNumberFormat="0" applyBorder="0" applyAlignment="0" applyProtection="0"/>
    <xf numFmtId="175" fontId="65" fillId="16" borderId="0" applyNumberFormat="0" applyBorder="0" applyAlignment="0" applyProtection="0"/>
    <xf numFmtId="175" fontId="65" fillId="26" borderId="0" applyNumberFormat="0" applyBorder="0" applyAlignment="0" applyProtection="0"/>
    <xf numFmtId="175" fontId="65" fillId="24" borderId="0" applyNumberFormat="0" applyBorder="0" applyAlignment="0" applyProtection="0"/>
    <xf numFmtId="175" fontId="65" fillId="27" borderId="0" applyNumberFormat="0" applyBorder="0" applyAlignment="0" applyProtection="0"/>
    <xf numFmtId="175" fontId="65" fillId="22" borderId="0" applyNumberFormat="0" applyBorder="0" applyAlignment="0" applyProtection="0"/>
    <xf numFmtId="175" fontId="65" fillId="26" borderId="0" applyNumberFormat="0" applyBorder="0" applyAlignment="0" applyProtection="0"/>
    <xf numFmtId="175" fontId="65" fillId="28" borderId="0" applyNumberFormat="0" applyBorder="0" applyAlignment="0" applyProtection="0"/>
    <xf numFmtId="175" fontId="97" fillId="26" borderId="0" applyNumberFormat="0" applyBorder="0" applyAlignment="0" applyProtection="0">
      <alignment vertical="center"/>
    </xf>
    <xf numFmtId="175" fontId="97" fillId="24" borderId="0" applyNumberFormat="0" applyBorder="0" applyAlignment="0" applyProtection="0">
      <alignment vertical="center"/>
    </xf>
    <xf numFmtId="175" fontId="97" fillId="27" borderId="0" applyNumberFormat="0" applyBorder="0" applyAlignment="0" applyProtection="0">
      <alignment vertical="center"/>
    </xf>
    <xf numFmtId="175" fontId="97" fillId="22" borderId="0" applyNumberFormat="0" applyBorder="0" applyAlignment="0" applyProtection="0">
      <alignment vertical="center"/>
    </xf>
    <xf numFmtId="175" fontId="97" fillId="26" borderId="0" applyNumberFormat="0" applyBorder="0" applyAlignment="0" applyProtection="0">
      <alignment vertical="center"/>
    </xf>
    <xf numFmtId="175" fontId="97" fillId="28" borderId="0" applyNumberFormat="0" applyBorder="0" applyAlignment="0" applyProtection="0">
      <alignment vertical="center"/>
    </xf>
    <xf numFmtId="175" fontId="66" fillId="29" borderId="0" applyNumberFormat="0" applyBorder="0" applyAlignment="0" applyProtection="0"/>
    <xf numFmtId="175" fontId="66" fillId="24" borderId="0" applyNumberFormat="0" applyBorder="0" applyAlignment="0" applyProtection="0"/>
    <xf numFmtId="175" fontId="66" fillId="25" borderId="0" applyNumberFormat="0" applyBorder="0" applyAlignment="0" applyProtection="0"/>
    <xf numFmtId="175" fontId="66" fillId="23" borderId="0" applyNumberFormat="0" applyBorder="0" applyAlignment="0" applyProtection="0"/>
    <xf numFmtId="175" fontId="66" fillId="29" borderId="0" applyNumberFormat="0" applyBorder="0" applyAlignment="0" applyProtection="0"/>
    <xf numFmtId="175" fontId="66" fillId="16" borderId="0" applyNumberFormat="0" applyBorder="0" applyAlignment="0" applyProtection="0"/>
    <xf numFmtId="175" fontId="66" fillId="30" borderId="0" applyNumberFormat="0" applyBorder="0" applyAlignment="0" applyProtection="0"/>
    <xf numFmtId="175" fontId="66" fillId="24" borderId="0" applyNumberFormat="0" applyBorder="0" applyAlignment="0" applyProtection="0"/>
    <xf numFmtId="175" fontId="66" fillId="27" borderId="0" applyNumberFormat="0" applyBorder="0" applyAlignment="0" applyProtection="0"/>
    <xf numFmtId="175" fontId="66" fillId="31" borderId="0" applyNumberFormat="0" applyBorder="0" applyAlignment="0" applyProtection="0"/>
    <xf numFmtId="175" fontId="66" fillId="29" borderId="0" applyNumberFormat="0" applyBorder="0" applyAlignment="0" applyProtection="0"/>
    <xf numFmtId="175" fontId="66" fillId="32" borderId="0" applyNumberFormat="0" applyBorder="0" applyAlignment="0" applyProtection="0"/>
    <xf numFmtId="175" fontId="100" fillId="30" borderId="0" applyNumberFormat="0" applyBorder="0" applyAlignment="0" applyProtection="0">
      <alignment vertical="center"/>
    </xf>
    <xf numFmtId="175" fontId="100" fillId="24" borderId="0" applyNumberFormat="0" applyBorder="0" applyAlignment="0" applyProtection="0">
      <alignment vertical="center"/>
    </xf>
    <xf numFmtId="175" fontId="100" fillId="27" borderId="0" applyNumberFormat="0" applyBorder="0" applyAlignment="0" applyProtection="0">
      <alignment vertical="center"/>
    </xf>
    <xf numFmtId="175" fontId="100" fillId="31" borderId="0" applyNumberFormat="0" applyBorder="0" applyAlignment="0" applyProtection="0">
      <alignment vertical="center"/>
    </xf>
    <xf numFmtId="175" fontId="100" fillId="29" borderId="0" applyNumberFormat="0" applyBorder="0" applyAlignment="0" applyProtection="0">
      <alignment vertical="center"/>
    </xf>
    <xf numFmtId="175" fontId="100" fillId="32" borderId="0" applyNumberFormat="0" applyBorder="0" applyAlignment="0" applyProtection="0">
      <alignment vertical="center"/>
    </xf>
    <xf numFmtId="175" fontId="66" fillId="33" borderId="0" applyNumberFormat="0" applyBorder="0" applyAlignment="0" applyProtection="0"/>
    <xf numFmtId="175" fontId="66" fillId="34" borderId="0" applyNumberFormat="0" applyBorder="0" applyAlignment="0" applyProtection="0"/>
    <xf numFmtId="175" fontId="66" fillId="35" borderId="0" applyNumberFormat="0" applyBorder="0" applyAlignment="0" applyProtection="0"/>
    <xf numFmtId="175" fontId="66" fillId="31" borderId="0" applyNumberFormat="0" applyBorder="0" applyAlignment="0" applyProtection="0"/>
    <xf numFmtId="175" fontId="66" fillId="29" borderId="0" applyNumberFormat="0" applyBorder="0" applyAlignment="0" applyProtection="0"/>
    <xf numFmtId="175" fontId="66" fillId="36" borderId="0" applyNumberFormat="0" applyBorder="0" applyAlignment="0" applyProtection="0"/>
    <xf numFmtId="184" fontId="2" fillId="0" borderId="0" applyFont="0" applyFill="0" applyBorder="0" applyAlignment="0" applyProtection="0"/>
    <xf numFmtId="175" fontId="101" fillId="0" borderId="0" applyFont="0" applyFill="0" applyBorder="0" applyAlignment="0" applyProtection="0"/>
    <xf numFmtId="185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5" fontId="101" fillId="0" borderId="0" applyFont="0" applyFill="0" applyBorder="0" applyAlignment="0" applyProtection="0"/>
    <xf numFmtId="186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75" fontId="101" fillId="0" borderId="0" applyFont="0" applyFill="0" applyBorder="0" applyAlignment="0" applyProtection="0"/>
    <xf numFmtId="18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5" fontId="101" fillId="0" borderId="0" applyFont="0" applyFill="0" applyBorder="0" applyAlignment="0" applyProtection="0"/>
    <xf numFmtId="189" fontId="95" fillId="0" borderId="0" applyFont="0" applyFill="0" applyBorder="0" applyAlignment="0" applyProtection="0"/>
    <xf numFmtId="176" fontId="15" fillId="0" borderId="0" applyFont="0" applyFill="0" applyBorder="0" applyAlignment="0" applyProtection="0"/>
    <xf numFmtId="175" fontId="81" fillId="0" borderId="0" applyNumberFormat="0" applyFill="0" applyBorder="0" applyAlignment="0" applyProtection="0"/>
    <xf numFmtId="175" fontId="81" fillId="0" borderId="0" applyNumberFormat="0" applyFill="0" applyBorder="0" applyAlignment="0" applyProtection="0"/>
    <xf numFmtId="175" fontId="67" fillId="20" borderId="0" applyNumberFormat="0" applyBorder="0" applyAlignment="0" applyProtection="0"/>
    <xf numFmtId="190" fontId="82" fillId="0" borderId="0" applyAlignment="0" applyProtection="0"/>
    <xf numFmtId="175" fontId="101" fillId="0" borderId="0"/>
    <xf numFmtId="175" fontId="102" fillId="0" borderId="0"/>
    <xf numFmtId="175" fontId="101" fillId="0" borderId="0"/>
    <xf numFmtId="175" fontId="102" fillId="0" borderId="0"/>
    <xf numFmtId="175" fontId="2" fillId="0" borderId="0" applyFill="0" applyBorder="0" applyAlignment="0"/>
    <xf numFmtId="175" fontId="2" fillId="0" borderId="0" applyFill="0" applyBorder="0" applyAlignment="0"/>
    <xf numFmtId="191" fontId="103" fillId="0" borderId="0" applyFill="0" applyBorder="0" applyAlignment="0"/>
    <xf numFmtId="192" fontId="103" fillId="0" borderId="0" applyFill="0" applyBorder="0" applyAlignment="0"/>
    <xf numFmtId="193" fontId="103" fillId="0" borderId="0" applyFill="0" applyBorder="0" applyAlignment="0"/>
    <xf numFmtId="194" fontId="2" fillId="0" borderId="0" applyFill="0" applyBorder="0" applyAlignment="0"/>
    <xf numFmtId="194" fontId="2" fillId="0" borderId="0" applyFill="0" applyBorder="0" applyAlignment="0"/>
    <xf numFmtId="177" fontId="103" fillId="0" borderId="0" applyFill="0" applyBorder="0" applyAlignment="0"/>
    <xf numFmtId="195" fontId="103" fillId="0" borderId="0" applyFill="0" applyBorder="0" applyAlignment="0"/>
    <xf numFmtId="191" fontId="103" fillId="0" borderId="0" applyFill="0" applyBorder="0" applyAlignment="0"/>
    <xf numFmtId="175" fontId="68" fillId="15" borderId="38" applyNumberFormat="0" applyAlignment="0" applyProtection="0"/>
    <xf numFmtId="175" fontId="68" fillId="23" borderId="38" applyNumberFormat="0" applyAlignment="0" applyProtection="0"/>
    <xf numFmtId="175" fontId="104" fillId="0" borderId="0"/>
    <xf numFmtId="175" fontId="76" fillId="0" borderId="39" applyNumberFormat="0" applyFill="0" applyAlignment="0" applyProtection="0"/>
    <xf numFmtId="177" fontId="10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75" fontId="12" fillId="17" borderId="40" applyNumberFormat="0" applyFont="0" applyAlignment="0" applyProtection="0"/>
    <xf numFmtId="175" fontId="12" fillId="17" borderId="40" applyNumberFormat="0" applyFont="0" applyAlignment="0" applyProtection="0"/>
    <xf numFmtId="191" fontId="103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5" fontId="69" fillId="37" borderId="41" applyNumberFormat="0" applyAlignment="0" applyProtection="0"/>
    <xf numFmtId="1" fontId="105" fillId="0" borderId="11" applyBorder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4" fontId="13" fillId="0" borderId="0" applyFill="0" applyBorder="0" applyAlignment="0"/>
    <xf numFmtId="175" fontId="5" fillId="0" borderId="0"/>
    <xf numFmtId="177" fontId="103" fillId="0" borderId="0" applyFill="0" applyBorder="0" applyAlignment="0"/>
    <xf numFmtId="191" fontId="103" fillId="0" borderId="0" applyFill="0" applyBorder="0" applyAlignment="0"/>
    <xf numFmtId="177" fontId="103" fillId="0" borderId="0" applyFill="0" applyBorder="0" applyAlignment="0"/>
    <xf numFmtId="195" fontId="103" fillId="0" borderId="0" applyFill="0" applyBorder="0" applyAlignment="0"/>
    <xf numFmtId="191" fontId="103" fillId="0" borderId="0" applyFill="0" applyBorder="0" applyAlignment="0"/>
    <xf numFmtId="175" fontId="75" fillId="16" borderId="38" applyNumberFormat="0" applyAlignment="0" applyProtection="0"/>
    <xf numFmtId="175" fontId="70" fillId="0" borderId="0" applyNumberFormat="0" applyFill="0" applyBorder="0" applyAlignment="0" applyProtection="0"/>
    <xf numFmtId="2" fontId="2" fillId="0" borderId="0" applyFont="0" applyFill="0" applyBorder="0" applyAlignment="0" applyProtection="0"/>
    <xf numFmtId="175" fontId="71" fillId="21" borderId="0" applyNumberFormat="0" applyBorder="0" applyAlignment="0" applyProtection="0"/>
    <xf numFmtId="175" fontId="106" fillId="0" borderId="0" applyNumberFormat="0" applyFont="0" applyBorder="0" applyAlignment="0">
      <alignment horizontal="left" vertical="center"/>
    </xf>
    <xf numFmtId="175" fontId="107" fillId="0" borderId="0">
      <alignment horizontal="left"/>
    </xf>
    <xf numFmtId="175" fontId="8" fillId="0" borderId="6" applyNumberFormat="0" applyAlignment="0" applyProtection="0">
      <alignment horizontal="left" vertical="center"/>
    </xf>
    <xf numFmtId="175" fontId="8" fillId="0" borderId="14">
      <alignment horizontal="left" vertical="center"/>
    </xf>
    <xf numFmtId="175" fontId="72" fillId="0" borderId="42" applyNumberFormat="0" applyFill="0" applyAlignment="0" applyProtection="0"/>
    <xf numFmtId="175" fontId="73" fillId="0" borderId="43" applyNumberFormat="0" applyFill="0" applyAlignment="0" applyProtection="0"/>
    <xf numFmtId="175" fontId="74" fillId="0" borderId="44" applyNumberFormat="0" applyFill="0" applyAlignment="0" applyProtection="0"/>
    <xf numFmtId="175" fontId="74" fillId="0" borderId="0" applyNumberFormat="0" applyFill="0" applyBorder="0" applyAlignment="0" applyProtection="0"/>
    <xf numFmtId="49" fontId="108" fillId="0" borderId="16">
      <alignment vertical="center"/>
    </xf>
    <xf numFmtId="167" fontId="5" fillId="0" borderId="0" applyFont="0" applyFill="0" applyBorder="0" applyAlignment="0" applyProtection="0"/>
    <xf numFmtId="175" fontId="75" fillId="16" borderId="38" applyNumberFormat="0" applyAlignment="0" applyProtection="0"/>
    <xf numFmtId="175" fontId="109" fillId="20" borderId="0" applyNumberFormat="0" applyBorder="0" applyAlignment="0" applyProtection="0"/>
    <xf numFmtId="175" fontId="3" fillId="0" borderId="0"/>
    <xf numFmtId="177" fontId="103" fillId="0" borderId="0" applyFill="0" applyBorder="0" applyAlignment="0"/>
    <xf numFmtId="191" fontId="103" fillId="0" borderId="0" applyFill="0" applyBorder="0" applyAlignment="0"/>
    <xf numFmtId="177" fontId="103" fillId="0" borderId="0" applyFill="0" applyBorder="0" applyAlignment="0"/>
    <xf numFmtId="195" fontId="103" fillId="0" borderId="0" applyFill="0" applyBorder="0" applyAlignment="0"/>
    <xf numFmtId="191" fontId="103" fillId="0" borderId="0" applyFill="0" applyBorder="0" applyAlignment="0"/>
    <xf numFmtId="175" fontId="76" fillId="0" borderId="39" applyNumberFormat="0" applyFill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10" fillId="0" borderId="45"/>
    <xf numFmtId="196" fontId="111" fillId="0" borderId="46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75" fontId="112" fillId="0" borderId="0" applyNumberFormat="0" applyFont="0" applyFill="0" applyAlignment="0"/>
    <xf numFmtId="175" fontId="77" fillId="25" borderId="0" applyNumberFormat="0" applyBorder="0" applyAlignment="0" applyProtection="0"/>
    <xf numFmtId="175" fontId="77" fillId="25" borderId="0" applyNumberFormat="0" applyBorder="0" applyAlignment="0" applyProtection="0"/>
    <xf numFmtId="175" fontId="113" fillId="0" borderId="16" applyNumberFormat="0" applyFont="0" applyFill="0" applyBorder="0" applyAlignment="0">
      <alignment horizontal="center"/>
    </xf>
    <xf numFmtId="175" fontId="114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1" fillId="0" borderId="0"/>
    <xf numFmtId="175" fontId="2" fillId="17" borderId="40" applyNumberFormat="0" applyFont="0" applyAlignment="0" applyProtection="0"/>
    <xf numFmtId="175" fontId="2" fillId="17" borderId="40" applyNumberFormat="0" applyFont="0" applyAlignment="0" applyProtection="0"/>
    <xf numFmtId="3" fontId="115" fillId="0" borderId="0" applyFont="0" applyFill="0" applyBorder="0" applyAlignment="0" applyProtection="0"/>
    <xf numFmtId="175" fontId="88" fillId="0" borderId="0" applyNumberFormat="0" applyFill="0" applyBorder="0" applyAlignment="0" applyProtection="0"/>
    <xf numFmtId="175" fontId="88" fillId="0" borderId="0" applyNumberFormat="0" applyFill="0" applyBorder="0" applyAlignment="0" applyProtection="0"/>
    <xf numFmtId="175" fontId="88" fillId="0" borderId="0" applyNumberFormat="0" applyFill="0" applyBorder="0" applyAlignment="0" applyProtection="0"/>
    <xf numFmtId="175" fontId="78" fillId="23" borderId="23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3" fillId="0" borderId="26" applyNumberFormat="0" applyBorder="0"/>
    <xf numFmtId="177" fontId="103" fillId="0" borderId="0" applyFill="0" applyBorder="0" applyAlignment="0"/>
    <xf numFmtId="191" fontId="103" fillId="0" borderId="0" applyFill="0" applyBorder="0" applyAlignment="0"/>
    <xf numFmtId="177" fontId="103" fillId="0" borderId="0" applyFill="0" applyBorder="0" applyAlignment="0"/>
    <xf numFmtId="195" fontId="103" fillId="0" borderId="0" applyFill="0" applyBorder="0" applyAlignment="0"/>
    <xf numFmtId="191" fontId="103" fillId="0" borderId="0" applyFill="0" applyBorder="0" applyAlignment="0"/>
    <xf numFmtId="175" fontId="116" fillId="0" borderId="0"/>
    <xf numFmtId="175" fontId="3" fillId="0" borderId="0" applyNumberFormat="0" applyFont="0" applyFill="0" applyBorder="0" applyAlignment="0" applyProtection="0">
      <alignment horizontal="left"/>
    </xf>
    <xf numFmtId="175" fontId="117" fillId="0" borderId="45">
      <alignment horizontal="center"/>
    </xf>
    <xf numFmtId="167" fontId="5" fillId="0" borderId="0" applyFont="0" applyFill="0" applyBorder="0" applyAlignment="0" applyProtection="0"/>
    <xf numFmtId="175" fontId="2" fillId="12" borderId="23" applyNumberFormat="0" applyProtection="0">
      <alignment horizontal="left" vertical="center" indent="1"/>
    </xf>
    <xf numFmtId="175" fontId="2" fillId="12" borderId="23" applyNumberFormat="0" applyProtection="0">
      <alignment horizontal="left" vertical="center" indent="1"/>
    </xf>
    <xf numFmtId="175" fontId="71" fillId="21" borderId="0" applyNumberFormat="0" applyBorder="0" applyAlignment="0" applyProtection="0"/>
    <xf numFmtId="175" fontId="78" fillId="15" borderId="23" applyNumberFormat="0" applyAlignment="0" applyProtection="0"/>
    <xf numFmtId="175" fontId="2" fillId="0" borderId="0"/>
    <xf numFmtId="175" fontId="2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5" fontId="110" fillId="0" borderId="0"/>
    <xf numFmtId="200" fontId="118" fillId="0" borderId="17">
      <alignment horizontal="right" vertical="center"/>
    </xf>
    <xf numFmtId="49" fontId="13" fillId="0" borderId="0" applyFill="0" applyBorder="0" applyAlignment="0"/>
    <xf numFmtId="201" fontId="2" fillId="0" borderId="0" applyFill="0" applyBorder="0" applyAlignment="0"/>
    <xf numFmtId="201" fontId="2" fillId="0" borderId="0" applyFill="0" applyBorder="0" applyAlignment="0"/>
    <xf numFmtId="202" fontId="2" fillId="0" borderId="0" applyFill="0" applyBorder="0" applyAlignment="0"/>
    <xf numFmtId="202" fontId="2" fillId="0" borderId="0" applyFill="0" applyBorder="0" applyAlignment="0"/>
    <xf numFmtId="175" fontId="70" fillId="0" borderId="0" applyNumberFormat="0" applyFill="0" applyBorder="0" applyAlignment="0" applyProtection="0"/>
    <xf numFmtId="175" fontId="79" fillId="0" borderId="0" applyNumberFormat="0" applyFill="0" applyBorder="0" applyAlignment="0" applyProtection="0"/>
    <xf numFmtId="175" fontId="119" fillId="0" borderId="0" applyNumberFormat="0" applyFill="0" applyBorder="0" applyAlignment="0" applyProtection="0"/>
    <xf numFmtId="175" fontId="120" fillId="0" borderId="47" applyNumberFormat="0" applyFill="0" applyAlignment="0" applyProtection="0"/>
    <xf numFmtId="175" fontId="121" fillId="0" borderId="43" applyNumberFormat="0" applyFill="0" applyAlignment="0" applyProtection="0"/>
    <xf numFmtId="175" fontId="122" fillId="0" borderId="48" applyNumberFormat="0" applyFill="0" applyAlignment="0" applyProtection="0"/>
    <xf numFmtId="175" fontId="122" fillId="0" borderId="0" applyNumberFormat="0" applyFill="0" applyBorder="0" applyAlignment="0" applyProtection="0"/>
    <xf numFmtId="175" fontId="80" fillId="0" borderId="49" applyNumberFormat="0" applyFill="0" applyAlignment="0" applyProtection="0"/>
    <xf numFmtId="175" fontId="123" fillId="0" borderId="0">
      <alignment horizontal="centerContinuous"/>
    </xf>
    <xf numFmtId="175" fontId="124" fillId="0" borderId="0">
      <alignment horizontal="centerContinuous"/>
    </xf>
    <xf numFmtId="175" fontId="125" fillId="0" borderId="0"/>
    <xf numFmtId="203" fontId="118" fillId="0" borderId="17">
      <alignment horizontal="center"/>
    </xf>
    <xf numFmtId="175" fontId="88" fillId="0" borderId="0" applyNumberFormat="0" applyFill="0" applyBorder="0" applyAlignment="0" applyProtection="0"/>
    <xf numFmtId="175" fontId="132" fillId="0" borderId="50"/>
    <xf numFmtId="175" fontId="88" fillId="0" borderId="0" applyNumberFormat="0" applyFill="0" applyBorder="0" applyAlignment="0" applyProtection="0"/>
    <xf numFmtId="175" fontId="88" fillId="0" borderId="0" applyNumberFormat="0" applyFill="0" applyBorder="0" applyAlignment="0" applyProtection="0"/>
    <xf numFmtId="175" fontId="88" fillId="0" borderId="0" applyNumberFormat="0" applyFill="0" applyBorder="0" applyAlignment="0" applyProtection="0"/>
    <xf numFmtId="175" fontId="111" fillId="0" borderId="51" applyNumberFormat="0" applyAlignment="0">
      <alignment horizontal="center"/>
    </xf>
    <xf numFmtId="175" fontId="69" fillId="37" borderId="41" applyNumberFormat="0" applyAlignment="0" applyProtection="0"/>
    <xf numFmtId="202" fontId="118" fillId="0" borderId="0"/>
    <xf numFmtId="204" fontId="118" fillId="0" borderId="16"/>
    <xf numFmtId="175" fontId="126" fillId="0" borderId="0"/>
    <xf numFmtId="175" fontId="126" fillId="0" borderId="0"/>
    <xf numFmtId="164" fontId="129" fillId="0" borderId="52">
      <alignment horizontal="left" vertical="top"/>
    </xf>
    <xf numFmtId="175" fontId="130" fillId="0" borderId="52">
      <alignment horizontal="left" vertical="center"/>
    </xf>
    <xf numFmtId="175" fontId="127" fillId="38" borderId="16">
      <alignment horizontal="left" vertical="center"/>
    </xf>
    <xf numFmtId="164" fontId="128" fillId="0" borderId="13">
      <alignment horizontal="left" vertical="top"/>
    </xf>
    <xf numFmtId="175" fontId="81" fillId="0" borderId="0" applyNumberFormat="0" applyFill="0" applyBorder="0" applyAlignment="0" applyProtection="0"/>
    <xf numFmtId="175" fontId="81" fillId="0" borderId="0" applyNumberFormat="0" applyFill="0" applyBorder="0" applyAlignment="0" applyProtection="0"/>
    <xf numFmtId="175" fontId="131" fillId="0" borderId="0" applyNumberFormat="0" applyFill="0" applyBorder="0" applyAlignment="0" applyProtection="0"/>
    <xf numFmtId="175" fontId="150" fillId="0" borderId="0" applyFont="0" applyFill="0" applyBorder="0" applyAlignment="0" applyProtection="0"/>
    <xf numFmtId="175" fontId="150" fillId="0" borderId="0" applyFont="0" applyFill="0" applyBorder="0" applyAlignment="0" applyProtection="0"/>
    <xf numFmtId="175" fontId="10" fillId="0" borderId="0">
      <alignment vertical="center"/>
    </xf>
    <xf numFmtId="9" fontId="114" fillId="0" borderId="0" applyFont="0" applyFill="0" applyBorder="0" applyAlignment="0" applyProtection="0"/>
    <xf numFmtId="175" fontId="103" fillId="0" borderId="0"/>
    <xf numFmtId="175" fontId="103" fillId="0" borderId="0"/>
    <xf numFmtId="175" fontId="103" fillId="0" borderId="0"/>
    <xf numFmtId="175" fontId="103" fillId="0" borderId="0"/>
    <xf numFmtId="175" fontId="103" fillId="0" borderId="0"/>
    <xf numFmtId="175" fontId="103" fillId="0" borderId="0"/>
    <xf numFmtId="175" fontId="103" fillId="0" borderId="0"/>
    <xf numFmtId="175" fontId="103" fillId="0" borderId="0"/>
    <xf numFmtId="41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205" fontId="114" fillId="0" borderId="0" applyFont="0" applyFill="0" applyBorder="0" applyAlignment="0" applyProtection="0"/>
    <xf numFmtId="206" fontId="114" fillId="0" borderId="0" applyFont="0" applyFill="0" applyBorder="0" applyAlignment="0" applyProtection="0"/>
    <xf numFmtId="175" fontId="112" fillId="0" borderId="0"/>
    <xf numFmtId="175" fontId="134" fillId="25" borderId="0" applyNumberFormat="0" applyBorder="0" applyAlignment="0" applyProtection="0">
      <alignment vertical="center"/>
    </xf>
    <xf numFmtId="175" fontId="2" fillId="17" borderId="40" applyNumberFormat="0" applyFont="0" applyAlignment="0" applyProtection="0">
      <alignment vertical="center"/>
    </xf>
    <xf numFmtId="175" fontId="2" fillId="17" borderId="40" applyNumberFormat="0" applyFont="0" applyAlignment="0" applyProtection="0">
      <alignment vertical="center"/>
    </xf>
    <xf numFmtId="41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175" fontId="135" fillId="0" borderId="49" applyNumberFormat="0" applyFill="0" applyAlignment="0" applyProtection="0">
      <alignment vertical="center"/>
    </xf>
    <xf numFmtId="175" fontId="136" fillId="20" borderId="0" applyNumberFormat="0" applyBorder="0" applyAlignment="0" applyProtection="0">
      <alignment vertical="center"/>
    </xf>
    <xf numFmtId="175" fontId="137" fillId="21" borderId="0" applyNumberFormat="0" applyBorder="0" applyAlignment="0" applyProtection="0">
      <alignment vertical="center"/>
    </xf>
    <xf numFmtId="167" fontId="2" fillId="0" borderId="0" applyFont="0" applyFill="0" applyBorder="0" applyAlignment="0" applyProtection="0"/>
    <xf numFmtId="175" fontId="2" fillId="0" borderId="0"/>
    <xf numFmtId="175" fontId="138" fillId="0" borderId="0" applyNumberFormat="0" applyFill="0" applyBorder="0" applyAlignment="0" applyProtection="0">
      <alignment vertical="center"/>
    </xf>
    <xf numFmtId="175" fontId="139" fillId="0" borderId="42" applyNumberFormat="0" applyFill="0" applyAlignment="0" applyProtection="0">
      <alignment vertical="center"/>
    </xf>
    <xf numFmtId="175" fontId="140" fillId="0" borderId="43" applyNumberFormat="0" applyFill="0" applyAlignment="0" applyProtection="0">
      <alignment vertical="center"/>
    </xf>
    <xf numFmtId="175" fontId="141" fillId="0" borderId="44" applyNumberFormat="0" applyFill="0" applyAlignment="0" applyProtection="0">
      <alignment vertical="center"/>
    </xf>
    <xf numFmtId="175" fontId="141" fillId="0" borderId="0" applyNumberFormat="0" applyFill="0" applyBorder="0" applyAlignment="0" applyProtection="0">
      <alignment vertical="center"/>
    </xf>
    <xf numFmtId="175" fontId="142" fillId="37" borderId="41" applyNumberFormat="0" applyAlignment="0" applyProtection="0">
      <alignment vertical="center"/>
    </xf>
    <xf numFmtId="175" fontId="143" fillId="23" borderId="38" applyNumberFormat="0" applyAlignment="0" applyProtection="0">
      <alignment vertical="center"/>
    </xf>
    <xf numFmtId="175" fontId="144" fillId="0" borderId="0" applyNumberFormat="0" applyFill="0" applyBorder="0" applyAlignment="0" applyProtection="0">
      <alignment vertical="center"/>
    </xf>
    <xf numFmtId="175" fontId="145" fillId="0" borderId="0" applyNumberFormat="0" applyFill="0" applyBorder="0" applyAlignment="0" applyProtection="0">
      <alignment vertical="center"/>
    </xf>
    <xf numFmtId="176" fontId="82" fillId="0" borderId="0" applyFont="0" applyFill="0" applyBorder="0" applyAlignment="0" applyProtection="0"/>
    <xf numFmtId="165" fontId="146" fillId="0" borderId="0" applyFont="0" applyFill="0" applyBorder="0" applyAlignment="0" applyProtection="0"/>
    <xf numFmtId="177" fontId="82" fillId="0" borderId="0" applyFont="0" applyFill="0" applyBorder="0" applyAlignment="0" applyProtection="0"/>
    <xf numFmtId="175" fontId="100" fillId="33" borderId="0" applyNumberFormat="0" applyBorder="0" applyAlignment="0" applyProtection="0">
      <alignment vertical="center"/>
    </xf>
    <xf numFmtId="175" fontId="100" fillId="34" borderId="0" applyNumberFormat="0" applyBorder="0" applyAlignment="0" applyProtection="0">
      <alignment vertical="center"/>
    </xf>
    <xf numFmtId="175" fontId="100" fillId="35" borderId="0" applyNumberFormat="0" applyBorder="0" applyAlignment="0" applyProtection="0">
      <alignment vertical="center"/>
    </xf>
    <xf numFmtId="175" fontId="100" fillId="31" borderId="0" applyNumberFormat="0" applyBorder="0" applyAlignment="0" applyProtection="0">
      <alignment vertical="center"/>
    </xf>
    <xf numFmtId="175" fontId="100" fillId="29" borderId="0" applyNumberFormat="0" applyBorder="0" applyAlignment="0" applyProtection="0">
      <alignment vertical="center"/>
    </xf>
    <xf numFmtId="175" fontId="100" fillId="36" borderId="0" applyNumberFormat="0" applyBorder="0" applyAlignment="0" applyProtection="0">
      <alignment vertical="center"/>
    </xf>
    <xf numFmtId="175" fontId="147" fillId="16" borderId="38" applyNumberFormat="0" applyAlignment="0" applyProtection="0">
      <alignment vertical="center"/>
    </xf>
    <xf numFmtId="175" fontId="148" fillId="23" borderId="23" applyNumberFormat="0" applyAlignment="0" applyProtection="0">
      <alignment vertical="center"/>
    </xf>
    <xf numFmtId="175" fontId="149" fillId="0" borderId="39" applyNumberFormat="0" applyFill="0" applyAlignment="0" applyProtection="0">
      <alignment vertical="center"/>
    </xf>
    <xf numFmtId="175" fontId="151" fillId="0" borderId="0"/>
    <xf numFmtId="207" fontId="151" fillId="0" borderId="0" applyFont="0" applyFill="0" applyBorder="0" applyAlignment="0" applyProtection="0"/>
    <xf numFmtId="175" fontId="1" fillId="0" borderId="0"/>
    <xf numFmtId="175" fontId="13" fillId="0" borderId="0"/>
    <xf numFmtId="0" fontId="157" fillId="0" borderId="0">
      <alignment vertical="center"/>
    </xf>
    <xf numFmtId="169" fontId="15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</cellStyleXfs>
  <cellXfs count="579">
    <xf numFmtId="0" fontId="0" fillId="0" borderId="0" xfId="0"/>
    <xf numFmtId="0" fontId="20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6" fillId="4" borderId="0" xfId="0" applyFont="1" applyFill="1" applyAlignment="1">
      <alignment vertical="center"/>
    </xf>
    <xf numFmtId="0" fontId="26" fillId="2" borderId="1" xfId="0" applyFont="1" applyFill="1" applyBorder="1" applyAlignment="1">
      <alignment vertical="center"/>
    </xf>
    <xf numFmtId="15" fontId="26" fillId="2" borderId="1" xfId="0" applyNumberFormat="1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vertical="center" wrapText="1"/>
    </xf>
    <xf numFmtId="0" fontId="26" fillId="2" borderId="0" xfId="0" applyFont="1" applyFill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4" fillId="5" borderId="2" xfId="0" quotePrefix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vertical="center"/>
    </xf>
    <xf numFmtId="0" fontId="24" fillId="2" borderId="3" xfId="0" applyFont="1" applyFill="1" applyBorder="1" applyAlignment="1">
      <alignment horizontal="center" vertical="center"/>
    </xf>
    <xf numFmtId="3" fontId="24" fillId="2" borderId="3" xfId="0" applyNumberFormat="1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/>
    </xf>
    <xf numFmtId="1" fontId="24" fillId="6" borderId="3" xfId="0" applyNumberFormat="1" applyFont="1" applyFill="1" applyBorder="1" applyAlignment="1">
      <alignment vertical="center"/>
    </xf>
    <xf numFmtId="1" fontId="24" fillId="6" borderId="3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right" vertical="center"/>
    </xf>
    <xf numFmtId="0" fontId="24" fillId="2" borderId="0" xfId="0" applyFont="1" applyFill="1" applyAlignment="1">
      <alignment horizontal="right" vertical="center" wrapText="1"/>
    </xf>
    <xf numFmtId="0" fontId="24" fillId="0" borderId="2" xfId="0" applyFont="1" applyBorder="1" applyAlignment="1">
      <alignment horizontal="right" vertical="center"/>
    </xf>
    <xf numFmtId="0" fontId="29" fillId="2" borderId="2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right" vertical="center"/>
    </xf>
    <xf numFmtId="0" fontId="24" fillId="7" borderId="3" xfId="0" applyFont="1" applyFill="1" applyBorder="1" applyAlignment="1">
      <alignment horizontal="left" vertical="center"/>
    </xf>
    <xf numFmtId="0" fontId="2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right" vertical="center"/>
    </xf>
    <xf numFmtId="3" fontId="33" fillId="2" borderId="4" xfId="0" applyNumberFormat="1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center" vertical="center" wrapText="1"/>
    </xf>
    <xf numFmtId="0" fontId="34" fillId="2" borderId="4" xfId="0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right" vertical="center"/>
    </xf>
    <xf numFmtId="3" fontId="33" fillId="2" borderId="4" xfId="0" applyNumberFormat="1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20" fillId="2" borderId="0" xfId="0" applyFont="1" applyFill="1" applyAlignment="1">
      <alignment horizontal="right" vertical="center"/>
    </xf>
    <xf numFmtId="0" fontId="20" fillId="2" borderId="0" xfId="0" applyFont="1" applyFill="1" applyAlignment="1">
      <alignment horizontal="right" vertical="center" wrapText="1"/>
    </xf>
    <xf numFmtId="3" fontId="36" fillId="2" borderId="0" xfId="0" applyNumberFormat="1" applyFont="1" applyFill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1" fontId="25" fillId="2" borderId="11" xfId="0" applyNumberFormat="1" applyFont="1" applyFill="1" applyBorder="1" applyAlignment="1">
      <alignment horizontal="center" vertical="center" wrapText="1"/>
    </xf>
    <xf numFmtId="171" fontId="25" fillId="2" borderId="11" xfId="0" applyNumberFormat="1" applyFont="1" applyFill="1" applyBorder="1" applyAlignment="1">
      <alignment horizontal="center" vertical="center"/>
    </xf>
    <xf numFmtId="1" fontId="25" fillId="2" borderId="11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1" fontId="26" fillId="2" borderId="15" xfId="0" applyNumberFormat="1" applyFont="1" applyFill="1" applyBorder="1" applyAlignment="1">
      <alignment vertical="center"/>
    </xf>
    <xf numFmtId="0" fontId="20" fillId="2" borderId="0" xfId="0" applyFont="1" applyFill="1" applyAlignment="1">
      <alignment horizontal="center" vertical="center" wrapText="1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 wrapText="1"/>
    </xf>
    <xf numFmtId="2" fontId="42" fillId="2" borderId="0" xfId="0" applyNumberFormat="1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 wrapText="1"/>
    </xf>
    <xf numFmtId="172" fontId="25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 wrapText="1"/>
    </xf>
    <xf numFmtId="0" fontId="40" fillId="2" borderId="0" xfId="0" applyFont="1" applyFill="1" applyAlignment="1">
      <alignment horizontal="left" vertical="center"/>
    </xf>
    <xf numFmtId="0" fontId="46" fillId="2" borderId="0" xfId="0" applyFont="1" applyFill="1" applyAlignment="1">
      <alignment horizontal="left" vertical="center"/>
    </xf>
    <xf numFmtId="0" fontId="46" fillId="2" borderId="0" xfId="0" applyFont="1" applyFill="1" applyAlignment="1">
      <alignment vertical="center"/>
    </xf>
    <xf numFmtId="0" fontId="46" fillId="2" borderId="0" xfId="0" applyFont="1" applyFill="1" applyAlignment="1">
      <alignment vertical="center" wrapText="1"/>
    </xf>
    <xf numFmtId="0" fontId="26" fillId="2" borderId="0" xfId="0" applyFont="1" applyFill="1" applyAlignment="1">
      <alignment horizontal="center"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center" wrapText="1"/>
    </xf>
    <xf numFmtId="0" fontId="26" fillId="4" borderId="15" xfId="0" applyFont="1" applyFill="1" applyBorder="1" applyAlignment="1">
      <alignment vertical="center"/>
    </xf>
    <xf numFmtId="0" fontId="43" fillId="0" borderId="11" xfId="0" applyFont="1" applyBorder="1" applyAlignment="1">
      <alignment horizontal="center" vertical="center"/>
    </xf>
    <xf numFmtId="0" fontId="27" fillId="2" borderId="32" xfId="0" applyFont="1" applyFill="1" applyBorder="1" applyAlignment="1">
      <alignment horizontal="left" vertical="center" wrapText="1"/>
    </xf>
    <xf numFmtId="0" fontId="26" fillId="2" borderId="32" xfId="0" applyFont="1" applyFill="1" applyBorder="1" applyAlignment="1">
      <alignment vertical="center"/>
    </xf>
    <xf numFmtId="0" fontId="23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3" fillId="4" borderId="0" xfId="0" applyFont="1" applyFill="1" applyAlignment="1">
      <alignment vertical="center" wrapText="1"/>
    </xf>
    <xf numFmtId="0" fontId="24" fillId="4" borderId="0" xfId="0" applyFont="1" applyFill="1" applyAlignment="1">
      <alignment vertical="center" wrapText="1"/>
    </xf>
    <xf numFmtId="0" fontId="25" fillId="4" borderId="0" xfId="0" applyFont="1" applyFill="1" applyAlignment="1">
      <alignment vertical="center"/>
    </xf>
    <xf numFmtId="0" fontId="51" fillId="0" borderId="0" xfId="2" applyFont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2" fillId="0" borderId="0" xfId="2" applyFont="1" applyAlignment="1">
      <alignment horizontal="left" vertical="center"/>
    </xf>
    <xf numFmtId="0" fontId="52" fillId="0" borderId="0" xfId="2" applyFont="1" applyAlignment="1">
      <alignment horizontal="center" vertical="center"/>
    </xf>
    <xf numFmtId="0" fontId="55" fillId="0" borderId="0" xfId="2" applyFont="1" applyAlignment="1">
      <alignment vertical="center"/>
    </xf>
    <xf numFmtId="0" fontId="28" fillId="0" borderId="0" xfId="2" applyFont="1" applyAlignment="1">
      <alignment horizontal="center" vertical="center"/>
    </xf>
    <xf numFmtId="0" fontId="28" fillId="0" borderId="0" xfId="2" applyFont="1" applyAlignment="1">
      <alignment vertical="center"/>
    </xf>
    <xf numFmtId="0" fontId="56" fillId="2" borderId="2" xfId="0" applyFont="1" applyFill="1" applyBorder="1" applyAlignment="1">
      <alignment horizontal="center" vertical="center"/>
    </xf>
    <xf numFmtId="0" fontId="48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50" fillId="4" borderId="0" xfId="0" applyFont="1" applyFill="1" applyAlignment="1">
      <alignment vertical="center" wrapText="1"/>
    </xf>
    <xf numFmtId="0" fontId="48" fillId="4" borderId="0" xfId="0" applyFont="1" applyFill="1" applyAlignment="1">
      <alignment vertical="center" wrapText="1"/>
    </xf>
    <xf numFmtId="0" fontId="25" fillId="2" borderId="11" xfId="0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7" fillId="2" borderId="32" xfId="0" applyFont="1" applyFill="1" applyBorder="1" applyAlignment="1">
      <alignment horizontal="center" vertical="center"/>
    </xf>
    <xf numFmtId="15" fontId="26" fillId="2" borderId="1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46" fillId="2" borderId="0" xfId="0" applyFont="1" applyFill="1" applyAlignment="1">
      <alignment horizontal="center" vertical="center" wrapText="1"/>
    </xf>
    <xf numFmtId="0" fontId="50" fillId="4" borderId="0" xfId="0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5" fillId="0" borderId="13" xfId="2" applyFont="1" applyBorder="1" applyAlignment="1">
      <alignment horizontal="center" vertical="center" wrapText="1"/>
    </xf>
    <xf numFmtId="0" fontId="55" fillId="0" borderId="11" xfId="2" applyFont="1" applyBorder="1" applyAlignment="1">
      <alignment horizontal="center" vertical="center" wrapText="1"/>
    </xf>
    <xf numFmtId="0" fontId="59" fillId="0" borderId="31" xfId="2" applyFont="1" applyBorder="1" applyAlignment="1">
      <alignment vertical="top" wrapText="1"/>
    </xf>
    <xf numFmtId="0" fontId="26" fillId="2" borderId="1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44" fillId="9" borderId="8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/>
    </xf>
    <xf numFmtId="0" fontId="44" fillId="9" borderId="8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/>
    </xf>
    <xf numFmtId="0" fontId="44" fillId="9" borderId="22" xfId="0" applyFont="1" applyFill="1" applyBorder="1" applyAlignment="1">
      <alignment horizontal="center" vertical="center" wrapText="1"/>
    </xf>
    <xf numFmtId="0" fontId="44" fillId="9" borderId="22" xfId="0" applyFont="1" applyFill="1" applyBorder="1" applyAlignment="1">
      <alignment horizontal="center" vertical="center"/>
    </xf>
    <xf numFmtId="0" fontId="44" fillId="9" borderId="20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vertical="center" wrapText="1"/>
    </xf>
    <xf numFmtId="0" fontId="45" fillId="2" borderId="0" xfId="0" applyFont="1" applyFill="1" applyAlignment="1">
      <alignment vertical="center"/>
    </xf>
    <xf numFmtId="0" fontId="26" fillId="9" borderId="22" xfId="0" applyFont="1" applyFill="1" applyBorder="1" applyAlignment="1">
      <alignment horizontal="center" vertical="center" wrapText="1"/>
    </xf>
    <xf numFmtId="0" fontId="26" fillId="9" borderId="22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 wrapText="1"/>
    </xf>
    <xf numFmtId="0" fontId="26" fillId="9" borderId="20" xfId="0" applyFont="1" applyFill="1" applyBorder="1" applyAlignment="1">
      <alignment vertical="center" wrapText="1"/>
    </xf>
    <xf numFmtId="0" fontId="53" fillId="2" borderId="0" xfId="0" applyFont="1" applyFill="1" applyAlignment="1">
      <alignment horizontal="left" vertical="center"/>
    </xf>
    <xf numFmtId="0" fontId="53" fillId="2" borderId="0" xfId="0" quotePrefix="1" applyFont="1" applyFill="1" applyAlignment="1">
      <alignment horizontal="left" vertical="center"/>
    </xf>
    <xf numFmtId="0" fontId="53" fillId="2" borderId="0" xfId="0" applyFont="1" applyFill="1" applyAlignment="1">
      <alignment vertical="center"/>
    </xf>
    <xf numFmtId="0" fontId="53" fillId="2" borderId="0" xfId="0" applyFont="1" applyFill="1" applyAlignment="1">
      <alignment vertical="center" wrapText="1"/>
    </xf>
    <xf numFmtId="0" fontId="53" fillId="2" borderId="0" xfId="0" applyFont="1" applyFill="1" applyAlignment="1">
      <alignment horizontal="center" vertical="center"/>
    </xf>
    <xf numFmtId="172" fontId="53" fillId="2" borderId="0" xfId="0" applyNumberFormat="1" applyFont="1" applyFill="1" applyAlignment="1">
      <alignment horizontal="center" vertical="center"/>
    </xf>
    <xf numFmtId="0" fontId="52" fillId="2" borderId="0" xfId="0" applyFont="1" applyFill="1" applyAlignment="1">
      <alignment horizontal="left"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center" vertical="center"/>
    </xf>
    <xf numFmtId="172" fontId="52" fillId="2" borderId="0" xfId="0" applyNumberFormat="1" applyFont="1" applyFill="1" applyAlignment="1">
      <alignment horizontal="center" vertical="center"/>
    </xf>
    <xf numFmtId="0" fontId="60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vertical="center" wrapText="1"/>
    </xf>
    <xf numFmtId="0" fontId="26" fillId="0" borderId="0" xfId="0" applyFont="1" applyAlignment="1">
      <alignment horizontal="center" vertical="center"/>
    </xf>
    <xf numFmtId="1" fontId="25" fillId="2" borderId="0" xfId="0" applyNumberFormat="1" applyFont="1" applyFill="1" applyAlignment="1">
      <alignment horizontal="center" vertical="center" wrapText="1"/>
    </xf>
    <xf numFmtId="0" fontId="26" fillId="0" borderId="0" xfId="0" quotePrefix="1" applyFont="1" applyAlignment="1">
      <alignment horizontal="center" vertical="center"/>
    </xf>
    <xf numFmtId="0" fontId="52" fillId="2" borderId="32" xfId="0" applyFont="1" applyFill="1" applyBorder="1" applyAlignment="1">
      <alignment horizontal="left"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left" vertical="center"/>
    </xf>
    <xf numFmtId="0" fontId="24" fillId="2" borderId="32" xfId="0" applyFont="1" applyFill="1" applyBorder="1" applyAlignment="1">
      <alignment vertical="center"/>
    </xf>
    <xf numFmtId="0" fontId="24" fillId="2" borderId="1" xfId="0" applyFont="1" applyFill="1" applyBorder="1" applyAlignment="1">
      <alignment vertical="center"/>
    </xf>
    <xf numFmtId="0" fontId="54" fillId="4" borderId="0" xfId="0" applyFont="1" applyFill="1" applyAlignment="1">
      <alignment vertical="center"/>
    </xf>
    <xf numFmtId="0" fontId="55" fillId="4" borderId="0" xfId="0" applyFont="1" applyFill="1" applyAlignment="1">
      <alignment vertical="center"/>
    </xf>
    <xf numFmtId="0" fontId="62" fillId="4" borderId="0" xfId="0" applyFont="1" applyFill="1" applyAlignment="1">
      <alignment vertical="center"/>
    </xf>
    <xf numFmtId="0" fontId="54" fillId="4" borderId="0" xfId="0" applyFont="1" applyFill="1" applyAlignment="1">
      <alignment vertical="center" wrapText="1"/>
    </xf>
    <xf numFmtId="0" fontId="54" fillId="4" borderId="0" xfId="0" applyFont="1" applyFill="1" applyAlignment="1">
      <alignment horizontal="left" vertical="center"/>
    </xf>
    <xf numFmtId="0" fontId="54" fillId="4" borderId="0" xfId="0" applyFont="1" applyFill="1" applyAlignment="1">
      <alignment horizontal="left" vertical="center" wrapText="1"/>
    </xf>
    <xf numFmtId="0" fontId="54" fillId="2" borderId="32" xfId="0" applyFont="1" applyFill="1" applyBorder="1" applyAlignment="1" applyProtection="1">
      <alignment vertical="center"/>
      <protection hidden="1"/>
    </xf>
    <xf numFmtId="0" fontId="63" fillId="2" borderId="32" xfId="0" applyFont="1" applyFill="1" applyBorder="1" applyAlignment="1">
      <alignment horizontal="left" vertical="center"/>
    </xf>
    <xf numFmtId="0" fontId="54" fillId="2" borderId="1" xfId="0" applyFont="1" applyFill="1" applyBorder="1" applyAlignment="1">
      <alignment vertical="center"/>
    </xf>
    <xf numFmtId="170" fontId="54" fillId="2" borderId="1" xfId="0" quotePrefix="1" applyNumberFormat="1" applyFont="1" applyFill="1" applyBorder="1" applyAlignment="1">
      <alignment horizontal="left" vertical="center"/>
    </xf>
    <xf numFmtId="0" fontId="54" fillId="2" borderId="0" xfId="0" applyFont="1" applyFill="1" applyAlignment="1">
      <alignment horizontal="left" vertical="center"/>
    </xf>
    <xf numFmtId="0" fontId="49" fillId="4" borderId="0" xfId="0" quotePrefix="1" applyFont="1" applyFill="1" applyAlignment="1">
      <alignment vertical="center" wrapText="1"/>
    </xf>
    <xf numFmtId="0" fontId="64" fillId="0" borderId="0" xfId="0" quotePrefix="1" applyFont="1" applyAlignment="1">
      <alignment horizontal="left" vertical="center" indent="1"/>
    </xf>
    <xf numFmtId="0" fontId="64" fillId="0" borderId="0" xfId="0" applyFont="1" applyAlignment="1">
      <alignment horizontal="left" vertical="center" indent="1"/>
    </xf>
    <xf numFmtId="12" fontId="152" fillId="0" borderId="0" xfId="0" quotePrefix="1" applyNumberFormat="1" applyFont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5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/>
    </xf>
    <xf numFmtId="1" fontId="24" fillId="0" borderId="3" xfId="0" applyNumberFormat="1" applyFont="1" applyBorder="1" applyAlignment="1">
      <alignment vertical="center"/>
    </xf>
    <xf numFmtId="1" fontId="24" fillId="0" borderId="3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" fontId="24" fillId="0" borderId="0" xfId="0" applyNumberFormat="1" applyFont="1" applyAlignment="1">
      <alignment vertical="center"/>
    </xf>
    <xf numFmtId="1" fontId="24" fillId="0" borderId="0" xfId="0" applyNumberFormat="1" applyFont="1" applyAlignment="1">
      <alignment horizontal="center" vertical="center"/>
    </xf>
    <xf numFmtId="0" fontId="25" fillId="2" borderId="0" xfId="0" applyFont="1" applyFill="1" applyAlignment="1">
      <alignment horizontal="left" vertical="center" wrapText="1"/>
    </xf>
    <xf numFmtId="0" fontId="54" fillId="9" borderId="54" xfId="2" applyFont="1" applyFill="1" applyBorder="1" applyAlignment="1">
      <alignment horizontal="center" vertical="center" wrapText="1"/>
    </xf>
    <xf numFmtId="0" fontId="55" fillId="0" borderId="54" xfId="2" quotePrefix="1" applyFont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5" fillId="0" borderId="54" xfId="2" applyFont="1" applyBorder="1" applyAlignment="1">
      <alignment horizontal="center" vertical="center" wrapText="1"/>
    </xf>
    <xf numFmtId="1" fontId="55" fillId="0" borderId="55" xfId="2" applyNumberFormat="1" applyFont="1" applyBorder="1" applyAlignment="1">
      <alignment horizontal="center" vertical="center" wrapText="1"/>
    </xf>
    <xf numFmtId="0" fontId="54" fillId="9" borderId="54" xfId="2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59" fillId="8" borderId="0" xfId="0" applyFont="1" applyFill="1" applyAlignment="1">
      <alignment horizontal="left" vertical="center"/>
    </xf>
    <xf numFmtId="0" fontId="59" fillId="8" borderId="0" xfId="0" applyFont="1" applyFill="1" applyAlignment="1">
      <alignment horizontal="center" vertical="center"/>
    </xf>
    <xf numFmtId="1" fontId="59" fillId="8" borderId="0" xfId="0" applyNumberFormat="1" applyFont="1" applyFill="1" applyAlignment="1">
      <alignment horizontal="right" vertical="center"/>
    </xf>
    <xf numFmtId="1" fontId="59" fillId="8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1" fontId="25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left" vertical="center"/>
    </xf>
    <xf numFmtId="1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1" fontId="43" fillId="2" borderId="15" xfId="0" applyNumberFormat="1" applyFont="1" applyFill="1" applyBorder="1" applyAlignment="1">
      <alignment vertical="center"/>
    </xf>
    <xf numFmtId="1" fontId="41" fillId="0" borderId="54" xfId="1" applyNumberFormat="1" applyFont="1" applyBorder="1" applyAlignment="1">
      <alignment horizontal="center" vertical="center" wrapText="1"/>
    </xf>
    <xf numFmtId="1" fontId="21" fillId="2" borderId="15" xfId="0" applyNumberFormat="1" applyFont="1" applyFill="1" applyBorder="1" applyAlignment="1">
      <alignment vertical="center" wrapText="1"/>
    </xf>
    <xf numFmtId="2" fontId="25" fillId="2" borderId="54" xfId="0" applyNumberFormat="1" applyFont="1" applyFill="1" applyBorder="1" applyAlignment="1">
      <alignment horizontal="center" vertical="center"/>
    </xf>
    <xf numFmtId="1" fontId="57" fillId="0" borderId="54" xfId="1" applyNumberFormat="1" applyFont="1" applyBorder="1" applyAlignment="1">
      <alignment horizontal="center" vertical="center" wrapText="1"/>
    </xf>
    <xf numFmtId="1" fontId="40" fillId="0" borderId="54" xfId="1" applyNumberFormat="1" applyFont="1" applyBorder="1" applyAlignment="1">
      <alignment horizontal="center" vertical="center" wrapText="1"/>
    </xf>
    <xf numFmtId="0" fontId="154" fillId="4" borderId="29" xfId="0" applyFont="1" applyFill="1" applyBorder="1" applyAlignment="1">
      <alignment vertical="center"/>
    </xf>
    <xf numFmtId="0" fontId="48" fillId="0" borderId="0" xfId="0" applyFont="1"/>
    <xf numFmtId="0" fontId="48" fillId="4" borderId="0" xfId="0" applyFont="1" applyFill="1" applyAlignment="1">
      <alignment horizontal="center"/>
    </xf>
    <xf numFmtId="0" fontId="48" fillId="4" borderId="0" xfId="0" applyFont="1" applyFill="1"/>
    <xf numFmtId="0" fontId="160" fillId="0" borderId="0" xfId="0" applyFont="1"/>
    <xf numFmtId="0" fontId="159" fillId="4" borderId="0" xfId="0" applyFont="1" applyFill="1" applyAlignment="1">
      <alignment horizontal="left"/>
    </xf>
    <xf numFmtId="0" fontId="160" fillId="4" borderId="0" xfId="0" applyFont="1" applyFill="1" applyAlignment="1">
      <alignment horizontal="center"/>
    </xf>
    <xf numFmtId="0" fontId="160" fillId="4" borderId="0" xfId="0" applyFont="1" applyFill="1"/>
    <xf numFmtId="0" fontId="161" fillId="39" borderId="0" xfId="0" applyFont="1" applyFill="1" applyAlignment="1">
      <alignment horizontal="center" vertical="center"/>
    </xf>
    <xf numFmtId="0" fontId="161" fillId="9" borderId="0" xfId="0" applyFont="1" applyFill="1" applyAlignment="1">
      <alignment horizontal="center" vertical="center"/>
    </xf>
    <xf numFmtId="0" fontId="161" fillId="4" borderId="0" xfId="0" applyFont="1" applyFill="1" applyAlignment="1">
      <alignment horizontal="center" vertical="center"/>
    </xf>
    <xf numFmtId="0" fontId="161" fillId="9" borderId="0" xfId="0" applyFont="1" applyFill="1" applyAlignment="1">
      <alignment horizontal="center" vertical="center" wrapText="1"/>
    </xf>
    <xf numFmtId="0" fontId="161" fillId="39" borderId="0" xfId="0" applyFont="1" applyFill="1"/>
    <xf numFmtId="0" fontId="162" fillId="4" borderId="0" xfId="0" applyFont="1" applyFill="1" applyAlignment="1">
      <alignment vertical="center"/>
    </xf>
    <xf numFmtId="0" fontId="162" fillId="4" borderId="0" xfId="0" applyFont="1" applyFill="1" applyAlignment="1">
      <alignment horizontal="left" vertical="center" indent="5"/>
    </xf>
    <xf numFmtId="0" fontId="0" fillId="4" borderId="0" xfId="0" applyFill="1"/>
    <xf numFmtId="0" fontId="48" fillId="39" borderId="0" xfId="0" applyFont="1" applyFill="1"/>
    <xf numFmtId="0" fontId="158" fillId="4" borderId="0" xfId="0" applyFont="1" applyFill="1" applyAlignment="1">
      <alignment vertical="center"/>
    </xf>
    <xf numFmtId="0" fontId="48" fillId="4" borderId="0" xfId="0" applyFont="1" applyFill="1" applyAlignment="1">
      <alignment horizontal="center" wrapText="1"/>
    </xf>
    <xf numFmtId="0" fontId="48" fillId="4" borderId="0" xfId="0" applyFont="1" applyFill="1" applyAlignment="1">
      <alignment horizontal="left"/>
    </xf>
    <xf numFmtId="0" fontId="158" fillId="4" borderId="0" xfId="0" applyFont="1" applyFill="1" applyAlignment="1">
      <alignment horizontal="left" vertical="center" indent="5"/>
    </xf>
    <xf numFmtId="0" fontId="158" fillId="4" borderId="0" xfId="0" applyFont="1" applyFill="1" applyAlignment="1">
      <alignment horizontal="center" vertical="center"/>
    </xf>
    <xf numFmtId="0" fontId="37" fillId="0" borderId="0" xfId="55" applyFont="1"/>
    <xf numFmtId="0" fontId="161" fillId="14" borderId="54" xfId="0" applyFont="1" applyFill="1" applyBorder="1" applyAlignment="1">
      <alignment vertical="center"/>
    </xf>
    <xf numFmtId="0" fontId="48" fillId="0" borderId="54" xfId="0" applyFont="1" applyBorder="1" applyAlignment="1">
      <alignment horizontal="center"/>
    </xf>
    <xf numFmtId="0" fontId="48" fillId="0" borderId="54" xfId="0" quotePrefix="1" applyFont="1" applyBorder="1" applyAlignment="1">
      <alignment horizontal="center"/>
    </xf>
    <xf numFmtId="16" fontId="48" fillId="0" borderId="54" xfId="0" quotePrefix="1" applyNumberFormat="1" applyFont="1" applyBorder="1" applyAlignment="1">
      <alignment horizontal="center"/>
    </xf>
    <xf numFmtId="0" fontId="163" fillId="0" borderId="0" xfId="55" applyFont="1" applyAlignment="1">
      <alignment vertical="center"/>
    </xf>
    <xf numFmtId="0" fontId="163" fillId="9" borderId="57" xfId="55" applyFont="1" applyFill="1" applyBorder="1" applyAlignment="1">
      <alignment horizontal="left" vertical="center"/>
    </xf>
    <xf numFmtId="14" fontId="163" fillId="40" borderId="57" xfId="55" applyNumberFormat="1" applyFont="1" applyFill="1" applyBorder="1" applyAlignment="1">
      <alignment horizontal="center" vertical="center"/>
    </xf>
    <xf numFmtId="0" fontId="163" fillId="0" borderId="6" xfId="55" applyFont="1" applyBorder="1" applyAlignment="1">
      <alignment horizontal="center" vertical="center"/>
    </xf>
    <xf numFmtId="0" fontId="163" fillId="40" borderId="57" xfId="55" applyFont="1" applyFill="1" applyBorder="1" applyAlignment="1">
      <alignment horizontal="center" vertical="center"/>
    </xf>
    <xf numFmtId="0" fontId="164" fillId="40" borderId="57" xfId="55" applyFont="1" applyFill="1" applyBorder="1" applyAlignment="1">
      <alignment horizontal="center" vertical="center"/>
    </xf>
    <xf numFmtId="0" fontId="163" fillId="0" borderId="0" xfId="55" applyFont="1" applyAlignment="1">
      <alignment horizontal="left" vertical="center"/>
    </xf>
    <xf numFmtId="0" fontId="0" fillId="0" borderId="27" xfId="0" applyBorder="1"/>
    <xf numFmtId="0" fontId="37" fillId="0" borderId="45" xfId="55" applyFont="1" applyBorder="1"/>
    <xf numFmtId="0" fontId="37" fillId="0" borderId="26" xfId="55" applyFont="1" applyBorder="1"/>
    <xf numFmtId="0" fontId="38" fillId="9" borderId="57" xfId="55" applyFont="1" applyFill="1" applyBorder="1" applyAlignment="1">
      <alignment horizontal="center" vertical="center"/>
    </xf>
    <xf numFmtId="0" fontId="38" fillId="9" borderId="5" xfId="55" applyFont="1" applyFill="1" applyBorder="1" applyAlignment="1">
      <alignment horizontal="center" vertical="center"/>
    </xf>
    <xf numFmtId="0" fontId="38" fillId="9" borderId="57" xfId="55" applyFont="1" applyFill="1" applyBorder="1" applyAlignment="1">
      <alignment horizontal="center" vertical="center" wrapText="1"/>
    </xf>
    <xf numFmtId="0" fontId="38" fillId="9" borderId="7" xfId="55" applyFont="1" applyFill="1" applyBorder="1" applyAlignment="1">
      <alignment horizontal="center" vertical="center" wrapText="1"/>
    </xf>
    <xf numFmtId="0" fontId="163" fillId="0" borderId="0" xfId="55" applyFont="1" applyAlignment="1">
      <alignment horizontal="center" vertical="center"/>
    </xf>
    <xf numFmtId="0" fontId="163" fillId="0" borderId="58" xfId="55" applyFont="1" applyBorder="1" applyAlignment="1">
      <alignment horizontal="center" vertical="center"/>
    </xf>
    <xf numFmtId="0" fontId="163" fillId="0" borderId="58" xfId="55" applyFont="1" applyBorder="1" applyAlignment="1">
      <alignment horizontal="center" vertical="center" wrapText="1"/>
    </xf>
    <xf numFmtId="16" fontId="163" fillId="0" borderId="59" xfId="55" applyNumberFormat="1" applyFont="1" applyBorder="1" applyAlignment="1">
      <alignment vertical="center"/>
    </xf>
    <xf numFmtId="0" fontId="163" fillId="0" borderId="60" xfId="55" applyFont="1" applyBorder="1" applyAlignment="1">
      <alignment vertical="center" wrapText="1"/>
    </xf>
    <xf numFmtId="0" fontId="163" fillId="0" borderId="61" xfId="55" applyFont="1" applyBorder="1" applyAlignment="1">
      <alignment horizontal="center" vertical="center"/>
    </xf>
    <xf numFmtId="0" fontId="163" fillId="0" borderId="62" xfId="55" applyFont="1" applyBorder="1" applyAlignment="1">
      <alignment horizontal="center" vertical="center" wrapText="1"/>
    </xf>
    <xf numFmtId="0" fontId="163" fillId="0" borderId="63" xfId="55" applyFont="1" applyBorder="1" applyAlignment="1">
      <alignment horizontal="left" vertical="center"/>
    </xf>
    <xf numFmtId="0" fontId="163" fillId="0" borderId="64" xfId="55" applyFont="1" applyBorder="1" applyAlignment="1">
      <alignment horizontal="left" vertical="center" wrapText="1"/>
    </xf>
    <xf numFmtId="0" fontId="163" fillId="0" borderId="65" xfId="55" applyFont="1" applyBorder="1" applyAlignment="1">
      <alignment horizontal="left" vertical="center" wrapText="1"/>
    </xf>
    <xf numFmtId="0" fontId="163" fillId="0" borderId="66" xfId="55" applyFont="1" applyBorder="1" applyAlignment="1">
      <alignment horizontal="center" vertical="center"/>
    </xf>
    <xf numFmtId="0" fontId="163" fillId="0" borderId="63" xfId="55" applyFont="1" applyBorder="1" applyAlignment="1">
      <alignment vertical="center"/>
    </xf>
    <xf numFmtId="0" fontId="163" fillId="0" borderId="64" xfId="55" applyFont="1" applyBorder="1" applyAlignment="1">
      <alignment vertical="center" wrapText="1"/>
    </xf>
    <xf numFmtId="0" fontId="163" fillId="0" borderId="65" xfId="55" applyFont="1" applyBorder="1" applyAlignment="1">
      <alignment vertical="center" wrapText="1"/>
    </xf>
    <xf numFmtId="0" fontId="163" fillId="0" borderId="67" xfId="55" applyFont="1" applyBorder="1" applyAlignment="1">
      <alignment horizontal="center" vertical="center"/>
    </xf>
    <xf numFmtId="0" fontId="163" fillId="0" borderId="68" xfId="55" applyFont="1" applyBorder="1" applyAlignment="1">
      <alignment horizontal="center" vertical="center" wrapText="1"/>
    </xf>
    <xf numFmtId="0" fontId="163" fillId="0" borderId="68" xfId="55" applyFont="1" applyBorder="1" applyAlignment="1">
      <alignment horizontal="center" vertical="center"/>
    </xf>
    <xf numFmtId="0" fontId="163" fillId="0" borderId="0" xfId="55" applyFont="1" applyAlignment="1">
      <alignment horizontal="left" vertical="center" wrapText="1"/>
    </xf>
    <xf numFmtId="0" fontId="163" fillId="0" borderId="0" xfId="0" applyFont="1" applyAlignment="1">
      <alignment vertical="center"/>
    </xf>
    <xf numFmtId="0" fontId="163" fillId="0" borderId="0" xfId="55" applyFont="1" applyAlignment="1">
      <alignment horizontal="center" vertical="top"/>
    </xf>
    <xf numFmtId="0" fontId="37" fillId="0" borderId="0" xfId="55" applyFont="1" applyAlignment="1">
      <alignment vertical="center"/>
    </xf>
    <xf numFmtId="0" fontId="167" fillId="0" borderId="0" xfId="55" applyFont="1" applyAlignment="1">
      <alignment vertical="center"/>
    </xf>
    <xf numFmtId="0" fontId="37" fillId="0" borderId="0" xfId="55" applyFont="1" applyAlignment="1">
      <alignment horizontal="center" vertical="center"/>
    </xf>
    <xf numFmtId="0" fontId="163" fillId="0" borderId="0" xfId="0" applyFont="1" applyAlignment="1">
      <alignment horizontal="center" vertical="center"/>
    </xf>
    <xf numFmtId="0" fontId="163" fillId="0" borderId="0" xfId="0" applyFont="1" applyAlignment="1">
      <alignment vertical="center" wrapText="1"/>
    </xf>
    <xf numFmtId="0" fontId="37" fillId="0" borderId="0" xfId="55" applyFont="1" applyAlignment="1">
      <alignment vertical="center" wrapText="1"/>
    </xf>
    <xf numFmtId="0" fontId="163" fillId="0" borderId="0" xfId="0" quotePrefix="1" applyFont="1" applyAlignment="1">
      <alignment vertical="center"/>
    </xf>
    <xf numFmtId="0" fontId="59" fillId="0" borderId="15" xfId="2" applyFont="1" applyBorder="1" applyAlignment="1">
      <alignment horizontal="center" vertical="top" wrapText="1"/>
    </xf>
    <xf numFmtId="0" fontId="55" fillId="0" borderId="54" xfId="2" quotePrefix="1" applyFont="1" applyBorder="1" applyAlignment="1">
      <alignment horizontal="left" vertical="center" wrapText="1"/>
    </xf>
    <xf numFmtId="0" fontId="168" fillId="2" borderId="0" xfId="0" applyFont="1" applyFill="1" applyAlignment="1">
      <alignment vertical="center"/>
    </xf>
    <xf numFmtId="0" fontId="169" fillId="2" borderId="2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vertical="center"/>
    </xf>
    <xf numFmtId="0" fontId="59" fillId="2" borderId="3" xfId="0" applyFont="1" applyFill="1" applyBorder="1" applyAlignment="1">
      <alignment horizontal="center" vertical="center"/>
    </xf>
    <xf numFmtId="3" fontId="59" fillId="2" borderId="3" xfId="0" applyNumberFormat="1" applyFont="1" applyFill="1" applyBorder="1" applyAlignment="1">
      <alignment horizontal="center" vertical="center"/>
    </xf>
    <xf numFmtId="0" fontId="59" fillId="6" borderId="3" xfId="0" applyFont="1" applyFill="1" applyBorder="1" applyAlignment="1">
      <alignment horizontal="center" vertical="center"/>
    </xf>
    <xf numFmtId="0" fontId="59" fillId="7" borderId="3" xfId="0" applyFont="1" applyFill="1" applyBorder="1" applyAlignment="1">
      <alignment horizontal="left" vertical="center"/>
    </xf>
    <xf numFmtId="1" fontId="59" fillId="6" borderId="3" xfId="0" applyNumberFormat="1" applyFont="1" applyFill="1" applyBorder="1" applyAlignment="1">
      <alignment vertical="center"/>
    </xf>
    <xf numFmtId="1" fontId="59" fillId="6" borderId="3" xfId="0" applyNumberFormat="1" applyFont="1" applyFill="1" applyBorder="1" applyAlignment="1">
      <alignment horizontal="center" vertical="center"/>
    </xf>
    <xf numFmtId="1" fontId="25" fillId="2" borderId="54" xfId="0" applyNumberFormat="1" applyFont="1" applyFill="1" applyBorder="1" applyAlignment="1">
      <alignment horizontal="center" vertical="center" wrapText="1"/>
    </xf>
    <xf numFmtId="171" fontId="25" fillId="2" borderId="54" xfId="0" applyNumberFormat="1" applyFont="1" applyFill="1" applyBorder="1" applyAlignment="1">
      <alignment horizontal="center" vertical="center"/>
    </xf>
    <xf numFmtId="0" fontId="52" fillId="0" borderId="54" xfId="0" applyFont="1" applyBorder="1" applyAlignment="1">
      <alignment horizontal="left" vertical="center"/>
    </xf>
    <xf numFmtId="1" fontId="25" fillId="2" borderId="56" xfId="0" applyNumberFormat="1" applyFont="1" applyFill="1" applyBorder="1" applyAlignment="1">
      <alignment horizontal="left" vertical="center" wrapText="1"/>
    </xf>
    <xf numFmtId="0" fontId="26" fillId="0" borderId="26" xfId="0" applyFont="1" applyBorder="1"/>
    <xf numFmtId="0" fontId="170" fillId="0" borderId="0" xfId="0" applyFont="1"/>
    <xf numFmtId="0" fontId="26" fillId="0" borderId="26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26" fillId="0" borderId="0" xfId="0" applyFont="1" applyAlignment="1">
      <alignment horizontal="center"/>
    </xf>
    <xf numFmtId="0" fontId="171" fillId="0" borderId="0" xfId="0" applyFont="1" applyAlignment="1">
      <alignment horizontal="center" vertical="center"/>
    </xf>
    <xf numFmtId="0" fontId="171" fillId="0" borderId="30" xfId="0" applyFont="1" applyBorder="1" applyAlignment="1">
      <alignment horizontal="center" vertical="center"/>
    </xf>
    <xf numFmtId="0" fontId="31" fillId="0" borderId="55" xfId="2" applyFont="1" applyBorder="1"/>
    <xf numFmtId="0" fontId="172" fillId="41" borderId="25" xfId="0" applyFont="1" applyFill="1" applyBorder="1" applyAlignment="1">
      <alignment wrapText="1"/>
    </xf>
    <xf numFmtId="0" fontId="172" fillId="41" borderId="26" xfId="0" applyFont="1" applyFill="1" applyBorder="1" applyAlignment="1">
      <alignment wrapText="1"/>
    </xf>
    <xf numFmtId="0" fontId="172" fillId="41" borderId="26" xfId="0" applyFont="1" applyFill="1" applyBorder="1" applyAlignment="1">
      <alignment horizontal="center" wrapText="1"/>
    </xf>
    <xf numFmtId="0" fontId="173" fillId="41" borderId="71" xfId="0" applyFont="1" applyFill="1" applyBorder="1" applyAlignment="1">
      <alignment wrapText="1"/>
    </xf>
    <xf numFmtId="0" fontId="174" fillId="0" borderId="0" xfId="0" applyFont="1" applyAlignment="1">
      <alignment wrapText="1"/>
    </xf>
    <xf numFmtId="0" fontId="175" fillId="42" borderId="54" xfId="0" applyFont="1" applyFill="1" applyBorder="1" applyAlignment="1">
      <alignment horizontal="center" vertical="center" wrapText="1"/>
    </xf>
    <xf numFmtId="0" fontId="174" fillId="0" borderId="54" xfId="0" applyFont="1" applyBorder="1"/>
    <xf numFmtId="0" fontId="174" fillId="0" borderId="54" xfId="0" applyFont="1" applyBorder="1" applyAlignment="1">
      <alignment wrapText="1"/>
    </xf>
    <xf numFmtId="0" fontId="174" fillId="43" borderId="54" xfId="0" applyFont="1" applyFill="1" applyBorder="1"/>
    <xf numFmtId="0" fontId="174" fillId="4" borderId="54" xfId="0" applyFont="1" applyFill="1" applyBorder="1" applyAlignment="1">
      <alignment horizontal="center"/>
    </xf>
    <xf numFmtId="49" fontId="176" fillId="43" borderId="54" xfId="0" applyNumberFormat="1" applyFont="1" applyFill="1" applyBorder="1"/>
    <xf numFmtId="49" fontId="177" fillId="0" borderId="0" xfId="0" applyNumberFormat="1" applyFont="1"/>
    <xf numFmtId="0" fontId="174" fillId="0" borderId="0" xfId="0" applyFont="1"/>
    <xf numFmtId="0" fontId="174" fillId="4" borderId="54" xfId="0" applyFont="1" applyFill="1" applyBorder="1"/>
    <xf numFmtId="0" fontId="174" fillId="4" borderId="54" xfId="0" applyFont="1" applyFill="1" applyBorder="1" applyAlignment="1">
      <alignment wrapText="1"/>
    </xf>
    <xf numFmtId="49" fontId="177" fillId="4" borderId="0" xfId="0" applyNumberFormat="1" applyFont="1" applyFill="1"/>
    <xf numFmtId="0" fontId="174" fillId="4" borderId="0" xfId="0" applyFont="1" applyFill="1"/>
    <xf numFmtId="0" fontId="178" fillId="44" borderId="54" xfId="0" applyFont="1" applyFill="1" applyBorder="1" applyAlignment="1">
      <alignment horizontal="center" vertical="center" wrapText="1"/>
    </xf>
    <xf numFmtId="0" fontId="178" fillId="45" borderId="54" xfId="0" applyFont="1" applyFill="1" applyBorder="1" applyAlignment="1">
      <alignment horizontal="center" vertical="center" wrapText="1"/>
    </xf>
    <xf numFmtId="0" fontId="178" fillId="46" borderId="54" xfId="0" applyFont="1" applyFill="1" applyBorder="1" applyAlignment="1">
      <alignment horizontal="center" vertical="center" wrapText="1"/>
    </xf>
    <xf numFmtId="0" fontId="178" fillId="47" borderId="54" xfId="0" applyFont="1" applyFill="1" applyBorder="1" applyAlignment="1">
      <alignment horizontal="center" vertical="center" wrapText="1"/>
    </xf>
    <xf numFmtId="0" fontId="178" fillId="48" borderId="54" xfId="0" applyFont="1" applyFill="1" applyBorder="1" applyAlignment="1">
      <alignment horizontal="center" vertical="center" wrapText="1"/>
    </xf>
    <xf numFmtId="179" fontId="179" fillId="0" borderId="0" xfId="441" applyNumberFormat="1" applyFont="1"/>
    <xf numFmtId="0" fontId="174" fillId="0" borderId="0" xfId="0" applyFont="1" applyAlignment="1">
      <alignment horizontal="center"/>
    </xf>
    <xf numFmtId="0" fontId="180" fillId="0" borderId="0" xfId="0" applyFont="1"/>
    <xf numFmtId="0" fontId="54" fillId="2" borderId="3" xfId="0" applyFont="1" applyFill="1" applyBorder="1" applyAlignment="1">
      <alignment horizontal="center" vertical="center"/>
    </xf>
    <xf numFmtId="1" fontId="26" fillId="2" borderId="54" xfId="0" quotePrefix="1" applyNumberFormat="1" applyFont="1" applyFill="1" applyBorder="1" applyAlignment="1">
      <alignment vertical="center"/>
    </xf>
    <xf numFmtId="1" fontId="59" fillId="2" borderId="3" xfId="441" applyNumberFormat="1" applyFont="1" applyFill="1" applyBorder="1" applyAlignment="1">
      <alignment horizontal="center" vertical="center"/>
    </xf>
    <xf numFmtId="171" fontId="25" fillId="2" borderId="0" xfId="0" applyNumberFormat="1" applyFont="1" applyFill="1" applyAlignment="1">
      <alignment vertical="center"/>
    </xf>
    <xf numFmtId="0" fontId="154" fillId="2" borderId="0" xfId="0" applyFont="1" applyFill="1" applyAlignment="1">
      <alignment vertical="center"/>
    </xf>
    <xf numFmtId="0" fontId="154" fillId="2" borderId="54" xfId="0" applyFont="1" applyFill="1" applyBorder="1" applyAlignment="1">
      <alignment horizontal="left" vertical="center" wrapText="1"/>
    </xf>
    <xf numFmtId="0" fontId="59" fillId="13" borderId="54" xfId="0" applyFont="1" applyFill="1" applyBorder="1" applyAlignment="1">
      <alignment horizontal="left" vertical="center" wrapText="1"/>
    </xf>
    <xf numFmtId="0" fontId="59" fillId="2" borderId="54" xfId="0" applyFont="1" applyFill="1" applyBorder="1" applyAlignment="1">
      <alignment horizontal="left" vertical="center" wrapText="1"/>
    </xf>
    <xf numFmtId="0" fontId="154" fillId="13" borderId="54" xfId="0" applyFont="1" applyFill="1" applyBorder="1" applyAlignment="1">
      <alignment horizontal="right" vertical="center" wrapText="1"/>
    </xf>
    <xf numFmtId="0" fontId="154" fillId="13" borderId="54" xfId="0" applyFont="1" applyFill="1" applyBorder="1" applyAlignment="1">
      <alignment horizontal="left" vertical="center" wrapText="1"/>
    </xf>
    <xf numFmtId="12" fontId="59" fillId="0" borderId="54" xfId="0" quotePrefix="1" applyNumberFormat="1" applyFont="1" applyBorder="1" applyAlignment="1">
      <alignment horizontal="center" vertical="center" wrapText="1"/>
    </xf>
    <xf numFmtId="0" fontId="25" fillId="2" borderId="56" xfId="0" applyFont="1" applyFill="1" applyBorder="1" applyAlignment="1">
      <alignment vertical="center"/>
    </xf>
    <xf numFmtId="0" fontId="25" fillId="2" borderId="55" xfId="0" applyFont="1" applyFill="1" applyBorder="1" applyAlignment="1">
      <alignment vertical="center"/>
    </xf>
    <xf numFmtId="0" fontId="25" fillId="2" borderId="15" xfId="0" applyFont="1" applyFill="1" applyBorder="1" applyAlignment="1">
      <alignment vertical="center"/>
    </xf>
    <xf numFmtId="0" fontId="44" fillId="0" borderId="26" xfId="0" applyFont="1" applyBorder="1" applyAlignment="1">
      <alignment vertical="center"/>
    </xf>
    <xf numFmtId="0" fontId="44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185" fillId="49" borderId="73" xfId="0" applyFont="1" applyFill="1" applyBorder="1" applyAlignment="1">
      <alignment horizontal="center" vertical="center"/>
    </xf>
    <xf numFmtId="0" fontId="185" fillId="49" borderId="22" xfId="0" applyFont="1" applyFill="1" applyBorder="1" applyAlignment="1">
      <alignment horizontal="left" vertical="center" indent="1"/>
    </xf>
    <xf numFmtId="0" fontId="185" fillId="49" borderId="22" xfId="0" applyFont="1" applyFill="1" applyBorder="1" applyAlignment="1">
      <alignment horizontal="center" vertical="center"/>
    </xf>
    <xf numFmtId="0" fontId="185" fillId="49" borderId="20" xfId="0" applyFont="1" applyFill="1" applyBorder="1" applyAlignment="1">
      <alignment horizontal="center" vertical="center"/>
    </xf>
    <xf numFmtId="0" fontId="186" fillId="0" borderId="0" xfId="0" applyFont="1"/>
    <xf numFmtId="0" fontId="187" fillId="0" borderId="75" xfId="0" applyFont="1" applyBorder="1" applyAlignment="1">
      <alignment horizontal="center"/>
    </xf>
    <xf numFmtId="0" fontId="187" fillId="0" borderId="54" xfId="0" applyFont="1" applyBorder="1" applyAlignment="1">
      <alignment vertical="center"/>
    </xf>
    <xf numFmtId="0" fontId="180" fillId="0" borderId="54" xfId="0" applyFont="1" applyBorder="1" applyAlignment="1">
      <alignment horizontal="left" vertical="center"/>
    </xf>
    <xf numFmtId="12" fontId="187" fillId="0" borderId="54" xfId="0" applyNumberFormat="1" applyFont="1" applyBorder="1" applyAlignment="1">
      <alignment horizontal="center" vertical="center"/>
    </xf>
    <xf numFmtId="12" fontId="187" fillId="0" borderId="54" xfId="0" applyNumberFormat="1" applyFont="1" applyBorder="1" applyAlignment="1">
      <alignment horizontal="center"/>
    </xf>
    <xf numFmtId="171" fontId="187" fillId="0" borderId="54" xfId="0" applyNumberFormat="1" applyFont="1" applyBorder="1" applyAlignment="1">
      <alignment horizontal="center"/>
    </xf>
    <xf numFmtId="171" fontId="187" fillId="0" borderId="56" xfId="0" applyNumberFormat="1" applyFont="1" applyBorder="1" applyAlignment="1">
      <alignment horizontal="center" vertical="center"/>
    </xf>
    <xf numFmtId="12" fontId="187" fillId="0" borderId="76" xfId="0" applyNumberFormat="1" applyFont="1" applyBorder="1" applyAlignment="1">
      <alignment horizontal="center" vertical="center"/>
    </xf>
    <xf numFmtId="0" fontId="174" fillId="0" borderId="27" xfId="0" applyFont="1" applyBorder="1" applyAlignment="1">
      <alignment vertical="center" wrapText="1"/>
    </xf>
    <xf numFmtId="0" fontId="174" fillId="0" borderId="0" xfId="0" applyFont="1" applyAlignment="1">
      <alignment vertical="center" wrapText="1"/>
    </xf>
    <xf numFmtId="0" fontId="180" fillId="0" borderId="54" xfId="0" applyFont="1" applyBorder="1" applyAlignment="1">
      <alignment horizontal="left" vertical="center" wrapText="1"/>
    </xf>
    <xf numFmtId="12" fontId="180" fillId="0" borderId="54" xfId="0" applyNumberFormat="1" applyFont="1" applyBorder="1" applyAlignment="1">
      <alignment horizontal="left" vertical="center" wrapText="1"/>
    </xf>
    <xf numFmtId="171" fontId="187" fillId="0" borderId="54" xfId="0" applyNumberFormat="1" applyFont="1" applyBorder="1" applyAlignment="1">
      <alignment horizontal="center" vertical="center"/>
    </xf>
    <xf numFmtId="12" fontId="187" fillId="0" borderId="56" xfId="0" applyNumberFormat="1" applyFont="1" applyBorder="1" applyAlignment="1">
      <alignment horizontal="center" vertical="center"/>
    </xf>
    <xf numFmtId="12" fontId="180" fillId="0" borderId="54" xfId="0" applyNumberFormat="1" applyFont="1" applyBorder="1" applyAlignment="1">
      <alignment horizontal="left" vertical="center"/>
    </xf>
    <xf numFmtId="0" fontId="188" fillId="0" borderId="54" xfId="0" applyFont="1" applyBorder="1" applyAlignment="1">
      <alignment horizontal="left" vertical="center"/>
    </xf>
    <xf numFmtId="209" fontId="188" fillId="0" borderId="54" xfId="0" applyNumberFormat="1" applyFont="1" applyBorder="1" applyAlignment="1">
      <alignment horizontal="left" vertical="center"/>
    </xf>
    <xf numFmtId="209" fontId="187" fillId="0" borderId="54" xfId="0" applyNumberFormat="1" applyFont="1" applyBorder="1" applyAlignment="1">
      <alignment horizontal="center" vertical="center"/>
    </xf>
    <xf numFmtId="210" fontId="187" fillId="0" borderId="54" xfId="0" applyNumberFormat="1" applyFont="1" applyBorder="1" applyAlignment="1">
      <alignment horizontal="center" vertical="center"/>
    </xf>
    <xf numFmtId="12" fontId="190" fillId="0" borderId="54" xfId="0" applyNumberFormat="1" applyFont="1" applyBorder="1" applyAlignment="1">
      <alignment horizontal="center" vertical="center"/>
    </xf>
    <xf numFmtId="211" fontId="187" fillId="0" borderId="54" xfId="0" applyNumberFormat="1" applyFont="1" applyBorder="1" applyAlignment="1">
      <alignment horizontal="center" vertical="center"/>
    </xf>
    <xf numFmtId="210" fontId="190" fillId="0" borderId="54" xfId="0" applyNumberFormat="1" applyFont="1" applyBorder="1" applyAlignment="1">
      <alignment horizontal="center" vertical="center"/>
    </xf>
    <xf numFmtId="0" fontId="190" fillId="0" borderId="54" xfId="0" applyFont="1" applyBorder="1"/>
    <xf numFmtId="0" fontId="191" fillId="0" borderId="54" xfId="0" applyFont="1" applyBorder="1" applyAlignment="1">
      <alignment horizontal="left" vertical="center"/>
    </xf>
    <xf numFmtId="12" fontId="191" fillId="0" borderId="54" xfId="0" applyNumberFormat="1" applyFont="1" applyBorder="1" applyAlignment="1">
      <alignment horizontal="left" vertical="center"/>
    </xf>
    <xf numFmtId="12" fontId="190" fillId="0" borderId="54" xfId="0" applyNumberFormat="1" applyFont="1" applyBorder="1" applyAlignment="1">
      <alignment horizontal="center"/>
    </xf>
    <xf numFmtId="171" fontId="190" fillId="0" borderId="54" xfId="0" applyNumberFormat="1" applyFont="1" applyBorder="1" applyAlignment="1">
      <alignment horizontal="center"/>
    </xf>
    <xf numFmtId="171" fontId="190" fillId="0" borderId="54" xfId="0" applyNumberFormat="1" applyFont="1" applyBorder="1" applyAlignment="1">
      <alignment horizontal="center" vertical="center"/>
    </xf>
    <xf numFmtId="0" fontId="190" fillId="0" borderId="54" xfId="0" applyFont="1" applyBorder="1" applyAlignment="1">
      <alignment horizontal="left" vertical="center"/>
    </xf>
    <xf numFmtId="0" fontId="188" fillId="0" borderId="0" xfId="0" applyFont="1" applyAlignment="1">
      <alignment horizontal="left" vertical="center"/>
    </xf>
    <xf numFmtId="12" fontId="188" fillId="0" borderId="0" xfId="0" applyNumberFormat="1" applyFont="1" applyAlignment="1">
      <alignment horizontal="left" vertical="center"/>
    </xf>
    <xf numFmtId="12" fontId="191" fillId="0" borderId="13" xfId="0" applyNumberFormat="1" applyFont="1" applyBorder="1" applyAlignment="1">
      <alignment horizontal="left" vertical="center"/>
    </xf>
    <xf numFmtId="12" fontId="187" fillId="0" borderId="13" xfId="0" applyNumberFormat="1" applyFont="1" applyBorder="1" applyAlignment="1">
      <alignment horizontal="center" vertical="center"/>
    </xf>
    <xf numFmtId="12" fontId="190" fillId="0" borderId="13" xfId="0" applyNumberFormat="1" applyFont="1" applyBorder="1" applyAlignment="1">
      <alignment horizontal="center"/>
    </xf>
    <xf numFmtId="209" fontId="190" fillId="0" borderId="13" xfId="0" applyNumberFormat="1" applyFont="1" applyBorder="1" applyAlignment="1">
      <alignment horizontal="center"/>
    </xf>
    <xf numFmtId="12" fontId="190" fillId="0" borderId="13" xfId="0" applyNumberFormat="1" applyFont="1" applyBorder="1" applyAlignment="1">
      <alignment horizontal="center" vertical="center"/>
    </xf>
    <xf numFmtId="171" fontId="190" fillId="0" borderId="13" xfId="0" applyNumberFormat="1" applyFont="1" applyBorder="1" applyAlignment="1">
      <alignment horizontal="center" vertical="center"/>
    </xf>
    <xf numFmtId="209" fontId="187" fillId="0" borderId="13" xfId="0" applyNumberFormat="1" applyFont="1" applyBorder="1" applyAlignment="1">
      <alignment horizontal="center" vertical="center"/>
    </xf>
    <xf numFmtId="0" fontId="190" fillId="0" borderId="31" xfId="0" applyFont="1" applyBorder="1" applyAlignment="1">
      <alignment horizontal="left" vertical="center"/>
    </xf>
    <xf numFmtId="0" fontId="191" fillId="0" borderId="31" xfId="0" applyFont="1" applyBorder="1" applyAlignment="1">
      <alignment horizontal="left" vertical="center"/>
    </xf>
    <xf numFmtId="12" fontId="191" fillId="0" borderId="31" xfId="0" applyNumberFormat="1" applyFont="1" applyBorder="1" applyAlignment="1">
      <alignment horizontal="left" vertical="center"/>
    </xf>
    <xf numFmtId="12" fontId="190" fillId="0" borderId="31" xfId="0" applyNumberFormat="1" applyFont="1" applyBorder="1" applyAlignment="1">
      <alignment horizontal="center" vertical="center"/>
    </xf>
    <xf numFmtId="12" fontId="192" fillId="0" borderId="31" xfId="0" applyNumberFormat="1" applyFont="1" applyBorder="1" applyAlignment="1">
      <alignment horizontal="center" vertical="center"/>
    </xf>
    <xf numFmtId="0" fontId="192" fillId="0" borderId="31" xfId="0" applyFont="1" applyBorder="1" applyAlignment="1">
      <alignment horizontal="center" vertical="center"/>
    </xf>
    <xf numFmtId="12" fontId="190" fillId="0" borderId="11" xfId="0" applyNumberFormat="1" applyFont="1" applyBorder="1" applyAlignment="1">
      <alignment horizontal="center" vertical="center"/>
    </xf>
    <xf numFmtId="12" fontId="190" fillId="0" borderId="77" xfId="0" applyNumberFormat="1" applyFont="1" applyBorder="1" applyAlignment="1">
      <alignment horizontal="center" vertical="center"/>
    </xf>
    <xf numFmtId="0" fontId="188" fillId="0" borderId="0" xfId="0" applyFont="1" applyAlignment="1">
      <alignment vertical="center"/>
    </xf>
    <xf numFmtId="0" fontId="191" fillId="0" borderId="30" xfId="0" applyFont="1" applyBorder="1" applyAlignment="1">
      <alignment horizontal="left" vertical="center"/>
    </xf>
    <xf numFmtId="0" fontId="190" fillId="0" borderId="54" xfId="0" applyFont="1" applyBorder="1" applyAlignment="1">
      <alignment vertical="center"/>
    </xf>
    <xf numFmtId="12" fontId="192" fillId="0" borderId="54" xfId="0" applyNumberFormat="1" applyFont="1" applyBorder="1" applyAlignment="1">
      <alignment horizontal="center" vertical="center"/>
    </xf>
    <xf numFmtId="0" fontId="192" fillId="0" borderId="54" xfId="0" applyFont="1" applyBorder="1" applyAlignment="1">
      <alignment horizontal="center" vertical="center"/>
    </xf>
    <xf numFmtId="209" fontId="190" fillId="0" borderId="76" xfId="0" applyNumberFormat="1" applyFont="1" applyBorder="1" applyAlignment="1">
      <alignment horizontal="center" vertical="center"/>
    </xf>
    <xf numFmtId="0" fontId="190" fillId="0" borderId="0" xfId="0" applyFont="1" applyAlignment="1">
      <alignment vertical="center"/>
    </xf>
    <xf numFmtId="211" fontId="190" fillId="0" borderId="54" xfId="0" applyNumberFormat="1" applyFont="1" applyBorder="1" applyAlignment="1">
      <alignment horizontal="left" vertical="center"/>
    </xf>
    <xf numFmtId="209" fontId="190" fillId="0" borderId="54" xfId="0" applyNumberFormat="1" applyFont="1" applyBorder="1" applyAlignment="1">
      <alignment horizontal="center" vertical="center"/>
    </xf>
    <xf numFmtId="12" fontId="193" fillId="0" borderId="54" xfId="0" applyNumberFormat="1" applyFont="1" applyBorder="1" applyAlignment="1">
      <alignment horizontal="left" vertical="center"/>
    </xf>
    <xf numFmtId="12" fontId="194" fillId="0" borderId="54" xfId="0" applyNumberFormat="1" applyFont="1" applyBorder="1" applyAlignment="1">
      <alignment horizontal="center" vertical="center"/>
    </xf>
    <xf numFmtId="12" fontId="188" fillId="0" borderId="54" xfId="0" applyNumberFormat="1" applyFont="1" applyBorder="1" applyAlignment="1">
      <alignment horizontal="center" vertical="center"/>
    </xf>
    <xf numFmtId="0" fontId="195" fillId="0" borderId="27" xfId="0" applyFont="1" applyBorder="1" applyAlignment="1">
      <alignment horizontal="center" vertical="center"/>
    </xf>
    <xf numFmtId="0" fontId="195" fillId="0" borderId="0" xfId="0" applyFont="1" applyAlignment="1">
      <alignment vertical="center"/>
    </xf>
    <xf numFmtId="0" fontId="196" fillId="0" borderId="0" xfId="0" applyFont="1" applyAlignment="1">
      <alignment horizontal="left" vertical="center"/>
    </xf>
    <xf numFmtId="0" fontId="195" fillId="0" borderId="0" xfId="0" applyFont="1" applyAlignment="1">
      <alignment horizontal="center" vertical="center"/>
    </xf>
    <xf numFmtId="0" fontId="197" fillId="0" borderId="0" xfId="0" applyFont="1" applyAlignment="1">
      <alignment horizontal="center" vertical="center"/>
    </xf>
    <xf numFmtId="0" fontId="195" fillId="0" borderId="72" xfId="0" applyFont="1" applyBorder="1" applyAlignment="1">
      <alignment horizontal="center" vertical="center"/>
    </xf>
    <xf numFmtId="0" fontId="198" fillId="0" borderId="0" xfId="0" applyFont="1" applyAlignment="1">
      <alignment vertical="center"/>
    </xf>
    <xf numFmtId="0" fontId="185" fillId="49" borderId="74" xfId="0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5" fillId="0" borderId="0" xfId="2" applyFont="1" applyAlignment="1">
      <alignment vertical="center"/>
    </xf>
    <xf numFmtId="0" fontId="54" fillId="0" borderId="0" xfId="0" applyFont="1" applyAlignment="1">
      <alignment vertical="center"/>
    </xf>
    <xf numFmtId="0" fontId="26" fillId="0" borderId="0" xfId="55" applyFont="1" applyAlignment="1">
      <alignment vertical="center"/>
    </xf>
    <xf numFmtId="0" fontId="25" fillId="0" borderId="0" xfId="55" applyFont="1" applyAlignment="1">
      <alignment vertical="center"/>
    </xf>
    <xf numFmtId="0" fontId="25" fillId="0" borderId="0" xfId="55" applyFont="1" applyAlignment="1">
      <alignment horizontal="center" vertical="center"/>
    </xf>
    <xf numFmtId="0" fontId="25" fillId="0" borderId="0" xfId="2" applyFont="1" applyAlignment="1">
      <alignment horizontal="center" vertical="center"/>
    </xf>
    <xf numFmtId="1" fontId="25" fillId="0" borderId="0" xfId="2" applyNumberFormat="1" applyFont="1" applyAlignment="1">
      <alignment horizontal="left" vertical="center"/>
    </xf>
    <xf numFmtId="0" fontId="25" fillId="2" borderId="54" xfId="0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center" vertical="center" wrapText="1"/>
    </xf>
    <xf numFmtId="0" fontId="163" fillId="0" borderId="66" xfId="55" applyFont="1" applyBorder="1" applyAlignment="1">
      <alignment horizontal="left" vertical="top"/>
    </xf>
    <xf numFmtId="0" fontId="174" fillId="3" borderId="54" xfId="0" applyFont="1" applyFill="1" applyBorder="1"/>
    <xf numFmtId="0" fontId="201" fillId="0" borderId="54" xfId="0" applyFont="1" applyBorder="1" applyAlignment="1">
      <alignment wrapText="1"/>
    </xf>
    <xf numFmtId="0" fontId="174" fillId="3" borderId="54" xfId="0" applyFont="1" applyFill="1" applyBorder="1" applyAlignment="1">
      <alignment vertical="center"/>
    </xf>
    <xf numFmtId="0" fontId="201" fillId="0" borderId="54" xfId="0" applyFont="1" applyBorder="1" applyAlignment="1">
      <alignment vertical="center" wrapText="1"/>
    </xf>
    <xf numFmtId="0" fontId="174" fillId="0" borderId="54" xfId="0" applyFont="1" applyBorder="1" applyAlignment="1">
      <alignment vertical="center" wrapText="1"/>
    </xf>
    <xf numFmtId="0" fontId="174" fillId="43" borderId="54" xfId="0" applyFont="1" applyFill="1" applyBorder="1" applyAlignment="1">
      <alignment vertical="center"/>
    </xf>
    <xf numFmtId="0" fontId="174" fillId="0" borderId="54" xfId="0" applyFont="1" applyBorder="1" applyAlignment="1">
      <alignment vertical="center"/>
    </xf>
    <xf numFmtId="0" fontId="174" fillId="4" borderId="54" xfId="0" applyFont="1" applyFill="1" applyBorder="1" applyAlignment="1">
      <alignment horizontal="center" vertical="center"/>
    </xf>
    <xf numFmtId="49" fontId="176" fillId="43" borderId="54" xfId="0" applyNumberFormat="1" applyFont="1" applyFill="1" applyBorder="1" applyAlignment="1">
      <alignment vertical="center"/>
    </xf>
    <xf numFmtId="49" fontId="177" fillId="0" borderId="0" xfId="0" applyNumberFormat="1" applyFont="1" applyAlignment="1">
      <alignment vertical="center"/>
    </xf>
    <xf numFmtId="0" fontId="174" fillId="0" borderId="0" xfId="0" applyFont="1" applyAlignment="1">
      <alignment vertical="center"/>
    </xf>
    <xf numFmtId="1" fontId="54" fillId="9" borderId="54" xfId="2" applyNumberFormat="1" applyFont="1" applyFill="1" applyBorder="1" applyAlignment="1">
      <alignment horizontal="center" vertical="center" wrapText="1"/>
    </xf>
    <xf numFmtId="178" fontId="26" fillId="3" borderId="54" xfId="0" applyNumberFormat="1" applyFont="1" applyFill="1" applyBorder="1" applyAlignment="1">
      <alignment horizontal="center" vertical="center"/>
    </xf>
    <xf numFmtId="1" fontId="24" fillId="2" borderId="13" xfId="0" quotePrefix="1" applyNumberFormat="1" applyFont="1" applyFill="1" applyBorder="1" applyAlignment="1">
      <alignment horizontal="center" vertical="center" wrapText="1"/>
    </xf>
    <xf numFmtId="1" fontId="24" fillId="2" borderId="52" xfId="0" quotePrefix="1" applyNumberFormat="1" applyFont="1" applyFill="1" applyBorder="1" applyAlignment="1">
      <alignment horizontal="center" vertical="center" wrapText="1"/>
    </xf>
    <xf numFmtId="1" fontId="24" fillId="2" borderId="11" xfId="0" quotePrefix="1" applyNumberFormat="1" applyFont="1" applyFill="1" applyBorder="1" applyAlignment="1">
      <alignment horizontal="center" vertical="center" wrapText="1"/>
    </xf>
    <xf numFmtId="0" fontId="23" fillId="2" borderId="54" xfId="0" quotePrefix="1" applyFont="1" applyFill="1" applyBorder="1" applyAlignment="1">
      <alignment horizontal="left" vertical="center" wrapText="1"/>
    </xf>
    <xf numFmtId="0" fontId="26" fillId="9" borderId="18" xfId="0" applyFont="1" applyFill="1" applyBorder="1" applyAlignment="1">
      <alignment horizontal="center" vertical="center"/>
    </xf>
    <xf numFmtId="0" fontId="26" fillId="9" borderId="21" xfId="0" applyFont="1" applyFill="1" applyBorder="1" applyAlignment="1">
      <alignment horizontal="center" vertical="center"/>
    </xf>
    <xf numFmtId="0" fontId="26" fillId="9" borderId="19" xfId="0" applyFont="1" applyFill="1" applyBorder="1" applyAlignment="1">
      <alignment horizontal="center" vertical="center"/>
    </xf>
    <xf numFmtId="0" fontId="26" fillId="4" borderId="0" xfId="0" applyFont="1" applyFill="1" applyAlignment="1">
      <alignment horizontal="center" vertical="center" wrapText="1"/>
    </xf>
    <xf numFmtId="0" fontId="25" fillId="2" borderId="56" xfId="0" applyFont="1" applyFill="1" applyBorder="1" applyAlignment="1">
      <alignment horizontal="left" vertical="center" wrapText="1"/>
    </xf>
    <xf numFmtId="0" fontId="25" fillId="2" borderId="55" xfId="0" applyFont="1" applyFill="1" applyBorder="1" applyAlignment="1">
      <alignment horizontal="left" vertical="center" wrapText="1"/>
    </xf>
    <xf numFmtId="0" fontId="25" fillId="2" borderId="15" xfId="0" applyFont="1" applyFill="1" applyBorder="1" applyAlignment="1">
      <alignment horizontal="left" vertical="center" wrapText="1"/>
    </xf>
    <xf numFmtId="0" fontId="26" fillId="9" borderId="20" xfId="0" applyFont="1" applyFill="1" applyBorder="1" applyAlignment="1">
      <alignment horizontal="center" vertical="center" wrapText="1"/>
    </xf>
    <xf numFmtId="0" fontId="26" fillId="9" borderId="19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left" vertical="center"/>
    </xf>
    <xf numFmtId="0" fontId="59" fillId="2" borderId="0" xfId="0" quotePrefix="1" applyFont="1" applyFill="1" applyAlignment="1">
      <alignment horizontal="left" vertical="center" wrapText="1"/>
    </xf>
    <xf numFmtId="0" fontId="59" fillId="2" borderId="0" xfId="0" applyFont="1" applyFill="1" applyAlignment="1">
      <alignment horizontal="left" vertical="center" wrapText="1"/>
    </xf>
    <xf numFmtId="0" fontId="52" fillId="4" borderId="54" xfId="0" applyFont="1" applyFill="1" applyBorder="1" applyAlignment="1">
      <alignment horizontal="center" vertical="center" wrapText="1"/>
    </xf>
    <xf numFmtId="0" fontId="59" fillId="4" borderId="54" xfId="0" quotePrefix="1" applyFont="1" applyFill="1" applyBorder="1" applyAlignment="1">
      <alignment horizontal="left" vertical="center" wrapText="1"/>
    </xf>
    <xf numFmtId="0" fontId="59" fillId="4" borderId="54" xfId="0" applyFont="1" applyFill="1" applyBorder="1" applyAlignment="1">
      <alignment horizontal="left" vertical="center" wrapText="1"/>
    </xf>
    <xf numFmtId="0" fontId="25" fillId="2" borderId="34" xfId="0" quotePrefix="1" applyFont="1" applyFill="1" applyBorder="1" applyAlignment="1">
      <alignment horizontal="center" vertical="center" wrapText="1"/>
    </xf>
    <xf numFmtId="0" fontId="25" fillId="2" borderId="33" xfId="0" quotePrefix="1" applyFont="1" applyFill="1" applyBorder="1" applyAlignment="1">
      <alignment horizontal="center" vertical="center" wrapText="1"/>
    </xf>
    <xf numFmtId="0" fontId="25" fillId="2" borderId="28" xfId="0" quotePrefix="1" applyFont="1" applyFill="1" applyBorder="1" applyAlignment="1">
      <alignment horizontal="center" vertical="center" wrapText="1"/>
    </xf>
    <xf numFmtId="0" fontId="25" fillId="2" borderId="35" xfId="0" quotePrefix="1" applyFont="1" applyFill="1" applyBorder="1" applyAlignment="1">
      <alignment horizontal="center" vertical="center" wrapText="1"/>
    </xf>
    <xf numFmtId="0" fontId="25" fillId="2" borderId="0" xfId="0" quotePrefix="1" applyFont="1" applyFill="1" applyAlignment="1">
      <alignment horizontal="center" vertical="center" wrapText="1"/>
    </xf>
    <xf numFmtId="0" fontId="25" fillId="2" borderId="36" xfId="0" quotePrefix="1" applyFont="1" applyFill="1" applyBorder="1" applyAlignment="1">
      <alignment horizontal="center" vertical="center" wrapText="1"/>
    </xf>
    <xf numFmtId="0" fontId="25" fillId="2" borderId="12" xfId="0" quotePrefix="1" applyFont="1" applyFill="1" applyBorder="1" applyAlignment="1">
      <alignment horizontal="center" vertical="center" wrapText="1"/>
    </xf>
    <xf numFmtId="0" fontId="25" fillId="2" borderId="30" xfId="0" quotePrefix="1" applyFont="1" applyFill="1" applyBorder="1" applyAlignment="1">
      <alignment horizontal="center" vertical="center" wrapText="1"/>
    </xf>
    <xf numFmtId="0" fontId="25" fillId="2" borderId="31" xfId="0" quotePrefix="1" applyFont="1" applyFill="1" applyBorder="1" applyAlignment="1">
      <alignment horizontal="center" vertical="center" wrapText="1"/>
    </xf>
    <xf numFmtId="0" fontId="52" fillId="2" borderId="56" xfId="0" applyFont="1" applyFill="1" applyBorder="1" applyAlignment="1">
      <alignment horizontal="center" vertical="center" wrapText="1"/>
    </xf>
    <xf numFmtId="0" fontId="52" fillId="2" borderId="15" xfId="0" applyFont="1" applyFill="1" applyBorder="1" applyAlignment="1">
      <alignment horizontal="center" vertical="center" wrapText="1"/>
    </xf>
    <xf numFmtId="0" fontId="154" fillId="0" borderId="56" xfId="0" quotePrefix="1" applyFont="1" applyBorder="1" applyAlignment="1">
      <alignment horizontal="center" vertical="center"/>
    </xf>
    <xf numFmtId="0" fontId="154" fillId="0" borderId="55" xfId="0" quotePrefix="1" applyFont="1" applyBorder="1" applyAlignment="1">
      <alignment horizontal="center" vertical="center"/>
    </xf>
    <xf numFmtId="0" fontId="154" fillId="0" borderId="15" xfId="0" quotePrefix="1" applyFont="1" applyBorder="1" applyAlignment="1">
      <alignment horizontal="center" vertical="center"/>
    </xf>
    <xf numFmtId="0" fontId="182" fillId="13" borderId="56" xfId="0" applyFont="1" applyFill="1" applyBorder="1" applyAlignment="1">
      <alignment horizontal="left" vertical="center" wrapText="1"/>
    </xf>
    <xf numFmtId="0" fontId="53" fillId="13" borderId="15" xfId="0" applyFont="1" applyFill="1" applyBorder="1" applyAlignment="1">
      <alignment horizontal="left" vertical="center" wrapText="1"/>
    </xf>
    <xf numFmtId="0" fontId="52" fillId="0" borderId="56" xfId="0" applyFont="1" applyBorder="1" applyAlignment="1">
      <alignment horizontal="center" vertical="center"/>
    </xf>
    <xf numFmtId="0" fontId="52" fillId="0" borderId="55" xfId="0" applyFont="1" applyBorder="1" applyAlignment="1">
      <alignment horizontal="center" vertical="center"/>
    </xf>
    <xf numFmtId="0" fontId="52" fillId="0" borderId="15" xfId="0" applyFont="1" applyBorder="1" applyAlignment="1">
      <alignment horizontal="center" vertical="center"/>
    </xf>
    <xf numFmtId="0" fontId="26" fillId="2" borderId="0" xfId="0" applyFont="1" applyFill="1" applyAlignment="1">
      <alignment horizontal="left" vertical="center" wrapText="1"/>
    </xf>
    <xf numFmtId="0" fontId="25" fillId="13" borderId="0" xfId="0" applyFont="1" applyFill="1" applyAlignment="1">
      <alignment horizontal="left" vertical="center" wrapText="1"/>
    </xf>
    <xf numFmtId="12" fontId="26" fillId="0" borderId="0" xfId="0" quotePrefix="1" applyNumberFormat="1" applyFont="1" applyAlignment="1">
      <alignment horizontal="left" vertical="center" wrapText="1"/>
    </xf>
    <xf numFmtId="12" fontId="61" fillId="0" borderId="0" xfId="0" quotePrefix="1" applyNumberFormat="1" applyFont="1" applyAlignment="1">
      <alignment horizontal="center" vertical="center" wrapText="1"/>
    </xf>
    <xf numFmtId="0" fontId="26" fillId="2" borderId="0" xfId="0" applyFont="1" applyFill="1" applyAlignment="1">
      <alignment horizontal="center" vertical="center" wrapText="1"/>
    </xf>
    <xf numFmtId="0" fontId="43" fillId="0" borderId="12" xfId="0" applyFont="1" applyBorder="1" applyAlignment="1">
      <alignment horizontal="center" vertical="center"/>
    </xf>
    <xf numFmtId="0" fontId="43" fillId="0" borderId="30" xfId="0" applyFont="1" applyBorder="1" applyAlignment="1">
      <alignment horizontal="center" vertical="center"/>
    </xf>
    <xf numFmtId="0" fontId="43" fillId="0" borderId="3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00" fillId="2" borderId="3" xfId="0" applyFont="1" applyFill="1" applyBorder="1" applyAlignment="1">
      <alignment horizontal="left" vertical="center" wrapText="1"/>
    </xf>
    <xf numFmtId="0" fontId="47" fillId="0" borderId="0" xfId="0" quotePrefix="1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30" fillId="2" borderId="0" xfId="0" applyFont="1" applyFill="1" applyAlignment="1">
      <alignment horizontal="left"/>
    </xf>
    <xf numFmtId="0" fontId="53" fillId="2" borderId="56" xfId="0" quotePrefix="1" applyFont="1" applyFill="1" applyBorder="1" applyAlignment="1">
      <alignment horizontal="left" vertical="center" wrapText="1"/>
    </xf>
    <xf numFmtId="0" fontId="53" fillId="2" borderId="55" xfId="0" quotePrefix="1" applyFont="1" applyFill="1" applyBorder="1" applyAlignment="1">
      <alignment horizontal="left" vertical="center" wrapText="1"/>
    </xf>
    <xf numFmtId="0" fontId="53" fillId="2" borderId="15" xfId="0" quotePrefix="1" applyFont="1" applyFill="1" applyBorder="1" applyAlignment="1">
      <alignment horizontal="left" vertical="center" wrapText="1"/>
    </xf>
    <xf numFmtId="1" fontId="181" fillId="3" borderId="34" xfId="0" applyNumberFormat="1" applyFont="1" applyFill="1" applyBorder="1" applyAlignment="1">
      <alignment horizontal="left" vertical="top" wrapText="1"/>
    </xf>
    <xf numFmtId="1" fontId="181" fillId="3" borderId="33" xfId="0" applyNumberFormat="1" applyFont="1" applyFill="1" applyBorder="1" applyAlignment="1">
      <alignment horizontal="left" vertical="top" wrapText="1"/>
    </xf>
    <xf numFmtId="1" fontId="181" fillId="3" borderId="28" xfId="0" applyNumberFormat="1" applyFont="1" applyFill="1" applyBorder="1" applyAlignment="1">
      <alignment horizontal="left" vertical="top" wrapText="1"/>
    </xf>
    <xf numFmtId="0" fontId="154" fillId="2" borderId="54" xfId="0" applyFont="1" applyFill="1" applyBorder="1" applyAlignment="1">
      <alignment horizontal="center" vertical="center" wrapText="1"/>
    </xf>
    <xf numFmtId="0" fontId="59" fillId="13" borderId="54" xfId="0" applyFont="1" applyFill="1" applyBorder="1" applyAlignment="1">
      <alignment horizontal="center" vertical="center" wrapText="1"/>
    </xf>
    <xf numFmtId="0" fontId="154" fillId="2" borderId="33" xfId="0" applyFont="1" applyFill="1" applyBorder="1" applyAlignment="1">
      <alignment horizontal="left" vertical="center" wrapText="1"/>
    </xf>
    <xf numFmtId="0" fontId="154" fillId="2" borderId="54" xfId="0" applyFont="1" applyFill="1" applyBorder="1" applyAlignment="1">
      <alignment horizontal="left" vertical="center" wrapText="1"/>
    </xf>
    <xf numFmtId="0" fontId="25" fillId="2" borderId="56" xfId="0" applyFont="1" applyFill="1" applyBorder="1" applyAlignment="1">
      <alignment horizontal="left" vertical="center"/>
    </xf>
    <xf numFmtId="0" fontId="25" fillId="2" borderId="55" xfId="0" applyFont="1" applyFill="1" applyBorder="1" applyAlignment="1">
      <alignment horizontal="left" vertical="center"/>
    </xf>
    <xf numFmtId="0" fontId="25" fillId="2" borderId="15" xfId="0" applyFont="1" applyFill="1" applyBorder="1" applyAlignment="1">
      <alignment horizontal="left" vertical="center"/>
    </xf>
    <xf numFmtId="0" fontId="44" fillId="9" borderId="18" xfId="0" applyFont="1" applyFill="1" applyBorder="1" applyAlignment="1">
      <alignment horizontal="center" vertical="center"/>
    </xf>
    <xf numFmtId="0" fontId="44" fillId="9" borderId="21" xfId="0" applyFont="1" applyFill="1" applyBorder="1" applyAlignment="1">
      <alignment horizontal="center" vertical="center"/>
    </xf>
    <xf numFmtId="0" fontId="44" fillId="9" borderId="19" xfId="0" applyFont="1" applyFill="1" applyBorder="1" applyAlignment="1">
      <alignment horizontal="center" vertical="center"/>
    </xf>
    <xf numFmtId="0" fontId="44" fillId="9" borderId="20" xfId="0" applyFont="1" applyFill="1" applyBorder="1" applyAlignment="1">
      <alignment horizontal="center" vertical="center" wrapText="1"/>
    </xf>
    <xf numFmtId="0" fontId="44" fillId="9" borderId="19" xfId="0" applyFont="1" applyFill="1" applyBorder="1" applyAlignment="1">
      <alignment horizontal="center" vertical="center" wrapText="1"/>
    </xf>
    <xf numFmtId="0" fontId="47" fillId="2" borderId="25" xfId="0" applyFont="1" applyFill="1" applyBorder="1" applyAlignment="1">
      <alignment horizontal="center" vertical="center" wrapText="1"/>
    </xf>
    <xf numFmtId="0" fontId="47" fillId="2" borderId="26" xfId="0" applyFont="1" applyFill="1" applyBorder="1" applyAlignment="1">
      <alignment horizontal="center" vertical="center" wrapText="1"/>
    </xf>
    <xf numFmtId="0" fontId="47" fillId="2" borderId="27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vertical="center" wrapText="1"/>
    </xf>
    <xf numFmtId="0" fontId="47" fillId="2" borderId="53" xfId="0" applyFont="1" applyFill="1" applyBorder="1" applyAlignment="1">
      <alignment horizontal="center" vertical="center" wrapText="1"/>
    </xf>
    <xf numFmtId="0" fontId="47" fillId="2" borderId="45" xfId="0" applyFont="1" applyFill="1" applyBorder="1" applyAlignment="1">
      <alignment horizontal="center" vertical="center" wrapText="1"/>
    </xf>
    <xf numFmtId="0" fontId="25" fillId="2" borderId="54" xfId="0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left" vertical="center" wrapText="1"/>
    </xf>
    <xf numFmtId="0" fontId="44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4" fillId="9" borderId="7" xfId="0" applyFont="1" applyFill="1" applyBorder="1" applyAlignment="1">
      <alignment horizontal="center" vertical="center" wrapText="1"/>
    </xf>
    <xf numFmtId="0" fontId="155" fillId="4" borderId="54" xfId="0" applyFont="1" applyFill="1" applyBorder="1" applyAlignment="1">
      <alignment horizontal="center" vertical="center" wrapText="1"/>
    </xf>
    <xf numFmtId="1" fontId="199" fillId="0" borderId="54" xfId="0" applyNumberFormat="1" applyFont="1" applyBorder="1" applyAlignment="1">
      <alignment horizontal="left" vertical="top" wrapText="1"/>
    </xf>
    <xf numFmtId="0" fontId="24" fillId="4" borderId="0" xfId="0" applyFont="1" applyFill="1" applyAlignment="1">
      <alignment horizontal="left" vertical="center" wrapText="1"/>
    </xf>
    <xf numFmtId="0" fontId="24" fillId="4" borderId="72" xfId="0" applyFont="1" applyFill="1" applyBorder="1" applyAlignment="1">
      <alignment horizontal="left" vertical="center" wrapText="1"/>
    </xf>
    <xf numFmtId="15" fontId="54" fillId="2" borderId="1" xfId="0" quotePrefix="1" applyNumberFormat="1" applyFont="1" applyFill="1" applyBorder="1" applyAlignment="1">
      <alignment horizontal="left" vertical="center"/>
    </xf>
    <xf numFmtId="15" fontId="54" fillId="2" borderId="1" xfId="0" applyNumberFormat="1" applyFont="1" applyFill="1" applyBorder="1" applyAlignment="1">
      <alignment horizontal="left" vertical="center"/>
    </xf>
    <xf numFmtId="0" fontId="54" fillId="2" borderId="1" xfId="0" applyFont="1" applyFill="1" applyBorder="1" applyAlignment="1">
      <alignment horizontal="center" vertical="center"/>
    </xf>
    <xf numFmtId="0" fontId="44" fillId="9" borderId="5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7" xfId="0" applyFont="1" applyFill="1" applyBorder="1" applyAlignment="1">
      <alignment horizontal="center" vertical="center"/>
    </xf>
    <xf numFmtId="1" fontId="54" fillId="0" borderId="0" xfId="2" applyNumberFormat="1" applyFont="1" applyAlignment="1">
      <alignment horizontal="center"/>
    </xf>
    <xf numFmtId="1" fontId="54" fillId="9" borderId="56" xfId="2" applyNumberFormat="1" applyFont="1" applyFill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4" fillId="9" borderId="55" xfId="2" applyFont="1" applyFill="1" applyBorder="1" applyAlignment="1">
      <alignment horizontal="center" vertical="center" wrapText="1"/>
    </xf>
    <xf numFmtId="1" fontId="54" fillId="9" borderId="15" xfId="2" applyNumberFormat="1" applyFont="1" applyFill="1" applyBorder="1" applyAlignment="1">
      <alignment horizontal="center" vertical="center" wrapText="1"/>
    </xf>
    <xf numFmtId="1" fontId="54" fillId="9" borderId="54" xfId="2" applyNumberFormat="1" applyFont="1" applyFill="1" applyBorder="1" applyAlignment="1">
      <alignment horizontal="center" vertical="center" wrapText="1"/>
    </xf>
    <xf numFmtId="1" fontId="54" fillId="0" borderId="35" xfId="2" applyNumberFormat="1" applyFont="1" applyBorder="1" applyAlignment="1">
      <alignment horizontal="center"/>
    </xf>
    <xf numFmtId="0" fontId="194" fillId="0" borderId="27" xfId="0" applyFont="1" applyBorder="1" applyAlignment="1">
      <alignment horizontal="center" vertical="center"/>
    </xf>
    <xf numFmtId="0" fontId="194" fillId="0" borderId="0" xfId="0" applyFont="1" applyAlignment="1">
      <alignment horizontal="center" vertical="center"/>
    </xf>
    <xf numFmtId="0" fontId="163" fillId="0" borderId="0" xfId="55" applyFont="1" applyAlignment="1">
      <alignment horizontal="left" vertical="center" wrapText="1"/>
    </xf>
    <xf numFmtId="0" fontId="38" fillId="9" borderId="5" xfId="55" applyFont="1" applyFill="1" applyBorder="1" applyAlignment="1">
      <alignment horizontal="center" vertical="center"/>
    </xf>
    <xf numFmtId="0" fontId="38" fillId="9" borderId="6" xfId="55" applyFont="1" applyFill="1" applyBorder="1" applyAlignment="1">
      <alignment horizontal="center" vertical="center"/>
    </xf>
    <xf numFmtId="0" fontId="163" fillId="9" borderId="57" xfId="55" applyFont="1" applyFill="1" applyBorder="1" applyAlignment="1">
      <alignment horizontal="left" vertical="center"/>
    </xf>
    <xf numFmtId="0" fontId="163" fillId="0" borderId="6" xfId="55" applyFont="1" applyBorder="1" applyAlignment="1">
      <alignment vertical="center"/>
    </xf>
    <xf numFmtId="0" fontId="163" fillId="0" borderId="6" xfId="55" applyFont="1" applyBorder="1" applyAlignment="1">
      <alignment horizontal="left" vertical="center"/>
    </xf>
    <xf numFmtId="0" fontId="163" fillId="0" borderId="63" xfId="55" applyFont="1" applyBorder="1" applyAlignment="1">
      <alignment horizontal="left" vertical="center" wrapText="1"/>
    </xf>
    <xf numFmtId="0" fontId="163" fillId="0" borderId="64" xfId="55" applyFont="1" applyBorder="1" applyAlignment="1">
      <alignment horizontal="left" vertical="center" wrapText="1"/>
    </xf>
    <xf numFmtId="0" fontId="163" fillId="0" borderId="65" xfId="55" applyFont="1" applyBorder="1" applyAlignment="1">
      <alignment horizontal="left" vertical="center" wrapText="1"/>
    </xf>
    <xf numFmtId="0" fontId="163" fillId="0" borderId="67" xfId="55" applyFont="1" applyBorder="1" applyAlignment="1">
      <alignment horizontal="left" vertical="center" wrapText="1"/>
    </xf>
    <xf numFmtId="0" fontId="163" fillId="0" borderId="69" xfId="55" applyFont="1" applyBorder="1" applyAlignment="1">
      <alignment horizontal="left" vertical="center" wrapText="1"/>
    </xf>
    <xf numFmtId="0" fontId="163" fillId="0" borderId="70" xfId="55" applyFont="1" applyBorder="1" applyAlignment="1">
      <alignment horizontal="left" vertical="center" wrapText="1"/>
    </xf>
    <xf numFmtId="0" fontId="21" fillId="0" borderId="63" xfId="55" applyFont="1" applyBorder="1" applyAlignment="1">
      <alignment horizontal="left" vertical="center" wrapText="1"/>
    </xf>
    <xf numFmtId="0" fontId="21" fillId="0" borderId="64" xfId="55" applyFont="1" applyBorder="1" applyAlignment="1">
      <alignment horizontal="left" vertical="center" wrapText="1"/>
    </xf>
    <xf numFmtId="0" fontId="21" fillId="0" borderId="65" xfId="55" applyFont="1" applyBorder="1" applyAlignment="1">
      <alignment horizontal="left" vertical="center" wrapText="1"/>
    </xf>
    <xf numFmtId="0" fontId="21" fillId="14" borderId="54" xfId="0" applyFont="1" applyFill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54" xfId="0" quotePrefix="1" applyFont="1" applyBorder="1" applyAlignment="1">
      <alignment horizontal="center" vertical="center"/>
    </xf>
    <xf numFmtId="0" fontId="26" fillId="4" borderId="55" xfId="0" applyFont="1" applyFill="1" applyBorder="1" applyAlignment="1">
      <alignment vertical="center"/>
    </xf>
    <xf numFmtId="0" fontId="26" fillId="4" borderId="55" xfId="0" applyFont="1" applyFill="1" applyBorder="1" applyAlignment="1">
      <alignment horizontal="center" vertical="center"/>
    </xf>
    <xf numFmtId="1" fontId="26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center" vertical="center" wrapText="1"/>
    </xf>
    <xf numFmtId="1" fontId="45" fillId="2" borderId="54" xfId="0" applyNumberFormat="1" applyFont="1" applyFill="1" applyBorder="1" applyAlignment="1">
      <alignment horizontal="left" vertical="center"/>
    </xf>
    <xf numFmtId="1" fontId="26" fillId="2" borderId="54" xfId="0" applyNumberFormat="1" applyFont="1" applyFill="1" applyBorder="1" applyAlignment="1">
      <alignment vertical="center"/>
    </xf>
    <xf numFmtId="208" fontId="25" fillId="2" borderId="54" xfId="0" applyNumberFormat="1" applyFont="1" applyFill="1" applyBorder="1" applyAlignment="1">
      <alignment horizontal="center" vertical="center"/>
    </xf>
    <xf numFmtId="178" fontId="26" fillId="2" borderId="54" xfId="0" applyNumberFormat="1" applyFont="1" applyFill="1" applyBorder="1" applyAlignment="1">
      <alignment horizontal="center" vertical="center"/>
    </xf>
    <xf numFmtId="1" fontId="156" fillId="0" borderId="54" xfId="1" applyNumberFormat="1" applyFont="1" applyBorder="1" applyAlignment="1">
      <alignment horizontal="center" vertical="center" wrapText="1"/>
    </xf>
    <xf numFmtId="0" fontId="26" fillId="4" borderId="54" xfId="0" applyFont="1" applyFill="1" applyBorder="1" applyAlignment="1">
      <alignment horizontal="center" vertical="center" wrapText="1"/>
    </xf>
    <xf numFmtId="0" fontId="26" fillId="0" borderId="54" xfId="0" applyFont="1" applyBorder="1" applyAlignment="1">
      <alignment horizontal="center" vertical="center"/>
    </xf>
    <xf numFmtId="0" fontId="26" fillId="0" borderId="54" xfId="0" applyFont="1" applyBorder="1" applyAlignment="1">
      <alignment horizontal="center" vertical="center"/>
    </xf>
    <xf numFmtId="0" fontId="26" fillId="2" borderId="54" xfId="0" applyFont="1" applyFill="1" applyBorder="1" applyAlignment="1">
      <alignment horizontal="center" vertical="center" wrapText="1"/>
    </xf>
    <xf numFmtId="0" fontId="26" fillId="0" borderId="54" xfId="0" quotePrefix="1" applyFont="1" applyBorder="1" applyAlignment="1">
      <alignment horizontal="center" vertical="center"/>
    </xf>
    <xf numFmtId="0" fontId="25" fillId="13" borderId="54" xfId="0" applyFont="1" applyFill="1" applyBorder="1" applyAlignment="1">
      <alignment horizontal="left" vertical="center" wrapText="1"/>
    </xf>
    <xf numFmtId="12" fontId="152" fillId="0" borderId="54" xfId="0" quotePrefix="1" applyNumberFormat="1" applyFont="1" applyBorder="1" applyAlignment="1">
      <alignment horizontal="center" vertical="center" wrapText="1"/>
    </xf>
    <xf numFmtId="12" fontId="153" fillId="0" borderId="54" xfId="0" quotePrefix="1" applyNumberFormat="1" applyFont="1" applyBorder="1" applyAlignment="1">
      <alignment horizontal="center" vertical="center" wrapText="1"/>
    </xf>
    <xf numFmtId="0" fontId="52" fillId="2" borderId="54" xfId="0" quotePrefix="1" applyFont="1" applyFill="1" applyBorder="1" applyAlignment="1">
      <alignment horizontal="left" vertical="center"/>
    </xf>
    <xf numFmtId="0" fontId="52" fillId="2" borderId="54" xfId="0" applyFont="1" applyFill="1" applyBorder="1" applyAlignment="1">
      <alignment horizontal="center" vertical="center"/>
    </xf>
    <xf numFmtId="0" fontId="52" fillId="2" borderId="54" xfId="0" applyFont="1" applyFill="1" applyBorder="1" applyAlignment="1">
      <alignment horizontal="right" vertical="center"/>
    </xf>
    <xf numFmtId="1" fontId="52" fillId="2" borderId="54" xfId="0" applyNumberFormat="1" applyFont="1" applyFill="1" applyBorder="1" applyAlignment="1">
      <alignment horizontal="center" vertical="center"/>
    </xf>
    <xf numFmtId="1" fontId="52" fillId="2" borderId="54" xfId="0" applyNumberFormat="1" applyFont="1" applyFill="1" applyBorder="1" applyAlignment="1">
      <alignment horizontal="right" vertical="center"/>
    </xf>
    <xf numFmtId="0" fontId="54" fillId="3" borderId="54" xfId="2" applyFont="1" applyFill="1" applyBorder="1" applyAlignment="1">
      <alignment horizontal="center" vertical="center" wrapText="1"/>
    </xf>
    <xf numFmtId="0" fontId="54" fillId="9" borderId="54" xfId="2" applyFont="1" applyFill="1" applyBorder="1" applyAlignment="1">
      <alignment horizontal="center" vertical="center"/>
    </xf>
    <xf numFmtId="0" fontId="54" fillId="9" borderId="56" xfId="2" applyFont="1" applyFill="1" applyBorder="1" applyAlignment="1">
      <alignment horizontal="center" vertical="center" wrapText="1"/>
    </xf>
    <xf numFmtId="1" fontId="54" fillId="0" borderId="54" xfId="2" applyNumberFormat="1" applyFont="1" applyBorder="1" applyAlignment="1">
      <alignment horizontal="center" vertical="center" wrapText="1"/>
    </xf>
    <xf numFmtId="1" fontId="59" fillId="0" borderId="54" xfId="2" applyNumberFormat="1" applyFont="1" applyBorder="1" applyAlignment="1">
      <alignment horizontal="center" vertical="center" wrapText="1"/>
    </xf>
    <xf numFmtId="0" fontId="31" fillId="0" borderId="55" xfId="2" applyFont="1" applyBorder="1" applyAlignment="1">
      <alignment vertical="top"/>
    </xf>
  </cellXfs>
  <cellStyles count="443">
    <cellStyle name="_x0001_" xfId="58" xr:uid="{00000000-0005-0000-0000-000000000000}"/>
    <cellStyle name="." xfId="59" xr:uid="{00000000-0005-0000-0000-000001000000}"/>
    <cellStyle name="??" xfId="60" xr:uid="{00000000-0005-0000-0000-000002000000}"/>
    <cellStyle name="?? [0.00]_PRODUCT DETAIL Q1" xfId="61" xr:uid="{00000000-0005-0000-0000-000003000000}"/>
    <cellStyle name="?? [0]" xfId="62" xr:uid="{00000000-0005-0000-0000-000004000000}"/>
    <cellStyle name="?? [0] 2" xfId="63" xr:uid="{00000000-0005-0000-0000-000005000000}"/>
    <cellStyle name="?? 2" xfId="64" xr:uid="{00000000-0005-0000-0000-000006000000}"/>
    <cellStyle name="?? 3" xfId="65" xr:uid="{00000000-0005-0000-0000-000007000000}"/>
    <cellStyle name="?? 4" xfId="66" xr:uid="{00000000-0005-0000-0000-000008000000}"/>
    <cellStyle name="???? [0.00]_PRODUCT DETAIL Q1" xfId="67" xr:uid="{00000000-0005-0000-0000-000009000000}"/>
    <cellStyle name="????_PRODUCT DETAIL Q1" xfId="68" xr:uid="{00000000-0005-0000-0000-00000A000000}"/>
    <cellStyle name="???[0]_Book1" xfId="69" xr:uid="{00000000-0005-0000-0000-00000B000000}"/>
    <cellStyle name="???_95" xfId="70" xr:uid="{00000000-0005-0000-0000-00000C000000}"/>
    <cellStyle name="??_(????)??????" xfId="71" xr:uid="{00000000-0005-0000-0000-00000D000000}"/>
    <cellStyle name="_?_BOOKSHIP" xfId="72" xr:uid="{00000000-0005-0000-0000-00000E000000}"/>
    <cellStyle name="_?_BOOKSHIP_SMS TO CHINA" xfId="73" xr:uid="{00000000-0005-0000-0000-00000F000000}"/>
    <cellStyle name="__ [0.00]_PRODUCT DETAIL Q1" xfId="74" xr:uid="{00000000-0005-0000-0000-000010000000}"/>
    <cellStyle name="__ [0]_1202" xfId="75" xr:uid="{00000000-0005-0000-0000-000011000000}"/>
    <cellStyle name="__ [0]_1202 2" xfId="76" xr:uid="{00000000-0005-0000-0000-000012000000}"/>
    <cellStyle name="__ [0]_1202_Result Red Store Jun" xfId="77" xr:uid="{00000000-0005-0000-0000-000013000000}"/>
    <cellStyle name="__ [0]_1202_Result Red Store Jun_SMS TO CHINA" xfId="78" xr:uid="{00000000-0005-0000-0000-000014000000}"/>
    <cellStyle name="__ [0]_1202_SMS TO CHINA" xfId="79" xr:uid="{00000000-0005-0000-0000-000015000000}"/>
    <cellStyle name="__ [0]_1202_SMS TO CHINA 2" xfId="80" xr:uid="{00000000-0005-0000-0000-000016000000}"/>
    <cellStyle name="__ [0]_Book1" xfId="81" xr:uid="{00000000-0005-0000-0000-000017000000}"/>
    <cellStyle name="___(____)______" xfId="82" xr:uid="{00000000-0005-0000-0000-000018000000}"/>
    <cellStyle name="___(____)_______SMS TO CHINA" xfId="83" xr:uid="{00000000-0005-0000-0000-000019000000}"/>
    <cellStyle name="___[0]_Book1" xfId="84" xr:uid="{00000000-0005-0000-0000-00001A000000}"/>
    <cellStyle name="____ [0.00]_PRODUCT DETAIL Q1" xfId="85" xr:uid="{00000000-0005-0000-0000-00001B000000}"/>
    <cellStyle name="_____PRODUCT DETAIL Q1" xfId="86" xr:uid="{00000000-0005-0000-0000-00001C000000}"/>
    <cellStyle name="____95" xfId="87" xr:uid="{00000000-0005-0000-0000-00001D000000}"/>
    <cellStyle name="____Book1" xfId="88" xr:uid="{00000000-0005-0000-0000-00001E000000}"/>
    <cellStyle name="___1202" xfId="89" xr:uid="{00000000-0005-0000-0000-00001F000000}"/>
    <cellStyle name="___1202 2" xfId="90" xr:uid="{00000000-0005-0000-0000-000020000000}"/>
    <cellStyle name="___1202_Result Red Store Jun" xfId="91" xr:uid="{00000000-0005-0000-0000-000021000000}"/>
    <cellStyle name="___1202_Result Red Store Jun_1" xfId="92" xr:uid="{00000000-0005-0000-0000-000022000000}"/>
    <cellStyle name="___1202_Result Red Store Jun_1_SMS TO CHINA" xfId="93" xr:uid="{00000000-0005-0000-0000-000023000000}"/>
    <cellStyle name="___1202_Result Red Store Jun_SMS TO CHINA" xfId="94" xr:uid="{00000000-0005-0000-0000-000024000000}"/>
    <cellStyle name="___1202_SMS TO CHINA" xfId="95" xr:uid="{00000000-0005-0000-0000-000025000000}"/>
    <cellStyle name="___1202_SMS TO CHINA 2" xfId="96" xr:uid="{00000000-0005-0000-0000-000026000000}"/>
    <cellStyle name="___Book1" xfId="97" xr:uid="{00000000-0005-0000-0000-000027000000}"/>
    <cellStyle name="___Book1_Result Red Store Jun" xfId="98" xr:uid="{00000000-0005-0000-0000-000028000000}"/>
    <cellStyle name="___Book1_SMS TO CHINA" xfId="99" xr:uid="{00000000-0005-0000-0000-000029000000}"/>
    <cellStyle name="___kc-elec system check list" xfId="100" xr:uid="{00000000-0005-0000-0000-00002A000000}"/>
    <cellStyle name="___kc-elec system check list 2" xfId="101" xr:uid="{00000000-0005-0000-0000-00002B000000}"/>
    <cellStyle name="___kc-elec system check list_SMS TO CHINA" xfId="102" xr:uid="{00000000-0005-0000-0000-00002C000000}"/>
    <cellStyle name="___kc-elec system check list_SMS TO CHINA 2" xfId="103" xr:uid="{00000000-0005-0000-0000-00002D000000}"/>
    <cellStyle name="___PRODUCT DETAIL Q1" xfId="104" xr:uid="{00000000-0005-0000-0000-00002E000000}"/>
    <cellStyle name="_FS2008AVA-M10-REV-04" xfId="105" xr:uid="{00000000-0005-0000-0000-00002F000000}"/>
    <cellStyle name="_Interfood - November report 170209 - final" xfId="106" xr:uid="{00000000-0005-0000-0000-000030000000}"/>
    <cellStyle name="_KT (2)" xfId="107" xr:uid="{00000000-0005-0000-0000-000031000000}"/>
    <cellStyle name="_KT (2)_1" xfId="108" xr:uid="{00000000-0005-0000-0000-000032000000}"/>
    <cellStyle name="_KT (2)_2" xfId="109" xr:uid="{00000000-0005-0000-0000-000033000000}"/>
    <cellStyle name="_KT (2)_2_TG-TH" xfId="110" xr:uid="{00000000-0005-0000-0000-000034000000}"/>
    <cellStyle name="_KT (2)_3" xfId="111" xr:uid="{00000000-0005-0000-0000-000035000000}"/>
    <cellStyle name="_KT (2)_3_TG-TH" xfId="112" xr:uid="{00000000-0005-0000-0000-000036000000}"/>
    <cellStyle name="_KT (2)_4" xfId="113" xr:uid="{00000000-0005-0000-0000-000037000000}"/>
    <cellStyle name="_KT (2)_4_TG-TH" xfId="114" xr:uid="{00000000-0005-0000-0000-000038000000}"/>
    <cellStyle name="_KT (2)_5" xfId="115" xr:uid="{00000000-0005-0000-0000-000039000000}"/>
    <cellStyle name="_KT (2)_TG-TH" xfId="116" xr:uid="{00000000-0005-0000-0000-00003A000000}"/>
    <cellStyle name="_KT_TG" xfId="117" xr:uid="{00000000-0005-0000-0000-00003B000000}"/>
    <cellStyle name="_KT_TG_1" xfId="118" xr:uid="{00000000-0005-0000-0000-00003C000000}"/>
    <cellStyle name="_KT_TG_2" xfId="119" xr:uid="{00000000-0005-0000-0000-00003D000000}"/>
    <cellStyle name="_KT_TG_3" xfId="120" xr:uid="{00000000-0005-0000-0000-00003E000000}"/>
    <cellStyle name="_KT_TG_4" xfId="121" xr:uid="{00000000-0005-0000-0000-00003F000000}"/>
    <cellStyle name="_TG-TH" xfId="122" xr:uid="{00000000-0005-0000-0000-000040000000}"/>
    <cellStyle name="_TG-TH_1" xfId="123" xr:uid="{00000000-0005-0000-0000-000041000000}"/>
    <cellStyle name="_TG-TH_2" xfId="124" xr:uid="{00000000-0005-0000-0000-000042000000}"/>
    <cellStyle name="_TG-TH_3" xfId="125" xr:uid="{00000000-0005-0000-0000-000043000000}"/>
    <cellStyle name="_TG-TH_4" xfId="126" xr:uid="{00000000-0005-0000-0000-000044000000}"/>
    <cellStyle name="0" xfId="3" xr:uid="{00000000-0005-0000-0000-000045000000}"/>
    <cellStyle name="0_2ND SUMMER 09" xfId="4" xr:uid="{00000000-0005-0000-0000-000046000000}"/>
    <cellStyle name="0_Copy of AW09 Costing &amp; Pre-costing" xfId="127" xr:uid="{00000000-0005-0000-0000-000047000000}"/>
    <cellStyle name="0_OPR SPR09 (2)" xfId="5" xr:uid="{00000000-0005-0000-0000-000048000000}"/>
    <cellStyle name="0_OPR Winter 09 Drop 2 (2)" xfId="6" xr:uid="{00000000-0005-0000-0000-000049000000}"/>
    <cellStyle name="0_OPR Winter 09 Drop 3" xfId="7" xr:uid="{00000000-0005-0000-0000-00004A000000}"/>
    <cellStyle name="0_OPR Winter 09 Drop 3_trimlist W09 Drop3" xfId="8" xr:uid="{00000000-0005-0000-0000-00004B000000}"/>
    <cellStyle name="0_SPRINTER09" xfId="9" xr:uid="{00000000-0005-0000-0000-00004C000000}"/>
    <cellStyle name="0_SS10 OPR" xfId="128" xr:uid="{00000000-0005-0000-0000-00004D000000}"/>
    <cellStyle name="0_T&amp;B SHORT costing (08-03-10)" xfId="129" xr:uid="{00000000-0005-0000-0000-00004E000000}"/>
    <cellStyle name="0_T&amp;B SHORT costing (08-03-10)_SMS TO CHINA" xfId="130" xr:uid="{00000000-0005-0000-0000-00004F000000}"/>
    <cellStyle name="0_trim card &amp; cutting docket for AW09" xfId="131" xr:uid="{00000000-0005-0000-0000-000050000000}"/>
    <cellStyle name="0_Trimslist Winter 09 drop2" xfId="10" xr:uid="{00000000-0005-0000-0000-000051000000}"/>
    <cellStyle name="1" xfId="132" xr:uid="{00000000-0005-0000-0000-000052000000}"/>
    <cellStyle name="¹éºÐÀ²_±âÅ¸" xfId="133" xr:uid="{00000000-0005-0000-0000-000053000000}"/>
    <cellStyle name="2" xfId="134" xr:uid="{00000000-0005-0000-0000-000054000000}"/>
    <cellStyle name="20 % - Accent1" xfId="135" xr:uid="{00000000-0005-0000-0000-000055000000}"/>
    <cellStyle name="20 % - Accent2" xfId="136" xr:uid="{00000000-0005-0000-0000-000056000000}"/>
    <cellStyle name="20 % - Accent3" xfId="137" xr:uid="{00000000-0005-0000-0000-000057000000}"/>
    <cellStyle name="20 % - Accent4" xfId="138" xr:uid="{00000000-0005-0000-0000-000058000000}"/>
    <cellStyle name="20 % - Accent5" xfId="139" xr:uid="{00000000-0005-0000-0000-000059000000}"/>
    <cellStyle name="20 % - Accent6" xfId="140" xr:uid="{00000000-0005-0000-0000-00005A000000}"/>
    <cellStyle name="20% - Accent1 2" xfId="141" xr:uid="{00000000-0005-0000-0000-00005B000000}"/>
    <cellStyle name="20% - Accent2 2" xfId="142" xr:uid="{00000000-0005-0000-0000-00005C000000}"/>
    <cellStyle name="20% - Accent3 2" xfId="143" xr:uid="{00000000-0005-0000-0000-00005D000000}"/>
    <cellStyle name="20% - Accent4 2" xfId="144" xr:uid="{00000000-0005-0000-0000-00005E000000}"/>
    <cellStyle name="20% - Accent5 2" xfId="145" xr:uid="{00000000-0005-0000-0000-00005F000000}"/>
    <cellStyle name="20% - Accent6 2" xfId="146" xr:uid="{00000000-0005-0000-0000-000060000000}"/>
    <cellStyle name="20% - 輔色1" xfId="147" xr:uid="{00000000-0005-0000-0000-000061000000}"/>
    <cellStyle name="20% - 輔色2" xfId="148" xr:uid="{00000000-0005-0000-0000-000062000000}"/>
    <cellStyle name="20% - 輔色3" xfId="149" xr:uid="{00000000-0005-0000-0000-000063000000}"/>
    <cellStyle name="20% - 輔色4" xfId="150" xr:uid="{00000000-0005-0000-0000-000064000000}"/>
    <cellStyle name="20% - 輔色5" xfId="151" xr:uid="{00000000-0005-0000-0000-000065000000}"/>
    <cellStyle name="20% - 輔色6" xfId="152" xr:uid="{00000000-0005-0000-0000-000066000000}"/>
    <cellStyle name="3" xfId="153" xr:uid="{00000000-0005-0000-0000-000067000000}"/>
    <cellStyle name="4" xfId="154" xr:uid="{00000000-0005-0000-0000-000068000000}"/>
    <cellStyle name="40 % - Accent1" xfId="155" xr:uid="{00000000-0005-0000-0000-000069000000}"/>
    <cellStyle name="40 % - Accent2" xfId="156" xr:uid="{00000000-0005-0000-0000-00006A000000}"/>
    <cellStyle name="40 % - Accent3" xfId="157" xr:uid="{00000000-0005-0000-0000-00006B000000}"/>
    <cellStyle name="40 % - Accent4" xfId="158" xr:uid="{00000000-0005-0000-0000-00006C000000}"/>
    <cellStyle name="40 % - Accent5" xfId="159" xr:uid="{00000000-0005-0000-0000-00006D000000}"/>
    <cellStyle name="40 % - Accent6" xfId="160" xr:uid="{00000000-0005-0000-0000-00006E000000}"/>
    <cellStyle name="40% - Accent1 2" xfId="161" xr:uid="{00000000-0005-0000-0000-00006F000000}"/>
    <cellStyle name="40% - Accent2 2" xfId="162" xr:uid="{00000000-0005-0000-0000-000070000000}"/>
    <cellStyle name="40% - Accent3 2" xfId="163" xr:uid="{00000000-0005-0000-0000-000071000000}"/>
    <cellStyle name="40% - Accent4 2" xfId="164" xr:uid="{00000000-0005-0000-0000-000072000000}"/>
    <cellStyle name="40% - Accent5 2" xfId="165" xr:uid="{00000000-0005-0000-0000-000073000000}"/>
    <cellStyle name="40% - Accent6 2" xfId="166" xr:uid="{00000000-0005-0000-0000-000074000000}"/>
    <cellStyle name="40% - 輔色1" xfId="167" xr:uid="{00000000-0005-0000-0000-000075000000}"/>
    <cellStyle name="40% - 輔色2" xfId="168" xr:uid="{00000000-0005-0000-0000-000076000000}"/>
    <cellStyle name="40% - 輔色3" xfId="169" xr:uid="{00000000-0005-0000-0000-000077000000}"/>
    <cellStyle name="40% - 輔色4" xfId="170" xr:uid="{00000000-0005-0000-0000-000078000000}"/>
    <cellStyle name="40% - 輔色5" xfId="171" xr:uid="{00000000-0005-0000-0000-000079000000}"/>
    <cellStyle name="40% - 輔色6" xfId="172" xr:uid="{00000000-0005-0000-0000-00007A000000}"/>
    <cellStyle name="60 % - Accent1" xfId="173" xr:uid="{00000000-0005-0000-0000-00007B000000}"/>
    <cellStyle name="60 % - Accent2" xfId="174" xr:uid="{00000000-0005-0000-0000-00007C000000}"/>
    <cellStyle name="60 % - Accent3" xfId="175" xr:uid="{00000000-0005-0000-0000-00007D000000}"/>
    <cellStyle name="60 % - Accent4" xfId="176" xr:uid="{00000000-0005-0000-0000-00007E000000}"/>
    <cellStyle name="60 % - Accent5" xfId="177" xr:uid="{00000000-0005-0000-0000-00007F000000}"/>
    <cellStyle name="60 % - Accent6" xfId="178" xr:uid="{00000000-0005-0000-0000-000080000000}"/>
    <cellStyle name="60% - Accent1 2" xfId="179" xr:uid="{00000000-0005-0000-0000-000081000000}"/>
    <cellStyle name="60% - Accent2 2" xfId="180" xr:uid="{00000000-0005-0000-0000-000082000000}"/>
    <cellStyle name="60% - Accent3 2" xfId="181" xr:uid="{00000000-0005-0000-0000-000083000000}"/>
    <cellStyle name="60% - Accent4 2" xfId="182" xr:uid="{00000000-0005-0000-0000-000084000000}"/>
    <cellStyle name="60% - Accent5 2" xfId="183" xr:uid="{00000000-0005-0000-0000-000085000000}"/>
    <cellStyle name="60% - Accent6 2" xfId="184" xr:uid="{00000000-0005-0000-0000-000086000000}"/>
    <cellStyle name="60% - 輔色1" xfId="185" xr:uid="{00000000-0005-0000-0000-000087000000}"/>
    <cellStyle name="60% - 輔色2" xfId="186" xr:uid="{00000000-0005-0000-0000-000088000000}"/>
    <cellStyle name="60% - 輔色3" xfId="187" xr:uid="{00000000-0005-0000-0000-000089000000}"/>
    <cellStyle name="60% - 輔色4" xfId="188" xr:uid="{00000000-0005-0000-0000-00008A000000}"/>
    <cellStyle name="60% - 輔色5" xfId="189" xr:uid="{00000000-0005-0000-0000-00008B000000}"/>
    <cellStyle name="60% - 輔色6" xfId="190" xr:uid="{00000000-0005-0000-0000-00008C000000}"/>
    <cellStyle name="Accent1 2" xfId="191" xr:uid="{00000000-0005-0000-0000-00008D000000}"/>
    <cellStyle name="Accent2 2" xfId="192" xr:uid="{00000000-0005-0000-0000-00008E000000}"/>
    <cellStyle name="Accent3 2" xfId="193" xr:uid="{00000000-0005-0000-0000-00008F000000}"/>
    <cellStyle name="Accent4 2" xfId="194" xr:uid="{00000000-0005-0000-0000-000090000000}"/>
    <cellStyle name="Accent5 2" xfId="195" xr:uid="{00000000-0005-0000-0000-000091000000}"/>
    <cellStyle name="Accent6 2" xfId="196" xr:uid="{00000000-0005-0000-0000-000092000000}"/>
    <cellStyle name="ÅëÈ­ [0]_±âÅ¸" xfId="197" xr:uid="{00000000-0005-0000-0000-000093000000}"/>
    <cellStyle name="AeE­ [0]_INQUIRY ¿µ¾÷AßAø " xfId="198" xr:uid="{00000000-0005-0000-0000-000094000000}"/>
    <cellStyle name="ÅëÈ­ [0]_ÿÿÿÿÿÿ" xfId="199" xr:uid="{00000000-0005-0000-0000-000095000000}"/>
    <cellStyle name="ÅëÈ­_±âÅ¸" xfId="200" xr:uid="{00000000-0005-0000-0000-000096000000}"/>
    <cellStyle name="AeE­_INQUIRY ¿µ¾÷AßAø " xfId="201" xr:uid="{00000000-0005-0000-0000-000097000000}"/>
    <cellStyle name="ÅëÈ­_ÿÿÿÿÿÿ" xfId="202" xr:uid="{00000000-0005-0000-0000-000098000000}"/>
    <cellStyle name="ÄÞ¸¶ [0]_±âÅ¸" xfId="203" xr:uid="{00000000-0005-0000-0000-000099000000}"/>
    <cellStyle name="AÞ¸¶ [0]_INQUIRY ¿?¾÷AßAø " xfId="204" xr:uid="{00000000-0005-0000-0000-00009A000000}"/>
    <cellStyle name="ÄÞ¸¶ [0]_ÿÿÿÿÿÿ" xfId="205" xr:uid="{00000000-0005-0000-0000-00009B000000}"/>
    <cellStyle name="ÄÞ¸¶_±âÅ¸" xfId="206" xr:uid="{00000000-0005-0000-0000-00009C000000}"/>
    <cellStyle name="AÞ¸¶_INQUIRY ¿?¾÷AßAø " xfId="207" xr:uid="{00000000-0005-0000-0000-00009D000000}"/>
    <cellStyle name="ÄÞ¸¶_L601CPT" xfId="208" xr:uid="{00000000-0005-0000-0000-00009E000000}"/>
    <cellStyle name="AutoFormat Options" xfId="209" xr:uid="{00000000-0005-0000-0000-00009F000000}"/>
    <cellStyle name="Avertissement" xfId="210" xr:uid="{00000000-0005-0000-0000-0000A0000000}"/>
    <cellStyle name="Avertissement 2" xfId="211" xr:uid="{00000000-0005-0000-0000-0000A1000000}"/>
    <cellStyle name="Bad 2" xfId="212" xr:uid="{00000000-0005-0000-0000-0000A2000000}"/>
    <cellStyle name="Brand Default_Project King CF Template V2-use" xfId="213" xr:uid="{00000000-0005-0000-0000-0000A3000000}"/>
    <cellStyle name="C?AØ_¿?¾÷CoE² " xfId="214" xr:uid="{00000000-0005-0000-0000-0000A4000000}"/>
    <cellStyle name="Ç¥ÁØ_#2(M17)_1" xfId="215" xr:uid="{00000000-0005-0000-0000-0000A5000000}"/>
    <cellStyle name="C￥AØ_¿μ¾÷CoE² " xfId="216" xr:uid="{00000000-0005-0000-0000-0000A6000000}"/>
    <cellStyle name="Ç¥ÁØ_°èÈ¹" xfId="217" xr:uid="{00000000-0005-0000-0000-0000A7000000}"/>
    <cellStyle name="Calc Currency (0)" xfId="218" xr:uid="{00000000-0005-0000-0000-0000A8000000}"/>
    <cellStyle name="Calc Currency (0) 2" xfId="219" xr:uid="{00000000-0005-0000-0000-0000A9000000}"/>
    <cellStyle name="Calc Currency (2)" xfId="220" xr:uid="{00000000-0005-0000-0000-0000AA000000}"/>
    <cellStyle name="Calc Percent (0)" xfId="221" xr:uid="{00000000-0005-0000-0000-0000AB000000}"/>
    <cellStyle name="Calc Percent (1)" xfId="222" xr:uid="{00000000-0005-0000-0000-0000AC000000}"/>
    <cellStyle name="Calc Percent (2)" xfId="223" xr:uid="{00000000-0005-0000-0000-0000AD000000}"/>
    <cellStyle name="Calc Percent (2) 2" xfId="224" xr:uid="{00000000-0005-0000-0000-0000AE000000}"/>
    <cellStyle name="Calc Units (0)" xfId="225" xr:uid="{00000000-0005-0000-0000-0000AF000000}"/>
    <cellStyle name="Calc Units (1)" xfId="226" xr:uid="{00000000-0005-0000-0000-0000B0000000}"/>
    <cellStyle name="Calc Units (2)" xfId="227" xr:uid="{00000000-0005-0000-0000-0000B1000000}"/>
    <cellStyle name="Calcul" xfId="228" xr:uid="{00000000-0005-0000-0000-0000B2000000}"/>
    <cellStyle name="Calculation 2" xfId="229" xr:uid="{00000000-0005-0000-0000-0000B3000000}"/>
    <cellStyle name="category" xfId="230" xr:uid="{00000000-0005-0000-0000-0000B4000000}"/>
    <cellStyle name="Cellule liée" xfId="231" xr:uid="{00000000-0005-0000-0000-0000B5000000}"/>
    <cellStyle name="Column_Title" xfId="11" xr:uid="{00000000-0005-0000-0000-0000B8000000}"/>
    <cellStyle name="Comma" xfId="441" builtinId="3"/>
    <cellStyle name="Comma [00]" xfId="232" xr:uid="{00000000-0005-0000-0000-0000B9000000}"/>
    <cellStyle name="Comma 2" xfId="12" xr:uid="{00000000-0005-0000-0000-0000BA000000}"/>
    <cellStyle name="Comma 2 2" xfId="13" xr:uid="{00000000-0005-0000-0000-0000BB000000}"/>
    <cellStyle name="Comma 2 2 2" xfId="233" xr:uid="{00000000-0005-0000-0000-0000BC000000}"/>
    <cellStyle name="Comma 2 3" xfId="234" xr:uid="{00000000-0005-0000-0000-0000BD000000}"/>
    <cellStyle name="Comma 2 4" xfId="440" xr:uid="{0645529C-9066-4EE4-99A5-A35E5CA56A55}"/>
    <cellStyle name="Comma 3" xfId="14" xr:uid="{00000000-0005-0000-0000-0000BE000000}"/>
    <cellStyle name="Comma 3 2" xfId="236" xr:uid="{00000000-0005-0000-0000-0000BF000000}"/>
    <cellStyle name="Comma 3 3" xfId="235" xr:uid="{00000000-0005-0000-0000-0000C0000000}"/>
    <cellStyle name="Comma 4" xfId="15" xr:uid="{00000000-0005-0000-0000-0000C1000000}"/>
    <cellStyle name="Comma 4 2" xfId="237" xr:uid="{00000000-0005-0000-0000-0000C2000000}"/>
    <cellStyle name="Comma 5" xfId="238" xr:uid="{00000000-0005-0000-0000-0000C3000000}"/>
    <cellStyle name="Comma 5 2" xfId="239" xr:uid="{00000000-0005-0000-0000-0000C4000000}"/>
    <cellStyle name="Comma0" xfId="16" xr:uid="{00000000-0005-0000-0000-0000C5000000}"/>
    <cellStyle name="Comma0 2" xfId="240" xr:uid="{00000000-0005-0000-0000-0000C6000000}"/>
    <cellStyle name="Commentaire" xfId="241" xr:uid="{00000000-0005-0000-0000-0000C7000000}"/>
    <cellStyle name="Commentaire 2" xfId="242" xr:uid="{00000000-0005-0000-0000-0000C8000000}"/>
    <cellStyle name="Currency [00]" xfId="243" xr:uid="{00000000-0005-0000-0000-0000C9000000}"/>
    <cellStyle name="Currency 10" xfId="244" xr:uid="{00000000-0005-0000-0000-0000CA000000}"/>
    <cellStyle name="Currency 11" xfId="245" xr:uid="{00000000-0005-0000-0000-0000CB000000}"/>
    <cellStyle name="Currency 12" xfId="436" xr:uid="{00000000-0005-0000-0000-0000CC000000}"/>
    <cellStyle name="Currency 2" xfId="17" xr:uid="{00000000-0005-0000-0000-0000CD000000}"/>
    <cellStyle name="Currency 2 2" xfId="246" xr:uid="{00000000-0005-0000-0000-0000CE000000}"/>
    <cellStyle name="Currency 2 2 2" xfId="247" xr:uid="{00000000-0005-0000-0000-0000CF000000}"/>
    <cellStyle name="Currency 2 3" xfId="248" xr:uid="{00000000-0005-0000-0000-0000D0000000}"/>
    <cellStyle name="Currency 3" xfId="249" xr:uid="{00000000-0005-0000-0000-0000D1000000}"/>
    <cellStyle name="Currency 3 2" xfId="250" xr:uid="{00000000-0005-0000-0000-0000D2000000}"/>
    <cellStyle name="Currency 3 2 2" xfId="251" xr:uid="{00000000-0005-0000-0000-0000D3000000}"/>
    <cellStyle name="Currency 3 3" xfId="252" xr:uid="{00000000-0005-0000-0000-0000D4000000}"/>
    <cellStyle name="Currency 4" xfId="253" xr:uid="{00000000-0005-0000-0000-0000D5000000}"/>
    <cellStyle name="Currency 4 2" xfId="254" xr:uid="{00000000-0005-0000-0000-0000D6000000}"/>
    <cellStyle name="Currency 4 2 2" xfId="255" xr:uid="{00000000-0005-0000-0000-0000D7000000}"/>
    <cellStyle name="Currency 4 3" xfId="256" xr:uid="{00000000-0005-0000-0000-0000D8000000}"/>
    <cellStyle name="Currency 5" xfId="257" xr:uid="{00000000-0005-0000-0000-0000D9000000}"/>
    <cellStyle name="Currency 5 2" xfId="258" xr:uid="{00000000-0005-0000-0000-0000DA000000}"/>
    <cellStyle name="Currency 6" xfId="259" xr:uid="{00000000-0005-0000-0000-0000DB000000}"/>
    <cellStyle name="Currency 6 2" xfId="260" xr:uid="{00000000-0005-0000-0000-0000DC000000}"/>
    <cellStyle name="Currency 7" xfId="261" xr:uid="{00000000-0005-0000-0000-0000DD000000}"/>
    <cellStyle name="Currency 7 2" xfId="262" xr:uid="{00000000-0005-0000-0000-0000DE000000}"/>
    <cellStyle name="Currency 8" xfId="263" xr:uid="{00000000-0005-0000-0000-0000DF000000}"/>
    <cellStyle name="Currency 9" xfId="264" xr:uid="{00000000-0005-0000-0000-0000E0000000}"/>
    <cellStyle name="Currency0" xfId="18" xr:uid="{00000000-0005-0000-0000-0000E1000000}"/>
    <cellStyle name="Currency0 2" xfId="265" xr:uid="{00000000-0005-0000-0000-0000E2000000}"/>
    <cellStyle name="Check Cell 2" xfId="266" xr:uid="{00000000-0005-0000-0000-0000B6000000}"/>
    <cellStyle name="CHUONG" xfId="267" xr:uid="{00000000-0005-0000-0000-0000B7000000}"/>
    <cellStyle name="Date" xfId="19" xr:uid="{00000000-0005-0000-0000-0000E3000000}"/>
    <cellStyle name="Date 2" xfId="269" xr:uid="{00000000-0005-0000-0000-0000E4000000}"/>
    <cellStyle name="Date 3" xfId="268" xr:uid="{00000000-0005-0000-0000-0000E5000000}"/>
    <cellStyle name="Date Short" xfId="270" xr:uid="{00000000-0005-0000-0000-0000E6000000}"/>
    <cellStyle name="EN CO.," xfId="271" xr:uid="{00000000-0005-0000-0000-0000E7000000}"/>
    <cellStyle name="Enter Currency (0)" xfId="272" xr:uid="{00000000-0005-0000-0000-0000E8000000}"/>
    <cellStyle name="Enter Currency (2)" xfId="273" xr:uid="{00000000-0005-0000-0000-0000E9000000}"/>
    <cellStyle name="Enter Units (0)" xfId="274" xr:uid="{00000000-0005-0000-0000-0000EA000000}"/>
    <cellStyle name="Enter Units (1)" xfId="275" xr:uid="{00000000-0005-0000-0000-0000EB000000}"/>
    <cellStyle name="Enter Units (2)" xfId="276" xr:uid="{00000000-0005-0000-0000-0000EC000000}"/>
    <cellStyle name="Entrée" xfId="277" xr:uid="{00000000-0005-0000-0000-0000ED000000}"/>
    <cellStyle name="Excel Built-in 20% - Accent1" xfId="20" xr:uid="{00000000-0005-0000-0000-0000EE000000}"/>
    <cellStyle name="Explanatory Text 2" xfId="278" xr:uid="{00000000-0005-0000-0000-0000EF000000}"/>
    <cellStyle name="Fixed" xfId="21" xr:uid="{00000000-0005-0000-0000-0000F0000000}"/>
    <cellStyle name="Fixed 2" xfId="279" xr:uid="{00000000-0005-0000-0000-0000F1000000}"/>
    <cellStyle name="Good 2" xfId="280" xr:uid="{00000000-0005-0000-0000-0000F2000000}"/>
    <cellStyle name="Grey" xfId="22" xr:uid="{00000000-0005-0000-0000-0000F3000000}"/>
    <cellStyle name="ha" xfId="281" xr:uid="{00000000-0005-0000-0000-0000F4000000}"/>
    <cellStyle name="HEADER" xfId="282" xr:uid="{00000000-0005-0000-0000-0000F5000000}"/>
    <cellStyle name="Header1" xfId="283" xr:uid="{00000000-0005-0000-0000-0000F6000000}"/>
    <cellStyle name="Header2" xfId="284" xr:uid="{00000000-0005-0000-0000-0000F7000000}"/>
    <cellStyle name="Heading 1 2" xfId="23" xr:uid="{00000000-0005-0000-0000-0000F8000000}"/>
    <cellStyle name="Heading 1 2 2" xfId="285" xr:uid="{00000000-0005-0000-0000-0000F9000000}"/>
    <cellStyle name="Heading 2 2" xfId="24" xr:uid="{00000000-0005-0000-0000-0000FA000000}"/>
    <cellStyle name="Heading 2 2 2" xfId="286" xr:uid="{00000000-0005-0000-0000-0000FB000000}"/>
    <cellStyle name="Heading 3 2" xfId="287" xr:uid="{00000000-0005-0000-0000-0000FC000000}"/>
    <cellStyle name="Heading 4 2" xfId="288" xr:uid="{00000000-0005-0000-0000-0000FD000000}"/>
    <cellStyle name="Hoa-Scholl" xfId="289" xr:uid="{00000000-0005-0000-0000-0000FE000000}"/>
    <cellStyle name="i·0" xfId="290" xr:uid="{00000000-0005-0000-0000-0000FF000000}"/>
    <cellStyle name="Input [yellow]" xfId="25" xr:uid="{00000000-0005-0000-0000-000000010000}"/>
    <cellStyle name="Input 2" xfId="291" xr:uid="{00000000-0005-0000-0000-000001010000}"/>
    <cellStyle name="Insatisfaisant" xfId="292" xr:uid="{00000000-0005-0000-0000-000002010000}"/>
    <cellStyle name="Ledger 17 x 11 in" xfId="293" xr:uid="{00000000-0005-0000-0000-000003010000}"/>
    <cellStyle name="Link Currency (0)" xfId="294" xr:uid="{00000000-0005-0000-0000-000004010000}"/>
    <cellStyle name="Link Currency (2)" xfId="295" xr:uid="{00000000-0005-0000-0000-000005010000}"/>
    <cellStyle name="Link Units (0)" xfId="296" xr:uid="{00000000-0005-0000-0000-000006010000}"/>
    <cellStyle name="Link Units (1)" xfId="297" xr:uid="{00000000-0005-0000-0000-000007010000}"/>
    <cellStyle name="Link Units (2)" xfId="298" xr:uid="{00000000-0005-0000-0000-000008010000}"/>
    <cellStyle name="Linked Cell 2" xfId="299" xr:uid="{00000000-0005-0000-0000-000009010000}"/>
    <cellStyle name="Milliers [0]_      " xfId="300" xr:uid="{00000000-0005-0000-0000-00000A010000}"/>
    <cellStyle name="Milliers_      " xfId="301" xr:uid="{00000000-0005-0000-0000-00000B010000}"/>
    <cellStyle name="Model" xfId="302" xr:uid="{00000000-0005-0000-0000-00000C010000}"/>
    <cellStyle name="moi" xfId="303" xr:uid="{00000000-0005-0000-0000-00000D010000}"/>
    <cellStyle name="Monétaire [0]_      " xfId="304" xr:uid="{00000000-0005-0000-0000-00000E010000}"/>
    <cellStyle name="Monétaire_      " xfId="305" xr:uid="{00000000-0005-0000-0000-00000F010000}"/>
    <cellStyle name="n" xfId="306" xr:uid="{00000000-0005-0000-0000-000010010000}"/>
    <cellStyle name="Neutral 2" xfId="307" xr:uid="{00000000-0005-0000-0000-000011010000}"/>
    <cellStyle name="Neutre" xfId="308" xr:uid="{00000000-0005-0000-0000-000012010000}"/>
    <cellStyle name="ÑONVÒ" xfId="309" xr:uid="{00000000-0005-0000-0000-000013010000}"/>
    <cellStyle name="Normal" xfId="0" builtinId="0"/>
    <cellStyle name="Normal - Style1" xfId="26" xr:uid="{00000000-0005-0000-0000-000015010000}"/>
    <cellStyle name="Normal - 유형1" xfId="310" xr:uid="{00000000-0005-0000-0000-000016010000}"/>
    <cellStyle name="Normal 10" xfId="442" xr:uid="{45711BA7-DA0E-44FD-8904-36CB92FCBC63}"/>
    <cellStyle name="Normal 133" xfId="1" xr:uid="{00000000-0005-0000-0000-000017010000}"/>
    <cellStyle name="Normal 133 2" xfId="437" xr:uid="{00000000-0005-0000-0000-000018010000}"/>
    <cellStyle name="Normal 145" xfId="438" xr:uid="{00000000-0005-0000-0000-000019010000}"/>
    <cellStyle name="Normal 2" xfId="2" xr:uid="{00000000-0005-0000-0000-00001A010000}"/>
    <cellStyle name="Normal 2 2" xfId="27" xr:uid="{00000000-0005-0000-0000-00001B010000}"/>
    <cellStyle name="Normal 2 2 2" xfId="312" xr:uid="{00000000-0005-0000-0000-00001C010000}"/>
    <cellStyle name="Normal 2 3" xfId="55" xr:uid="{00000000-0005-0000-0000-00001D010000}"/>
    <cellStyle name="Normal 2 4" xfId="311" xr:uid="{00000000-0005-0000-0000-00001E010000}"/>
    <cellStyle name="Normal 2 8" xfId="439" xr:uid="{9C5F1E8A-C9FE-4ABD-B052-BBF78FE23A2C}"/>
    <cellStyle name="Normal 2_112060-QTM" xfId="28" xr:uid="{00000000-0005-0000-0000-00001F010000}"/>
    <cellStyle name="Normal 3" xfId="29" xr:uid="{00000000-0005-0000-0000-000020010000}"/>
    <cellStyle name="Normal 3 2" xfId="30" xr:uid="{00000000-0005-0000-0000-000021010000}"/>
    <cellStyle name="Normal 3 2 2" xfId="314" xr:uid="{00000000-0005-0000-0000-000022010000}"/>
    <cellStyle name="Normal 3 3" xfId="31" xr:uid="{00000000-0005-0000-0000-000023010000}"/>
    <cellStyle name="Normal 3 4" xfId="313" xr:uid="{00000000-0005-0000-0000-000024010000}"/>
    <cellStyle name="Normal 3_111030-111048-111061-QTCN" xfId="32" xr:uid="{00000000-0005-0000-0000-000025010000}"/>
    <cellStyle name="Normal 4" xfId="33" xr:uid="{00000000-0005-0000-0000-000026010000}"/>
    <cellStyle name="Normal 4 2" xfId="34" xr:uid="{00000000-0005-0000-0000-000027010000}"/>
    <cellStyle name="Normal 4 2 2" xfId="316" xr:uid="{00000000-0005-0000-0000-000028010000}"/>
    <cellStyle name="Normal 4 3" xfId="315" xr:uid="{00000000-0005-0000-0000-000029010000}"/>
    <cellStyle name="Normal 5" xfId="35" xr:uid="{00000000-0005-0000-0000-00002A010000}"/>
    <cellStyle name="Normal 5 2" xfId="317" xr:uid="{00000000-0005-0000-0000-00002B010000}"/>
    <cellStyle name="Normal 6" xfId="36" xr:uid="{00000000-0005-0000-0000-00002C010000}"/>
    <cellStyle name="Normal 6 2" xfId="318" xr:uid="{00000000-0005-0000-0000-00002D010000}"/>
    <cellStyle name="Normal 7" xfId="54" xr:uid="{00000000-0005-0000-0000-00002E010000}"/>
    <cellStyle name="Normal 7 2" xfId="435" xr:uid="{00000000-0005-0000-0000-00002F010000}"/>
    <cellStyle name="Normal 8" xfId="56" xr:uid="{00000000-0005-0000-0000-000030010000}"/>
    <cellStyle name="Normal 9" xfId="57" xr:uid="{00000000-0005-0000-0000-000031010000}"/>
    <cellStyle name="Note 2" xfId="319" xr:uid="{00000000-0005-0000-0000-000032010000}"/>
    <cellStyle name="Note 3" xfId="320" xr:uid="{00000000-0005-0000-0000-000033010000}"/>
    <cellStyle name="Œ…‹æ_Ø‚è [0.00]_ÆÂ__" xfId="321" xr:uid="{00000000-0005-0000-0000-000034010000}"/>
    <cellStyle name="oft Excel]_x000a__x000a_Comment=open=/f ‚ðw’è‚·‚é‚ÆAƒ†[ƒU[’è‹`ŠÖ”‚ðŠÖ”“\‚è•t‚¯‚Ìˆê——‚É“o˜^‚·‚é‚±‚Æ‚ª‚Å‚«‚Ü‚·B_x000a__x000a_Maximized" xfId="322" xr:uid="{00000000-0005-0000-0000-000035010000}"/>
    <cellStyle name="oft Excel]_x000a__x000a_Comment=open=/f ‚ðZw’è‚·‚é‚ÆAƒ†[ƒU[’è‹`ŠÖ”‚ðŠÖ”“\‚è•t‚¯‚Ìˆê——‚É“o˜^‚·‚é‚±‚Æ‚ª‚Å‚«‚Ü‚·B_x000a__x000a_Maximized" xfId="323" xr:uid="{00000000-0005-0000-0000-000036010000}"/>
    <cellStyle name="oft Excel]_x000a__x000a_Comment=open=/f ‚ðŽw’è‚·‚é‚ÆAƒ†[ƒU[’è‹`ŠÖ”‚ðŠÖ”“\‚è•t‚¯‚Ìˆê——‚É“o˜^‚·‚é‚±‚Æ‚ª‚Å‚«‚Ü‚·B_x000a__x000a_Maximized" xfId="324" xr:uid="{00000000-0005-0000-0000-000037010000}"/>
    <cellStyle name="Output 2" xfId="325" xr:uid="{00000000-0005-0000-0000-000038010000}"/>
    <cellStyle name="Percent [0]" xfId="326" xr:uid="{00000000-0005-0000-0000-000039010000}"/>
    <cellStyle name="Percent [0] 2" xfId="327" xr:uid="{00000000-0005-0000-0000-00003A010000}"/>
    <cellStyle name="Percent [00]" xfId="328" xr:uid="{00000000-0005-0000-0000-00003B010000}"/>
    <cellStyle name="Percent [00] 2" xfId="329" xr:uid="{00000000-0005-0000-0000-00003C010000}"/>
    <cellStyle name="Percent [2]" xfId="37" xr:uid="{00000000-0005-0000-0000-00003D010000}"/>
    <cellStyle name="Percent [2] 2" xfId="330" xr:uid="{00000000-0005-0000-0000-00003E010000}"/>
    <cellStyle name="Percent 2" xfId="38" xr:uid="{00000000-0005-0000-0000-00003F010000}"/>
    <cellStyle name="Percent 2 2" xfId="39" xr:uid="{00000000-0005-0000-0000-000040010000}"/>
    <cellStyle name="Percent 2 3" xfId="40" xr:uid="{00000000-0005-0000-0000-000041010000}"/>
    <cellStyle name="Percent 3" xfId="41" xr:uid="{00000000-0005-0000-0000-000042010000}"/>
    <cellStyle name="PERCENTAGE" xfId="331" xr:uid="{00000000-0005-0000-0000-000043010000}"/>
    <cellStyle name="PrePop Currency (0)" xfId="332" xr:uid="{00000000-0005-0000-0000-000044010000}"/>
    <cellStyle name="PrePop Currency (2)" xfId="333" xr:uid="{00000000-0005-0000-0000-000045010000}"/>
    <cellStyle name="PrePop Units (0)" xfId="334" xr:uid="{00000000-0005-0000-0000-000046010000}"/>
    <cellStyle name="PrePop Units (1)" xfId="335" xr:uid="{00000000-0005-0000-0000-000047010000}"/>
    <cellStyle name="PrePop Units (2)" xfId="336" xr:uid="{00000000-0005-0000-0000-000048010000}"/>
    <cellStyle name="pricing" xfId="337" xr:uid="{00000000-0005-0000-0000-000049010000}"/>
    <cellStyle name="PSChar" xfId="338" xr:uid="{00000000-0005-0000-0000-00004A010000}"/>
    <cellStyle name="PSHeading" xfId="339" xr:uid="{00000000-0005-0000-0000-00004B010000}"/>
    <cellStyle name="S—_x0008_" xfId="340" xr:uid="{00000000-0005-0000-0000-00004C010000}"/>
    <cellStyle name="SAPBEXstdData" xfId="42" xr:uid="{00000000-0005-0000-0000-00004D010000}"/>
    <cellStyle name="SAPBEXstdItem" xfId="43" xr:uid="{00000000-0005-0000-0000-00004E010000}"/>
    <cellStyle name="SAPBEXstdItem 2" xfId="342" xr:uid="{00000000-0005-0000-0000-00004F010000}"/>
    <cellStyle name="SAPBEXstdItem 3" xfId="341" xr:uid="{00000000-0005-0000-0000-000050010000}"/>
    <cellStyle name="Satisfaisant" xfId="343" xr:uid="{00000000-0005-0000-0000-000051010000}"/>
    <cellStyle name="Sortie" xfId="344" xr:uid="{00000000-0005-0000-0000-000052010000}"/>
    <cellStyle name="Style 1" xfId="44" xr:uid="{00000000-0005-0000-0000-000053010000}"/>
    <cellStyle name="Style 1 2" xfId="346" xr:uid="{00000000-0005-0000-0000-000054010000}"/>
    <cellStyle name="Style 1 3" xfId="345" xr:uid="{00000000-0005-0000-0000-000055010000}"/>
    <cellStyle name="Style 2" xfId="347" xr:uid="{00000000-0005-0000-0000-000056010000}"/>
    <cellStyle name="Style 3" xfId="348" xr:uid="{00000000-0005-0000-0000-000057010000}"/>
    <cellStyle name="Style 4" xfId="349" xr:uid="{00000000-0005-0000-0000-000058010000}"/>
    <cellStyle name="subhead" xfId="350" xr:uid="{00000000-0005-0000-0000-000059010000}"/>
    <cellStyle name="T" xfId="351" xr:uid="{00000000-0005-0000-0000-00005A010000}"/>
    <cellStyle name="Text Indent A" xfId="352" xr:uid="{00000000-0005-0000-0000-00005B010000}"/>
    <cellStyle name="Text Indent B" xfId="353" xr:uid="{00000000-0005-0000-0000-00005C010000}"/>
    <cellStyle name="Text Indent B 2" xfId="354" xr:uid="{00000000-0005-0000-0000-00005D010000}"/>
    <cellStyle name="Text Indent C" xfId="355" xr:uid="{00000000-0005-0000-0000-00005E010000}"/>
    <cellStyle name="Text Indent C 2" xfId="356" xr:uid="{00000000-0005-0000-0000-00005F010000}"/>
    <cellStyle name="Texte explicatif" xfId="357" xr:uid="{00000000-0005-0000-0000-000060010000}"/>
    <cellStyle name="Times New Roman" xfId="45" xr:uid="{00000000-0005-0000-0000-000067010000}"/>
    <cellStyle name="Title 2" xfId="358" xr:uid="{00000000-0005-0000-0000-000068010000}"/>
    <cellStyle name="Titre" xfId="359" xr:uid="{00000000-0005-0000-0000-000069010000}"/>
    <cellStyle name="Titre 1" xfId="360" xr:uid="{00000000-0005-0000-0000-00006A010000}"/>
    <cellStyle name="Titre 2" xfId="361" xr:uid="{00000000-0005-0000-0000-00006B010000}"/>
    <cellStyle name="Titre 3" xfId="362" xr:uid="{00000000-0005-0000-0000-00006C010000}"/>
    <cellStyle name="Titre 4" xfId="363" xr:uid="{00000000-0005-0000-0000-00006D010000}"/>
    <cellStyle name="Total 2" xfId="46" xr:uid="{00000000-0005-0000-0000-00006E010000}"/>
    <cellStyle name="Total 2 2" xfId="364" xr:uid="{00000000-0005-0000-0000-00006F010000}"/>
    <cellStyle name="tuan" xfId="365" xr:uid="{00000000-0005-0000-0000-000071010000}"/>
    <cellStyle name="tuan1" xfId="366" xr:uid="{00000000-0005-0000-0000-000072010000}"/>
    <cellStyle name="tuan2" xfId="367" xr:uid="{00000000-0005-0000-0000-000073010000}"/>
    <cellStyle name="th" xfId="368" xr:uid="{00000000-0005-0000-0000-000061010000}"/>
    <cellStyle name="þ_x001d_" xfId="369" xr:uid="{00000000-0005-0000-0000-000062010000}"/>
    <cellStyle name="þ_x001d_ð¤_x000c_¯þ_x0014__x000a_¨þU_x0001_À_x0004_ _x0015__x000f__x0001__x0001_" xfId="370" xr:uid="{00000000-0005-0000-0000-000063010000}"/>
    <cellStyle name="þ_x001d_ðK_x000c_F" xfId="371" xr:uid="{00000000-0005-0000-0000-000064010000}"/>
    <cellStyle name="þ_x001d_ðK_x000c_Fý_x001b__x000a_" xfId="372" xr:uid="{00000000-0005-0000-0000-000065010000}"/>
    <cellStyle name="þ_x001d_ðK_x000c_Fý_x001b__x000a_9ýU_x0001_Ð_x0008_¦)_x0007__x0001__x0001_" xfId="373" xr:uid="{00000000-0005-0000-0000-000066010000}"/>
    <cellStyle name="trang" xfId="374" xr:uid="{00000000-0005-0000-0000-000070010000}"/>
    <cellStyle name="Vérification" xfId="375" xr:uid="{00000000-0005-0000-0000-000074010000}"/>
    <cellStyle name="viet" xfId="376" xr:uid="{00000000-0005-0000-0000-000075010000}"/>
    <cellStyle name="viet2" xfId="377" xr:uid="{00000000-0005-0000-0000-000076010000}"/>
    <cellStyle name="VN new romanNormal" xfId="378" xr:uid="{00000000-0005-0000-0000-000077010000}"/>
    <cellStyle name="VN time new roman" xfId="379" xr:uid="{00000000-0005-0000-0000-000078010000}"/>
    <cellStyle name="vntxt1" xfId="380" xr:uid="{00000000-0005-0000-0000-00007B010000}"/>
    <cellStyle name="vntxt2" xfId="381" xr:uid="{00000000-0005-0000-0000-00007C010000}"/>
    <cellStyle name="vnhead1" xfId="382" xr:uid="{00000000-0005-0000-0000-000079010000}"/>
    <cellStyle name="vnhead3" xfId="383" xr:uid="{00000000-0005-0000-0000-00007A010000}"/>
    <cellStyle name="Warning Text 2" xfId="384" xr:uid="{00000000-0005-0000-0000-00007D010000}"/>
    <cellStyle name="Warning Text 3" xfId="385" xr:uid="{00000000-0005-0000-0000-00007E010000}"/>
    <cellStyle name="xuan" xfId="386" xr:uid="{00000000-0005-0000-0000-00007F010000}"/>
    <cellStyle name="Обычный_Лист1" xfId="47" xr:uid="{00000000-0005-0000-0000-000080010000}"/>
    <cellStyle name=" [0.00]_ Att. 1- Cover" xfId="387" xr:uid="{00000000-0005-0000-0000-000081010000}"/>
    <cellStyle name="_ Att. 1- Cover" xfId="388" xr:uid="{00000000-0005-0000-0000-000082010000}"/>
    <cellStyle name="?_ Att. 1- Cover" xfId="389" xr:uid="{00000000-0005-0000-0000-000083010000}"/>
    <cellStyle name="똿뗦먛귟 [0.00]_PRODUCT DETAIL Q1" xfId="48" xr:uid="{00000000-0005-0000-0000-000084010000}"/>
    <cellStyle name="똿뗦먛귟_PRODUCT DETAIL Q1" xfId="49" xr:uid="{00000000-0005-0000-0000-000085010000}"/>
    <cellStyle name="믅됞 [0.00]_PRODUCT DETAIL Q1" xfId="50" xr:uid="{00000000-0005-0000-0000-000086010000}"/>
    <cellStyle name="믅됞_PRODUCT DETAIL Q1" xfId="51" xr:uid="{00000000-0005-0000-0000-000087010000}"/>
    <cellStyle name="백분율_95" xfId="390" xr:uid="{00000000-0005-0000-0000-000088010000}"/>
    <cellStyle name="뷭?_BOOKSHIP" xfId="52" xr:uid="{00000000-0005-0000-0000-000089010000}"/>
    <cellStyle name="콤마 [ - 유형1" xfId="391" xr:uid="{00000000-0005-0000-0000-00008A010000}"/>
    <cellStyle name="콤마 [ - 유형2" xfId="392" xr:uid="{00000000-0005-0000-0000-00008B010000}"/>
    <cellStyle name="콤마 [ - 유형3" xfId="393" xr:uid="{00000000-0005-0000-0000-00008C010000}"/>
    <cellStyle name="콤마 [ - 유형4" xfId="394" xr:uid="{00000000-0005-0000-0000-00008D010000}"/>
    <cellStyle name="콤마 [ - 유형5" xfId="395" xr:uid="{00000000-0005-0000-0000-00008E010000}"/>
    <cellStyle name="콤마 [ - 유형6" xfId="396" xr:uid="{00000000-0005-0000-0000-00008F010000}"/>
    <cellStyle name="콤마 [ - 유형7" xfId="397" xr:uid="{00000000-0005-0000-0000-000090010000}"/>
    <cellStyle name="콤마 [ - 유형8" xfId="398" xr:uid="{00000000-0005-0000-0000-000091010000}"/>
    <cellStyle name="콤마 [0]_0004 MECH COST  " xfId="399" xr:uid="{00000000-0005-0000-0000-000092010000}"/>
    <cellStyle name="콤마_0004 MECH COST  " xfId="400" xr:uid="{00000000-0005-0000-0000-000093010000}"/>
    <cellStyle name="통화 [0]_00ss ordersheet" xfId="401" xr:uid="{00000000-0005-0000-0000-000094010000}"/>
    <cellStyle name="통화_00ss ordersheet" xfId="402" xr:uid="{00000000-0005-0000-0000-000095010000}"/>
    <cellStyle name="표준_(정보부문)월별인원계획" xfId="53" xr:uid="{00000000-0005-0000-0000-000096010000}"/>
    <cellStyle name="一般_00Q3902REV.1" xfId="403" xr:uid="{00000000-0005-0000-0000-000097010000}"/>
    <cellStyle name="中等" xfId="404" xr:uid="{00000000-0005-0000-0000-000098010000}"/>
    <cellStyle name="備註" xfId="405" xr:uid="{00000000-0005-0000-0000-000099010000}"/>
    <cellStyle name="備註 2" xfId="406" xr:uid="{00000000-0005-0000-0000-00009A010000}"/>
    <cellStyle name="千分位[0]_00Q3902REV.1" xfId="407" xr:uid="{00000000-0005-0000-0000-00009B010000}"/>
    <cellStyle name="千分位_00Q3902REV.1" xfId="408" xr:uid="{00000000-0005-0000-0000-00009C010000}"/>
    <cellStyle name="合計" xfId="409" xr:uid="{00000000-0005-0000-0000-00009D010000}"/>
    <cellStyle name="壞" xfId="410" xr:uid="{00000000-0005-0000-0000-00009E010000}"/>
    <cellStyle name="好" xfId="411" xr:uid="{00000000-0005-0000-0000-00009F010000}"/>
    <cellStyle name="桁区切り_工費" xfId="412" xr:uid="{00000000-0005-0000-0000-0000A0010000}"/>
    <cellStyle name="標準_工費" xfId="413" xr:uid="{00000000-0005-0000-0000-0000A1010000}"/>
    <cellStyle name="標題" xfId="414" xr:uid="{00000000-0005-0000-0000-0000A2010000}"/>
    <cellStyle name="標題 1" xfId="415" xr:uid="{00000000-0005-0000-0000-0000A3010000}"/>
    <cellStyle name="標題 2" xfId="416" xr:uid="{00000000-0005-0000-0000-0000A4010000}"/>
    <cellStyle name="標題 3" xfId="417" xr:uid="{00000000-0005-0000-0000-0000A5010000}"/>
    <cellStyle name="標題 4" xfId="418" xr:uid="{00000000-0005-0000-0000-0000A6010000}"/>
    <cellStyle name="檢查儲存格" xfId="419" xr:uid="{00000000-0005-0000-0000-0000A7010000}"/>
    <cellStyle name="計算方式" xfId="420" xr:uid="{00000000-0005-0000-0000-0000A8010000}"/>
    <cellStyle name="說明文字" xfId="421" xr:uid="{00000000-0005-0000-0000-0000A9010000}"/>
    <cellStyle name="警告文字" xfId="422" xr:uid="{00000000-0005-0000-0000-0000AA010000}"/>
    <cellStyle name="貨幣 [0]_00Q3902REV.1" xfId="423" xr:uid="{00000000-0005-0000-0000-0000AB010000}"/>
    <cellStyle name="貨幣[0]_BRE" xfId="424" xr:uid="{00000000-0005-0000-0000-0000AC010000}"/>
    <cellStyle name="貨幣_00Q3902REV.1" xfId="425" xr:uid="{00000000-0005-0000-0000-0000AD010000}"/>
    <cellStyle name="輔色1" xfId="426" xr:uid="{00000000-0005-0000-0000-0000AE010000}"/>
    <cellStyle name="輔色2" xfId="427" xr:uid="{00000000-0005-0000-0000-0000AF010000}"/>
    <cellStyle name="輔色3" xfId="428" xr:uid="{00000000-0005-0000-0000-0000B0010000}"/>
    <cellStyle name="輔色4" xfId="429" xr:uid="{00000000-0005-0000-0000-0000B1010000}"/>
    <cellStyle name="輔色5" xfId="430" xr:uid="{00000000-0005-0000-0000-0000B2010000}"/>
    <cellStyle name="輔色6" xfId="431" xr:uid="{00000000-0005-0000-0000-0000B3010000}"/>
    <cellStyle name="輸入" xfId="432" xr:uid="{00000000-0005-0000-0000-0000B4010000}"/>
    <cellStyle name="輸出" xfId="433" xr:uid="{00000000-0005-0000-0000-0000B5010000}"/>
    <cellStyle name="連結的儲存格" xfId="434" xr:uid="{00000000-0005-0000-0000-0000B6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.png"/><Relationship Id="rId18" Type="http://schemas.openxmlformats.org/officeDocument/2006/relationships/image" Target="../media/image31.png"/><Relationship Id="rId26" Type="http://schemas.openxmlformats.org/officeDocument/2006/relationships/image" Target="../media/image39.png"/><Relationship Id="rId3" Type="http://schemas.openxmlformats.org/officeDocument/2006/relationships/image" Target="../media/image16.png"/><Relationship Id="rId21" Type="http://schemas.openxmlformats.org/officeDocument/2006/relationships/image" Target="../media/image34.png"/><Relationship Id="rId34" Type="http://schemas.openxmlformats.org/officeDocument/2006/relationships/image" Target="../media/image47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5" Type="http://schemas.openxmlformats.org/officeDocument/2006/relationships/image" Target="../media/image38.png"/><Relationship Id="rId33" Type="http://schemas.openxmlformats.org/officeDocument/2006/relationships/image" Target="../media/image46.png"/><Relationship Id="rId2" Type="http://schemas.openxmlformats.org/officeDocument/2006/relationships/image" Target="../media/image15.png"/><Relationship Id="rId16" Type="http://schemas.openxmlformats.org/officeDocument/2006/relationships/image" Target="../media/image29.png"/><Relationship Id="rId20" Type="http://schemas.openxmlformats.org/officeDocument/2006/relationships/image" Target="../media/image33.png"/><Relationship Id="rId29" Type="http://schemas.openxmlformats.org/officeDocument/2006/relationships/image" Target="../media/image42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24" Type="http://schemas.openxmlformats.org/officeDocument/2006/relationships/image" Target="../media/image37.png"/><Relationship Id="rId32" Type="http://schemas.openxmlformats.org/officeDocument/2006/relationships/image" Target="../media/image45.png"/><Relationship Id="rId5" Type="http://schemas.openxmlformats.org/officeDocument/2006/relationships/image" Target="../media/image18.jpeg"/><Relationship Id="rId15" Type="http://schemas.openxmlformats.org/officeDocument/2006/relationships/image" Target="../media/image28.png"/><Relationship Id="rId23" Type="http://schemas.openxmlformats.org/officeDocument/2006/relationships/image" Target="../media/image36.png"/><Relationship Id="rId28" Type="http://schemas.openxmlformats.org/officeDocument/2006/relationships/image" Target="../media/image41.png"/><Relationship Id="rId10" Type="http://schemas.openxmlformats.org/officeDocument/2006/relationships/image" Target="../media/image23.png"/><Relationship Id="rId19" Type="http://schemas.openxmlformats.org/officeDocument/2006/relationships/image" Target="../media/image32.png"/><Relationship Id="rId31" Type="http://schemas.openxmlformats.org/officeDocument/2006/relationships/image" Target="../media/image44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7.png"/><Relationship Id="rId22" Type="http://schemas.openxmlformats.org/officeDocument/2006/relationships/image" Target="../media/image35.png"/><Relationship Id="rId27" Type="http://schemas.openxmlformats.org/officeDocument/2006/relationships/image" Target="../media/image40.png"/><Relationship Id="rId30" Type="http://schemas.openxmlformats.org/officeDocument/2006/relationships/image" Target="../media/image43.png"/><Relationship Id="rId35" Type="http://schemas.openxmlformats.org/officeDocument/2006/relationships/image" Target="../media/image48.png"/><Relationship Id="rId8" Type="http://schemas.openxmlformats.org/officeDocument/2006/relationships/image" Target="../media/image2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976312</xdr:colOff>
      <xdr:row>76</xdr:row>
      <xdr:rowOff>381000</xdr:rowOff>
    </xdr:from>
    <xdr:to>
      <xdr:col>15</xdr:col>
      <xdr:colOff>346895</xdr:colOff>
      <xdr:row>78</xdr:row>
      <xdr:rowOff>837625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E458CAD-632C-96E8-AA3E-61A1924D8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54125" y="51958875"/>
          <a:ext cx="6133333" cy="46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509252</xdr:colOff>
      <xdr:row>78</xdr:row>
      <xdr:rowOff>1206253</xdr:rowOff>
    </xdr:from>
    <xdr:to>
      <xdr:col>13</xdr:col>
      <xdr:colOff>738187</xdr:colOff>
      <xdr:row>104</xdr:row>
      <xdr:rowOff>1107666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1F4E811-8526-CA3C-BA52-685E210AA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77690" y="56927503"/>
          <a:ext cx="3991310" cy="7854788"/>
        </a:xfrm>
        <a:prstGeom prst="rect">
          <a:avLst/>
        </a:prstGeom>
      </xdr:spPr>
    </xdr:pic>
    <xdr:clientData/>
  </xdr:twoCellAnchor>
  <xdr:twoCellAnchor>
    <xdr:from>
      <xdr:col>12</xdr:col>
      <xdr:colOff>1067104</xdr:colOff>
      <xdr:row>4</xdr:row>
      <xdr:rowOff>592149</xdr:rowOff>
    </xdr:from>
    <xdr:to>
      <xdr:col>15</xdr:col>
      <xdr:colOff>897896</xdr:colOff>
      <xdr:row>8</xdr:row>
      <xdr:rowOff>238125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3B5F25-1E08-4AD9-9EDA-7EE3F2226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854917" y="2949587"/>
          <a:ext cx="2783542" cy="2432038"/>
        </a:xfrm>
        <a:prstGeom prst="rect">
          <a:avLst/>
        </a:prstGeom>
      </xdr:spPr>
    </xdr:pic>
    <xdr:clientData/>
  </xdr:twoCellAnchor>
  <xdr:twoCellAnchor>
    <xdr:from>
      <xdr:col>10</xdr:col>
      <xdr:colOff>1035013</xdr:colOff>
      <xdr:row>68</xdr:row>
      <xdr:rowOff>1925648</xdr:rowOff>
    </xdr:from>
    <xdr:to>
      <xdr:col>15</xdr:col>
      <xdr:colOff>263236</xdr:colOff>
      <xdr:row>75</xdr:row>
      <xdr:rowOff>333374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FB4CAA1-3669-4B60-9D2C-4DD252B2F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03451" y="46978898"/>
          <a:ext cx="4800348" cy="41941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4197350</xdr:colOff>
      <xdr:row>24</xdr:row>
      <xdr:rowOff>457200</xdr:rowOff>
    </xdr:from>
    <xdr:to>
      <xdr:col>2</xdr:col>
      <xdr:colOff>2692400</xdr:colOff>
      <xdr:row>24</xdr:row>
      <xdr:rowOff>4622800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E4629-6CD2-4D3D-98FE-83A2F019772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83650" y="33604200"/>
          <a:ext cx="5200650" cy="4165600"/>
        </a:xfrm>
        <a:prstGeom prst="rect">
          <a:avLst/>
        </a:prstGeom>
      </xdr:spPr>
    </xdr:pic>
    <xdr:clientData/>
  </xdr:twoCellAnchor>
  <xdr:twoCellAnchor>
    <xdr:from>
      <xdr:col>1</xdr:col>
      <xdr:colOff>1396999</xdr:colOff>
      <xdr:row>22</xdr:row>
      <xdr:rowOff>228600</xdr:rowOff>
    </xdr:from>
    <xdr:to>
      <xdr:col>1</xdr:col>
      <xdr:colOff>5949950</xdr:colOff>
      <xdr:row>22</xdr:row>
      <xdr:rowOff>4394200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D987B7-0DA2-4685-958A-3A14EFB01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49" y="26593800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4394200</xdr:colOff>
      <xdr:row>28</xdr:row>
      <xdr:rowOff>508000</xdr:rowOff>
    </xdr:from>
    <xdr:to>
      <xdr:col>2</xdr:col>
      <xdr:colOff>4524375</xdr:colOff>
      <xdr:row>28</xdr:row>
      <xdr:rowOff>4953000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C12FB40-3096-4E18-BFBE-6A52FD7FC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80500" y="45427900"/>
          <a:ext cx="6835775" cy="4445000"/>
        </a:xfrm>
        <a:prstGeom prst="rect">
          <a:avLst/>
        </a:prstGeom>
      </xdr:spPr>
    </xdr:pic>
    <xdr:clientData/>
  </xdr:twoCellAnchor>
  <xdr:twoCellAnchor>
    <xdr:from>
      <xdr:col>3</xdr:col>
      <xdr:colOff>1166812</xdr:colOff>
      <xdr:row>22</xdr:row>
      <xdr:rowOff>71438</xdr:rowOff>
    </xdr:from>
    <xdr:to>
      <xdr:col>3</xdr:col>
      <xdr:colOff>5719763</xdr:colOff>
      <xdr:row>22</xdr:row>
      <xdr:rowOff>4237038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13EAF86-F523-4AD7-BC4F-CD1932FFF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26717626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2333624</xdr:colOff>
      <xdr:row>24</xdr:row>
      <xdr:rowOff>333375</xdr:rowOff>
    </xdr:from>
    <xdr:to>
      <xdr:col>3</xdr:col>
      <xdr:colOff>8691561</xdr:colOff>
      <xdr:row>24</xdr:row>
      <xdr:rowOff>4286250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043FAC4-4ACF-47A4-91CB-B4BF8E435ED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4687" y="47815500"/>
          <a:ext cx="6357937" cy="3952875"/>
        </a:xfrm>
        <a:prstGeom prst="rect">
          <a:avLst/>
        </a:prstGeom>
      </xdr:spPr>
    </xdr:pic>
    <xdr:clientData/>
  </xdr:twoCellAnchor>
  <xdr:twoCellAnchor>
    <xdr:from>
      <xdr:col>3</xdr:col>
      <xdr:colOff>2381250</xdr:colOff>
      <xdr:row>28</xdr:row>
      <xdr:rowOff>309562</xdr:rowOff>
    </xdr:from>
    <xdr:to>
      <xdr:col>3</xdr:col>
      <xdr:colOff>9202737</xdr:colOff>
      <xdr:row>28</xdr:row>
      <xdr:rowOff>4754562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547A853-D379-4D64-B634-BB4A646F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72313" y="44457937"/>
          <a:ext cx="6821487" cy="4445000"/>
        </a:xfrm>
        <a:prstGeom prst="rect">
          <a:avLst/>
        </a:prstGeom>
      </xdr:spPr>
    </xdr:pic>
    <xdr:clientData/>
  </xdr:twoCellAnchor>
  <xdr:twoCellAnchor editAs="oneCell">
    <xdr:from>
      <xdr:col>3</xdr:col>
      <xdr:colOff>6257495</xdr:colOff>
      <xdr:row>22</xdr:row>
      <xdr:rowOff>271010</xdr:rowOff>
    </xdr:from>
    <xdr:to>
      <xdr:col>3</xdr:col>
      <xdr:colOff>11049001</xdr:colOff>
      <xdr:row>22</xdr:row>
      <xdr:rowOff>4281578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9327A2-4BB7-4D5C-A1A5-B35B9D52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48558" y="41395198"/>
          <a:ext cx="4791506" cy="4010568"/>
        </a:xfrm>
        <a:prstGeom prst="rect">
          <a:avLst/>
        </a:prstGeom>
      </xdr:spPr>
    </xdr:pic>
    <xdr:clientData/>
  </xdr:twoCellAnchor>
  <xdr:twoCellAnchor editAs="oneCell">
    <xdr:from>
      <xdr:col>3</xdr:col>
      <xdr:colOff>2643188</xdr:colOff>
      <xdr:row>16</xdr:row>
      <xdr:rowOff>1023938</xdr:rowOff>
    </xdr:from>
    <xdr:to>
      <xdr:col>3</xdr:col>
      <xdr:colOff>9326083</xdr:colOff>
      <xdr:row>16</xdr:row>
      <xdr:rowOff>4220104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9C1B6E8-7AB1-4EC5-9DF5-DCCD14E06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34251" y="23050501"/>
          <a:ext cx="6682895" cy="3196166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2024062</xdr:colOff>
      <xdr:row>18</xdr:row>
      <xdr:rowOff>738188</xdr:rowOff>
    </xdr:from>
    <xdr:to>
      <xdr:col>3</xdr:col>
      <xdr:colOff>9232780</xdr:colOff>
      <xdr:row>18</xdr:row>
      <xdr:rowOff>3130021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F4EC397-29AF-4C62-BE3B-C635EECEE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15125" y="30194251"/>
          <a:ext cx="7208718" cy="2391833"/>
        </a:xfrm>
        <a:prstGeom prst="rect">
          <a:avLst/>
        </a:prstGeom>
      </xdr:spPr>
    </xdr:pic>
    <xdr:clientData/>
  </xdr:twoCellAnchor>
  <xdr:twoCellAnchor>
    <xdr:from>
      <xdr:col>3</xdr:col>
      <xdr:colOff>9799685</xdr:colOff>
      <xdr:row>0</xdr:row>
      <xdr:rowOff>473084</xdr:rowOff>
    </xdr:from>
    <xdr:to>
      <xdr:col>3</xdr:col>
      <xdr:colOff>12310689</xdr:colOff>
      <xdr:row>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FCBA43-2086-424E-88AC-DD85808DC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490748" y="473084"/>
          <a:ext cx="2511004" cy="21939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71253</xdr:colOff>
      <xdr:row>0</xdr:row>
      <xdr:rowOff>990</xdr:rowOff>
    </xdr:from>
    <xdr:to>
      <xdr:col>14</xdr:col>
      <xdr:colOff>267710</xdr:colOff>
      <xdr:row>4</xdr:row>
      <xdr:rowOff>164496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F2BAEF-8A79-4E68-8CB2-F58999355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35653" y="990"/>
          <a:ext cx="2731838" cy="12303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452541F2-736C-4E6E-A39D-5C648FC8EC96}"/>
            </a:ext>
          </a:extLst>
        </xdr:cNvPr>
        <xdr:cNvSpPr>
          <a:spLocks noChangeAspect="1" noChangeArrowheads="1"/>
        </xdr:cNvSpPr>
      </xdr:nvSpPr>
      <xdr:spPr bwMode="auto">
        <a:xfrm>
          <a:off x="3038475" y="196215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2A1333A0-68B2-4A1A-9A35-F611695B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5721" y="200977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397BB565-325D-4169-B858-348526737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6649" y="198800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0AD1A58F-7D13-4ED8-ADC4-2A839CF1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67449" y="196895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20571986-6112-48FB-95C3-C75E7D99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02461" y="199344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BD5A52A9-6713-44B6-9AB8-6C2C186D4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157529" y="221088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50E6F5B7-C7FC-4262-81CF-76B2B6FB2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98532" y="197575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3B8C95CA-C424-4394-9AF0-95CEFBF7D825}"/>
            </a:ext>
          </a:extLst>
        </xdr:cNvPr>
        <xdr:cNvSpPr/>
      </xdr:nvSpPr>
      <xdr:spPr>
        <a:xfrm>
          <a:off x="3102801" y="275507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AF949F96-5C4E-4509-B4E6-365D88A27FF0}"/>
            </a:ext>
          </a:extLst>
        </xdr:cNvPr>
        <xdr:cNvSpPr/>
      </xdr:nvSpPr>
      <xdr:spPr>
        <a:xfrm>
          <a:off x="5663787" y="278599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C7AA503C-DEFF-4282-8221-BBF678A1462E}"/>
            </a:ext>
          </a:extLst>
        </xdr:cNvPr>
        <xdr:cNvSpPr/>
      </xdr:nvSpPr>
      <xdr:spPr>
        <a:xfrm>
          <a:off x="8172820" y="274146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5DFCF337-8418-461F-AAB8-5F52124B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0936" y="9227993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84A2BE08-B6BF-494A-A531-050C01A8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98002" y="9210675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F6A3E226-60C8-45A5-AFE0-F223DEF2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46297" y="9207952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70D34210-B16F-45E8-AA9C-43BA8958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53053" y="9227993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F78D5E9F-BD0B-49CB-9914-9E1F5338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380643" y="9227993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4367CD39-18AC-4F02-AE22-6B70E6C0E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26910" y="9210675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D7D84C2E-324B-4E4A-9E3E-364064E4A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512887" y="9227994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E4F391FF-DCB1-4C94-B96E-2F3F7C088234}"/>
            </a:ext>
          </a:extLst>
        </xdr:cNvPr>
        <xdr:cNvSpPr/>
      </xdr:nvSpPr>
      <xdr:spPr>
        <a:xfrm>
          <a:off x="10706100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8F9C78AD-58D0-46EB-9F9A-8DD2A26403D5}"/>
            </a:ext>
          </a:extLst>
        </xdr:cNvPr>
        <xdr:cNvSpPr/>
      </xdr:nvSpPr>
      <xdr:spPr>
        <a:xfrm>
          <a:off x="13268325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CD938A14-6448-4050-B811-27ECC59DA0C8}"/>
            </a:ext>
          </a:extLst>
        </xdr:cNvPr>
        <xdr:cNvSpPr/>
      </xdr:nvSpPr>
      <xdr:spPr>
        <a:xfrm>
          <a:off x="3090430" y="100555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A9E5257D-7A1A-4F16-B541-D17C7FAF8F0C}"/>
            </a:ext>
          </a:extLst>
        </xdr:cNvPr>
        <xdr:cNvSpPr/>
      </xdr:nvSpPr>
      <xdr:spPr>
        <a:xfrm>
          <a:off x="5651416" y="100864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4AF39FF3-AB93-4571-82C9-71D537143CB9}"/>
            </a:ext>
          </a:extLst>
        </xdr:cNvPr>
        <xdr:cNvSpPr/>
      </xdr:nvSpPr>
      <xdr:spPr>
        <a:xfrm>
          <a:off x="8158718" y="100419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DFA0A8F7-4E02-4101-83EC-1157DAA41239}"/>
            </a:ext>
          </a:extLst>
        </xdr:cNvPr>
        <xdr:cNvSpPr/>
      </xdr:nvSpPr>
      <xdr:spPr>
        <a:xfrm>
          <a:off x="10693729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C833258F-6FCA-414F-910A-09A2C1B7E395}"/>
            </a:ext>
          </a:extLst>
        </xdr:cNvPr>
        <xdr:cNvSpPr/>
      </xdr:nvSpPr>
      <xdr:spPr>
        <a:xfrm>
          <a:off x="13255954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E5D408BC-C727-4C21-B5F9-641836A0F899}"/>
            </a:ext>
          </a:extLst>
        </xdr:cNvPr>
        <xdr:cNvSpPr/>
      </xdr:nvSpPr>
      <xdr:spPr>
        <a:xfrm>
          <a:off x="15908234" y="101112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819854FF-04C6-4F0A-B6B9-98082854FFE3}"/>
            </a:ext>
          </a:extLst>
        </xdr:cNvPr>
        <xdr:cNvSpPr/>
      </xdr:nvSpPr>
      <xdr:spPr>
        <a:xfrm>
          <a:off x="3090430" y="13675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F8C5F880-D9CD-4E37-848C-DB32AD0CBD48}"/>
            </a:ext>
          </a:extLst>
        </xdr:cNvPr>
        <xdr:cNvSpPr/>
      </xdr:nvSpPr>
      <xdr:spPr>
        <a:xfrm>
          <a:off x="5651416" y="13705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8D63C80A-1F66-4509-9DF6-42FE904D9F0F}"/>
            </a:ext>
          </a:extLst>
        </xdr:cNvPr>
        <xdr:cNvSpPr/>
      </xdr:nvSpPr>
      <xdr:spPr>
        <a:xfrm>
          <a:off x="8158718" y="13661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433E270F-6A36-457D-A933-584209660654}"/>
            </a:ext>
          </a:extLst>
        </xdr:cNvPr>
        <xdr:cNvSpPr/>
      </xdr:nvSpPr>
      <xdr:spPr>
        <a:xfrm>
          <a:off x="10693729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C7BD09B4-81A1-4148-8D52-03A7F846A1B3}"/>
            </a:ext>
          </a:extLst>
        </xdr:cNvPr>
        <xdr:cNvSpPr/>
      </xdr:nvSpPr>
      <xdr:spPr>
        <a:xfrm>
          <a:off x="13255954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C5C48082-206B-405E-8A57-8224F68EE1FE}"/>
            </a:ext>
          </a:extLst>
        </xdr:cNvPr>
        <xdr:cNvSpPr/>
      </xdr:nvSpPr>
      <xdr:spPr>
        <a:xfrm>
          <a:off x="15908234" y="137307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D83F1401-908C-4720-A809-F2E5FA415DE6}"/>
            </a:ext>
          </a:extLst>
        </xdr:cNvPr>
        <xdr:cNvSpPr/>
      </xdr:nvSpPr>
      <xdr:spPr>
        <a:xfrm>
          <a:off x="3090430" y="6436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774CB0D8-0C96-470F-8124-6999A0D03905}"/>
            </a:ext>
          </a:extLst>
        </xdr:cNvPr>
        <xdr:cNvSpPr/>
      </xdr:nvSpPr>
      <xdr:spPr>
        <a:xfrm>
          <a:off x="5651416" y="6466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D5098D96-B0ED-40E6-81CB-37EB19FB63F6}"/>
            </a:ext>
          </a:extLst>
        </xdr:cNvPr>
        <xdr:cNvSpPr/>
      </xdr:nvSpPr>
      <xdr:spPr>
        <a:xfrm>
          <a:off x="8158718" y="6422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B2EF8094-50B9-4F7C-B024-AA63F9C0E2E0}"/>
            </a:ext>
          </a:extLst>
        </xdr:cNvPr>
        <xdr:cNvSpPr/>
      </xdr:nvSpPr>
      <xdr:spPr>
        <a:xfrm>
          <a:off x="10693729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4B332CAC-3E6E-467D-8C07-2BDE472CC040}"/>
            </a:ext>
          </a:extLst>
        </xdr:cNvPr>
        <xdr:cNvSpPr/>
      </xdr:nvSpPr>
      <xdr:spPr>
        <a:xfrm>
          <a:off x="13255954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6B970B5A-8D16-4253-AFFF-FC677449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3723" y="5608492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D8CB18E2-3319-4CAA-9AAC-264E093A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76650" y="5591175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CB97A36F-FD08-4CD0-A459-662F18CF2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38875" y="5591175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B9FF6776-487C-45F4-9E42-E6CD21964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801101" y="5591175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B5638B4D-C06C-4D47-95B7-62AC8865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404148" y="5631996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9FE1907A-4E0D-42F0-85BC-CE13EB66D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007194" y="5618389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A19B21A0-35C9-4B81-B5B5-1F32D9530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30012" y="12864811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3C0F9DB3-C3AC-4BF2-BEC4-9569A1823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676650" y="12830175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AC20C075-B21E-44CB-8521-37C307E4A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90830" y="12864812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48DD3060-C715-4F7A-82E8-4B8F989E6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70373" y="12882130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A24F2445-B055-4592-9420-3B231A8A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449916" y="12882130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4EF4FED2-0A22-4BA6-AD25-94A52F81C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994823" y="12882129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7BA872AC-A2B7-49CC-9926-1C90EF798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111479" y="12864811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B1BA48FF-8E45-4680-9F9B-0B6419E3C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75436" y="12916766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1267FE78-A0CD-4BD6-9D33-5730E5F1CBB6}"/>
            </a:ext>
          </a:extLst>
        </xdr:cNvPr>
        <xdr:cNvSpPr/>
      </xdr:nvSpPr>
      <xdr:spPr>
        <a:xfrm>
          <a:off x="3090430" y="1750410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32F393B4-BD54-421B-8447-521B7C662BD4}"/>
            </a:ext>
          </a:extLst>
        </xdr:cNvPr>
        <xdr:cNvSpPr/>
      </xdr:nvSpPr>
      <xdr:spPr>
        <a:xfrm>
          <a:off x="5651416" y="1753502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8E20AD27-D054-4185-82EF-7BCC9692CA57}"/>
            </a:ext>
          </a:extLst>
        </xdr:cNvPr>
        <xdr:cNvSpPr/>
      </xdr:nvSpPr>
      <xdr:spPr>
        <a:xfrm>
          <a:off x="8158718" y="1749049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AE16DFF7-0079-4C2E-A23F-4D1A2BD78C84}"/>
            </a:ext>
          </a:extLst>
        </xdr:cNvPr>
        <xdr:cNvSpPr/>
      </xdr:nvSpPr>
      <xdr:spPr>
        <a:xfrm>
          <a:off x="10693729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6A874D69-9E17-40D5-9679-BA07ECB11B01}"/>
            </a:ext>
          </a:extLst>
        </xdr:cNvPr>
        <xdr:cNvSpPr/>
      </xdr:nvSpPr>
      <xdr:spPr>
        <a:xfrm>
          <a:off x="13255954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FCCC4B76-DC17-41DD-B633-F122C852DCA6}"/>
            </a:ext>
          </a:extLst>
        </xdr:cNvPr>
        <xdr:cNvSpPr/>
      </xdr:nvSpPr>
      <xdr:spPr>
        <a:xfrm>
          <a:off x="15908234" y="1755977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316C5AD2-B05A-4D8F-BC82-D46F97FC1B94}"/>
            </a:ext>
          </a:extLst>
        </xdr:cNvPr>
        <xdr:cNvSpPr/>
      </xdr:nvSpPr>
      <xdr:spPr>
        <a:xfrm>
          <a:off x="21059527" y="1367876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9C4DEDB7-FB50-4171-BBFB-868F016A1CCE}"/>
            </a:ext>
          </a:extLst>
        </xdr:cNvPr>
        <xdr:cNvSpPr/>
      </xdr:nvSpPr>
      <xdr:spPr>
        <a:xfrm>
          <a:off x="18495570" y="13713401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52DB1148-C923-4C0B-99B1-C56466BB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530205" y="12864811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3E588E05-95A7-4385-A21B-AEEC4AA97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95375" y="16659225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FDFE793D-5C04-4F74-9FFD-37939AE3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76650" y="16659225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A70F5A1B-DCBD-47D1-8440-4215CA6D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238875" y="16659226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D6DA64C5-481A-4E86-926D-4382A3407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801100" y="16659225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90C74901-5D5C-41C5-AF5A-034FDD3A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63325" y="16659225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AD634D08-8240-4601-BF8A-4C94D8AC3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925551" y="16659226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6B1B9417-36E9-4041-BFDF-9BF892D99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478250" y="16659225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THERS\TRIMS%20&amp;%20FABRIC%20LIST\MARSHALL%20ARTIST\SP12%20PRODUCTION\trim\TRIMLIST\MAI\BCThue\Nam%202009\Tu%20van%20ke%20toan\Monthly%20report%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OTHERS/TRIMS%20&amp;%20FABRIC%20LIST/MARSHALL%20ARTIST/SP12%20PRODUCTION/trim/TRIMLIST/MAI/BCThue/Nam%202009/Tu%20van%20ke%20toan/Monthly%20report%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.%20HAI%20PLANNING\WovenForm.xlsb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R.%20HAI%20PLANNING/WovenForm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STOMERS/MARSHALL%20ARTIST/SAMPLING/SALESMAN%20SP12/STYLES%20FILE/TRIMS%20LIST/MAI/BCThue/Nam%202009/Tu%20van%20ke%20toan/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/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119"/>
  <sheetViews>
    <sheetView showGridLines="0" tabSelected="1" view="pageBreakPreview" topLeftCell="A37" zoomScale="40" zoomScaleNormal="25" zoomScaleSheetLayoutView="40" zoomScalePageLayoutView="40" workbookViewId="0">
      <selection activeCell="H41" sqref="H41"/>
    </sheetView>
  </sheetViews>
  <sheetFormatPr defaultColWidth="9.28515625" defaultRowHeight="15"/>
  <cols>
    <col min="1" max="1" width="7.5703125" style="78" customWidth="1"/>
    <col min="2" max="2" width="24.140625" style="78" customWidth="1"/>
    <col min="3" max="3" width="23.7109375" style="78" bestFit="1" customWidth="1"/>
    <col min="4" max="4" width="22.5703125" style="78" customWidth="1"/>
    <col min="5" max="5" width="23.85546875" style="78" customWidth="1"/>
    <col min="6" max="6" width="23.7109375" style="78" customWidth="1"/>
    <col min="7" max="7" width="24.140625" style="79" customWidth="1"/>
    <col min="8" max="8" width="21.85546875" style="110" customWidth="1"/>
    <col min="9" max="9" width="23.140625" style="78" customWidth="1"/>
    <col min="10" max="10" width="17.85546875" style="78" customWidth="1"/>
    <col min="11" max="12" width="19.5703125" style="78" customWidth="1"/>
    <col min="13" max="13" width="17.28515625" style="78" customWidth="1"/>
    <col min="14" max="15" width="13.42578125" style="78" customWidth="1"/>
    <col min="16" max="16" width="21.5703125" style="78" customWidth="1"/>
    <col min="17" max="17" width="14.7109375" style="78" bestFit="1" customWidth="1"/>
    <col min="18" max="18" width="13.42578125" style="78" bestFit="1" customWidth="1"/>
    <col min="19" max="16384" width="9.28515625" style="78"/>
  </cols>
  <sheetData>
    <row r="1" spans="1:16" s="1" customFormat="1" ht="49.5" customHeight="1">
      <c r="A1" s="503" t="s">
        <v>0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48" t="s">
        <v>1</v>
      </c>
      <c r="N1" s="548" t="s">
        <v>1</v>
      </c>
      <c r="O1" s="549" t="s">
        <v>2</v>
      </c>
      <c r="P1" s="549"/>
    </row>
    <row r="2" spans="1:16" s="1" customFormat="1" ht="49.5" customHeight="1">
      <c r="A2" s="505"/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48" t="s">
        <v>3</v>
      </c>
      <c r="N2" s="548" t="s">
        <v>3</v>
      </c>
      <c r="O2" s="550" t="s">
        <v>4</v>
      </c>
      <c r="P2" s="550"/>
    </row>
    <row r="3" spans="1:16" s="1" customFormat="1" ht="49.5" customHeight="1" thickBot="1">
      <c r="A3" s="507"/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48" t="s">
        <v>5</v>
      </c>
      <c r="N3" s="548" t="s">
        <v>5</v>
      </c>
      <c r="O3" s="549">
        <v>1</v>
      </c>
      <c r="P3" s="549"/>
    </row>
    <row r="4" spans="1:16" s="2" customFormat="1" ht="40.15" customHeight="1">
      <c r="A4" s="84"/>
      <c r="B4" s="152" t="s">
        <v>6</v>
      </c>
      <c r="C4" s="153"/>
      <c r="D4" s="153"/>
      <c r="E4" s="153"/>
      <c r="F4" s="153"/>
      <c r="G4" s="86"/>
      <c r="H4" s="103"/>
      <c r="I4" s="84"/>
      <c r="J4" s="84"/>
      <c r="K4" s="84"/>
      <c r="L4" s="84"/>
      <c r="M4" s="84"/>
      <c r="N4" s="84"/>
      <c r="O4" s="84"/>
      <c r="P4" s="84"/>
    </row>
    <row r="5" spans="1:16" s="2" customFormat="1" ht="50.25" customHeight="1">
      <c r="A5" s="84"/>
      <c r="B5" s="154" t="s">
        <v>7</v>
      </c>
      <c r="C5" s="154"/>
      <c r="D5" s="152"/>
      <c r="E5" s="153"/>
      <c r="F5" s="155"/>
      <c r="G5" s="514" t="s">
        <v>8</v>
      </c>
      <c r="H5" s="514"/>
      <c r="I5" s="514"/>
      <c r="J5" s="514"/>
      <c r="K5" s="514"/>
      <c r="L5" s="514"/>
      <c r="M5" s="84"/>
      <c r="N5" s="84"/>
      <c r="O5" s="84"/>
      <c r="P5" s="84"/>
    </row>
    <row r="6" spans="1:16" s="4" customFormat="1" ht="36.950000000000003" customHeight="1">
      <c r="A6" s="84"/>
      <c r="B6" s="152" t="s">
        <v>9</v>
      </c>
      <c r="C6" s="152"/>
      <c r="D6" s="5" t="s">
        <v>10</v>
      </c>
      <c r="E6" s="157"/>
      <c r="F6" s="152"/>
      <c r="G6" s="514"/>
      <c r="H6" s="514"/>
      <c r="I6" s="514"/>
      <c r="J6" s="514"/>
      <c r="K6" s="514"/>
      <c r="L6" s="514"/>
      <c r="M6" s="87"/>
      <c r="N6" s="87"/>
      <c r="O6" s="87"/>
      <c r="P6" s="87"/>
    </row>
    <row r="7" spans="1:16" s="4" customFormat="1" ht="50.25" customHeight="1">
      <c r="A7" s="84"/>
      <c r="B7" s="152" t="s">
        <v>11</v>
      </c>
      <c r="C7" s="152"/>
      <c r="D7" s="5" t="s">
        <v>12</v>
      </c>
      <c r="E7" s="5"/>
      <c r="F7" s="85"/>
      <c r="G7" s="514"/>
      <c r="H7" s="514"/>
      <c r="I7" s="514"/>
      <c r="J7" s="514"/>
      <c r="K7" s="514"/>
      <c r="L7" s="514"/>
      <c r="M7" s="87"/>
      <c r="N7" s="87"/>
      <c r="O7" s="87"/>
      <c r="P7" s="87"/>
    </row>
    <row r="8" spans="1:16" s="4" customFormat="1" ht="76.5" customHeight="1">
      <c r="A8" s="84"/>
      <c r="B8" s="152" t="s">
        <v>13</v>
      </c>
      <c r="C8" s="152"/>
      <c r="D8" s="516" t="s">
        <v>14</v>
      </c>
      <c r="E8" s="516"/>
      <c r="F8" s="517"/>
      <c r="G8" s="514"/>
      <c r="H8" s="514"/>
      <c r="I8" s="514"/>
      <c r="J8" s="514"/>
      <c r="K8" s="514"/>
      <c r="L8" s="514"/>
      <c r="M8" s="87"/>
      <c r="N8" s="87"/>
      <c r="O8" s="87"/>
      <c r="P8" s="87"/>
    </row>
    <row r="9" spans="1:16" s="6" customFormat="1" ht="36.950000000000003" customHeight="1">
      <c r="A9" s="88"/>
      <c r="B9" s="156" t="s">
        <v>15</v>
      </c>
      <c r="C9" s="156"/>
      <c r="D9" s="85" t="s">
        <v>16</v>
      </c>
      <c r="E9" s="152"/>
      <c r="F9" s="152"/>
      <c r="G9" s="514"/>
      <c r="H9" s="514"/>
      <c r="I9" s="514"/>
      <c r="J9" s="514"/>
      <c r="K9" s="514"/>
      <c r="L9" s="514"/>
      <c r="M9" s="8"/>
      <c r="N9" s="8"/>
      <c r="O9" s="8"/>
      <c r="P9" s="8"/>
    </row>
    <row r="10" spans="1:16" s="6" customFormat="1" ht="39" customHeight="1">
      <c r="B10" s="158" t="s">
        <v>17</v>
      </c>
      <c r="C10" s="158"/>
      <c r="D10" s="159" t="s">
        <v>18</v>
      </c>
      <c r="E10" s="159"/>
      <c r="F10" s="159"/>
      <c r="G10" s="82"/>
      <c r="H10" s="104"/>
      <c r="I10" s="83"/>
      <c r="J10" s="150" t="s">
        <v>19</v>
      </c>
      <c r="K10" s="83"/>
      <c r="L10" s="146" t="s">
        <v>20</v>
      </c>
      <c r="M10" s="146"/>
      <c r="N10" s="146"/>
      <c r="O10" s="146"/>
      <c r="P10" s="146"/>
    </row>
    <row r="11" spans="1:16" s="6" customFormat="1" ht="73.5" customHeight="1">
      <c r="B11" s="160" t="s">
        <v>21</v>
      </c>
      <c r="C11" s="160"/>
      <c r="D11" s="518"/>
      <c r="E11" s="519"/>
      <c r="F11" s="519"/>
      <c r="G11" s="10"/>
      <c r="H11" s="105"/>
      <c r="I11" s="9"/>
      <c r="J11" s="151" t="s">
        <v>22</v>
      </c>
      <c r="K11" s="9"/>
      <c r="L11" s="510" t="s">
        <v>23</v>
      </c>
      <c r="M11" s="510"/>
      <c r="N11" s="510"/>
      <c r="O11" s="510"/>
      <c r="P11" s="510"/>
    </row>
    <row r="12" spans="1:16" s="6" customFormat="1" ht="45.6" customHeight="1">
      <c r="B12" s="160" t="s">
        <v>24</v>
      </c>
      <c r="C12" s="160"/>
      <c r="D12" s="161"/>
      <c r="E12" s="160"/>
      <c r="F12" s="160"/>
      <c r="G12" s="11"/>
      <c r="H12" s="114"/>
      <c r="I12" s="9"/>
      <c r="J12" s="151" t="s">
        <v>25</v>
      </c>
      <c r="L12" s="147" t="s">
        <v>26</v>
      </c>
      <c r="M12" s="147"/>
      <c r="N12" s="148"/>
      <c r="O12" s="148"/>
      <c r="P12" s="149"/>
    </row>
    <row r="13" spans="1:16" s="6" customFormat="1" ht="40.5" customHeight="1">
      <c r="B13" s="520"/>
      <c r="C13" s="520"/>
      <c r="D13" s="520"/>
      <c r="E13" s="520"/>
      <c r="F13" s="520"/>
      <c r="G13" s="11"/>
      <c r="H13" s="114"/>
      <c r="I13" s="9"/>
      <c r="J13" s="151" t="s">
        <v>27</v>
      </c>
      <c r="K13" s="9"/>
      <c r="L13" s="147" t="s">
        <v>28</v>
      </c>
      <c r="M13" s="148"/>
      <c r="N13" s="149"/>
      <c r="O13" s="149"/>
      <c r="P13" s="148"/>
    </row>
    <row r="14" spans="1:16" s="6" customFormat="1" ht="44.1" customHeight="1">
      <c r="B14" s="160" t="s">
        <v>29</v>
      </c>
      <c r="C14" s="160"/>
      <c r="D14" s="160" t="s">
        <v>30</v>
      </c>
      <c r="E14" s="160"/>
      <c r="F14" s="160"/>
      <c r="G14" s="12"/>
      <c r="H14" s="114"/>
      <c r="I14" s="9"/>
      <c r="J14" s="151" t="s">
        <v>31</v>
      </c>
      <c r="K14" s="9"/>
      <c r="L14" s="149" t="s">
        <v>32</v>
      </c>
      <c r="M14" s="149"/>
      <c r="N14" s="149"/>
      <c r="O14" s="149"/>
      <c r="P14" s="149"/>
    </row>
    <row r="15" spans="1:16" s="6" customFormat="1" ht="33" customHeight="1">
      <c r="B15" s="156" t="s">
        <v>33</v>
      </c>
      <c r="C15" s="156"/>
      <c r="D15" s="156"/>
      <c r="E15" s="162"/>
      <c r="F15" s="162"/>
      <c r="G15" s="13"/>
      <c r="H15" s="77"/>
      <c r="I15" s="7"/>
      <c r="J15" s="7"/>
      <c r="K15" s="7"/>
      <c r="L15" s="7"/>
      <c r="M15" s="7"/>
      <c r="N15" s="7"/>
      <c r="O15" s="7"/>
      <c r="P15" s="7"/>
    </row>
    <row r="16" spans="1:16" s="14" customFormat="1" ht="18.600000000000001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34</v>
      </c>
      <c r="D17" s="97" t="s">
        <v>35</v>
      </c>
      <c r="E17" s="17" t="s">
        <v>36</v>
      </c>
      <c r="F17" s="17"/>
      <c r="G17" s="17" t="s">
        <v>37</v>
      </c>
      <c r="H17" s="17" t="s">
        <v>38</v>
      </c>
      <c r="I17" s="17" t="s">
        <v>39</v>
      </c>
      <c r="J17" s="17" t="s">
        <v>40</v>
      </c>
      <c r="K17" s="17" t="s">
        <v>41</v>
      </c>
      <c r="L17" s="17"/>
      <c r="M17" s="17"/>
      <c r="N17" s="17"/>
      <c r="O17" s="17"/>
      <c r="P17" s="16" t="s">
        <v>42</v>
      </c>
    </row>
    <row r="18" spans="2:16" s="2" customFormat="1" ht="69" hidden="1">
      <c r="B18" s="18" t="s">
        <v>43</v>
      </c>
      <c r="C18" s="188" t="s">
        <v>44</v>
      </c>
      <c r="D18" s="19" t="s">
        <v>45</v>
      </c>
      <c r="E18" s="20"/>
      <c r="F18" s="21"/>
      <c r="G18" s="21"/>
      <c r="H18" s="21" t="s">
        <v>46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47</v>
      </c>
      <c r="C19" s="188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48</v>
      </c>
      <c r="C20" s="187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06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34</v>
      </c>
      <c r="D22" s="97" t="s">
        <v>49</v>
      </c>
      <c r="E22" s="17" t="s">
        <v>36</v>
      </c>
      <c r="F22" s="17"/>
      <c r="G22" s="17" t="s">
        <v>37</v>
      </c>
      <c r="H22" s="17" t="s">
        <v>38</v>
      </c>
      <c r="I22" s="17" t="s">
        <v>39</v>
      </c>
      <c r="J22" s="17" t="s">
        <v>40</v>
      </c>
      <c r="K22" s="17" t="s">
        <v>41</v>
      </c>
      <c r="L22" s="17"/>
      <c r="M22" s="17"/>
      <c r="N22" s="17"/>
      <c r="O22" s="17"/>
      <c r="P22" s="16" t="s">
        <v>42</v>
      </c>
    </row>
    <row r="23" spans="2:16" s="2" customFormat="1" ht="69" hidden="1">
      <c r="B23" s="18" t="s">
        <v>43</v>
      </c>
      <c r="C23" s="188" t="s">
        <v>44</v>
      </c>
      <c r="D23" s="19" t="s">
        <v>50</v>
      </c>
      <c r="E23" s="20"/>
      <c r="F23" s="21"/>
      <c r="G23" s="21"/>
      <c r="H23" s="21" t="s">
        <v>46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47</v>
      </c>
      <c r="C24" s="188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48</v>
      </c>
      <c r="C25" s="187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171"/>
      <c r="C26" s="171"/>
      <c r="D26" s="172"/>
      <c r="E26" s="173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 s="2" customFormat="1" ht="45" customHeight="1">
      <c r="B27" s="16"/>
      <c r="C27" s="16" t="s">
        <v>34</v>
      </c>
      <c r="D27" s="97" t="s">
        <v>51</v>
      </c>
      <c r="E27" s="17" t="s">
        <v>36</v>
      </c>
      <c r="F27" s="17"/>
      <c r="G27" s="17" t="s">
        <v>37</v>
      </c>
      <c r="H27" s="17" t="s">
        <v>38</v>
      </c>
      <c r="I27" s="17" t="s">
        <v>39</v>
      </c>
      <c r="J27" s="17" t="s">
        <v>40</v>
      </c>
      <c r="K27" s="17" t="s">
        <v>41</v>
      </c>
      <c r="L27" s="17"/>
      <c r="M27" s="17"/>
      <c r="N27" s="17"/>
      <c r="O27" s="17"/>
      <c r="P27" s="16" t="s">
        <v>42</v>
      </c>
    </row>
    <row r="28" spans="2:16" s="274" customFormat="1" ht="45" customHeight="1">
      <c r="B28" s="275" t="s">
        <v>43</v>
      </c>
      <c r="C28" s="275"/>
      <c r="D28" s="276" t="s">
        <v>52</v>
      </c>
      <c r="E28" s="277"/>
      <c r="F28" s="278"/>
      <c r="G28" s="278">
        <v>96</v>
      </c>
      <c r="H28" s="278">
        <v>186</v>
      </c>
      <c r="I28" s="278">
        <v>186</v>
      </c>
      <c r="J28" s="278">
        <v>96</v>
      </c>
      <c r="K28" s="278">
        <v>36</v>
      </c>
      <c r="L28" s="278"/>
      <c r="M28" s="278"/>
      <c r="N28" s="278"/>
      <c r="O28" s="278"/>
      <c r="P28" s="279">
        <f>SUM(E28:O28)</f>
        <v>600</v>
      </c>
    </row>
    <row r="29" spans="2:16" s="274" customFormat="1" ht="45" customHeight="1">
      <c r="B29" s="275" t="s">
        <v>47</v>
      </c>
      <c r="C29" s="275"/>
      <c r="D29" s="276" t="str">
        <f>+D28</f>
        <v>BROWN</v>
      </c>
      <c r="E29" s="277"/>
      <c r="F29" s="278"/>
      <c r="G29" s="324">
        <f>ROUNDUP(G28*5%,0)+1-G30-G31</f>
        <v>4</v>
      </c>
      <c r="H29" s="324">
        <f>ROUNDUP(H28*5%,0)+1-H30-H31</f>
        <v>8</v>
      </c>
      <c r="I29" s="324">
        <f>ROUNDUP(I28*5%,0)+1-I30-I31</f>
        <v>8</v>
      </c>
      <c r="J29" s="324">
        <f t="shared" ref="J29" si="0">ROUNDUP(J28*5%,0)+1-J30-J31</f>
        <v>6</v>
      </c>
      <c r="K29" s="324">
        <f>ROUNDUP(K28*5%,0)-K30-K31</f>
        <v>2</v>
      </c>
      <c r="L29" s="322"/>
      <c r="M29" s="278"/>
      <c r="N29" s="278"/>
      <c r="O29" s="278"/>
      <c r="P29" s="279">
        <f>SUM(E29:O29)</f>
        <v>28</v>
      </c>
    </row>
    <row r="30" spans="2:16" s="274" customFormat="1" ht="74.099999999999994" customHeight="1">
      <c r="B30" s="481" t="s">
        <v>53</v>
      </c>
      <c r="C30" s="481"/>
      <c r="D30" s="276" t="str">
        <f t="shared" ref="D30:D31" si="1">+D29</f>
        <v>BROWN</v>
      </c>
      <c r="E30" s="277"/>
      <c r="F30" s="278"/>
      <c r="G30" s="324"/>
      <c r="H30" s="324">
        <v>1</v>
      </c>
      <c r="I30" s="324">
        <v>1</v>
      </c>
      <c r="J30" s="324"/>
      <c r="K30" s="324"/>
      <c r="L30" s="322"/>
      <c r="M30" s="278"/>
      <c r="N30" s="278"/>
      <c r="O30" s="278"/>
      <c r="P30" s="279">
        <f t="shared" ref="P30:P31" si="2">SUM(E30:O30)</f>
        <v>2</v>
      </c>
    </row>
    <row r="31" spans="2:16" s="274" customFormat="1" ht="57.6" customHeight="1">
      <c r="B31" s="481" t="s">
        <v>54</v>
      </c>
      <c r="C31" s="481"/>
      <c r="D31" s="276" t="str">
        <f t="shared" si="1"/>
        <v>BROWN</v>
      </c>
      <c r="E31" s="277"/>
      <c r="F31" s="278"/>
      <c r="G31" s="324">
        <v>2</v>
      </c>
      <c r="H31" s="324">
        <v>2</v>
      </c>
      <c r="I31" s="324">
        <v>2</v>
      </c>
      <c r="J31" s="324"/>
      <c r="K31" s="324"/>
      <c r="L31" s="322"/>
      <c r="M31" s="278"/>
      <c r="N31" s="278"/>
      <c r="O31" s="278"/>
      <c r="P31" s="279">
        <f t="shared" si="2"/>
        <v>6</v>
      </c>
    </row>
    <row r="32" spans="2:16" s="193" customFormat="1" ht="45" customHeight="1">
      <c r="B32" s="280" t="s">
        <v>48</v>
      </c>
      <c r="C32" s="280"/>
      <c r="D32" s="281" t="str">
        <f>+D29</f>
        <v>BROWN</v>
      </c>
      <c r="E32" s="282"/>
      <c r="F32" s="283"/>
      <c r="G32" s="283">
        <f>SUM(G28:G31)</f>
        <v>102</v>
      </c>
      <c r="H32" s="283">
        <f t="shared" ref="H32:K32" si="3">SUM(H28:H31)</f>
        <v>197</v>
      </c>
      <c r="I32" s="283">
        <f t="shared" si="3"/>
        <v>197</v>
      </c>
      <c r="J32" s="283">
        <f t="shared" si="3"/>
        <v>102</v>
      </c>
      <c r="K32" s="283">
        <f t="shared" si="3"/>
        <v>38</v>
      </c>
      <c r="L32" s="283"/>
      <c r="M32" s="283"/>
      <c r="N32" s="283"/>
      <c r="O32" s="283"/>
      <c r="P32" s="283">
        <f t="shared" ref="P32" si="4">SUM(P28:P31)</f>
        <v>636</v>
      </c>
    </row>
    <row r="33" spans="1:16" s="3" customFormat="1" ht="18" customHeight="1">
      <c r="B33" s="175"/>
      <c r="C33" s="175"/>
      <c r="D33" s="176"/>
      <c r="E33" s="177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</row>
    <row r="34" spans="1:16" s="193" customFormat="1" ht="42.75" customHeight="1">
      <c r="B34" s="189" t="s">
        <v>55</v>
      </c>
      <c r="C34" s="190"/>
      <c r="D34" s="189"/>
      <c r="E34" s="191"/>
      <c r="F34" s="192"/>
      <c r="G34" s="192">
        <f>G20+G25+G32</f>
        <v>102</v>
      </c>
      <c r="H34" s="192">
        <f t="shared" ref="H34:K34" si="5">H20+H25+H32</f>
        <v>197</v>
      </c>
      <c r="I34" s="192">
        <f t="shared" si="5"/>
        <v>197</v>
      </c>
      <c r="J34" s="192">
        <f t="shared" si="5"/>
        <v>102</v>
      </c>
      <c r="K34" s="192">
        <f t="shared" si="5"/>
        <v>38</v>
      </c>
      <c r="L34" s="192"/>
      <c r="M34" s="192"/>
      <c r="N34" s="192"/>
      <c r="O34" s="192"/>
      <c r="P34" s="192">
        <f t="shared" ref="P34" si="6">SUM(P20,P25,P32)</f>
        <v>636</v>
      </c>
    </row>
    <row r="35" spans="1:16" s="32" customFormat="1" ht="14.25" customHeight="1">
      <c r="B35" s="33"/>
      <c r="C35" s="33"/>
      <c r="D35" s="34"/>
      <c r="E35" s="35"/>
      <c r="F35" s="36"/>
      <c r="G35" s="37"/>
      <c r="H35" s="38"/>
      <c r="I35" s="38"/>
      <c r="J35" s="38"/>
      <c r="K35" s="38"/>
      <c r="L35" s="39"/>
      <c r="M35" s="40"/>
      <c r="N35" s="36"/>
      <c r="O35" s="36"/>
      <c r="P35" s="36"/>
    </row>
    <row r="36" spans="1:16" s="1" customFormat="1" ht="30.75" customHeight="1" thickBot="1">
      <c r="B36" s="41" t="s">
        <v>56</v>
      </c>
      <c r="C36" s="42"/>
      <c r="D36" s="42"/>
      <c r="E36" s="42"/>
      <c r="F36" s="43"/>
      <c r="G36" s="44"/>
      <c r="H36" s="115"/>
      <c r="I36" s="43"/>
      <c r="J36" s="43"/>
      <c r="K36" s="43"/>
      <c r="L36" s="43"/>
      <c r="N36" s="115"/>
      <c r="O36" s="115"/>
      <c r="P36" s="45"/>
    </row>
    <row r="37" spans="1:16" s="119" customFormat="1" ht="186" thickBot="1">
      <c r="A37" s="521" t="s">
        <v>57</v>
      </c>
      <c r="B37" s="522"/>
      <c r="C37" s="523"/>
      <c r="D37" s="116" t="s">
        <v>58</v>
      </c>
      <c r="E37" s="117" t="s">
        <v>59</v>
      </c>
      <c r="F37" s="116" t="s">
        <v>60</v>
      </c>
      <c r="G37" s="118" t="s">
        <v>61</v>
      </c>
      <c r="H37" s="118" t="s">
        <v>62</v>
      </c>
      <c r="I37" s="118" t="s">
        <v>63</v>
      </c>
      <c r="J37" s="118" t="s">
        <v>64</v>
      </c>
      <c r="K37" s="118" t="s">
        <v>65</v>
      </c>
      <c r="L37" s="118" t="s">
        <v>66</v>
      </c>
      <c r="M37" s="511" t="s">
        <v>67</v>
      </c>
      <c r="N37" s="512"/>
      <c r="O37" s="512"/>
      <c r="P37" s="513"/>
    </row>
    <row r="38" spans="1:16" s="8" customFormat="1" ht="57.6" customHeight="1">
      <c r="A38" s="204" t="str">
        <f>D28</f>
        <v>BROWN</v>
      </c>
      <c r="B38" s="551"/>
      <c r="C38" s="551"/>
      <c r="D38" s="551"/>
      <c r="E38" s="551"/>
      <c r="F38" s="551"/>
      <c r="G38" s="551"/>
      <c r="H38" s="552"/>
      <c r="I38" s="551"/>
      <c r="J38" s="551"/>
      <c r="K38" s="551"/>
      <c r="L38" s="551"/>
      <c r="M38" s="551"/>
      <c r="N38" s="551"/>
      <c r="O38" s="551"/>
      <c r="P38" s="80"/>
    </row>
    <row r="39" spans="1:16" s="6" customFormat="1" ht="142.5" customHeight="1">
      <c r="A39" s="46">
        <v>1</v>
      </c>
      <c r="B39" s="442" t="str">
        <f>L11</f>
        <v>100% OE COTTON FLEECE 350GSM (10oz)</v>
      </c>
      <c r="C39" s="444"/>
      <c r="D39" s="47" t="s">
        <v>68</v>
      </c>
      <c r="E39" s="48" t="s">
        <v>69</v>
      </c>
      <c r="F39" s="102" t="s">
        <v>38</v>
      </c>
      <c r="G39" s="49">
        <f>$P$34</f>
        <v>636</v>
      </c>
      <c r="H39" s="102">
        <v>1.2849999999999999</v>
      </c>
      <c r="I39" s="50">
        <f>G39*H39</f>
        <v>817.26</v>
      </c>
      <c r="J39" s="50">
        <f>I39*5.7%+I39/30*0.5</f>
        <v>60.204820000000005</v>
      </c>
      <c r="K39" s="50">
        <v>3</v>
      </c>
      <c r="L39" s="51">
        <f>+K39+J39+I39</f>
        <v>880.46482000000003</v>
      </c>
      <c r="M39" s="515" t="s">
        <v>70</v>
      </c>
      <c r="N39" s="515"/>
      <c r="O39" s="515"/>
      <c r="P39" s="515"/>
    </row>
    <row r="40" spans="1:16" s="32" customFormat="1" ht="14.25" customHeight="1">
      <c r="B40" s="33"/>
      <c r="C40" s="33"/>
      <c r="D40" s="34"/>
      <c r="E40" s="35"/>
      <c r="F40" s="36"/>
      <c r="G40" s="37"/>
      <c r="H40" s="38"/>
      <c r="I40" s="38"/>
      <c r="J40" s="38"/>
      <c r="K40" s="38"/>
      <c r="L40" s="39"/>
      <c r="M40" s="40"/>
      <c r="N40" s="36"/>
      <c r="O40" s="36"/>
      <c r="P40" s="36"/>
    </row>
    <row r="41" spans="1:16" s="6" customFormat="1" ht="151.5" customHeight="1">
      <c r="A41" s="46">
        <v>2</v>
      </c>
      <c r="B41" s="509" t="s">
        <v>71</v>
      </c>
      <c r="C41" s="509"/>
      <c r="D41" s="418" t="s">
        <v>72</v>
      </c>
      <c r="E41" s="419" t="str">
        <f>E39</f>
        <v>BISON</v>
      </c>
      <c r="F41" s="186" t="s">
        <v>38</v>
      </c>
      <c r="G41" s="284">
        <f>$P$34</f>
        <v>636</v>
      </c>
      <c r="H41" s="433">
        <v>0.24</v>
      </c>
      <c r="I41" s="285">
        <f>G41*H41</f>
        <v>152.63999999999999</v>
      </c>
      <c r="J41" s="285">
        <f>I41*1.2%+4</f>
        <v>5.8316800000000004</v>
      </c>
      <c r="K41" s="285"/>
      <c r="L41" s="196">
        <f>+K41+J41+I41</f>
        <v>158.47167999999999</v>
      </c>
      <c r="M41" s="488" t="s">
        <v>73</v>
      </c>
      <c r="N41" s="489"/>
      <c r="O41" s="489"/>
      <c r="P41" s="490"/>
    </row>
    <row r="42" spans="1:16" s="6" customFormat="1" ht="63" hidden="1">
      <c r="A42" s="71"/>
      <c r="B42" s="493" t="s">
        <v>74</v>
      </c>
      <c r="C42" s="493"/>
      <c r="D42" s="493"/>
      <c r="E42" s="493"/>
      <c r="F42" s="493"/>
      <c r="G42" s="493"/>
      <c r="H42" s="493"/>
      <c r="I42" s="493"/>
      <c r="J42" s="493"/>
      <c r="K42" s="493"/>
      <c r="L42" s="493"/>
      <c r="M42" s="493"/>
      <c r="N42" s="493"/>
      <c r="O42" s="493"/>
      <c r="P42" s="493"/>
    </row>
    <row r="43" spans="1:16" s="6" customFormat="1" ht="66.75" hidden="1" customHeight="1">
      <c r="A43" s="71"/>
      <c r="B43" s="494" t="s">
        <v>75</v>
      </c>
      <c r="C43" s="494"/>
      <c r="D43" s="494"/>
      <c r="E43" s="494"/>
      <c r="F43" s="327" t="s">
        <v>37</v>
      </c>
      <c r="G43" s="327" t="s">
        <v>38</v>
      </c>
      <c r="H43" s="327" t="s">
        <v>39</v>
      </c>
      <c r="I43" s="328" t="s">
        <v>76</v>
      </c>
      <c r="J43" s="491"/>
      <c r="K43" s="491"/>
      <c r="L43" s="491"/>
      <c r="M43" s="491"/>
      <c r="N43" s="491"/>
      <c r="O43" s="491"/>
      <c r="P43" s="491"/>
    </row>
    <row r="44" spans="1:16" s="6" customFormat="1" ht="63" hidden="1">
      <c r="A44" s="71"/>
      <c r="B44" s="494" t="s">
        <v>77</v>
      </c>
      <c r="C44" s="494"/>
      <c r="D44" s="494"/>
      <c r="E44" s="494"/>
      <c r="F44" s="329"/>
      <c r="G44" s="329">
        <v>1</v>
      </c>
      <c r="H44" s="329">
        <v>1</v>
      </c>
      <c r="I44" s="330">
        <f>SUM(G44:H44)</f>
        <v>2</v>
      </c>
      <c r="J44" s="491"/>
      <c r="K44" s="491"/>
      <c r="L44" s="491"/>
      <c r="M44" s="491"/>
      <c r="N44" s="491"/>
      <c r="O44" s="491"/>
      <c r="P44" s="491"/>
    </row>
    <row r="45" spans="1:16" s="6" customFormat="1" ht="63" hidden="1">
      <c r="A45" s="71"/>
      <c r="B45" s="494" t="s">
        <v>78</v>
      </c>
      <c r="C45" s="494"/>
      <c r="D45" s="494"/>
      <c r="E45" s="494"/>
      <c r="F45" s="329">
        <v>2</v>
      </c>
      <c r="G45" s="329">
        <v>2</v>
      </c>
      <c r="H45" s="329">
        <v>2</v>
      </c>
      <c r="I45" s="330">
        <f>SUM(F45:H45)</f>
        <v>6</v>
      </c>
      <c r="J45" s="491"/>
      <c r="K45" s="491"/>
      <c r="L45" s="491"/>
      <c r="M45" s="491"/>
      <c r="N45" s="491"/>
      <c r="O45" s="491"/>
      <c r="P45" s="491"/>
    </row>
    <row r="46" spans="1:16" s="6" customFormat="1" ht="63" hidden="1">
      <c r="A46" s="71"/>
      <c r="B46" s="492" t="s">
        <v>76</v>
      </c>
      <c r="C46" s="492"/>
      <c r="D46" s="492"/>
      <c r="E46" s="492"/>
      <c r="F46" s="331">
        <f>SUM(F45)</f>
        <v>2</v>
      </c>
      <c r="G46" s="331">
        <f>SUM(G44:G45)</f>
        <v>3</v>
      </c>
      <c r="H46" s="331">
        <f>SUM(H44:H45)</f>
        <v>3</v>
      </c>
      <c r="I46" s="330">
        <f>SUM(I44:I45)</f>
        <v>8</v>
      </c>
      <c r="J46" s="491"/>
      <c r="K46" s="491"/>
      <c r="L46" s="491"/>
      <c r="M46" s="491"/>
      <c r="N46" s="491"/>
      <c r="O46" s="491"/>
      <c r="P46" s="491"/>
    </row>
    <row r="47" spans="1:16" s="53" customFormat="1" ht="51.95" customHeight="1" thickBot="1">
      <c r="B47" s="41" t="s">
        <v>79</v>
      </c>
      <c r="C47" s="54"/>
      <c r="D47" s="54"/>
      <c r="E47" s="54"/>
      <c r="G47" s="55"/>
      <c r="H47" s="56"/>
      <c r="P47" s="56"/>
    </row>
    <row r="48" spans="1:16" s="124" customFormat="1" ht="138.94999999999999" customHeight="1">
      <c r="A48" s="498" t="s">
        <v>80</v>
      </c>
      <c r="B48" s="499"/>
      <c r="C48" s="499"/>
      <c r="D48" s="499"/>
      <c r="E48" s="500"/>
      <c r="F48" s="120" t="s">
        <v>81</v>
      </c>
      <c r="G48" s="120" t="s">
        <v>82</v>
      </c>
      <c r="H48" s="501" t="s">
        <v>83</v>
      </c>
      <c r="I48" s="502"/>
      <c r="J48" s="121" t="s">
        <v>60</v>
      </c>
      <c r="K48" s="120" t="s">
        <v>84</v>
      </c>
      <c r="L48" s="120" t="s">
        <v>85</v>
      </c>
      <c r="M48" s="122" t="s">
        <v>86</v>
      </c>
      <c r="N48" s="122" t="s">
        <v>87</v>
      </c>
      <c r="O48" s="122" t="s">
        <v>88</v>
      </c>
      <c r="P48" s="123" t="s">
        <v>89</v>
      </c>
    </row>
    <row r="49" spans="1:18" s="6" customFormat="1" ht="96" customHeight="1">
      <c r="A49" s="186">
        <v>1</v>
      </c>
      <c r="B49" s="442" t="s">
        <v>90</v>
      </c>
      <c r="C49" s="443"/>
      <c r="D49" s="443"/>
      <c r="E49" s="444"/>
      <c r="F49" s="199" t="str">
        <f>E39</f>
        <v>BISON</v>
      </c>
      <c r="G49" s="553" t="s">
        <v>91</v>
      </c>
      <c r="H49" s="554" t="str">
        <f t="shared" ref="H49:H57" si="7">$D$28</f>
        <v>BROWN</v>
      </c>
      <c r="I49" s="554"/>
      <c r="J49" s="555" t="s">
        <v>92</v>
      </c>
      <c r="K49" s="49">
        <f>$P$34</f>
        <v>636</v>
      </c>
      <c r="L49" s="201">
        <f>260/4500</f>
        <v>5.7777777777777775E-2</v>
      </c>
      <c r="M49" s="285">
        <f>K49*L49</f>
        <v>36.746666666666663</v>
      </c>
      <c r="N49" s="285"/>
      <c r="O49" s="197">
        <f>ROUNDUP(N49+M49,0)</f>
        <v>37</v>
      </c>
      <c r="P49" s="556"/>
    </row>
    <row r="50" spans="1:18" s="6" customFormat="1" ht="66.75" customHeight="1">
      <c r="A50" s="186">
        <v>2</v>
      </c>
      <c r="B50" s="495" t="s">
        <v>93</v>
      </c>
      <c r="C50" s="496"/>
      <c r="D50" s="496"/>
      <c r="E50" s="497"/>
      <c r="F50" s="199" t="s">
        <v>94</v>
      </c>
      <c r="G50" s="553" t="s">
        <v>95</v>
      </c>
      <c r="H50" s="554" t="str">
        <f t="shared" si="7"/>
        <v>BROWN</v>
      </c>
      <c r="I50" s="554"/>
      <c r="J50" s="555" t="s">
        <v>92</v>
      </c>
      <c r="K50" s="49">
        <f>$P$34</f>
        <v>636</v>
      </c>
      <c r="L50" s="557">
        <f>3/4500</f>
        <v>6.6666666666666664E-4</v>
      </c>
      <c r="M50" s="285">
        <f>K50*L50</f>
        <v>0.42399999999999999</v>
      </c>
      <c r="N50" s="285"/>
      <c r="O50" s="558">
        <f>N50+M50</f>
        <v>0.42399999999999999</v>
      </c>
      <c r="P50" s="556"/>
    </row>
    <row r="51" spans="1:18" s="6" customFormat="1" ht="66" customHeight="1">
      <c r="A51" s="186">
        <v>3</v>
      </c>
      <c r="B51" s="442" t="s">
        <v>96</v>
      </c>
      <c r="C51" s="443"/>
      <c r="D51" s="443"/>
      <c r="E51" s="444"/>
      <c r="F51" s="199" t="s">
        <v>97</v>
      </c>
      <c r="G51" s="559" t="str">
        <f>F51</f>
        <v xml:space="preserve">BLACK /WHITE </v>
      </c>
      <c r="H51" s="554" t="str">
        <f t="shared" si="7"/>
        <v>BROWN</v>
      </c>
      <c r="I51" s="554"/>
      <c r="J51" s="195" t="s">
        <v>98</v>
      </c>
      <c r="K51" s="49">
        <f>$P$34</f>
        <v>636</v>
      </c>
      <c r="L51" s="196">
        <v>1</v>
      </c>
      <c r="M51" s="285">
        <f t="shared" ref="M51:M57" si="8">K51*L51</f>
        <v>636</v>
      </c>
      <c r="N51" s="285"/>
      <c r="O51" s="197">
        <f t="shared" ref="O51:O57" si="9">ROUNDUP(N51+M51,0)</f>
        <v>636</v>
      </c>
      <c r="P51" s="434" t="s">
        <v>99</v>
      </c>
      <c r="R51" s="325"/>
    </row>
    <row r="52" spans="1:18" s="6" customFormat="1" ht="57.95">
      <c r="A52" s="186">
        <v>4</v>
      </c>
      <c r="B52" s="333" t="s">
        <v>100</v>
      </c>
      <c r="C52" s="334"/>
      <c r="D52" s="334"/>
      <c r="E52" s="335"/>
      <c r="F52" s="199" t="s">
        <v>97</v>
      </c>
      <c r="G52" s="559" t="str">
        <f t="shared" ref="G52:G57" si="10">F52</f>
        <v xml:space="preserve">BLACK /WHITE </v>
      </c>
      <c r="H52" s="554" t="str">
        <f t="shared" si="7"/>
        <v>BROWN</v>
      </c>
      <c r="I52" s="554"/>
      <c r="J52" s="195" t="s">
        <v>98</v>
      </c>
      <c r="K52" s="49">
        <f>G34</f>
        <v>102</v>
      </c>
      <c r="L52" s="196">
        <v>1</v>
      </c>
      <c r="M52" s="285">
        <f t="shared" si="8"/>
        <v>102</v>
      </c>
      <c r="N52" s="285"/>
      <c r="O52" s="197">
        <f t="shared" si="9"/>
        <v>102</v>
      </c>
      <c r="P52" s="435"/>
      <c r="R52" s="325"/>
    </row>
    <row r="53" spans="1:18" s="6" customFormat="1" ht="57.95">
      <c r="A53" s="186">
        <v>5</v>
      </c>
      <c r="B53" s="442" t="s">
        <v>101</v>
      </c>
      <c r="C53" s="443"/>
      <c r="D53" s="443"/>
      <c r="E53" s="444"/>
      <c r="F53" s="199" t="s">
        <v>97</v>
      </c>
      <c r="G53" s="559" t="str">
        <f t="shared" si="10"/>
        <v xml:space="preserve">BLACK /WHITE </v>
      </c>
      <c r="H53" s="554" t="str">
        <f t="shared" si="7"/>
        <v>BROWN</v>
      </c>
      <c r="I53" s="554"/>
      <c r="J53" s="195" t="s">
        <v>98</v>
      </c>
      <c r="K53" s="49">
        <f>H34</f>
        <v>197</v>
      </c>
      <c r="L53" s="196">
        <v>1</v>
      </c>
      <c r="M53" s="285">
        <f t="shared" si="8"/>
        <v>197</v>
      </c>
      <c r="N53" s="285"/>
      <c r="O53" s="197">
        <f t="shared" si="9"/>
        <v>197</v>
      </c>
      <c r="P53" s="435"/>
    </row>
    <row r="54" spans="1:18" s="6" customFormat="1" ht="57.95">
      <c r="A54" s="186">
        <v>6</v>
      </c>
      <c r="B54" s="442" t="s">
        <v>102</v>
      </c>
      <c r="C54" s="443"/>
      <c r="D54" s="443"/>
      <c r="E54" s="444"/>
      <c r="F54" s="199" t="s">
        <v>97</v>
      </c>
      <c r="G54" s="559" t="str">
        <f t="shared" si="10"/>
        <v xml:space="preserve">BLACK /WHITE </v>
      </c>
      <c r="H54" s="554" t="str">
        <f t="shared" si="7"/>
        <v>BROWN</v>
      </c>
      <c r="I54" s="554"/>
      <c r="J54" s="195" t="s">
        <v>98</v>
      </c>
      <c r="K54" s="49">
        <f>I34</f>
        <v>197</v>
      </c>
      <c r="L54" s="196">
        <v>1</v>
      </c>
      <c r="M54" s="285">
        <f t="shared" si="8"/>
        <v>197</v>
      </c>
      <c r="N54" s="285"/>
      <c r="O54" s="197">
        <f t="shared" si="9"/>
        <v>197</v>
      </c>
      <c r="P54" s="435"/>
    </row>
    <row r="55" spans="1:18" s="6" customFormat="1" ht="57.95">
      <c r="A55" s="186">
        <v>7</v>
      </c>
      <c r="B55" s="442" t="s">
        <v>103</v>
      </c>
      <c r="C55" s="443"/>
      <c r="D55" s="443"/>
      <c r="E55" s="444"/>
      <c r="F55" s="199" t="s">
        <v>97</v>
      </c>
      <c r="G55" s="559" t="str">
        <f t="shared" si="10"/>
        <v xml:space="preserve">BLACK /WHITE </v>
      </c>
      <c r="H55" s="554" t="str">
        <f t="shared" si="7"/>
        <v>BROWN</v>
      </c>
      <c r="I55" s="554"/>
      <c r="J55" s="195" t="s">
        <v>98</v>
      </c>
      <c r="K55" s="49">
        <f>J32</f>
        <v>102</v>
      </c>
      <c r="L55" s="196">
        <v>1</v>
      </c>
      <c r="M55" s="285">
        <f t="shared" si="8"/>
        <v>102</v>
      </c>
      <c r="N55" s="285"/>
      <c r="O55" s="197">
        <f t="shared" si="9"/>
        <v>102</v>
      </c>
      <c r="P55" s="435"/>
      <c r="R55" s="325"/>
    </row>
    <row r="56" spans="1:18" s="6" customFormat="1" ht="57.95">
      <c r="A56" s="186">
        <v>8</v>
      </c>
      <c r="B56" s="442" t="s">
        <v>104</v>
      </c>
      <c r="C56" s="443"/>
      <c r="D56" s="443"/>
      <c r="E56" s="444"/>
      <c r="F56" s="199" t="s">
        <v>97</v>
      </c>
      <c r="G56" s="559" t="str">
        <f t="shared" si="10"/>
        <v xml:space="preserve">BLACK /WHITE </v>
      </c>
      <c r="H56" s="554" t="str">
        <f t="shared" si="7"/>
        <v>BROWN</v>
      </c>
      <c r="I56" s="554"/>
      <c r="J56" s="195" t="s">
        <v>98</v>
      </c>
      <c r="K56" s="49">
        <f>K34</f>
        <v>38</v>
      </c>
      <c r="L56" s="196">
        <v>1</v>
      </c>
      <c r="M56" s="285">
        <f t="shared" si="8"/>
        <v>38</v>
      </c>
      <c r="N56" s="285"/>
      <c r="O56" s="197">
        <f t="shared" si="9"/>
        <v>38</v>
      </c>
      <c r="P56" s="436"/>
    </row>
    <row r="57" spans="1:18" s="6" customFormat="1" ht="88.5" customHeight="1">
      <c r="A57" s="186">
        <v>9</v>
      </c>
      <c r="B57" s="442" t="s">
        <v>105</v>
      </c>
      <c r="C57" s="443"/>
      <c r="D57" s="443"/>
      <c r="E57" s="444"/>
      <c r="F57" s="199" t="s">
        <v>97</v>
      </c>
      <c r="G57" s="559" t="str">
        <f t="shared" si="10"/>
        <v xml:space="preserve">BLACK /WHITE </v>
      </c>
      <c r="H57" s="554" t="str">
        <f t="shared" si="7"/>
        <v>BROWN</v>
      </c>
      <c r="I57" s="554"/>
      <c r="J57" s="195" t="s">
        <v>98</v>
      </c>
      <c r="K57" s="284">
        <f>P34</f>
        <v>636</v>
      </c>
      <c r="L57" s="196">
        <v>1</v>
      </c>
      <c r="M57" s="285">
        <f t="shared" si="8"/>
        <v>636</v>
      </c>
      <c r="N57" s="285"/>
      <c r="O57" s="197">
        <f t="shared" si="9"/>
        <v>636</v>
      </c>
      <c r="P57" s="323"/>
    </row>
    <row r="58" spans="1:18" s="52" customFormat="1" ht="19.5" customHeight="1">
      <c r="A58" s="115"/>
      <c r="B58" s="115"/>
      <c r="C58" s="115"/>
      <c r="D58" s="115"/>
      <c r="E58" s="115"/>
      <c r="F58" s="115"/>
      <c r="G58" s="59"/>
      <c r="H58" s="115"/>
      <c r="I58" s="115"/>
      <c r="J58" s="115"/>
      <c r="K58" s="115"/>
      <c r="L58" s="115"/>
      <c r="M58" s="115"/>
      <c r="N58" s="115"/>
      <c r="O58" s="115"/>
      <c r="P58" s="115"/>
    </row>
    <row r="59" spans="1:18" s="53" customFormat="1" ht="44.45" customHeight="1" thickBot="1">
      <c r="B59" s="41" t="s">
        <v>106</v>
      </c>
      <c r="C59" s="54"/>
      <c r="D59" s="54"/>
      <c r="E59" s="54"/>
      <c r="F59" s="60"/>
      <c r="G59" s="61"/>
      <c r="H59" s="62"/>
      <c r="I59" s="60"/>
      <c r="J59" s="60"/>
      <c r="K59" s="60"/>
      <c r="L59" s="60"/>
      <c r="M59" s="60"/>
      <c r="N59" s="60"/>
      <c r="O59" s="60"/>
      <c r="P59" s="62"/>
    </row>
    <row r="60" spans="1:18" s="6" customFormat="1" ht="181.5" customHeight="1">
      <c r="A60" s="438" t="s">
        <v>80</v>
      </c>
      <c r="B60" s="439"/>
      <c r="C60" s="439"/>
      <c r="D60" s="439"/>
      <c r="E60" s="440"/>
      <c r="F60" s="125" t="s">
        <v>81</v>
      </c>
      <c r="G60" s="125" t="s">
        <v>82</v>
      </c>
      <c r="H60" s="445" t="s">
        <v>83</v>
      </c>
      <c r="I60" s="446"/>
      <c r="J60" s="126" t="s">
        <v>60</v>
      </c>
      <c r="K60" s="125" t="s">
        <v>84</v>
      </c>
      <c r="L60" s="125" t="s">
        <v>85</v>
      </c>
      <c r="M60" s="127" t="s">
        <v>86</v>
      </c>
      <c r="N60" s="127" t="s">
        <v>87</v>
      </c>
      <c r="O60" s="127" t="s">
        <v>88</v>
      </c>
      <c r="P60" s="128" t="s">
        <v>89</v>
      </c>
    </row>
    <row r="61" spans="1:18" s="6" customFormat="1" ht="48" customHeight="1">
      <c r="A61" s="186">
        <v>1</v>
      </c>
      <c r="B61" s="442" t="s">
        <v>107</v>
      </c>
      <c r="C61" s="443"/>
      <c r="D61" s="443"/>
      <c r="E61" s="444"/>
      <c r="F61" s="194" t="s">
        <v>95</v>
      </c>
      <c r="G61" s="194" t="str">
        <f>F61</f>
        <v>WHITE</v>
      </c>
      <c r="H61" s="554" t="str">
        <f>$D$28</f>
        <v>BROWN</v>
      </c>
      <c r="I61" s="554"/>
      <c r="J61" s="195" t="s">
        <v>108</v>
      </c>
      <c r="K61" s="49">
        <f>$P$34</f>
        <v>636</v>
      </c>
      <c r="L61" s="196">
        <v>1</v>
      </c>
      <c r="M61" s="196">
        <f t="shared" ref="M61:M66" si="11">L61*K61</f>
        <v>636</v>
      </c>
      <c r="N61" s="196"/>
      <c r="O61" s="197">
        <f t="shared" ref="O61:O66" si="12">N61+M61</f>
        <v>636</v>
      </c>
      <c r="P61" s="198"/>
    </row>
    <row r="62" spans="1:18" s="6" customFormat="1" ht="48" customHeight="1">
      <c r="A62" s="186">
        <v>2</v>
      </c>
      <c r="B62" s="442" t="s">
        <v>109</v>
      </c>
      <c r="C62" s="443"/>
      <c r="D62" s="443"/>
      <c r="E62" s="444"/>
      <c r="F62" s="194" t="s">
        <v>95</v>
      </c>
      <c r="G62" s="194" t="str">
        <f>F62</f>
        <v>WHITE</v>
      </c>
      <c r="H62" s="554" t="str">
        <f>$D$28</f>
        <v>BROWN</v>
      </c>
      <c r="I62" s="554"/>
      <c r="J62" s="195" t="s">
        <v>108</v>
      </c>
      <c r="K62" s="49">
        <f>$P$34</f>
        <v>636</v>
      </c>
      <c r="L62" s="196">
        <v>1</v>
      </c>
      <c r="M62" s="196">
        <f t="shared" si="11"/>
        <v>636</v>
      </c>
      <c r="N62" s="196"/>
      <c r="O62" s="197">
        <f t="shared" si="12"/>
        <v>636</v>
      </c>
      <c r="P62" s="198"/>
    </row>
    <row r="63" spans="1:18" s="6" customFormat="1" ht="54" customHeight="1">
      <c r="A63" s="186">
        <v>3</v>
      </c>
      <c r="B63" s="442" t="s">
        <v>110</v>
      </c>
      <c r="C63" s="443"/>
      <c r="D63" s="443"/>
      <c r="E63" s="444"/>
      <c r="F63" s="199" t="s">
        <v>111</v>
      </c>
      <c r="G63" s="194" t="str">
        <f t="shared" ref="G63:G66" si="13">F63</f>
        <v>CLEAR</v>
      </c>
      <c r="H63" s="554" t="str">
        <f t="shared" ref="H63:H66" si="14">$D$28</f>
        <v>BROWN</v>
      </c>
      <c r="I63" s="554"/>
      <c r="J63" s="195" t="s">
        <v>108</v>
      </c>
      <c r="K63" s="49">
        <f t="shared" ref="K63:K66" si="15">$P$34</f>
        <v>636</v>
      </c>
      <c r="L63" s="196">
        <v>1</v>
      </c>
      <c r="M63" s="196">
        <f t="shared" si="11"/>
        <v>636</v>
      </c>
      <c r="N63" s="196"/>
      <c r="O63" s="197">
        <f t="shared" si="12"/>
        <v>636</v>
      </c>
      <c r="P63" s="200"/>
    </row>
    <row r="64" spans="1:18" s="6" customFormat="1" ht="54" customHeight="1">
      <c r="A64" s="186">
        <v>4</v>
      </c>
      <c r="B64" s="442" t="s">
        <v>112</v>
      </c>
      <c r="C64" s="443"/>
      <c r="D64" s="443"/>
      <c r="E64" s="444"/>
      <c r="F64" s="199" t="s">
        <v>111</v>
      </c>
      <c r="G64" s="194" t="str">
        <f t="shared" si="13"/>
        <v>CLEAR</v>
      </c>
      <c r="H64" s="554" t="str">
        <f t="shared" si="14"/>
        <v>BROWN</v>
      </c>
      <c r="I64" s="554"/>
      <c r="J64" s="195" t="s">
        <v>108</v>
      </c>
      <c r="K64" s="49">
        <f t="shared" si="15"/>
        <v>636</v>
      </c>
      <c r="L64" s="201">
        <f>1/15</f>
        <v>6.6666666666666666E-2</v>
      </c>
      <c r="M64" s="196">
        <f t="shared" si="11"/>
        <v>42.4</v>
      </c>
      <c r="N64" s="196"/>
      <c r="O64" s="197">
        <f t="shared" si="12"/>
        <v>42.4</v>
      </c>
      <c r="P64" s="58"/>
    </row>
    <row r="65" spans="1:16" s="6" customFormat="1" ht="54" customHeight="1">
      <c r="A65" s="186">
        <v>5</v>
      </c>
      <c r="B65" s="442" t="s">
        <v>113</v>
      </c>
      <c r="C65" s="443"/>
      <c r="D65" s="443"/>
      <c r="E65" s="444"/>
      <c r="F65" s="202" t="s">
        <v>114</v>
      </c>
      <c r="G65" s="203" t="str">
        <f t="shared" si="13"/>
        <v>NATURAL</v>
      </c>
      <c r="H65" s="554" t="str">
        <f t="shared" si="14"/>
        <v>BROWN</v>
      </c>
      <c r="I65" s="554"/>
      <c r="J65" s="195" t="s">
        <v>108</v>
      </c>
      <c r="K65" s="49">
        <f t="shared" si="15"/>
        <v>636</v>
      </c>
      <c r="L65" s="201">
        <f>1/15</f>
        <v>6.6666666666666666E-2</v>
      </c>
      <c r="M65" s="196">
        <f t="shared" si="11"/>
        <v>42.4</v>
      </c>
      <c r="N65" s="196"/>
      <c r="O65" s="197">
        <f t="shared" si="12"/>
        <v>42.4</v>
      </c>
      <c r="P65" s="58"/>
    </row>
    <row r="66" spans="1:16" s="6" customFormat="1" ht="54" customHeight="1">
      <c r="A66" s="186">
        <v>6</v>
      </c>
      <c r="B66" s="442" t="s">
        <v>115</v>
      </c>
      <c r="C66" s="443"/>
      <c r="D66" s="443"/>
      <c r="E66" s="444"/>
      <c r="F66" s="202" t="s">
        <v>114</v>
      </c>
      <c r="G66" s="203" t="str">
        <f t="shared" si="13"/>
        <v>NATURAL</v>
      </c>
      <c r="H66" s="554" t="str">
        <f t="shared" si="14"/>
        <v>BROWN</v>
      </c>
      <c r="I66" s="554"/>
      <c r="J66" s="195" t="s">
        <v>108</v>
      </c>
      <c r="K66" s="49">
        <f t="shared" si="15"/>
        <v>636</v>
      </c>
      <c r="L66" s="201">
        <f>L65*2</f>
        <v>0.13333333333333333</v>
      </c>
      <c r="M66" s="196">
        <f t="shared" si="11"/>
        <v>84.8</v>
      </c>
      <c r="N66" s="196"/>
      <c r="O66" s="197">
        <f t="shared" si="12"/>
        <v>84.8</v>
      </c>
      <c r="P66" s="58"/>
    </row>
    <row r="67" spans="1:16" s="63" customFormat="1" ht="20.25" customHeight="1">
      <c r="B67" s="64"/>
      <c r="C67" s="64"/>
      <c r="G67" s="65"/>
      <c r="H67" s="67"/>
      <c r="N67" s="66"/>
      <c r="O67" s="66"/>
      <c r="P67" s="67"/>
    </row>
    <row r="68" spans="1:16" s="6" customFormat="1" ht="33" customHeight="1">
      <c r="B68" s="41" t="s">
        <v>116</v>
      </c>
      <c r="C68" s="68"/>
      <c r="G68" s="69"/>
      <c r="H68" s="71"/>
      <c r="J68" s="447" t="s">
        <v>117</v>
      </c>
      <c r="K68" s="447"/>
      <c r="L68" s="447"/>
      <c r="M68" s="447"/>
      <c r="N68" s="70"/>
      <c r="O68" s="70"/>
      <c r="P68" s="71"/>
    </row>
    <row r="69" spans="1:16" s="68" customFormat="1" ht="157.5" customHeight="1">
      <c r="A69" s="68">
        <v>1</v>
      </c>
      <c r="B69" s="139" t="s">
        <v>118</v>
      </c>
      <c r="C69" s="448" t="s">
        <v>119</v>
      </c>
      <c r="D69" s="449"/>
      <c r="E69" s="449"/>
      <c r="F69" s="449"/>
      <c r="G69" s="449"/>
      <c r="H69" s="449"/>
      <c r="I69" s="449"/>
      <c r="J69" s="140" t="s">
        <v>120</v>
      </c>
      <c r="K69" s="142"/>
      <c r="L69" s="69"/>
      <c r="M69" s="69"/>
      <c r="N69" s="69"/>
      <c r="O69" s="69"/>
      <c r="P69" s="69"/>
    </row>
    <row r="70" spans="1:16" s="6" customFormat="1" ht="0.6" customHeight="1">
      <c r="A70" s="68"/>
      <c r="B70" s="441" t="s">
        <v>121</v>
      </c>
      <c r="C70" s="441"/>
      <c r="D70" s="441"/>
      <c r="E70" s="441"/>
      <c r="F70" s="441"/>
      <c r="G70" s="441"/>
      <c r="H70" s="441"/>
      <c r="I70" s="441"/>
      <c r="J70" s="69"/>
      <c r="K70" s="142"/>
      <c r="L70" s="69"/>
      <c r="M70" s="69"/>
      <c r="N70" s="69"/>
      <c r="O70" s="69"/>
      <c r="P70" s="69"/>
    </row>
    <row r="71" spans="1:16" s="6" customFormat="1" ht="44.25" customHeight="1">
      <c r="A71" s="68"/>
      <c r="B71" s="560" t="s">
        <v>121</v>
      </c>
      <c r="C71" s="560"/>
      <c r="D71" s="560"/>
      <c r="E71" s="560"/>
      <c r="F71" s="560"/>
      <c r="G71" s="560"/>
      <c r="H71" s="560"/>
      <c r="I71" s="560"/>
      <c r="J71" s="69"/>
      <c r="K71" s="142"/>
      <c r="L71" s="69"/>
      <c r="M71" s="69"/>
      <c r="N71" s="69"/>
      <c r="O71" s="69"/>
      <c r="P71" s="69"/>
    </row>
    <row r="72" spans="1:16" s="6" customFormat="1" ht="45.75" customHeight="1">
      <c r="A72" s="68"/>
      <c r="B72" s="561" t="s">
        <v>83</v>
      </c>
      <c r="C72" s="562" t="s">
        <v>122</v>
      </c>
      <c r="D72" s="562"/>
      <c r="E72" s="562"/>
      <c r="F72" s="562"/>
      <c r="G72" s="562"/>
      <c r="H72" s="562"/>
      <c r="I72" s="562"/>
      <c r="J72" s="69"/>
      <c r="K72" s="69"/>
      <c r="L72" s="69"/>
      <c r="M72" s="69"/>
      <c r="N72" s="69"/>
      <c r="O72" s="69"/>
      <c r="P72" s="69"/>
    </row>
    <row r="73" spans="1:16" s="6" customFormat="1" ht="92.25" customHeight="1">
      <c r="A73" s="68"/>
      <c r="B73" s="284" t="str">
        <f>D28</f>
        <v>BROWN</v>
      </c>
      <c r="C73" s="437" t="s">
        <v>123</v>
      </c>
      <c r="D73" s="437"/>
      <c r="E73" s="437"/>
      <c r="F73" s="437"/>
      <c r="G73" s="437"/>
      <c r="H73" s="437"/>
      <c r="I73" s="437"/>
      <c r="J73" s="69"/>
      <c r="K73" s="69"/>
      <c r="L73" s="69"/>
      <c r="M73" s="69"/>
      <c r="N73" s="69"/>
    </row>
    <row r="74" spans="1:16" s="6" customFormat="1" ht="83.25" customHeight="1">
      <c r="A74" s="68"/>
      <c r="B74" s="450" t="s">
        <v>124</v>
      </c>
      <c r="C74" s="450"/>
      <c r="D74" s="450"/>
      <c r="E74" s="450"/>
      <c r="F74" s="450"/>
      <c r="G74" s="450"/>
      <c r="H74" s="450"/>
      <c r="I74" s="450"/>
      <c r="J74" s="69"/>
      <c r="K74" s="69"/>
    </row>
    <row r="75" spans="1:16" s="6" customFormat="1" ht="34.5" customHeight="1">
      <c r="A75" s="68"/>
      <c r="B75" s="563" t="s">
        <v>36</v>
      </c>
      <c r="C75" s="563"/>
      <c r="D75" s="564" t="s">
        <v>125</v>
      </c>
      <c r="E75" s="564" t="s">
        <v>37</v>
      </c>
      <c r="F75" s="564" t="s">
        <v>38</v>
      </c>
      <c r="G75" s="564" t="s">
        <v>39</v>
      </c>
      <c r="H75" s="564" t="s">
        <v>40</v>
      </c>
      <c r="I75" s="564" t="s">
        <v>41</v>
      </c>
    </row>
    <row r="76" spans="1:16" s="75" customFormat="1" ht="57.95" customHeight="1">
      <c r="A76" s="74"/>
      <c r="B76" s="462" t="s">
        <v>126</v>
      </c>
      <c r="C76" s="463"/>
      <c r="D76" s="464" t="s">
        <v>127</v>
      </c>
      <c r="E76" s="465"/>
      <c r="F76" s="465"/>
      <c r="G76" s="465"/>
      <c r="H76" s="465"/>
      <c r="I76" s="466"/>
      <c r="J76" s="72"/>
      <c r="L76" s="179"/>
      <c r="M76" s="179"/>
    </row>
    <row r="77" spans="1:16" s="6" customFormat="1" ht="268.5" customHeight="1">
      <c r="A77" s="68"/>
      <c r="B77" s="467" t="s">
        <v>128</v>
      </c>
      <c r="C77" s="468"/>
      <c r="D77" s="332"/>
      <c r="E77" s="332" t="s">
        <v>129</v>
      </c>
      <c r="F77" s="332" t="s">
        <v>130</v>
      </c>
      <c r="G77" s="332" t="s">
        <v>131</v>
      </c>
      <c r="H77" s="332" t="s">
        <v>132</v>
      </c>
      <c r="I77" s="332" t="s">
        <v>133</v>
      </c>
      <c r="J77" s="69"/>
    </row>
    <row r="78" spans="1:16" s="75" customFormat="1" ht="57.95" customHeight="1">
      <c r="A78" s="74"/>
      <c r="B78" s="462" t="s">
        <v>126</v>
      </c>
      <c r="C78" s="463"/>
      <c r="D78" s="464" t="s">
        <v>134</v>
      </c>
      <c r="E78" s="465"/>
      <c r="F78" s="465"/>
      <c r="G78" s="465"/>
      <c r="H78" s="465"/>
      <c r="I78" s="466"/>
      <c r="J78" s="72"/>
      <c r="L78" s="179"/>
      <c r="M78" s="179"/>
    </row>
    <row r="79" spans="1:16" s="6" customFormat="1" ht="268.5" customHeight="1">
      <c r="A79" s="68"/>
      <c r="B79" s="467" t="s">
        <v>135</v>
      </c>
      <c r="C79" s="468"/>
      <c r="D79" s="332"/>
      <c r="E79" s="332" t="s">
        <v>136</v>
      </c>
      <c r="F79" s="332" t="s">
        <v>137</v>
      </c>
      <c r="G79" s="332" t="s">
        <v>138</v>
      </c>
      <c r="H79" s="332" t="s">
        <v>139</v>
      </c>
      <c r="I79" s="332" t="s">
        <v>140</v>
      </c>
      <c r="J79" s="69"/>
    </row>
    <row r="80" spans="1:16" s="6" customFormat="1" ht="148.5" customHeight="1">
      <c r="A80" s="68"/>
      <c r="B80" s="451" t="s">
        <v>141</v>
      </c>
      <c r="C80" s="452"/>
      <c r="D80" s="452"/>
      <c r="E80" s="452"/>
      <c r="F80" s="452"/>
      <c r="G80" s="452"/>
      <c r="H80" s="452"/>
      <c r="I80" s="452"/>
      <c r="J80" s="69"/>
    </row>
    <row r="81" spans="1:16" s="170" customFormat="1" ht="41.45" customHeight="1">
      <c r="A81" s="167"/>
      <c r="B81" s="168"/>
      <c r="C81" s="168"/>
      <c r="D81" s="166"/>
      <c r="E81" s="166"/>
      <c r="F81" s="166"/>
      <c r="G81" s="166"/>
      <c r="H81" s="166"/>
      <c r="I81" s="166"/>
      <c r="J81" s="169"/>
    </row>
    <row r="82" spans="1:16" s="68" customFormat="1" ht="34.9" hidden="1" customHeight="1">
      <c r="B82" s="139" t="s">
        <v>118</v>
      </c>
      <c r="C82" s="140" t="s">
        <v>142</v>
      </c>
      <c r="D82" s="6"/>
      <c r="E82" s="6"/>
      <c r="F82" s="6"/>
      <c r="G82" s="69"/>
      <c r="H82" s="141"/>
      <c r="I82" s="69"/>
      <c r="J82" s="69"/>
      <c r="K82" s="142"/>
      <c r="L82" s="69"/>
      <c r="M82" s="69"/>
      <c r="N82" s="69"/>
      <c r="O82" s="69"/>
      <c r="P82" s="69"/>
    </row>
    <row r="83" spans="1:16" s="6" customFormat="1" ht="0.6" hidden="1" customHeight="1">
      <c r="A83" s="68"/>
      <c r="B83" s="441" t="s">
        <v>121</v>
      </c>
      <c r="C83" s="441"/>
      <c r="D83" s="441"/>
      <c r="E83" s="441"/>
      <c r="F83" s="441"/>
      <c r="G83" s="441"/>
      <c r="H83" s="441"/>
      <c r="I83" s="441"/>
      <c r="J83" s="69"/>
      <c r="K83" s="142"/>
      <c r="L83" s="69"/>
      <c r="M83" s="69"/>
      <c r="N83" s="69"/>
      <c r="O83" s="69"/>
      <c r="P83" s="69"/>
    </row>
    <row r="84" spans="1:16" s="6" customFormat="1" ht="34.5" hidden="1" customHeight="1">
      <c r="A84" s="68"/>
      <c r="B84" s="560" t="s">
        <v>121</v>
      </c>
      <c r="C84" s="560"/>
      <c r="D84" s="560"/>
      <c r="E84" s="560"/>
      <c r="F84" s="560"/>
      <c r="G84" s="560"/>
      <c r="H84" s="560"/>
      <c r="I84" s="560"/>
      <c r="J84" s="69"/>
      <c r="K84" s="142"/>
      <c r="L84" s="69"/>
      <c r="M84" s="69"/>
      <c r="N84" s="69"/>
      <c r="O84" s="69"/>
      <c r="P84" s="69"/>
    </row>
    <row r="85" spans="1:16" s="6" customFormat="1" ht="34.5" hidden="1" customHeight="1">
      <c r="A85" s="68"/>
      <c r="B85" s="561" t="s">
        <v>83</v>
      </c>
      <c r="C85" s="562" t="s">
        <v>122</v>
      </c>
      <c r="D85" s="562"/>
      <c r="E85" s="562"/>
      <c r="F85" s="562"/>
      <c r="G85" s="562"/>
      <c r="H85" s="562"/>
      <c r="I85" s="562"/>
      <c r="J85" s="69"/>
      <c r="K85" s="69"/>
      <c r="L85" s="69"/>
      <c r="M85" s="69"/>
      <c r="N85" s="69"/>
      <c r="O85" s="69"/>
      <c r="P85" s="69"/>
    </row>
    <row r="86" spans="1:16" s="6" customFormat="1" ht="39" hidden="1" customHeight="1">
      <c r="A86" s="68"/>
      <c r="B86" s="284" t="str">
        <f>$D$18</f>
        <v>PINK</v>
      </c>
      <c r="C86" s="453" t="s">
        <v>143</v>
      </c>
      <c r="D86" s="454"/>
      <c r="E86" s="454"/>
      <c r="F86" s="454"/>
      <c r="G86" s="454"/>
      <c r="H86" s="454"/>
      <c r="I86" s="455"/>
      <c r="J86" s="69"/>
      <c r="K86" s="69"/>
      <c r="L86" s="69"/>
      <c r="M86" s="69"/>
      <c r="N86" s="69"/>
    </row>
    <row r="87" spans="1:16" s="6" customFormat="1" ht="39" hidden="1" customHeight="1">
      <c r="A87" s="68"/>
      <c r="B87" s="196" t="str">
        <f>$D$25</f>
        <v>GREEN</v>
      </c>
      <c r="C87" s="456"/>
      <c r="D87" s="457"/>
      <c r="E87" s="457"/>
      <c r="F87" s="457"/>
      <c r="G87" s="457"/>
      <c r="H87" s="457"/>
      <c r="I87" s="458"/>
      <c r="J87" s="69"/>
      <c r="K87" s="69"/>
      <c r="L87" s="69"/>
      <c r="M87" s="69"/>
      <c r="N87" s="69"/>
    </row>
    <row r="88" spans="1:16" s="6" customFormat="1" ht="39" hidden="1" customHeight="1">
      <c r="A88" s="68"/>
      <c r="B88" s="284" t="str">
        <f>$D$32</f>
        <v>BROWN</v>
      </c>
      <c r="C88" s="459"/>
      <c r="D88" s="460"/>
      <c r="E88" s="460"/>
      <c r="F88" s="460"/>
      <c r="G88" s="460"/>
      <c r="H88" s="460"/>
      <c r="I88" s="461"/>
      <c r="J88" s="69"/>
      <c r="K88" s="69"/>
      <c r="L88" s="69"/>
      <c r="M88" s="69"/>
      <c r="N88" s="69"/>
    </row>
    <row r="89" spans="1:16" s="6" customFormat="1" ht="34.5" hidden="1" customHeight="1">
      <c r="A89" s="68"/>
      <c r="B89" s="441" t="s">
        <v>144</v>
      </c>
      <c r="C89" s="441"/>
      <c r="D89" s="441"/>
      <c r="E89" s="441"/>
      <c r="F89" s="441"/>
      <c r="G89" s="441"/>
      <c r="H89" s="441"/>
      <c r="I89" s="441"/>
      <c r="J89" s="69"/>
      <c r="K89" s="69"/>
    </row>
    <row r="90" spans="1:16" s="6" customFormat="1" ht="34.5" hidden="1" customHeight="1">
      <c r="A90" s="68"/>
      <c r="B90" s="563" t="s">
        <v>36</v>
      </c>
      <c r="C90" s="563"/>
      <c r="D90" s="564" t="s">
        <v>125</v>
      </c>
      <c r="E90" s="564" t="s">
        <v>37</v>
      </c>
      <c r="F90" s="564" t="s">
        <v>38</v>
      </c>
      <c r="G90" s="564" t="s">
        <v>39</v>
      </c>
      <c r="H90" s="564" t="s">
        <v>40</v>
      </c>
      <c r="I90" s="564" t="s">
        <v>41</v>
      </c>
      <c r="J90" s="140" t="s">
        <v>145</v>
      </c>
    </row>
    <row r="91" spans="1:16" s="6" customFormat="1" ht="153.94999999999999" hidden="1" customHeight="1">
      <c r="A91" s="68"/>
      <c r="B91" s="565" t="s">
        <v>146</v>
      </c>
      <c r="C91" s="565"/>
      <c r="D91" s="566"/>
      <c r="E91" s="566"/>
      <c r="F91" s="566"/>
      <c r="G91" s="567">
        <v>3.25</v>
      </c>
      <c r="H91" s="566"/>
      <c r="I91" s="566"/>
      <c r="J91" s="69"/>
    </row>
    <row r="92" spans="1:16" s="68" customFormat="1" ht="34.5" customHeight="1">
      <c r="A92" s="68">
        <v>2</v>
      </c>
      <c r="B92" s="139" t="s">
        <v>147</v>
      </c>
      <c r="C92" s="472" t="s">
        <v>148</v>
      </c>
      <c r="D92" s="472"/>
      <c r="E92" s="472"/>
      <c r="F92" s="472"/>
      <c r="G92" s="69"/>
      <c r="H92" s="141"/>
      <c r="I92" s="69"/>
      <c r="J92" s="69"/>
      <c r="K92" s="142"/>
      <c r="L92" s="69"/>
      <c r="M92" s="69"/>
      <c r="N92" s="69"/>
      <c r="O92" s="69"/>
      <c r="P92" s="69"/>
    </row>
    <row r="93" spans="1:16" s="6" customFormat="1" ht="34.5" hidden="1" customHeight="1">
      <c r="A93" s="68"/>
      <c r="B93" s="441" t="s">
        <v>121</v>
      </c>
      <c r="C93" s="441"/>
      <c r="D93" s="441"/>
      <c r="E93" s="441"/>
      <c r="F93" s="441"/>
      <c r="G93" s="441"/>
      <c r="H93" s="441"/>
      <c r="I93" s="441"/>
      <c r="J93" s="69"/>
      <c r="K93" s="142"/>
      <c r="L93" s="69"/>
      <c r="M93" s="69"/>
      <c r="N93" s="69"/>
      <c r="O93" s="69"/>
      <c r="P93" s="69"/>
    </row>
    <row r="94" spans="1:16" s="6" customFormat="1" ht="34.5" hidden="1" customHeight="1">
      <c r="A94" s="68"/>
      <c r="B94" s="143" t="s">
        <v>83</v>
      </c>
      <c r="C94" s="480" t="s">
        <v>149</v>
      </c>
      <c r="D94" s="480"/>
      <c r="E94" s="480"/>
      <c r="F94" s="480"/>
      <c r="G94" s="480"/>
      <c r="H94" s="480"/>
      <c r="I94" s="480"/>
      <c r="J94" s="69"/>
      <c r="K94" s="69"/>
      <c r="L94" s="69"/>
      <c r="M94" s="69"/>
      <c r="N94" s="69"/>
      <c r="O94" s="69"/>
      <c r="P94" s="69"/>
    </row>
    <row r="95" spans="1:16" s="6" customFormat="1" ht="39" hidden="1" customHeight="1">
      <c r="A95" s="68"/>
      <c r="B95" s="144" t="e">
        <f>#REF!</f>
        <v>#REF!</v>
      </c>
      <c r="C95" s="457" t="s">
        <v>150</v>
      </c>
      <c r="D95" s="457"/>
      <c r="E95" s="457"/>
      <c r="F95" s="457"/>
      <c r="G95" s="457"/>
      <c r="H95" s="457"/>
      <c r="I95" s="457"/>
      <c r="J95" s="69"/>
      <c r="K95" s="69"/>
      <c r="L95" s="69"/>
      <c r="M95" s="69"/>
      <c r="N95" s="69"/>
    </row>
    <row r="96" spans="1:16" s="6" customFormat="1" ht="39" hidden="1" customHeight="1">
      <c r="A96" s="68"/>
      <c r="B96" s="144" t="e">
        <f>#REF!</f>
        <v>#REF!</v>
      </c>
      <c r="C96" s="457" t="s">
        <v>150</v>
      </c>
      <c r="D96" s="457"/>
      <c r="E96" s="457"/>
      <c r="F96" s="457"/>
      <c r="G96" s="457"/>
      <c r="H96" s="457"/>
      <c r="I96" s="457"/>
      <c r="J96" s="69"/>
      <c r="K96" s="69"/>
      <c r="L96" s="69"/>
      <c r="M96" s="69"/>
      <c r="N96" s="69"/>
    </row>
    <row r="97" spans="1:16" s="6" customFormat="1" ht="39" hidden="1" customHeight="1">
      <c r="A97" s="68"/>
      <c r="B97" s="144" t="e">
        <f>#REF!</f>
        <v>#REF!</v>
      </c>
      <c r="C97" s="457" t="s">
        <v>150</v>
      </c>
      <c r="D97" s="457"/>
      <c r="E97" s="457"/>
      <c r="F97" s="457"/>
      <c r="G97" s="457"/>
      <c r="H97" s="457"/>
      <c r="I97" s="457"/>
      <c r="J97" s="69"/>
      <c r="K97" s="69"/>
      <c r="L97" s="69"/>
      <c r="M97" s="69"/>
      <c r="N97" s="69"/>
    </row>
    <row r="98" spans="1:16" s="6" customFormat="1" ht="34.5" hidden="1" customHeight="1">
      <c r="A98" s="68"/>
      <c r="B98" s="441" t="s">
        <v>151</v>
      </c>
      <c r="C98" s="441"/>
      <c r="D98" s="441"/>
      <c r="E98" s="441"/>
      <c r="F98" s="441"/>
      <c r="G98" s="441"/>
      <c r="H98" s="441"/>
      <c r="I98" s="441"/>
      <c r="J98" s="69"/>
      <c r="K98" s="69"/>
    </row>
    <row r="99" spans="1:16" s="6" customFormat="1" ht="34.5" hidden="1" customHeight="1">
      <c r="A99" s="68"/>
      <c r="B99" s="476" t="s">
        <v>36</v>
      </c>
      <c r="C99" s="476"/>
      <c r="D99" s="145" t="s">
        <v>125</v>
      </c>
      <c r="E99" s="145" t="s">
        <v>37</v>
      </c>
      <c r="F99" s="145" t="s">
        <v>38</v>
      </c>
      <c r="G99" s="145" t="s">
        <v>39</v>
      </c>
      <c r="H99" s="145" t="s">
        <v>40</v>
      </c>
      <c r="I99" s="145" t="s">
        <v>41</v>
      </c>
      <c r="J99" s="69"/>
    </row>
    <row r="100" spans="1:16" s="6" customFormat="1" ht="114" hidden="1" customHeight="1">
      <c r="A100" s="68"/>
      <c r="B100" s="473" t="s">
        <v>152</v>
      </c>
      <c r="C100" s="473"/>
      <c r="D100" s="475" t="s">
        <v>153</v>
      </c>
      <c r="E100" s="475"/>
      <c r="F100" s="475"/>
      <c r="G100" s="475"/>
      <c r="H100" s="475"/>
      <c r="I100" s="475"/>
      <c r="J100" s="69"/>
    </row>
    <row r="101" spans="1:16" s="6" customFormat="1" ht="45.6" hidden="1" customHeight="1">
      <c r="A101" s="68"/>
      <c r="B101" s="473" t="s">
        <v>154</v>
      </c>
      <c r="C101" s="473"/>
      <c r="D101" s="474" t="s">
        <v>155</v>
      </c>
      <c r="E101" s="474"/>
      <c r="F101" s="474"/>
      <c r="G101" s="474"/>
      <c r="H101" s="474"/>
      <c r="I101" s="474"/>
      <c r="J101" s="474"/>
    </row>
    <row r="102" spans="1:16" s="68" customFormat="1" ht="71.25" customHeight="1">
      <c r="A102" s="68">
        <v>3</v>
      </c>
      <c r="B102" s="139" t="s">
        <v>156</v>
      </c>
      <c r="C102" s="326" t="s">
        <v>157</v>
      </c>
      <c r="D102" s="140"/>
      <c r="E102" s="140"/>
      <c r="F102" s="140"/>
      <c r="G102" s="69"/>
      <c r="H102" s="141"/>
      <c r="I102" s="69"/>
      <c r="K102" s="142"/>
      <c r="L102" s="69"/>
      <c r="M102" s="69"/>
      <c r="N102" s="69"/>
      <c r="O102" s="69"/>
      <c r="P102" s="69"/>
    </row>
    <row r="103" spans="1:16" s="57" customFormat="1" ht="1.1499999999999999" customHeight="1">
      <c r="A103" s="73"/>
      <c r="B103" s="81" t="s">
        <v>83</v>
      </c>
      <c r="C103" s="477" t="s">
        <v>158</v>
      </c>
      <c r="D103" s="478"/>
      <c r="E103" s="478"/>
      <c r="F103" s="478"/>
      <c r="G103" s="478"/>
      <c r="H103" s="478"/>
      <c r="I103" s="479"/>
      <c r="J103" s="72"/>
      <c r="K103" s="72"/>
      <c r="L103" s="72"/>
      <c r="M103" s="72"/>
      <c r="N103" s="72"/>
      <c r="O103" s="72"/>
      <c r="P103" s="72"/>
    </row>
    <row r="104" spans="1:16" s="57" customFormat="1" ht="63.75" customHeight="1">
      <c r="A104" s="73"/>
      <c r="B104" s="286" t="s">
        <v>83</v>
      </c>
      <c r="C104" s="469" t="s">
        <v>159</v>
      </c>
      <c r="D104" s="470"/>
      <c r="E104" s="470"/>
      <c r="F104" s="470"/>
      <c r="G104" s="470"/>
      <c r="H104" s="470"/>
      <c r="I104" s="471"/>
      <c r="J104" s="72"/>
      <c r="K104" s="72"/>
      <c r="L104" s="72"/>
      <c r="M104" s="72"/>
      <c r="N104" s="72"/>
    </row>
    <row r="105" spans="1:16" s="57" customFormat="1" ht="118.5" customHeight="1">
      <c r="A105" s="73"/>
      <c r="B105" s="287" t="str">
        <f>D28</f>
        <v>BROWN</v>
      </c>
      <c r="C105" s="485" t="s">
        <v>160</v>
      </c>
      <c r="D105" s="486"/>
      <c r="E105" s="486"/>
      <c r="F105" s="486"/>
      <c r="G105" s="486"/>
      <c r="H105" s="486"/>
      <c r="I105" s="487"/>
      <c r="J105" s="72"/>
      <c r="K105" s="72"/>
      <c r="L105" s="72"/>
      <c r="M105" s="72"/>
      <c r="N105" s="72"/>
    </row>
    <row r="106" spans="1:16" s="75" customFormat="1" ht="24.6" customHeight="1">
      <c r="A106" s="74"/>
      <c r="B106" s="74"/>
      <c r="C106" s="76"/>
      <c r="D106" s="76"/>
      <c r="E106" s="76"/>
      <c r="F106" s="76"/>
      <c r="G106" s="76"/>
      <c r="H106" s="107"/>
      <c r="I106" s="76"/>
      <c r="J106" s="76"/>
      <c r="K106" s="76"/>
      <c r="L106" s="76"/>
      <c r="M106" s="76"/>
      <c r="N106" s="76"/>
      <c r="O106" s="76"/>
      <c r="P106" s="76"/>
    </row>
    <row r="107" spans="1:16" s="6" customFormat="1" ht="38.1" customHeight="1">
      <c r="B107" s="484" t="s">
        <v>161</v>
      </c>
      <c r="C107" s="484"/>
      <c r="D107" s="484"/>
      <c r="E107" s="484"/>
      <c r="G107" s="69"/>
      <c r="H107" s="71"/>
      <c r="M107" s="71"/>
      <c r="N107" s="70"/>
      <c r="O107" s="70"/>
      <c r="P107" s="71"/>
    </row>
    <row r="108" spans="1:16" s="131" customFormat="1" ht="45" customHeight="1">
      <c r="A108" s="129">
        <v>1</v>
      </c>
      <c r="B108" s="130" t="s">
        <v>162</v>
      </c>
      <c r="C108" s="129"/>
      <c r="D108" s="129"/>
      <c r="G108" s="132"/>
      <c r="H108" s="133"/>
      <c r="M108" s="133"/>
      <c r="N108" s="134"/>
      <c r="O108" s="134"/>
      <c r="P108" s="133"/>
    </row>
    <row r="109" spans="1:16" s="131" customFormat="1" ht="45" customHeight="1">
      <c r="A109" s="129">
        <v>2</v>
      </c>
      <c r="B109" s="130" t="s">
        <v>163</v>
      </c>
      <c r="C109" s="129"/>
      <c r="D109" s="129"/>
      <c r="G109" s="132"/>
      <c r="H109" s="133"/>
      <c r="M109" s="133"/>
      <c r="N109" s="134"/>
      <c r="O109" s="134"/>
      <c r="P109" s="133"/>
    </row>
    <row r="110" spans="1:16" s="131" customFormat="1" ht="45" customHeight="1">
      <c r="A110" s="129">
        <v>3</v>
      </c>
      <c r="B110" s="130" t="s">
        <v>164</v>
      </c>
      <c r="C110" s="129"/>
      <c r="D110" s="129"/>
      <c r="G110" s="132"/>
      <c r="H110" s="133"/>
      <c r="M110" s="133"/>
      <c r="N110" s="134"/>
      <c r="O110" s="134"/>
      <c r="P110" s="133"/>
    </row>
    <row r="111" spans="1:16" s="136" customFormat="1" ht="32.1">
      <c r="A111" s="135"/>
      <c r="B111" s="568" t="s">
        <v>165</v>
      </c>
      <c r="C111" s="569" t="s">
        <v>125</v>
      </c>
      <c r="D111" s="569" t="s">
        <v>37</v>
      </c>
      <c r="E111" s="569" t="s">
        <v>38</v>
      </c>
      <c r="F111" s="569" t="s">
        <v>39</v>
      </c>
      <c r="G111" s="569" t="s">
        <v>40</v>
      </c>
      <c r="H111" s="569" t="s">
        <v>41</v>
      </c>
      <c r="I111" s="570" t="s">
        <v>42</v>
      </c>
      <c r="L111" s="137"/>
      <c r="M111" s="138"/>
      <c r="N111" s="138"/>
      <c r="O111" s="137"/>
    </row>
    <row r="112" spans="1:16" s="136" customFormat="1" ht="32.1">
      <c r="A112" s="135"/>
      <c r="B112" s="568" t="s">
        <v>166</v>
      </c>
      <c r="C112" s="571">
        <f t="shared" ref="C112:H112" si="16">F34</f>
        <v>0</v>
      </c>
      <c r="D112" s="571">
        <f>G34</f>
        <v>102</v>
      </c>
      <c r="E112" s="571">
        <f t="shared" si="16"/>
        <v>197</v>
      </c>
      <c r="F112" s="571">
        <f t="shared" si="16"/>
        <v>197</v>
      </c>
      <c r="G112" s="571">
        <f t="shared" si="16"/>
        <v>102</v>
      </c>
      <c r="H112" s="571">
        <f t="shared" si="16"/>
        <v>38</v>
      </c>
      <c r="I112" s="572">
        <f>SUM(C112:H112)</f>
        <v>636</v>
      </c>
      <c r="L112" s="137"/>
      <c r="M112" s="138"/>
      <c r="N112" s="138"/>
      <c r="O112" s="137"/>
    </row>
    <row r="113" spans="1:16" ht="117.75" customHeight="1">
      <c r="A113" s="482" t="s">
        <v>167</v>
      </c>
      <c r="B113" s="483"/>
      <c r="C113" s="483"/>
      <c r="D113" s="483"/>
      <c r="E113" s="483"/>
      <c r="F113" s="483"/>
      <c r="G113" s="483"/>
      <c r="H113" s="483"/>
      <c r="I113" s="483"/>
      <c r="J113" s="483"/>
      <c r="K113" s="483"/>
      <c r="L113" s="483"/>
      <c r="M113" s="483"/>
      <c r="N113" s="483"/>
      <c r="O113" s="483"/>
      <c r="P113" s="483"/>
    </row>
    <row r="114" spans="1:16" ht="45.95">
      <c r="A114" s="98"/>
      <c r="B114" s="164"/>
      <c r="C114" s="99"/>
      <c r="D114" s="99"/>
      <c r="E114" s="99"/>
      <c r="F114" s="99"/>
      <c r="G114" s="100"/>
      <c r="H114" s="108"/>
      <c r="I114" s="99"/>
      <c r="J114" s="99"/>
      <c r="K114" s="99"/>
      <c r="L114" s="99"/>
      <c r="M114" s="99"/>
      <c r="N114" s="99"/>
      <c r="O114" s="99"/>
      <c r="P114" s="99"/>
    </row>
    <row r="115" spans="1:16" ht="45.95">
      <c r="A115" s="98"/>
      <c r="B115" s="164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</row>
    <row r="116" spans="1:16" ht="45.95">
      <c r="A116" s="98"/>
      <c r="B116" s="164"/>
      <c r="C116" s="99"/>
      <c r="D116" s="99"/>
      <c r="E116" s="99"/>
      <c r="F116" s="99"/>
      <c r="G116" s="100"/>
      <c r="H116" s="108"/>
      <c r="I116" s="99"/>
      <c r="J116" s="99"/>
      <c r="K116" s="99"/>
      <c r="L116" s="99"/>
      <c r="M116" s="99"/>
      <c r="N116" s="99"/>
      <c r="O116" s="99"/>
      <c r="P116" s="99"/>
    </row>
    <row r="117" spans="1:16" ht="45.95">
      <c r="A117" s="98"/>
      <c r="B117" s="165"/>
      <c r="C117" s="99"/>
      <c r="D117" s="99"/>
      <c r="E117" s="99"/>
      <c r="F117" s="99"/>
      <c r="G117" s="100"/>
      <c r="H117" s="108"/>
      <c r="I117" s="99"/>
      <c r="J117" s="99"/>
      <c r="K117" s="99"/>
      <c r="L117" s="99"/>
      <c r="M117" s="99"/>
      <c r="N117" s="99"/>
      <c r="O117" s="99"/>
      <c r="P117" s="99"/>
    </row>
    <row r="118" spans="1:16">
      <c r="A118" s="98"/>
      <c r="B118" s="98"/>
      <c r="C118" s="98"/>
      <c r="D118" s="98"/>
      <c r="E118" s="98"/>
      <c r="F118" s="98"/>
      <c r="G118" s="101"/>
      <c r="H118" s="109"/>
      <c r="I118" s="98"/>
      <c r="J118" s="98"/>
      <c r="K118" s="98"/>
      <c r="L118" s="98"/>
      <c r="M118" s="98"/>
      <c r="N118" s="98"/>
      <c r="O118" s="98"/>
      <c r="P118" s="98"/>
    </row>
    <row r="119" spans="1:16" ht="45.95">
      <c r="A119" s="98"/>
      <c r="B119" s="164"/>
      <c r="C119" s="99"/>
      <c r="D119" s="99"/>
      <c r="E119" s="99"/>
      <c r="F119" s="99"/>
      <c r="G119" s="100"/>
      <c r="H119" s="108"/>
      <c r="I119" s="99"/>
      <c r="J119" s="99"/>
      <c r="K119" s="99"/>
      <c r="L119" s="99"/>
      <c r="M119" s="99"/>
      <c r="N119" s="99"/>
      <c r="O119" s="99"/>
      <c r="P119" s="99"/>
    </row>
  </sheetData>
  <mergeCells count="102">
    <mergeCell ref="B30:C30"/>
    <mergeCell ref="H52:I52"/>
    <mergeCell ref="B53:E53"/>
    <mergeCell ref="H53:I53"/>
    <mergeCell ref="B54:E54"/>
    <mergeCell ref="H54:I54"/>
    <mergeCell ref="H55:I55"/>
    <mergeCell ref="H48:I48"/>
    <mergeCell ref="A1:L3"/>
    <mergeCell ref="B39:C39"/>
    <mergeCell ref="B41:C41"/>
    <mergeCell ref="L11:P11"/>
    <mergeCell ref="M1:N1"/>
    <mergeCell ref="O1:P1"/>
    <mergeCell ref="M2:N2"/>
    <mergeCell ref="O2:P2"/>
    <mergeCell ref="M3:N3"/>
    <mergeCell ref="O3:P3"/>
    <mergeCell ref="M37:P37"/>
    <mergeCell ref="G5:L9"/>
    <mergeCell ref="M39:P39"/>
    <mergeCell ref="D8:F8"/>
    <mergeCell ref="D11:F11"/>
    <mergeCell ref="B13:F13"/>
    <mergeCell ref="A37:C37"/>
    <mergeCell ref="B31:C31"/>
    <mergeCell ref="A113:P113"/>
    <mergeCell ref="B107:E107"/>
    <mergeCell ref="C96:I96"/>
    <mergeCell ref="C105:I105"/>
    <mergeCell ref="M41:P41"/>
    <mergeCell ref="J45:P45"/>
    <mergeCell ref="B46:E46"/>
    <mergeCell ref="J46:P46"/>
    <mergeCell ref="B42:P42"/>
    <mergeCell ref="B43:E43"/>
    <mergeCell ref="J43:P43"/>
    <mergeCell ref="J44:P44"/>
    <mergeCell ref="H50:I50"/>
    <mergeCell ref="H57:I57"/>
    <mergeCell ref="B45:E45"/>
    <mergeCell ref="B51:E51"/>
    <mergeCell ref="B49:E49"/>
    <mergeCell ref="H51:I51"/>
    <mergeCell ref="B56:E56"/>
    <mergeCell ref="B44:E44"/>
    <mergeCell ref="B50:E50"/>
    <mergeCell ref="H49:I49"/>
    <mergeCell ref="A48:E48"/>
    <mergeCell ref="C104:I104"/>
    <mergeCell ref="C92:F92"/>
    <mergeCell ref="B100:C100"/>
    <mergeCell ref="B101:C101"/>
    <mergeCell ref="D101:J101"/>
    <mergeCell ref="B93:I93"/>
    <mergeCell ref="D100:I100"/>
    <mergeCell ref="C97:I97"/>
    <mergeCell ref="B99:C99"/>
    <mergeCell ref="C95:I95"/>
    <mergeCell ref="C103:I103"/>
    <mergeCell ref="B98:I98"/>
    <mergeCell ref="C94:I94"/>
    <mergeCell ref="B74:I74"/>
    <mergeCell ref="B89:I89"/>
    <mergeCell ref="B90:C90"/>
    <mergeCell ref="B91:C91"/>
    <mergeCell ref="B80:I80"/>
    <mergeCell ref="B75:C75"/>
    <mergeCell ref="C86:I88"/>
    <mergeCell ref="B76:C76"/>
    <mergeCell ref="D76:I76"/>
    <mergeCell ref="B77:C77"/>
    <mergeCell ref="B83:I83"/>
    <mergeCell ref="B84:I84"/>
    <mergeCell ref="C85:I85"/>
    <mergeCell ref="B78:C78"/>
    <mergeCell ref="D78:I78"/>
    <mergeCell ref="B79:C79"/>
    <mergeCell ref="P51:P56"/>
    <mergeCell ref="C73:I73"/>
    <mergeCell ref="A60:E60"/>
    <mergeCell ref="B70:I70"/>
    <mergeCell ref="B71:I71"/>
    <mergeCell ref="B61:E61"/>
    <mergeCell ref="H60:I60"/>
    <mergeCell ref="B65:E65"/>
    <mergeCell ref="H65:I65"/>
    <mergeCell ref="B66:E66"/>
    <mergeCell ref="C72:I72"/>
    <mergeCell ref="B57:E57"/>
    <mergeCell ref="J68:M68"/>
    <mergeCell ref="B64:E64"/>
    <mergeCell ref="H66:I66"/>
    <mergeCell ref="H64:I64"/>
    <mergeCell ref="C69:I69"/>
    <mergeCell ref="B55:E55"/>
    <mergeCell ref="H63:I63"/>
    <mergeCell ref="H61:I61"/>
    <mergeCell ref="B62:E62"/>
    <mergeCell ref="H62:I62"/>
    <mergeCell ref="H56:I56"/>
    <mergeCell ref="B63:E63"/>
  </mergeCells>
  <printOptions horizontalCentered="1"/>
  <pageMargins left="0" right="0" top="0.75" bottom="0.75" header="0" footer="0"/>
  <pageSetup paperSize="9" scale="31" fitToHeight="0" orientation="portrait" r:id="rId1"/>
  <headerFooter>
    <oddHeader>&amp;L&amp;G&amp;R&amp;"-,Bold"&amp;48CUTTING DOCKET</oddHeader>
    <oddFooter>&amp;L&amp;G&amp;R&amp;G</oddFooter>
  </headerFooter>
  <rowBreaks count="3" manualBreakCount="3">
    <brk id="46" max="15" man="1"/>
    <brk id="67" max="15" man="1"/>
    <brk id="105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P43"/>
  <sheetViews>
    <sheetView view="pageBreakPreview" topLeftCell="A23" zoomScale="40" zoomScaleNormal="55" zoomScaleSheetLayoutView="40" workbookViewId="0">
      <selection activeCell="D12" sqref="D12"/>
    </sheetView>
  </sheetViews>
  <sheetFormatPr defaultColWidth="9.28515625" defaultRowHeight="21.6"/>
  <cols>
    <col min="1" max="1" width="70.42578125" style="95" customWidth="1"/>
    <col min="2" max="2" width="100.42578125" style="96" hidden="1" customWidth="1"/>
    <col min="3" max="3" width="98.7109375" style="96" hidden="1" customWidth="1"/>
    <col min="4" max="4" width="189.140625" style="96" customWidth="1"/>
    <col min="5" max="16384" width="9.28515625" style="96"/>
  </cols>
  <sheetData>
    <row r="1" spans="1:4" s="91" customFormat="1" ht="134.25" customHeight="1">
      <c r="A1" s="89" t="s">
        <v>168</v>
      </c>
      <c r="B1" s="90"/>
      <c r="C1" s="90"/>
      <c r="D1" s="90"/>
    </row>
    <row r="2" spans="1:4" s="91" customFormat="1" ht="37.5" customHeight="1">
      <c r="A2" s="90" t="str">
        <f>'1. CD'!B6</f>
        <v xml:space="preserve">JOB NUMBER:  </v>
      </c>
      <c r="B2" s="90" t="str">
        <f>'1. CD'!D6</f>
        <v>G10  SS24  G2638</v>
      </c>
      <c r="C2" s="90"/>
      <c r="D2" s="90" t="str">
        <f>B2</f>
        <v>G10  SS24  G2638</v>
      </c>
    </row>
    <row r="3" spans="1:4" s="91" customFormat="1" ht="37.5" customHeight="1">
      <c r="A3" s="92" t="str">
        <f>'1. CD'!B7</f>
        <v xml:space="preserve">STYLE NUMBER: </v>
      </c>
      <c r="B3" s="92" t="str">
        <f>'1. CD'!D7</f>
        <v>G10AHD117A</v>
      </c>
      <c r="C3" s="90"/>
      <c r="D3" s="90" t="str">
        <f>B3</f>
        <v>G10AHD117A</v>
      </c>
    </row>
    <row r="4" spans="1:4" s="91" customFormat="1" ht="37.5" customHeight="1">
      <c r="A4" s="92" t="str">
        <f>'1. CD'!B8</f>
        <v xml:space="preserve">STYLE NAME : </v>
      </c>
      <c r="B4" s="92" t="str">
        <f>'1. CD'!D8</f>
        <v>LICENSE HOODIE by GOLF WANG</v>
      </c>
      <c r="C4" s="90"/>
      <c r="D4" s="90" t="str">
        <f>B4</f>
        <v>LICENSE HOODIE by GOLF WANG</v>
      </c>
    </row>
    <row r="5" spans="1:4" s="91" customFormat="1" ht="76.150000000000006" hidden="1" customHeight="1">
      <c r="A5" s="93"/>
      <c r="B5" s="573" t="str">
        <f>'1. CD'!D18</f>
        <v>PINK</v>
      </c>
      <c r="C5" s="573" t="str">
        <f>'1. CD'!D25</f>
        <v>GREEN</v>
      </c>
      <c r="D5" s="573" t="str">
        <f>'1. CD'!D32</f>
        <v>BROWN</v>
      </c>
    </row>
    <row r="6" spans="1:4" s="94" customFormat="1" ht="69.75" customHeight="1">
      <c r="A6" s="180" t="s">
        <v>169</v>
      </c>
      <c r="B6" s="180" t="str">
        <f t="shared" ref="B6" si="0">B5</f>
        <v>PINK</v>
      </c>
      <c r="C6" s="180" t="str">
        <f>'1. CD'!D24</f>
        <v>GREEN</v>
      </c>
      <c r="D6" s="180" t="str">
        <f>'1. CD'!E39</f>
        <v>BISON</v>
      </c>
    </row>
    <row r="7" spans="1:4" s="94" customFormat="1" ht="76.5" customHeight="1">
      <c r="A7" s="574" t="s">
        <v>170</v>
      </c>
      <c r="B7" s="575" t="str">
        <f>'1. CD'!L12</f>
        <v>100% COTTON</v>
      </c>
      <c r="C7" s="527"/>
      <c r="D7" s="527"/>
    </row>
    <row r="8" spans="1:4" s="94" customFormat="1" ht="345.75" customHeight="1">
      <c r="A8" s="111" t="str">
        <f>'1. CD'!D39</f>
        <v>VẢI CHÍNH</v>
      </c>
      <c r="B8" s="272"/>
      <c r="C8" s="272"/>
      <c r="D8" s="272" t="s">
        <v>171</v>
      </c>
    </row>
    <row r="9" spans="1:4" s="94" customFormat="1" ht="409.5" hidden="1" customHeight="1">
      <c r="A9" s="112"/>
      <c r="B9" s="113" t="s">
        <v>172</v>
      </c>
      <c r="C9" s="113" t="s">
        <v>172</v>
      </c>
      <c r="D9" s="113" t="s">
        <v>172</v>
      </c>
    </row>
    <row r="10" spans="1:4" s="94" customFormat="1" ht="115.5" customHeight="1">
      <c r="A10" s="180" t="str">
        <f>'1. CD'!B41</f>
        <v>RIB 2X2_COTTON SPANDEX_97/3_390GSM_VTK5824</v>
      </c>
      <c r="B10" s="180" t="str">
        <f t="shared" ref="B10:C10" si="1">B6</f>
        <v>PINK</v>
      </c>
      <c r="C10" s="180" t="str">
        <f t="shared" si="1"/>
        <v>GREEN</v>
      </c>
      <c r="D10" s="180" t="str">
        <f t="shared" ref="D10" si="2">D6</f>
        <v>BISON</v>
      </c>
    </row>
    <row r="11" spans="1:4" s="94" customFormat="1" ht="249" customHeight="1">
      <c r="A11" s="111" t="str">
        <f>'1. CD'!D41</f>
        <v xml:space="preserve">LAI TAY, LAI ÁO </v>
      </c>
      <c r="B11" s="272" t="s">
        <v>173</v>
      </c>
      <c r="C11" s="272" t="s">
        <v>174</v>
      </c>
      <c r="D11" s="272"/>
    </row>
    <row r="12" spans="1:4" s="94" customFormat="1" ht="74.099999999999994">
      <c r="A12" s="180" t="str">
        <f>'1. CD'!B49</f>
        <v>CHỈ 40/2 MAY CHÍNH + VẮT SỔ</v>
      </c>
      <c r="B12" s="432" t="str">
        <f t="shared" ref="B12:C12" si="3">B10</f>
        <v>PINK</v>
      </c>
      <c r="C12" s="432" t="str">
        <f t="shared" si="3"/>
        <v>GREEN</v>
      </c>
      <c r="D12" s="432" t="str">
        <f>'1. CD'!F49</f>
        <v>BISON</v>
      </c>
    </row>
    <row r="13" spans="1:4" s="94" customFormat="1" ht="117.6" customHeight="1">
      <c r="A13" s="183" t="str">
        <f>'1. CD'!B49</f>
        <v>CHỈ 40/2 MAY CHÍNH + VẮT SỔ</v>
      </c>
      <c r="B13" s="576" t="str">
        <f>'1. CD'!G49</f>
        <v>BR1939</v>
      </c>
      <c r="C13" s="576" t="e">
        <f>'1. CD'!#REF!</f>
        <v>#REF!</v>
      </c>
      <c r="D13" s="577" t="str">
        <f>'1. CD'!G49</f>
        <v>BR1939</v>
      </c>
    </row>
    <row r="14" spans="1:4" s="94" customFormat="1" ht="36.950000000000003">
      <c r="A14" s="180" t="str">
        <f>'1. CD'!B50</f>
        <v>CHỈ 40/2 MAY NHÃN</v>
      </c>
      <c r="B14" s="432" t="str">
        <f t="shared" ref="B14:C14" si="4">B12</f>
        <v>PINK</v>
      </c>
      <c r="C14" s="432" t="str">
        <f t="shared" si="4"/>
        <v>GREEN</v>
      </c>
      <c r="D14" s="432" t="str">
        <f>'1. CD'!F50</f>
        <v xml:space="preserve">WHITE </v>
      </c>
    </row>
    <row r="15" spans="1:4" s="94" customFormat="1" ht="141.75" customHeight="1">
      <c r="A15" s="183" t="s">
        <v>175</v>
      </c>
      <c r="B15" s="576" t="str">
        <f>'1. CD'!G51</f>
        <v xml:space="preserve">BLACK /WHITE </v>
      </c>
      <c r="C15" s="576" t="e">
        <f>'1. CD'!#REF!</f>
        <v>#REF!</v>
      </c>
      <c r="D15" s="576" t="str">
        <f>'1. CD'!G50</f>
        <v>WHITE</v>
      </c>
    </row>
    <row r="16" spans="1:4" s="94" customFormat="1" ht="135" customHeight="1">
      <c r="A16" s="185" t="str">
        <f>'1. CD'!B51</f>
        <v>NHÃN CHÍNH -SIZE TAB (DAMASK - WOVEN) 2" X 1"</v>
      </c>
      <c r="B16" s="525" t="str">
        <f>'1. CD'!F51</f>
        <v xml:space="preserve">BLACK /WHITE </v>
      </c>
      <c r="C16" s="526"/>
      <c r="D16" s="528"/>
    </row>
    <row r="17" spans="1:13" s="94" customFormat="1" ht="408.75" customHeight="1">
      <c r="A17" s="181" t="s">
        <v>176</v>
      </c>
      <c r="B17" s="296"/>
      <c r="C17" s="296"/>
      <c r="D17" s="296"/>
    </row>
    <row r="18" spans="1:13" s="94" customFormat="1" ht="175.5" customHeight="1">
      <c r="A18" s="185" t="s">
        <v>177</v>
      </c>
      <c r="B18" s="525" t="str">
        <f>'1. CD'!F52</f>
        <v xml:space="preserve">BLACK /WHITE </v>
      </c>
      <c r="C18" s="526"/>
      <c r="D18" s="528"/>
    </row>
    <row r="19" spans="1:13" s="94" customFormat="1" ht="333.95" customHeight="1">
      <c r="A19" s="181" t="s">
        <v>178</v>
      </c>
      <c r="B19" s="296"/>
      <c r="C19" s="296"/>
      <c r="D19" s="578"/>
      <c r="M19"/>
    </row>
    <row r="20" spans="1:13" s="94" customFormat="1" ht="175.5" customHeight="1">
      <c r="A20" s="185" t="str">
        <f>'1. CD'!B57</f>
        <v xml:space="preserve">NHÃN THÀNH PHẦN 100% COTTON-THEO TỪNG SIZE </v>
      </c>
      <c r="B20" s="525" t="str">
        <f>'1. CD'!F57 &amp;"(GẮN NHÃN TRƯỚC WASH)"</f>
        <v>BLACK /WHITE (GẮN NHÃN TRƯỚC WASH)</v>
      </c>
      <c r="C20" s="526"/>
      <c r="D20" s="528"/>
    </row>
    <row r="21" spans="1:13" s="94" customFormat="1" ht="333.95" customHeight="1">
      <c r="A21" s="183" t="s">
        <v>179</v>
      </c>
      <c r="B21" s="296"/>
      <c r="C21" s="296"/>
      <c r="D21" s="578"/>
    </row>
    <row r="22" spans="1:13" s="94" customFormat="1" ht="116.1" customHeight="1">
      <c r="A22" s="180" t="s">
        <v>107</v>
      </c>
      <c r="B22" s="529" t="str">
        <f>'1. CD'!G61&amp; "(CHI TIẾT STICKER ĐÍNH KÈM NHƯ TÁC NGHIỆP) "</f>
        <v xml:space="preserve">WHITE(CHI TIẾT STICKER ĐÍNH KÈM NHƯ TÁC NGHIỆP) </v>
      </c>
      <c r="C22" s="529"/>
      <c r="D22" s="529"/>
    </row>
    <row r="23" spans="1:13" s="94" customFormat="1" ht="402.95" customHeight="1">
      <c r="A23" s="181" t="s">
        <v>180</v>
      </c>
      <c r="B23" s="530" t="s">
        <v>181</v>
      </c>
      <c r="C23" s="524"/>
      <c r="D23" s="524"/>
      <c r="E23" s="524"/>
      <c r="F23" s="524"/>
    </row>
    <row r="24" spans="1:13" s="94" customFormat="1" ht="98.1" customHeight="1">
      <c r="A24" s="180" t="s">
        <v>110</v>
      </c>
      <c r="B24" s="525" t="s">
        <v>111</v>
      </c>
      <c r="C24" s="526"/>
      <c r="D24" s="182"/>
    </row>
    <row r="25" spans="1:13" s="94" customFormat="1" ht="408" customHeight="1">
      <c r="A25" s="183" t="s">
        <v>182</v>
      </c>
      <c r="B25" s="184"/>
      <c r="C25" s="184"/>
      <c r="D25" s="184"/>
    </row>
    <row r="26" spans="1:13" s="94" customFormat="1" ht="116.1" customHeight="1">
      <c r="A26" s="180" t="s">
        <v>112</v>
      </c>
      <c r="B26" s="525" t="s">
        <v>111</v>
      </c>
      <c r="C26" s="526"/>
      <c r="D26" s="526"/>
    </row>
    <row r="27" spans="1:13" s="94" customFormat="1" ht="92.25" customHeight="1">
      <c r="A27" s="273" t="s">
        <v>183</v>
      </c>
      <c r="B27" s="184"/>
      <c r="C27" s="184"/>
      <c r="D27" s="184"/>
    </row>
    <row r="28" spans="1:13" s="94" customFormat="1" ht="122.45" customHeight="1">
      <c r="A28" s="185" t="s">
        <v>184</v>
      </c>
      <c r="B28" s="525" t="s">
        <v>185</v>
      </c>
      <c r="C28" s="527"/>
      <c r="D28" s="527"/>
    </row>
    <row r="29" spans="1:13" s="94" customFormat="1" ht="392.25" customHeight="1">
      <c r="A29" s="183" t="s">
        <v>186</v>
      </c>
      <c r="B29" s="184"/>
      <c r="C29" s="184"/>
      <c r="D29" s="184"/>
      <c r="G29" s="94">
        <f>ROUNDUP(G28*2%,0)+2</f>
        <v>2</v>
      </c>
    </row>
    <row r="37" spans="1:16" ht="36.950000000000003">
      <c r="K37" s="96">
        <v>3</v>
      </c>
      <c r="M37" s="94"/>
      <c r="N37" s="94"/>
      <c r="O37" s="94"/>
      <c r="P37" s="94"/>
    </row>
    <row r="39" spans="1:16" ht="29.1">
      <c r="A39" s="416"/>
      <c r="B39" s="411"/>
      <c r="C39" s="411"/>
      <c r="D39" s="411"/>
      <c r="E39" s="411"/>
      <c r="F39" s="411"/>
      <c r="G39" s="411"/>
      <c r="H39" s="411"/>
      <c r="I39" s="411"/>
      <c r="J39" s="411"/>
      <c r="K39" s="411"/>
    </row>
    <row r="40" spans="1:16" ht="29.1">
      <c r="A40" s="416"/>
      <c r="B40" s="411"/>
      <c r="C40" s="411"/>
      <c r="D40" s="411"/>
      <c r="E40" s="411"/>
      <c r="F40" s="411"/>
      <c r="G40" s="411"/>
      <c r="H40" s="411"/>
      <c r="I40" s="411"/>
      <c r="J40" s="411"/>
      <c r="K40" s="411"/>
    </row>
    <row r="41" spans="1:16" ht="29.1">
      <c r="A41" s="416"/>
      <c r="B41" s="411"/>
      <c r="C41" s="411"/>
      <c r="D41" s="411"/>
      <c r="E41" s="411"/>
      <c r="F41" s="411"/>
      <c r="G41" s="411"/>
      <c r="H41" s="411"/>
      <c r="I41" s="411"/>
      <c r="J41" s="411"/>
      <c r="K41" s="411"/>
    </row>
    <row r="42" spans="1:16" ht="29.1">
      <c r="A42" s="416"/>
      <c r="B42" s="411"/>
      <c r="C42" s="411"/>
      <c r="D42" s="411"/>
      <c r="E42" s="411"/>
      <c r="F42" s="411"/>
      <c r="G42" s="411"/>
      <c r="H42" s="411"/>
      <c r="I42" s="411"/>
      <c r="J42" s="411"/>
      <c r="K42" s="411"/>
    </row>
    <row r="43" spans="1:16" ht="29.1">
      <c r="A43" s="417"/>
      <c r="B43" s="411"/>
      <c r="C43" s="411"/>
      <c r="D43" s="411"/>
      <c r="E43" s="411"/>
      <c r="F43" s="411"/>
      <c r="G43" s="411"/>
      <c r="H43" s="411"/>
      <c r="I43" s="411"/>
      <c r="J43" s="411"/>
      <c r="K43" s="411"/>
    </row>
  </sheetData>
  <mergeCells count="10">
    <mergeCell ref="E23:F23"/>
    <mergeCell ref="B26:D26"/>
    <mergeCell ref="B28:D28"/>
    <mergeCell ref="B24:C24"/>
    <mergeCell ref="B7:D7"/>
    <mergeCell ref="B18:D18"/>
    <mergeCell ref="B22:D22"/>
    <mergeCell ref="B23:D23"/>
    <mergeCell ref="B16:D16"/>
    <mergeCell ref="B20:D20"/>
  </mergeCells>
  <printOptions horizontalCentered="1"/>
  <pageMargins left="0" right="0" top="0.5" bottom="0" header="0" footer="0"/>
  <pageSetup paperSize="9" scale="38" fitToHeight="0" orientation="portrait" r:id="rId1"/>
  <rowBreaks count="2" manualBreakCount="2">
    <brk id="17" max="3" man="1"/>
    <brk id="23" max="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7B9F7-6B88-4432-94F0-3A7FA3D79E3A}">
  <sheetPr filterMode="1">
    <pageSetUpPr fitToPage="1"/>
  </sheetPr>
  <dimension ref="A1:N113"/>
  <sheetViews>
    <sheetView view="pageBreakPreview" zoomScale="60" zoomScaleNormal="55" workbookViewId="0">
      <pane xSplit="3" ySplit="1" topLeftCell="D104" activePane="bottomRight" state="frozen"/>
      <selection pane="bottomRight" activeCell="D104" sqref="D104"/>
      <selection pane="bottomLeft" activeCell="A2" sqref="A2"/>
      <selection pane="topRight" activeCell="D1" sqref="D1"/>
    </sheetView>
  </sheetViews>
  <sheetFormatPr defaultColWidth="8.85546875" defaultRowHeight="23.45" outlineLevelCol="1"/>
  <cols>
    <col min="1" max="1" width="21.28515625" style="301" customWidth="1"/>
    <col min="2" max="2" width="23.85546875" style="309" customWidth="1"/>
    <col min="3" max="3" width="35.7109375" style="301" hidden="1" customWidth="1"/>
    <col min="4" max="4" width="31.28515625" style="301" customWidth="1"/>
    <col min="5" max="5" width="15.85546875" style="301" customWidth="1"/>
    <col min="6" max="6" width="16.140625" style="309" customWidth="1"/>
    <col min="7" max="7" width="15" style="309" bestFit="1" customWidth="1"/>
    <col min="8" max="8" width="14" style="309" hidden="1" customWidth="1"/>
    <col min="9" max="9" width="18.28515625" style="309" hidden="1" customWidth="1"/>
    <col min="10" max="10" width="26.5703125" style="309" customWidth="1" outlineLevel="1"/>
    <col min="11" max="11" width="15.140625" style="320" customWidth="1" outlineLevel="1"/>
    <col min="12" max="12" width="32.5703125" style="309" customWidth="1"/>
    <col min="13" max="13" width="25" style="321" customWidth="1"/>
    <col min="14" max="14" width="57.42578125" style="309" bestFit="1" customWidth="1"/>
    <col min="15" max="16384" width="8.85546875" style="309"/>
  </cols>
  <sheetData>
    <row r="1" spans="1:14" s="301" customFormat="1" ht="47.1">
      <c r="A1" s="297" t="s">
        <v>187</v>
      </c>
      <c r="B1" s="298" t="s">
        <v>188</v>
      </c>
      <c r="C1" s="298" t="s">
        <v>189</v>
      </c>
      <c r="D1" s="298" t="s">
        <v>190</v>
      </c>
      <c r="E1" s="298" t="s">
        <v>191</v>
      </c>
      <c r="F1" s="298" t="s">
        <v>192</v>
      </c>
      <c r="G1" s="298" t="s">
        <v>165</v>
      </c>
      <c r="H1" s="298" t="s">
        <v>193</v>
      </c>
      <c r="I1" s="298" t="s">
        <v>194</v>
      </c>
      <c r="J1" s="298" t="s">
        <v>195</v>
      </c>
      <c r="K1" s="299" t="s">
        <v>196</v>
      </c>
      <c r="L1" s="298" t="s">
        <v>197</v>
      </c>
      <c r="M1" s="300" t="s">
        <v>198</v>
      </c>
    </row>
    <row r="2" spans="1:14" ht="47.1" hidden="1">
      <c r="A2" s="302" t="s">
        <v>199</v>
      </c>
      <c r="B2" s="421" t="s">
        <v>200</v>
      </c>
      <c r="C2" s="304" t="s">
        <v>201</v>
      </c>
      <c r="D2" s="422" t="s">
        <v>202</v>
      </c>
      <c r="E2" s="304" t="s">
        <v>18</v>
      </c>
      <c r="F2" s="305" t="s">
        <v>203</v>
      </c>
      <c r="G2" s="305" t="s">
        <v>204</v>
      </c>
      <c r="H2" s="303">
        <v>96</v>
      </c>
      <c r="I2" s="303">
        <f>ROUNDUP(H2*1.08,0)</f>
        <v>104</v>
      </c>
      <c r="J2" s="303" t="s">
        <v>205</v>
      </c>
      <c r="K2" s="306" t="s">
        <v>206</v>
      </c>
      <c r="L2" s="303" t="s">
        <v>207</v>
      </c>
      <c r="M2" s="307" t="s">
        <v>208</v>
      </c>
      <c r="N2" s="308"/>
    </row>
    <row r="3" spans="1:14" ht="47.1" hidden="1">
      <c r="A3" s="302" t="s">
        <v>199</v>
      </c>
      <c r="B3" s="421" t="s">
        <v>200</v>
      </c>
      <c r="C3" s="304" t="s">
        <v>201</v>
      </c>
      <c r="D3" s="422" t="s">
        <v>202</v>
      </c>
      <c r="E3" s="304" t="s">
        <v>18</v>
      </c>
      <c r="F3" s="305" t="s">
        <v>203</v>
      </c>
      <c r="G3" s="305" t="s">
        <v>209</v>
      </c>
      <c r="H3" s="303">
        <v>186</v>
      </c>
      <c r="I3" s="303">
        <f>ROUNDUP(H3*1.1,0)</f>
        <v>205</v>
      </c>
      <c r="J3" s="303" t="s">
        <v>205</v>
      </c>
      <c r="K3" s="306" t="s">
        <v>206</v>
      </c>
      <c r="L3" s="303" t="s">
        <v>210</v>
      </c>
      <c r="M3" s="307" t="s">
        <v>211</v>
      </c>
      <c r="N3" s="308"/>
    </row>
    <row r="4" spans="1:14" s="313" customFormat="1" ht="47.1" hidden="1">
      <c r="A4" s="302" t="s">
        <v>199</v>
      </c>
      <c r="B4" s="421" t="s">
        <v>200</v>
      </c>
      <c r="C4" s="311" t="s">
        <v>201</v>
      </c>
      <c r="D4" s="422" t="s">
        <v>202</v>
      </c>
      <c r="E4" s="311" t="s">
        <v>18</v>
      </c>
      <c r="F4" s="305" t="s">
        <v>203</v>
      </c>
      <c r="G4" s="305" t="s">
        <v>212</v>
      </c>
      <c r="H4" s="310">
        <v>186</v>
      </c>
      <c r="I4" s="303">
        <f>ROUNDUP(H4*1.1,0)</f>
        <v>205</v>
      </c>
      <c r="J4" s="310" t="s">
        <v>205</v>
      </c>
      <c r="K4" s="306" t="s">
        <v>206</v>
      </c>
      <c r="L4" s="310" t="s">
        <v>213</v>
      </c>
      <c r="M4" s="307" t="s">
        <v>214</v>
      </c>
      <c r="N4" s="312"/>
    </row>
    <row r="5" spans="1:14" ht="47.1" hidden="1">
      <c r="A5" s="302" t="s">
        <v>199</v>
      </c>
      <c r="B5" s="421" t="s">
        <v>200</v>
      </c>
      <c r="C5" s="304" t="s">
        <v>201</v>
      </c>
      <c r="D5" s="422" t="s">
        <v>202</v>
      </c>
      <c r="E5" s="304" t="s">
        <v>18</v>
      </c>
      <c r="F5" s="305" t="s">
        <v>203</v>
      </c>
      <c r="G5" s="305" t="s">
        <v>215</v>
      </c>
      <c r="H5" s="303">
        <v>96</v>
      </c>
      <c r="I5" s="303">
        <f t="shared" ref="I5:I67" si="0">ROUNDUP(H5*1.08,0)</f>
        <v>104</v>
      </c>
      <c r="J5" s="303" t="s">
        <v>205</v>
      </c>
      <c r="K5" s="306" t="s">
        <v>206</v>
      </c>
      <c r="L5" s="303" t="s">
        <v>216</v>
      </c>
      <c r="M5" s="307" t="s">
        <v>217</v>
      </c>
      <c r="N5" s="308"/>
    </row>
    <row r="6" spans="1:14" ht="47.1" hidden="1">
      <c r="A6" s="302" t="s">
        <v>199</v>
      </c>
      <c r="B6" s="421" t="s">
        <v>200</v>
      </c>
      <c r="C6" s="304" t="s">
        <v>201</v>
      </c>
      <c r="D6" s="422" t="s">
        <v>202</v>
      </c>
      <c r="E6" s="304" t="s">
        <v>18</v>
      </c>
      <c r="F6" s="305" t="s">
        <v>203</v>
      </c>
      <c r="G6" s="305" t="s">
        <v>218</v>
      </c>
      <c r="H6" s="303">
        <v>36</v>
      </c>
      <c r="I6" s="303">
        <f t="shared" si="0"/>
        <v>39</v>
      </c>
      <c r="J6" s="303" t="s">
        <v>205</v>
      </c>
      <c r="K6" s="306" t="s">
        <v>206</v>
      </c>
      <c r="L6" s="303" t="s">
        <v>219</v>
      </c>
      <c r="M6" s="307" t="s">
        <v>220</v>
      </c>
      <c r="N6" s="308"/>
    </row>
    <row r="7" spans="1:14" ht="47.1" hidden="1">
      <c r="A7" s="302" t="s">
        <v>199</v>
      </c>
      <c r="B7" s="421" t="s">
        <v>221</v>
      </c>
      <c r="C7" s="304" t="s">
        <v>222</v>
      </c>
      <c r="D7" s="422" t="s">
        <v>223</v>
      </c>
      <c r="E7" s="304" t="s">
        <v>224</v>
      </c>
      <c r="F7" s="305" t="s">
        <v>203</v>
      </c>
      <c r="G7" s="305" t="s">
        <v>204</v>
      </c>
      <c r="H7" s="303">
        <v>96</v>
      </c>
      <c r="I7" s="303">
        <f t="shared" si="0"/>
        <v>104</v>
      </c>
      <c r="J7" s="303" t="s">
        <v>225</v>
      </c>
      <c r="K7" s="306" t="s">
        <v>206</v>
      </c>
      <c r="L7" s="303" t="s">
        <v>226</v>
      </c>
      <c r="M7" s="307" t="s">
        <v>227</v>
      </c>
      <c r="N7" s="308"/>
    </row>
    <row r="8" spans="1:14" ht="47.1" hidden="1">
      <c r="A8" s="302" t="s">
        <v>199</v>
      </c>
      <c r="B8" s="421" t="s">
        <v>221</v>
      </c>
      <c r="C8" s="304" t="s">
        <v>222</v>
      </c>
      <c r="D8" s="422" t="s">
        <v>223</v>
      </c>
      <c r="E8" s="304" t="s">
        <v>224</v>
      </c>
      <c r="F8" s="305" t="s">
        <v>203</v>
      </c>
      <c r="G8" s="305" t="s">
        <v>209</v>
      </c>
      <c r="H8" s="303">
        <v>186</v>
      </c>
      <c r="I8" s="303">
        <f>ROUNDUP(H8*1.1,0)</f>
        <v>205</v>
      </c>
      <c r="J8" s="303" t="s">
        <v>225</v>
      </c>
      <c r="K8" s="306" t="s">
        <v>206</v>
      </c>
      <c r="L8" s="303" t="s">
        <v>228</v>
      </c>
      <c r="M8" s="307" t="s">
        <v>229</v>
      </c>
      <c r="N8" s="308"/>
    </row>
    <row r="9" spans="1:14" ht="47.1" hidden="1">
      <c r="A9" s="302" t="s">
        <v>199</v>
      </c>
      <c r="B9" s="421" t="s">
        <v>221</v>
      </c>
      <c r="C9" s="304" t="s">
        <v>222</v>
      </c>
      <c r="D9" s="422" t="s">
        <v>223</v>
      </c>
      <c r="E9" s="304" t="s">
        <v>224</v>
      </c>
      <c r="F9" s="305" t="s">
        <v>203</v>
      </c>
      <c r="G9" s="305" t="s">
        <v>212</v>
      </c>
      <c r="H9" s="303">
        <v>186</v>
      </c>
      <c r="I9" s="303">
        <f>ROUNDUP(H9*1.1,0)</f>
        <v>205</v>
      </c>
      <c r="J9" s="303" t="s">
        <v>225</v>
      </c>
      <c r="K9" s="306" t="s">
        <v>206</v>
      </c>
      <c r="L9" s="303" t="s">
        <v>230</v>
      </c>
      <c r="M9" s="307" t="s">
        <v>231</v>
      </c>
      <c r="N9" s="308"/>
    </row>
    <row r="10" spans="1:14" ht="47.1" hidden="1">
      <c r="A10" s="302" t="s">
        <v>199</v>
      </c>
      <c r="B10" s="421" t="s">
        <v>221</v>
      </c>
      <c r="C10" s="304" t="s">
        <v>222</v>
      </c>
      <c r="D10" s="422" t="s">
        <v>223</v>
      </c>
      <c r="E10" s="304" t="s">
        <v>224</v>
      </c>
      <c r="F10" s="305" t="s">
        <v>203</v>
      </c>
      <c r="G10" s="305" t="s">
        <v>215</v>
      </c>
      <c r="H10" s="303">
        <v>96</v>
      </c>
      <c r="I10" s="303">
        <f t="shared" si="0"/>
        <v>104</v>
      </c>
      <c r="J10" s="303" t="s">
        <v>225</v>
      </c>
      <c r="K10" s="306" t="s">
        <v>206</v>
      </c>
      <c r="L10" s="303" t="s">
        <v>232</v>
      </c>
      <c r="M10" s="307" t="s">
        <v>233</v>
      </c>
      <c r="N10" s="308"/>
    </row>
    <row r="11" spans="1:14" ht="47.1" hidden="1">
      <c r="A11" s="302" t="s">
        <v>199</v>
      </c>
      <c r="B11" s="421" t="s">
        <v>221</v>
      </c>
      <c r="C11" s="304" t="s">
        <v>222</v>
      </c>
      <c r="D11" s="422" t="s">
        <v>223</v>
      </c>
      <c r="E11" s="304" t="s">
        <v>224</v>
      </c>
      <c r="F11" s="305" t="s">
        <v>203</v>
      </c>
      <c r="G11" s="305" t="s">
        <v>218</v>
      </c>
      <c r="H11" s="303">
        <v>36</v>
      </c>
      <c r="I11" s="303">
        <f t="shared" si="0"/>
        <v>39</v>
      </c>
      <c r="J11" s="303" t="s">
        <v>225</v>
      </c>
      <c r="K11" s="306" t="s">
        <v>206</v>
      </c>
      <c r="L11" s="303" t="s">
        <v>234</v>
      </c>
      <c r="M11" s="307" t="s">
        <v>235</v>
      </c>
      <c r="N11" s="308"/>
    </row>
    <row r="12" spans="1:14" ht="47.1" hidden="1">
      <c r="A12" s="302" t="s">
        <v>199</v>
      </c>
      <c r="B12" s="421" t="s">
        <v>236</v>
      </c>
      <c r="C12" s="304" t="s">
        <v>237</v>
      </c>
      <c r="D12" s="422" t="s">
        <v>238</v>
      </c>
      <c r="E12" s="304" t="s">
        <v>239</v>
      </c>
      <c r="F12" s="305" t="s">
        <v>95</v>
      </c>
      <c r="G12" s="305" t="s">
        <v>204</v>
      </c>
      <c r="H12" s="303">
        <v>96</v>
      </c>
      <c r="I12" s="303">
        <f t="shared" si="0"/>
        <v>104</v>
      </c>
      <c r="J12" s="303" t="s">
        <v>240</v>
      </c>
      <c r="K12" s="306" t="s">
        <v>206</v>
      </c>
      <c r="L12" s="303" t="s">
        <v>241</v>
      </c>
      <c r="M12" s="307" t="s">
        <v>242</v>
      </c>
      <c r="N12" s="308"/>
    </row>
    <row r="13" spans="1:14" ht="47.1" hidden="1">
      <c r="A13" s="302" t="s">
        <v>199</v>
      </c>
      <c r="B13" s="421" t="s">
        <v>236</v>
      </c>
      <c r="C13" s="304" t="s">
        <v>237</v>
      </c>
      <c r="D13" s="422" t="s">
        <v>238</v>
      </c>
      <c r="E13" s="304" t="s">
        <v>239</v>
      </c>
      <c r="F13" s="305" t="s">
        <v>95</v>
      </c>
      <c r="G13" s="305" t="s">
        <v>209</v>
      </c>
      <c r="H13" s="303">
        <v>186</v>
      </c>
      <c r="I13" s="303">
        <f>ROUNDUP(H13*1.1,0)</f>
        <v>205</v>
      </c>
      <c r="J13" s="303" t="s">
        <v>240</v>
      </c>
      <c r="K13" s="306" t="s">
        <v>206</v>
      </c>
      <c r="L13" s="303" t="s">
        <v>243</v>
      </c>
      <c r="M13" s="307" t="s">
        <v>244</v>
      </c>
      <c r="N13" s="308"/>
    </row>
    <row r="14" spans="1:14" ht="47.1" hidden="1">
      <c r="A14" s="302" t="s">
        <v>199</v>
      </c>
      <c r="B14" s="421" t="s">
        <v>236</v>
      </c>
      <c r="C14" s="304" t="s">
        <v>237</v>
      </c>
      <c r="D14" s="422" t="s">
        <v>238</v>
      </c>
      <c r="E14" s="304" t="s">
        <v>239</v>
      </c>
      <c r="F14" s="305" t="s">
        <v>95</v>
      </c>
      <c r="G14" s="305" t="s">
        <v>212</v>
      </c>
      <c r="H14" s="303">
        <v>186</v>
      </c>
      <c r="I14" s="303">
        <f>ROUNDUP(H14*1.1,0)</f>
        <v>205</v>
      </c>
      <c r="J14" s="303" t="s">
        <v>240</v>
      </c>
      <c r="K14" s="306" t="s">
        <v>206</v>
      </c>
      <c r="L14" s="303" t="s">
        <v>245</v>
      </c>
      <c r="M14" s="307" t="s">
        <v>246</v>
      </c>
      <c r="N14" s="308"/>
    </row>
    <row r="15" spans="1:14" ht="47.1" hidden="1">
      <c r="A15" s="302" t="s">
        <v>199</v>
      </c>
      <c r="B15" s="421" t="s">
        <v>236</v>
      </c>
      <c r="C15" s="304" t="s">
        <v>237</v>
      </c>
      <c r="D15" s="422" t="s">
        <v>238</v>
      </c>
      <c r="E15" s="304" t="s">
        <v>239</v>
      </c>
      <c r="F15" s="305" t="s">
        <v>95</v>
      </c>
      <c r="G15" s="305" t="s">
        <v>215</v>
      </c>
      <c r="H15" s="303">
        <v>96</v>
      </c>
      <c r="I15" s="303">
        <f t="shared" si="0"/>
        <v>104</v>
      </c>
      <c r="J15" s="303" t="s">
        <v>240</v>
      </c>
      <c r="K15" s="306" t="s">
        <v>206</v>
      </c>
      <c r="L15" s="303" t="s">
        <v>247</v>
      </c>
      <c r="M15" s="307" t="s">
        <v>248</v>
      </c>
      <c r="N15" s="308"/>
    </row>
    <row r="16" spans="1:14" ht="47.1" hidden="1">
      <c r="A16" s="302" t="s">
        <v>199</v>
      </c>
      <c r="B16" s="421" t="s">
        <v>236</v>
      </c>
      <c r="C16" s="304" t="s">
        <v>237</v>
      </c>
      <c r="D16" s="422" t="s">
        <v>238</v>
      </c>
      <c r="E16" s="304" t="s">
        <v>239</v>
      </c>
      <c r="F16" s="305" t="s">
        <v>95</v>
      </c>
      <c r="G16" s="305" t="s">
        <v>218</v>
      </c>
      <c r="H16" s="303">
        <v>36</v>
      </c>
      <c r="I16" s="303">
        <f t="shared" si="0"/>
        <v>39</v>
      </c>
      <c r="J16" s="303" t="s">
        <v>240</v>
      </c>
      <c r="K16" s="306" t="s">
        <v>206</v>
      </c>
      <c r="L16" s="303" t="s">
        <v>249</v>
      </c>
      <c r="M16" s="307" t="s">
        <v>250</v>
      </c>
      <c r="N16" s="308"/>
    </row>
    <row r="17" spans="1:14" ht="47.1" hidden="1">
      <c r="A17" s="302" t="s">
        <v>199</v>
      </c>
      <c r="B17" s="421" t="s">
        <v>251</v>
      </c>
      <c r="C17" s="304" t="s">
        <v>252</v>
      </c>
      <c r="D17" s="422" t="s">
        <v>253</v>
      </c>
      <c r="E17" s="304" t="s">
        <v>239</v>
      </c>
      <c r="F17" s="305" t="s">
        <v>254</v>
      </c>
      <c r="G17" s="305" t="s">
        <v>204</v>
      </c>
      <c r="H17" s="303">
        <v>96</v>
      </c>
      <c r="I17" s="303">
        <f t="shared" si="0"/>
        <v>104</v>
      </c>
      <c r="J17" s="303" t="s">
        <v>255</v>
      </c>
      <c r="K17" s="306" t="s">
        <v>206</v>
      </c>
      <c r="L17" s="303" t="s">
        <v>256</v>
      </c>
      <c r="M17" s="307" t="s">
        <v>257</v>
      </c>
      <c r="N17" s="308"/>
    </row>
    <row r="18" spans="1:14" ht="47.1" hidden="1">
      <c r="A18" s="302" t="s">
        <v>199</v>
      </c>
      <c r="B18" s="421" t="s">
        <v>251</v>
      </c>
      <c r="C18" s="304" t="s">
        <v>252</v>
      </c>
      <c r="D18" s="422" t="s">
        <v>253</v>
      </c>
      <c r="E18" s="304" t="s">
        <v>239</v>
      </c>
      <c r="F18" s="305" t="s">
        <v>254</v>
      </c>
      <c r="G18" s="305" t="s">
        <v>209</v>
      </c>
      <c r="H18" s="303">
        <v>186</v>
      </c>
      <c r="I18" s="303">
        <f>ROUNDUP(H18*1.1,0)</f>
        <v>205</v>
      </c>
      <c r="J18" s="303" t="s">
        <v>255</v>
      </c>
      <c r="K18" s="306" t="s">
        <v>206</v>
      </c>
      <c r="L18" s="303" t="s">
        <v>258</v>
      </c>
      <c r="M18" s="307" t="s">
        <v>259</v>
      </c>
      <c r="N18" s="308"/>
    </row>
    <row r="19" spans="1:14" ht="47.1" hidden="1">
      <c r="A19" s="302" t="s">
        <v>199</v>
      </c>
      <c r="B19" s="421" t="s">
        <v>251</v>
      </c>
      <c r="C19" s="304" t="s">
        <v>252</v>
      </c>
      <c r="D19" s="422" t="s">
        <v>253</v>
      </c>
      <c r="E19" s="304" t="s">
        <v>239</v>
      </c>
      <c r="F19" s="305" t="s">
        <v>254</v>
      </c>
      <c r="G19" s="305" t="s">
        <v>212</v>
      </c>
      <c r="H19" s="303">
        <v>186</v>
      </c>
      <c r="I19" s="303">
        <f>ROUNDUP(H19*1.1,0)</f>
        <v>205</v>
      </c>
      <c r="J19" s="303" t="s">
        <v>255</v>
      </c>
      <c r="K19" s="306" t="s">
        <v>206</v>
      </c>
      <c r="L19" s="303" t="s">
        <v>260</v>
      </c>
      <c r="M19" s="307" t="s">
        <v>261</v>
      </c>
      <c r="N19" s="308"/>
    </row>
    <row r="20" spans="1:14" ht="47.1" hidden="1">
      <c r="A20" s="302" t="s">
        <v>199</v>
      </c>
      <c r="B20" s="421" t="s">
        <v>251</v>
      </c>
      <c r="C20" s="304" t="s">
        <v>252</v>
      </c>
      <c r="D20" s="422" t="s">
        <v>253</v>
      </c>
      <c r="E20" s="304" t="s">
        <v>239</v>
      </c>
      <c r="F20" s="305" t="s">
        <v>254</v>
      </c>
      <c r="G20" s="305" t="s">
        <v>215</v>
      </c>
      <c r="H20" s="303">
        <v>96</v>
      </c>
      <c r="I20" s="303">
        <f t="shared" si="0"/>
        <v>104</v>
      </c>
      <c r="J20" s="303" t="s">
        <v>255</v>
      </c>
      <c r="K20" s="306" t="s">
        <v>206</v>
      </c>
      <c r="L20" s="303" t="s">
        <v>262</v>
      </c>
      <c r="M20" s="307" t="s">
        <v>263</v>
      </c>
      <c r="N20" s="308"/>
    </row>
    <row r="21" spans="1:14" ht="47.1" hidden="1">
      <c r="A21" s="302" t="s">
        <v>199</v>
      </c>
      <c r="B21" s="421" t="s">
        <v>251</v>
      </c>
      <c r="C21" s="304" t="s">
        <v>252</v>
      </c>
      <c r="D21" s="422" t="s">
        <v>253</v>
      </c>
      <c r="E21" s="304" t="s">
        <v>239</v>
      </c>
      <c r="F21" s="305" t="s">
        <v>254</v>
      </c>
      <c r="G21" s="305" t="s">
        <v>218</v>
      </c>
      <c r="H21" s="303">
        <v>36</v>
      </c>
      <c r="I21" s="303">
        <f t="shared" si="0"/>
        <v>39</v>
      </c>
      <c r="J21" s="303" t="s">
        <v>255</v>
      </c>
      <c r="K21" s="306" t="s">
        <v>206</v>
      </c>
      <c r="L21" s="303" t="s">
        <v>264</v>
      </c>
      <c r="M21" s="307" t="s">
        <v>265</v>
      </c>
      <c r="N21" s="308"/>
    </row>
    <row r="22" spans="1:14" ht="47.1" hidden="1">
      <c r="A22" s="302" t="s">
        <v>199</v>
      </c>
      <c r="B22" s="421" t="s">
        <v>251</v>
      </c>
      <c r="C22" s="304" t="s">
        <v>252</v>
      </c>
      <c r="D22" s="422" t="s">
        <v>253</v>
      </c>
      <c r="E22" s="304" t="s">
        <v>239</v>
      </c>
      <c r="F22" s="305" t="s">
        <v>95</v>
      </c>
      <c r="G22" s="305" t="s">
        <v>204</v>
      </c>
      <c r="H22" s="303">
        <v>96</v>
      </c>
      <c r="I22" s="303">
        <f t="shared" si="0"/>
        <v>104</v>
      </c>
      <c r="J22" s="303" t="s">
        <v>266</v>
      </c>
      <c r="K22" s="306" t="s">
        <v>206</v>
      </c>
      <c r="L22" s="303" t="s">
        <v>267</v>
      </c>
      <c r="M22" s="307" t="s">
        <v>268</v>
      </c>
      <c r="N22" s="308"/>
    </row>
    <row r="23" spans="1:14" ht="47.1" hidden="1">
      <c r="A23" s="302" t="s">
        <v>199</v>
      </c>
      <c r="B23" s="421" t="s">
        <v>251</v>
      </c>
      <c r="C23" s="304" t="s">
        <v>252</v>
      </c>
      <c r="D23" s="422" t="s">
        <v>253</v>
      </c>
      <c r="E23" s="304" t="s">
        <v>239</v>
      </c>
      <c r="F23" s="305" t="s">
        <v>95</v>
      </c>
      <c r="G23" s="305" t="s">
        <v>209</v>
      </c>
      <c r="H23" s="303">
        <v>186</v>
      </c>
      <c r="I23" s="303">
        <f>ROUNDUP(H23*1.1,0)</f>
        <v>205</v>
      </c>
      <c r="J23" s="303" t="s">
        <v>266</v>
      </c>
      <c r="K23" s="306" t="s">
        <v>206</v>
      </c>
      <c r="L23" s="303" t="s">
        <v>269</v>
      </c>
      <c r="M23" s="307" t="s">
        <v>270</v>
      </c>
      <c r="N23" s="308"/>
    </row>
    <row r="24" spans="1:14" ht="47.1" hidden="1">
      <c r="A24" s="302" t="s">
        <v>199</v>
      </c>
      <c r="B24" s="421" t="s">
        <v>251</v>
      </c>
      <c r="C24" s="304" t="s">
        <v>252</v>
      </c>
      <c r="D24" s="422" t="s">
        <v>253</v>
      </c>
      <c r="E24" s="304" t="s">
        <v>239</v>
      </c>
      <c r="F24" s="305" t="s">
        <v>95</v>
      </c>
      <c r="G24" s="305" t="s">
        <v>212</v>
      </c>
      <c r="H24" s="303">
        <v>186</v>
      </c>
      <c r="I24" s="303">
        <f>ROUNDUP(H24*1.1,0)</f>
        <v>205</v>
      </c>
      <c r="J24" s="303" t="s">
        <v>266</v>
      </c>
      <c r="K24" s="306" t="s">
        <v>206</v>
      </c>
      <c r="L24" s="303" t="s">
        <v>271</v>
      </c>
      <c r="M24" s="307" t="s">
        <v>272</v>
      </c>
      <c r="N24" s="308"/>
    </row>
    <row r="25" spans="1:14" ht="47.1" hidden="1">
      <c r="A25" s="302" t="s">
        <v>199</v>
      </c>
      <c r="B25" s="421" t="s">
        <v>251</v>
      </c>
      <c r="C25" s="304" t="s">
        <v>252</v>
      </c>
      <c r="D25" s="422" t="s">
        <v>253</v>
      </c>
      <c r="E25" s="304" t="s">
        <v>239</v>
      </c>
      <c r="F25" s="305" t="s">
        <v>95</v>
      </c>
      <c r="G25" s="305" t="s">
        <v>215</v>
      </c>
      <c r="H25" s="303">
        <v>96</v>
      </c>
      <c r="I25" s="303">
        <f t="shared" si="0"/>
        <v>104</v>
      </c>
      <c r="J25" s="303" t="s">
        <v>266</v>
      </c>
      <c r="K25" s="306" t="s">
        <v>206</v>
      </c>
      <c r="L25" s="303" t="s">
        <v>273</v>
      </c>
      <c r="M25" s="307" t="s">
        <v>274</v>
      </c>
      <c r="N25" s="308"/>
    </row>
    <row r="26" spans="1:14" ht="47.1" hidden="1">
      <c r="A26" s="302" t="s">
        <v>199</v>
      </c>
      <c r="B26" s="421" t="s">
        <v>251</v>
      </c>
      <c r="C26" s="304" t="s">
        <v>252</v>
      </c>
      <c r="D26" s="422" t="s">
        <v>253</v>
      </c>
      <c r="E26" s="304" t="s">
        <v>239</v>
      </c>
      <c r="F26" s="305" t="s">
        <v>95</v>
      </c>
      <c r="G26" s="305" t="s">
        <v>218</v>
      </c>
      <c r="H26" s="303">
        <v>36</v>
      </c>
      <c r="I26" s="303">
        <f t="shared" si="0"/>
        <v>39</v>
      </c>
      <c r="J26" s="303" t="s">
        <v>266</v>
      </c>
      <c r="K26" s="306" t="s">
        <v>206</v>
      </c>
      <c r="L26" s="303" t="s">
        <v>275</v>
      </c>
      <c r="M26" s="307" t="s">
        <v>276</v>
      </c>
      <c r="N26" s="308"/>
    </row>
    <row r="27" spans="1:14" ht="47.1" hidden="1">
      <c r="A27" s="314" t="s">
        <v>277</v>
      </c>
      <c r="B27" s="421" t="s">
        <v>278</v>
      </c>
      <c r="C27" s="304" t="s">
        <v>279</v>
      </c>
      <c r="D27" s="311" t="s">
        <v>280</v>
      </c>
      <c r="E27" s="304" t="s">
        <v>281</v>
      </c>
      <c r="F27" s="305" t="s">
        <v>282</v>
      </c>
      <c r="G27" s="305" t="s">
        <v>204</v>
      </c>
      <c r="H27" s="303">
        <v>96</v>
      </c>
      <c r="I27" s="303">
        <f t="shared" si="0"/>
        <v>104</v>
      </c>
      <c r="J27" s="303" t="s">
        <v>283</v>
      </c>
      <c r="K27" s="306" t="s">
        <v>206</v>
      </c>
      <c r="L27" s="303" t="s">
        <v>284</v>
      </c>
      <c r="M27" s="307" t="s">
        <v>285</v>
      </c>
      <c r="N27" s="308"/>
    </row>
    <row r="28" spans="1:14" ht="47.1" hidden="1">
      <c r="A28" s="314" t="s">
        <v>277</v>
      </c>
      <c r="B28" s="421" t="s">
        <v>278</v>
      </c>
      <c r="C28" s="304" t="s">
        <v>279</v>
      </c>
      <c r="D28" s="311" t="s">
        <v>280</v>
      </c>
      <c r="E28" s="304" t="s">
        <v>281</v>
      </c>
      <c r="F28" s="305" t="s">
        <v>282</v>
      </c>
      <c r="G28" s="305" t="s">
        <v>209</v>
      </c>
      <c r="H28" s="303">
        <v>186</v>
      </c>
      <c r="I28" s="303">
        <f t="shared" ref="I28:I29" si="1">ROUNDUP(H28*1.1,0)</f>
        <v>205</v>
      </c>
      <c r="J28" s="303" t="s">
        <v>283</v>
      </c>
      <c r="K28" s="306" t="s">
        <v>206</v>
      </c>
      <c r="L28" s="303" t="s">
        <v>286</v>
      </c>
      <c r="M28" s="307" t="s">
        <v>287</v>
      </c>
      <c r="N28" s="308"/>
    </row>
    <row r="29" spans="1:14" ht="47.1" hidden="1">
      <c r="A29" s="314" t="s">
        <v>277</v>
      </c>
      <c r="B29" s="421" t="s">
        <v>278</v>
      </c>
      <c r="C29" s="304" t="s">
        <v>279</v>
      </c>
      <c r="D29" s="311" t="s">
        <v>280</v>
      </c>
      <c r="E29" s="304" t="s">
        <v>281</v>
      </c>
      <c r="F29" s="305" t="s">
        <v>282</v>
      </c>
      <c r="G29" s="305" t="s">
        <v>212</v>
      </c>
      <c r="H29" s="303">
        <v>186</v>
      </c>
      <c r="I29" s="303">
        <f t="shared" si="1"/>
        <v>205</v>
      </c>
      <c r="J29" s="303" t="s">
        <v>283</v>
      </c>
      <c r="K29" s="306" t="s">
        <v>206</v>
      </c>
      <c r="L29" s="303" t="s">
        <v>288</v>
      </c>
      <c r="M29" s="307" t="s">
        <v>289</v>
      </c>
      <c r="N29" s="308"/>
    </row>
    <row r="30" spans="1:14" ht="47.1" hidden="1">
      <c r="A30" s="314" t="s">
        <v>277</v>
      </c>
      <c r="B30" s="421" t="s">
        <v>278</v>
      </c>
      <c r="C30" s="304" t="s">
        <v>279</v>
      </c>
      <c r="D30" s="311" t="s">
        <v>280</v>
      </c>
      <c r="E30" s="304" t="s">
        <v>281</v>
      </c>
      <c r="F30" s="305" t="s">
        <v>282</v>
      </c>
      <c r="G30" s="305" t="s">
        <v>215</v>
      </c>
      <c r="H30" s="303">
        <v>96</v>
      </c>
      <c r="I30" s="303">
        <f t="shared" si="0"/>
        <v>104</v>
      </c>
      <c r="J30" s="303" t="s">
        <v>283</v>
      </c>
      <c r="K30" s="306" t="s">
        <v>206</v>
      </c>
      <c r="L30" s="303" t="s">
        <v>290</v>
      </c>
      <c r="M30" s="307" t="s">
        <v>291</v>
      </c>
      <c r="N30" s="308"/>
    </row>
    <row r="31" spans="1:14" ht="47.1" hidden="1">
      <c r="A31" s="314" t="s">
        <v>277</v>
      </c>
      <c r="B31" s="421" t="s">
        <v>278</v>
      </c>
      <c r="C31" s="304" t="s">
        <v>279</v>
      </c>
      <c r="D31" s="311" t="s">
        <v>280</v>
      </c>
      <c r="E31" s="304" t="s">
        <v>281</v>
      </c>
      <c r="F31" s="305" t="s">
        <v>282</v>
      </c>
      <c r="G31" s="305" t="s">
        <v>218</v>
      </c>
      <c r="H31" s="303">
        <v>36</v>
      </c>
      <c r="I31" s="303">
        <f t="shared" si="0"/>
        <v>39</v>
      </c>
      <c r="J31" s="303" t="s">
        <v>283</v>
      </c>
      <c r="K31" s="306" t="s">
        <v>206</v>
      </c>
      <c r="L31" s="303" t="s">
        <v>292</v>
      </c>
      <c r="M31" s="307" t="s">
        <v>293</v>
      </c>
      <c r="N31" s="308"/>
    </row>
    <row r="32" spans="1:14" ht="47.1" hidden="1">
      <c r="A32" s="314" t="s">
        <v>277</v>
      </c>
      <c r="B32" s="421" t="s">
        <v>294</v>
      </c>
      <c r="C32" s="304" t="s">
        <v>295</v>
      </c>
      <c r="D32" s="422" t="s">
        <v>296</v>
      </c>
      <c r="E32" s="304" t="s">
        <v>18</v>
      </c>
      <c r="F32" s="305" t="s">
        <v>254</v>
      </c>
      <c r="G32" s="305" t="s">
        <v>204</v>
      </c>
      <c r="H32" s="303">
        <v>96</v>
      </c>
      <c r="I32" s="303">
        <f t="shared" si="0"/>
        <v>104</v>
      </c>
      <c r="J32" s="303" t="s">
        <v>297</v>
      </c>
      <c r="K32" s="306" t="s">
        <v>206</v>
      </c>
      <c r="L32" s="303" t="s">
        <v>298</v>
      </c>
      <c r="M32" s="307" t="s">
        <v>299</v>
      </c>
      <c r="N32" s="308"/>
    </row>
    <row r="33" spans="1:14" ht="47.1" hidden="1">
      <c r="A33" s="314" t="s">
        <v>277</v>
      </c>
      <c r="B33" s="421" t="s">
        <v>294</v>
      </c>
      <c r="C33" s="304" t="s">
        <v>295</v>
      </c>
      <c r="D33" s="422" t="s">
        <v>296</v>
      </c>
      <c r="E33" s="304" t="s">
        <v>18</v>
      </c>
      <c r="F33" s="305" t="s">
        <v>254</v>
      </c>
      <c r="G33" s="305" t="s">
        <v>209</v>
      </c>
      <c r="H33" s="303">
        <v>186</v>
      </c>
      <c r="I33" s="303">
        <f>ROUNDUP(H33*1.1,0)</f>
        <v>205</v>
      </c>
      <c r="J33" s="303" t="s">
        <v>297</v>
      </c>
      <c r="K33" s="306" t="s">
        <v>206</v>
      </c>
      <c r="L33" s="303" t="s">
        <v>300</v>
      </c>
      <c r="M33" s="307" t="s">
        <v>301</v>
      </c>
      <c r="N33" s="308"/>
    </row>
    <row r="34" spans="1:14" ht="47.1" hidden="1">
      <c r="A34" s="314" t="s">
        <v>277</v>
      </c>
      <c r="B34" s="421" t="s">
        <v>294</v>
      </c>
      <c r="C34" s="304" t="s">
        <v>295</v>
      </c>
      <c r="D34" s="422" t="s">
        <v>296</v>
      </c>
      <c r="E34" s="304" t="s">
        <v>18</v>
      </c>
      <c r="F34" s="305" t="s">
        <v>254</v>
      </c>
      <c r="G34" s="305" t="s">
        <v>212</v>
      </c>
      <c r="H34" s="303">
        <v>186</v>
      </c>
      <c r="I34" s="303">
        <f>ROUNDUP(H34*1.1,0)</f>
        <v>205</v>
      </c>
      <c r="J34" s="303" t="s">
        <v>297</v>
      </c>
      <c r="K34" s="306" t="s">
        <v>206</v>
      </c>
      <c r="L34" s="303" t="s">
        <v>302</v>
      </c>
      <c r="M34" s="307" t="s">
        <v>303</v>
      </c>
      <c r="N34" s="308"/>
    </row>
    <row r="35" spans="1:14" ht="47.1" hidden="1">
      <c r="A35" s="314" t="s">
        <v>277</v>
      </c>
      <c r="B35" s="421" t="s">
        <v>294</v>
      </c>
      <c r="C35" s="304" t="s">
        <v>295</v>
      </c>
      <c r="D35" s="422" t="s">
        <v>296</v>
      </c>
      <c r="E35" s="304" t="s">
        <v>18</v>
      </c>
      <c r="F35" s="305" t="s">
        <v>254</v>
      </c>
      <c r="G35" s="305" t="s">
        <v>215</v>
      </c>
      <c r="H35" s="303">
        <v>96</v>
      </c>
      <c r="I35" s="303">
        <f t="shared" si="0"/>
        <v>104</v>
      </c>
      <c r="J35" s="303" t="s">
        <v>297</v>
      </c>
      <c r="K35" s="306" t="s">
        <v>206</v>
      </c>
      <c r="L35" s="303" t="s">
        <v>304</v>
      </c>
      <c r="M35" s="307" t="s">
        <v>305</v>
      </c>
      <c r="N35" s="308"/>
    </row>
    <row r="36" spans="1:14" ht="47.1" hidden="1">
      <c r="A36" s="314" t="s">
        <v>277</v>
      </c>
      <c r="B36" s="421" t="s">
        <v>294</v>
      </c>
      <c r="C36" s="304" t="s">
        <v>295</v>
      </c>
      <c r="D36" s="422" t="s">
        <v>296</v>
      </c>
      <c r="E36" s="304" t="s">
        <v>18</v>
      </c>
      <c r="F36" s="305" t="s">
        <v>254</v>
      </c>
      <c r="G36" s="305" t="s">
        <v>218</v>
      </c>
      <c r="H36" s="303">
        <v>36</v>
      </c>
      <c r="I36" s="303">
        <f t="shared" si="0"/>
        <v>39</v>
      </c>
      <c r="J36" s="303" t="s">
        <v>297</v>
      </c>
      <c r="K36" s="306" t="s">
        <v>206</v>
      </c>
      <c r="L36" s="303" t="s">
        <v>306</v>
      </c>
      <c r="M36" s="307" t="s">
        <v>307</v>
      </c>
      <c r="N36" s="308"/>
    </row>
    <row r="37" spans="1:14" ht="47.1" hidden="1">
      <c r="A37" s="314" t="s">
        <v>277</v>
      </c>
      <c r="B37" s="421" t="s">
        <v>308</v>
      </c>
      <c r="C37" s="304" t="s">
        <v>309</v>
      </c>
      <c r="D37" s="422" t="s">
        <v>310</v>
      </c>
      <c r="E37" s="304" t="s">
        <v>239</v>
      </c>
      <c r="F37" s="305" t="s">
        <v>311</v>
      </c>
      <c r="G37" s="305" t="s">
        <v>204</v>
      </c>
      <c r="H37" s="303">
        <v>96</v>
      </c>
      <c r="I37" s="303">
        <f t="shared" si="0"/>
        <v>104</v>
      </c>
      <c r="J37" s="303" t="s">
        <v>312</v>
      </c>
      <c r="K37" s="306" t="s">
        <v>206</v>
      </c>
      <c r="L37" s="303" t="s">
        <v>313</v>
      </c>
      <c r="M37" s="307" t="s">
        <v>314</v>
      </c>
      <c r="N37" s="308"/>
    </row>
    <row r="38" spans="1:14" ht="47.1" hidden="1">
      <c r="A38" s="314" t="s">
        <v>277</v>
      </c>
      <c r="B38" s="421" t="s">
        <v>308</v>
      </c>
      <c r="C38" s="304" t="s">
        <v>309</v>
      </c>
      <c r="D38" s="422" t="s">
        <v>310</v>
      </c>
      <c r="E38" s="304" t="s">
        <v>239</v>
      </c>
      <c r="F38" s="305" t="s">
        <v>311</v>
      </c>
      <c r="G38" s="305" t="s">
        <v>209</v>
      </c>
      <c r="H38" s="303">
        <v>186</v>
      </c>
      <c r="I38" s="303">
        <f t="shared" ref="I38:I39" si="2">ROUNDUP(H38*1.1,0)</f>
        <v>205</v>
      </c>
      <c r="J38" s="303" t="s">
        <v>312</v>
      </c>
      <c r="K38" s="306" t="s">
        <v>206</v>
      </c>
      <c r="L38" s="303" t="s">
        <v>315</v>
      </c>
      <c r="M38" s="307" t="s">
        <v>316</v>
      </c>
      <c r="N38" s="308"/>
    </row>
    <row r="39" spans="1:14" ht="47.1" hidden="1">
      <c r="A39" s="314" t="s">
        <v>277</v>
      </c>
      <c r="B39" s="421" t="s">
        <v>308</v>
      </c>
      <c r="C39" s="304" t="s">
        <v>309</v>
      </c>
      <c r="D39" s="422" t="s">
        <v>310</v>
      </c>
      <c r="E39" s="304" t="s">
        <v>239</v>
      </c>
      <c r="F39" s="305" t="s">
        <v>311</v>
      </c>
      <c r="G39" s="305" t="s">
        <v>212</v>
      </c>
      <c r="H39" s="303">
        <v>186</v>
      </c>
      <c r="I39" s="303">
        <f t="shared" si="2"/>
        <v>205</v>
      </c>
      <c r="J39" s="303" t="s">
        <v>312</v>
      </c>
      <c r="K39" s="306" t="s">
        <v>206</v>
      </c>
      <c r="L39" s="303" t="s">
        <v>317</v>
      </c>
      <c r="M39" s="307" t="s">
        <v>318</v>
      </c>
      <c r="N39" s="308"/>
    </row>
    <row r="40" spans="1:14" ht="47.1" hidden="1">
      <c r="A40" s="314" t="s">
        <v>277</v>
      </c>
      <c r="B40" s="421" t="s">
        <v>308</v>
      </c>
      <c r="C40" s="304" t="s">
        <v>309</v>
      </c>
      <c r="D40" s="422" t="s">
        <v>310</v>
      </c>
      <c r="E40" s="304" t="s">
        <v>239</v>
      </c>
      <c r="F40" s="305" t="s">
        <v>311</v>
      </c>
      <c r="G40" s="305" t="s">
        <v>215</v>
      </c>
      <c r="H40" s="303">
        <v>96</v>
      </c>
      <c r="I40" s="303">
        <f t="shared" si="0"/>
        <v>104</v>
      </c>
      <c r="J40" s="303" t="s">
        <v>312</v>
      </c>
      <c r="K40" s="306" t="s">
        <v>206</v>
      </c>
      <c r="L40" s="303" t="s">
        <v>319</v>
      </c>
      <c r="M40" s="307" t="s">
        <v>320</v>
      </c>
      <c r="N40" s="308"/>
    </row>
    <row r="41" spans="1:14" ht="47.1" hidden="1">
      <c r="A41" s="314" t="s">
        <v>277</v>
      </c>
      <c r="B41" s="421" t="s">
        <v>308</v>
      </c>
      <c r="C41" s="304" t="s">
        <v>309</v>
      </c>
      <c r="D41" s="422" t="s">
        <v>310</v>
      </c>
      <c r="E41" s="304" t="s">
        <v>239</v>
      </c>
      <c r="F41" s="305" t="s">
        <v>311</v>
      </c>
      <c r="G41" s="305" t="s">
        <v>218</v>
      </c>
      <c r="H41" s="303">
        <v>36</v>
      </c>
      <c r="I41" s="303">
        <f t="shared" si="0"/>
        <v>39</v>
      </c>
      <c r="J41" s="303" t="s">
        <v>312</v>
      </c>
      <c r="K41" s="306" t="s">
        <v>206</v>
      </c>
      <c r="L41" s="303" t="s">
        <v>321</v>
      </c>
      <c r="M41" s="307" t="s">
        <v>322</v>
      </c>
      <c r="N41" s="308"/>
    </row>
    <row r="42" spans="1:14" ht="47.1" hidden="1">
      <c r="A42" s="314" t="s">
        <v>277</v>
      </c>
      <c r="B42" s="421" t="s">
        <v>323</v>
      </c>
      <c r="C42" s="304" t="s">
        <v>324</v>
      </c>
      <c r="D42" s="422" t="s">
        <v>325</v>
      </c>
      <c r="E42" s="304" t="s">
        <v>239</v>
      </c>
      <c r="F42" s="305" t="s">
        <v>254</v>
      </c>
      <c r="G42" s="305" t="s">
        <v>204</v>
      </c>
      <c r="H42" s="303">
        <v>96</v>
      </c>
      <c r="I42" s="303">
        <f t="shared" si="0"/>
        <v>104</v>
      </c>
      <c r="J42" s="303" t="s">
        <v>326</v>
      </c>
      <c r="K42" s="306" t="s">
        <v>206</v>
      </c>
      <c r="L42" s="303" t="s">
        <v>327</v>
      </c>
      <c r="M42" s="307" t="s">
        <v>328</v>
      </c>
      <c r="N42" s="308"/>
    </row>
    <row r="43" spans="1:14" ht="47.1" hidden="1">
      <c r="A43" s="314" t="s">
        <v>277</v>
      </c>
      <c r="B43" s="421" t="s">
        <v>323</v>
      </c>
      <c r="C43" s="304" t="s">
        <v>324</v>
      </c>
      <c r="D43" s="422" t="s">
        <v>325</v>
      </c>
      <c r="E43" s="304" t="s">
        <v>239</v>
      </c>
      <c r="F43" s="305" t="s">
        <v>254</v>
      </c>
      <c r="G43" s="305" t="s">
        <v>209</v>
      </c>
      <c r="H43" s="303">
        <v>186</v>
      </c>
      <c r="I43" s="303">
        <f t="shared" ref="I43:I44" si="3">ROUNDUP(H43*1.1,0)</f>
        <v>205</v>
      </c>
      <c r="J43" s="303" t="s">
        <v>326</v>
      </c>
      <c r="K43" s="306" t="s">
        <v>206</v>
      </c>
      <c r="L43" s="303" t="s">
        <v>329</v>
      </c>
      <c r="M43" s="307" t="s">
        <v>330</v>
      </c>
      <c r="N43" s="308"/>
    </row>
    <row r="44" spans="1:14" ht="47.1" hidden="1">
      <c r="A44" s="314" t="s">
        <v>277</v>
      </c>
      <c r="B44" s="421" t="s">
        <v>323</v>
      </c>
      <c r="C44" s="304" t="s">
        <v>324</v>
      </c>
      <c r="D44" s="422" t="s">
        <v>325</v>
      </c>
      <c r="E44" s="304" t="s">
        <v>239</v>
      </c>
      <c r="F44" s="305" t="s">
        <v>254</v>
      </c>
      <c r="G44" s="305" t="s">
        <v>212</v>
      </c>
      <c r="H44" s="303">
        <v>186</v>
      </c>
      <c r="I44" s="303">
        <f t="shared" si="3"/>
        <v>205</v>
      </c>
      <c r="J44" s="303" t="s">
        <v>326</v>
      </c>
      <c r="K44" s="306" t="s">
        <v>206</v>
      </c>
      <c r="L44" s="303" t="s">
        <v>331</v>
      </c>
      <c r="M44" s="307" t="s">
        <v>332</v>
      </c>
      <c r="N44" s="308"/>
    </row>
    <row r="45" spans="1:14" ht="47.1" hidden="1">
      <c r="A45" s="314" t="s">
        <v>277</v>
      </c>
      <c r="B45" s="421" t="s">
        <v>323</v>
      </c>
      <c r="C45" s="304" t="s">
        <v>324</v>
      </c>
      <c r="D45" s="422" t="s">
        <v>325</v>
      </c>
      <c r="E45" s="304" t="s">
        <v>239</v>
      </c>
      <c r="F45" s="305" t="s">
        <v>254</v>
      </c>
      <c r="G45" s="305" t="s">
        <v>215</v>
      </c>
      <c r="H45" s="303">
        <v>96</v>
      </c>
      <c r="I45" s="303">
        <f t="shared" si="0"/>
        <v>104</v>
      </c>
      <c r="J45" s="303" t="s">
        <v>326</v>
      </c>
      <c r="K45" s="306" t="s">
        <v>206</v>
      </c>
      <c r="L45" s="303" t="s">
        <v>333</v>
      </c>
      <c r="M45" s="307" t="s">
        <v>334</v>
      </c>
      <c r="N45" s="308"/>
    </row>
    <row r="46" spans="1:14" ht="47.1" hidden="1">
      <c r="A46" s="314" t="s">
        <v>277</v>
      </c>
      <c r="B46" s="421" t="s">
        <v>323</v>
      </c>
      <c r="C46" s="304" t="s">
        <v>324</v>
      </c>
      <c r="D46" s="422" t="s">
        <v>325</v>
      </c>
      <c r="E46" s="304" t="s">
        <v>239</v>
      </c>
      <c r="F46" s="305" t="s">
        <v>254</v>
      </c>
      <c r="G46" s="305" t="s">
        <v>218</v>
      </c>
      <c r="H46" s="303">
        <v>36</v>
      </c>
      <c r="I46" s="303">
        <f t="shared" si="0"/>
        <v>39</v>
      </c>
      <c r="J46" s="303" t="s">
        <v>326</v>
      </c>
      <c r="K46" s="306" t="s">
        <v>206</v>
      </c>
      <c r="L46" s="303" t="s">
        <v>335</v>
      </c>
      <c r="M46" s="307" t="s">
        <v>336</v>
      </c>
      <c r="N46" s="308"/>
    </row>
    <row r="47" spans="1:14" ht="47.1" hidden="1">
      <c r="A47" s="314" t="s">
        <v>277</v>
      </c>
      <c r="B47" s="421" t="s">
        <v>337</v>
      </c>
      <c r="C47" s="304" t="s">
        <v>338</v>
      </c>
      <c r="D47" s="422" t="s">
        <v>339</v>
      </c>
      <c r="E47" s="304" t="s">
        <v>239</v>
      </c>
      <c r="F47" s="305" t="s">
        <v>95</v>
      </c>
      <c r="G47" s="305" t="s">
        <v>204</v>
      </c>
      <c r="H47" s="303">
        <v>96</v>
      </c>
      <c r="I47" s="303">
        <f t="shared" si="0"/>
        <v>104</v>
      </c>
      <c r="J47" s="303" t="s">
        <v>340</v>
      </c>
      <c r="K47" s="306" t="s">
        <v>206</v>
      </c>
      <c r="L47" s="303" t="s">
        <v>341</v>
      </c>
      <c r="M47" s="307" t="s">
        <v>342</v>
      </c>
      <c r="N47" s="308"/>
    </row>
    <row r="48" spans="1:14" ht="47.1" hidden="1">
      <c r="A48" s="314" t="s">
        <v>277</v>
      </c>
      <c r="B48" s="421" t="s">
        <v>337</v>
      </c>
      <c r="C48" s="304" t="s">
        <v>338</v>
      </c>
      <c r="D48" s="422" t="s">
        <v>339</v>
      </c>
      <c r="E48" s="304" t="s">
        <v>239</v>
      </c>
      <c r="F48" s="305" t="s">
        <v>95</v>
      </c>
      <c r="G48" s="305" t="s">
        <v>209</v>
      </c>
      <c r="H48" s="303">
        <v>186</v>
      </c>
      <c r="I48" s="303">
        <f t="shared" ref="I48:I49" si="4">ROUNDUP(H48*1.1,0)</f>
        <v>205</v>
      </c>
      <c r="J48" s="303" t="s">
        <v>340</v>
      </c>
      <c r="K48" s="306" t="s">
        <v>206</v>
      </c>
      <c r="L48" s="303" t="s">
        <v>343</v>
      </c>
      <c r="M48" s="307" t="s">
        <v>344</v>
      </c>
      <c r="N48" s="308"/>
    </row>
    <row r="49" spans="1:14" ht="47.1" hidden="1">
      <c r="A49" s="314" t="s">
        <v>277</v>
      </c>
      <c r="B49" s="421" t="s">
        <v>337</v>
      </c>
      <c r="C49" s="304" t="s">
        <v>338</v>
      </c>
      <c r="D49" s="422" t="s">
        <v>339</v>
      </c>
      <c r="E49" s="304" t="s">
        <v>239</v>
      </c>
      <c r="F49" s="305" t="s">
        <v>95</v>
      </c>
      <c r="G49" s="305" t="s">
        <v>212</v>
      </c>
      <c r="H49" s="303">
        <v>186</v>
      </c>
      <c r="I49" s="303">
        <f t="shared" si="4"/>
        <v>205</v>
      </c>
      <c r="J49" s="303" t="s">
        <v>340</v>
      </c>
      <c r="K49" s="306" t="s">
        <v>206</v>
      </c>
      <c r="L49" s="303" t="s">
        <v>345</v>
      </c>
      <c r="M49" s="307" t="s">
        <v>346</v>
      </c>
      <c r="N49" s="308"/>
    </row>
    <row r="50" spans="1:14" ht="47.1" hidden="1">
      <c r="A50" s="314" t="s">
        <v>277</v>
      </c>
      <c r="B50" s="421" t="s">
        <v>337</v>
      </c>
      <c r="C50" s="304" t="s">
        <v>338</v>
      </c>
      <c r="D50" s="422" t="s">
        <v>339</v>
      </c>
      <c r="E50" s="304" t="s">
        <v>239</v>
      </c>
      <c r="F50" s="305" t="s">
        <v>95</v>
      </c>
      <c r="G50" s="305" t="s">
        <v>215</v>
      </c>
      <c r="H50" s="303">
        <v>96</v>
      </c>
      <c r="I50" s="303">
        <f t="shared" si="0"/>
        <v>104</v>
      </c>
      <c r="J50" s="303" t="s">
        <v>340</v>
      </c>
      <c r="K50" s="306" t="s">
        <v>206</v>
      </c>
      <c r="L50" s="303" t="s">
        <v>347</v>
      </c>
      <c r="M50" s="307" t="s">
        <v>348</v>
      </c>
      <c r="N50" s="308"/>
    </row>
    <row r="51" spans="1:14" ht="47.1" hidden="1">
      <c r="A51" s="314" t="s">
        <v>277</v>
      </c>
      <c r="B51" s="421" t="s">
        <v>337</v>
      </c>
      <c r="C51" s="304" t="s">
        <v>338</v>
      </c>
      <c r="D51" s="422" t="s">
        <v>339</v>
      </c>
      <c r="E51" s="304" t="s">
        <v>239</v>
      </c>
      <c r="F51" s="305" t="s">
        <v>95</v>
      </c>
      <c r="G51" s="305" t="s">
        <v>218</v>
      </c>
      <c r="H51" s="303">
        <v>36</v>
      </c>
      <c r="I51" s="303">
        <f t="shared" si="0"/>
        <v>39</v>
      </c>
      <c r="J51" s="303" t="s">
        <v>340</v>
      </c>
      <c r="K51" s="306" t="s">
        <v>206</v>
      </c>
      <c r="L51" s="303" t="s">
        <v>349</v>
      </c>
      <c r="M51" s="307" t="s">
        <v>350</v>
      </c>
      <c r="N51" s="308"/>
    </row>
    <row r="52" spans="1:14" ht="47.1" hidden="1">
      <c r="A52" s="315" t="s">
        <v>351</v>
      </c>
      <c r="B52" s="421" t="s">
        <v>352</v>
      </c>
      <c r="C52" s="304" t="s">
        <v>353</v>
      </c>
      <c r="D52" s="311" t="s">
        <v>354</v>
      </c>
      <c r="E52" s="304" t="s">
        <v>18</v>
      </c>
      <c r="F52" s="305" t="s">
        <v>254</v>
      </c>
      <c r="G52" s="305" t="s">
        <v>204</v>
      </c>
      <c r="H52" s="303">
        <v>96</v>
      </c>
      <c r="I52" s="303">
        <f t="shared" si="0"/>
        <v>104</v>
      </c>
      <c r="J52" s="303" t="s">
        <v>355</v>
      </c>
      <c r="K52" s="306" t="s">
        <v>206</v>
      </c>
      <c r="L52" s="303" t="s">
        <v>356</v>
      </c>
      <c r="M52" s="307" t="s">
        <v>357</v>
      </c>
      <c r="N52" s="308"/>
    </row>
    <row r="53" spans="1:14" ht="47.1" hidden="1">
      <c r="A53" s="315" t="s">
        <v>351</v>
      </c>
      <c r="B53" s="421" t="s">
        <v>352</v>
      </c>
      <c r="C53" s="304" t="s">
        <v>353</v>
      </c>
      <c r="D53" s="311" t="s">
        <v>354</v>
      </c>
      <c r="E53" s="304" t="s">
        <v>18</v>
      </c>
      <c r="F53" s="305" t="s">
        <v>254</v>
      </c>
      <c r="G53" s="305" t="s">
        <v>209</v>
      </c>
      <c r="H53" s="303">
        <v>186</v>
      </c>
      <c r="I53" s="303">
        <f t="shared" ref="I53:I54" si="5">ROUNDUP(H53*1.1,0)</f>
        <v>205</v>
      </c>
      <c r="J53" s="303" t="s">
        <v>355</v>
      </c>
      <c r="K53" s="306" t="s">
        <v>206</v>
      </c>
      <c r="L53" s="303" t="s">
        <v>358</v>
      </c>
      <c r="M53" s="307" t="s">
        <v>359</v>
      </c>
      <c r="N53" s="308"/>
    </row>
    <row r="54" spans="1:14" ht="47.1" hidden="1">
      <c r="A54" s="315" t="s">
        <v>351</v>
      </c>
      <c r="B54" s="421" t="s">
        <v>352</v>
      </c>
      <c r="C54" s="304" t="s">
        <v>353</v>
      </c>
      <c r="D54" s="311" t="s">
        <v>354</v>
      </c>
      <c r="E54" s="304" t="s">
        <v>18</v>
      </c>
      <c r="F54" s="305" t="s">
        <v>254</v>
      </c>
      <c r="G54" s="305" t="s">
        <v>212</v>
      </c>
      <c r="H54" s="303">
        <v>186</v>
      </c>
      <c r="I54" s="303">
        <f t="shared" si="5"/>
        <v>205</v>
      </c>
      <c r="J54" s="303" t="s">
        <v>355</v>
      </c>
      <c r="K54" s="306" t="s">
        <v>206</v>
      </c>
      <c r="L54" s="303" t="s">
        <v>360</v>
      </c>
      <c r="M54" s="307" t="s">
        <v>361</v>
      </c>
      <c r="N54" s="308"/>
    </row>
    <row r="55" spans="1:14" ht="47.1" hidden="1">
      <c r="A55" s="315" t="s">
        <v>351</v>
      </c>
      <c r="B55" s="421" t="s">
        <v>352</v>
      </c>
      <c r="C55" s="304" t="s">
        <v>353</v>
      </c>
      <c r="D55" s="311" t="s">
        <v>354</v>
      </c>
      <c r="E55" s="304" t="s">
        <v>18</v>
      </c>
      <c r="F55" s="305" t="s">
        <v>254</v>
      </c>
      <c r="G55" s="305" t="s">
        <v>215</v>
      </c>
      <c r="H55" s="303">
        <v>96</v>
      </c>
      <c r="I55" s="303">
        <f t="shared" si="0"/>
        <v>104</v>
      </c>
      <c r="J55" s="303" t="s">
        <v>355</v>
      </c>
      <c r="K55" s="306" t="s">
        <v>206</v>
      </c>
      <c r="L55" s="303" t="s">
        <v>362</v>
      </c>
      <c r="M55" s="307" t="s">
        <v>363</v>
      </c>
      <c r="N55" s="308"/>
    </row>
    <row r="56" spans="1:14" ht="47.1" hidden="1">
      <c r="A56" s="315" t="s">
        <v>351</v>
      </c>
      <c r="B56" s="421" t="s">
        <v>352</v>
      </c>
      <c r="C56" s="304" t="s">
        <v>353</v>
      </c>
      <c r="D56" s="311" t="s">
        <v>354</v>
      </c>
      <c r="E56" s="304" t="s">
        <v>18</v>
      </c>
      <c r="F56" s="305" t="s">
        <v>254</v>
      </c>
      <c r="G56" s="305" t="s">
        <v>218</v>
      </c>
      <c r="H56" s="303">
        <v>36</v>
      </c>
      <c r="I56" s="303">
        <f t="shared" si="0"/>
        <v>39</v>
      </c>
      <c r="J56" s="303" t="s">
        <v>355</v>
      </c>
      <c r="K56" s="306" t="s">
        <v>206</v>
      </c>
      <c r="L56" s="303" t="s">
        <v>364</v>
      </c>
      <c r="M56" s="307" t="s">
        <v>365</v>
      </c>
      <c r="N56" s="308"/>
    </row>
    <row r="57" spans="1:14" ht="47.1" hidden="1">
      <c r="A57" s="315" t="s">
        <v>351</v>
      </c>
      <c r="B57" s="421" t="s">
        <v>366</v>
      </c>
      <c r="C57" s="304" t="s">
        <v>367</v>
      </c>
      <c r="D57" s="311" t="s">
        <v>368</v>
      </c>
      <c r="E57" s="304" t="s">
        <v>239</v>
      </c>
      <c r="F57" s="305" t="s">
        <v>45</v>
      </c>
      <c r="G57" s="305" t="s">
        <v>204</v>
      </c>
      <c r="H57" s="303">
        <v>96</v>
      </c>
      <c r="I57" s="303">
        <f t="shared" si="0"/>
        <v>104</v>
      </c>
      <c r="J57" s="303" t="s">
        <v>369</v>
      </c>
      <c r="K57" s="306" t="s">
        <v>206</v>
      </c>
      <c r="L57" s="303" t="s">
        <v>370</v>
      </c>
      <c r="M57" s="307" t="s">
        <v>371</v>
      </c>
      <c r="N57" s="308"/>
    </row>
    <row r="58" spans="1:14" ht="47.1" hidden="1">
      <c r="A58" s="315" t="s">
        <v>351</v>
      </c>
      <c r="B58" s="421" t="s">
        <v>366</v>
      </c>
      <c r="C58" s="304" t="s">
        <v>367</v>
      </c>
      <c r="D58" s="311" t="s">
        <v>368</v>
      </c>
      <c r="E58" s="304" t="s">
        <v>239</v>
      </c>
      <c r="F58" s="305" t="s">
        <v>45</v>
      </c>
      <c r="G58" s="305" t="s">
        <v>209</v>
      </c>
      <c r="H58" s="303">
        <v>186</v>
      </c>
      <c r="I58" s="303">
        <f t="shared" ref="I58:I59" si="6">ROUNDUP(H58*1.1,0)</f>
        <v>205</v>
      </c>
      <c r="J58" s="303" t="s">
        <v>369</v>
      </c>
      <c r="K58" s="306" t="s">
        <v>206</v>
      </c>
      <c r="L58" s="303" t="s">
        <v>372</v>
      </c>
      <c r="M58" s="307" t="s">
        <v>373</v>
      </c>
      <c r="N58" s="308"/>
    </row>
    <row r="59" spans="1:14" ht="47.1" hidden="1">
      <c r="A59" s="315" t="s">
        <v>351</v>
      </c>
      <c r="B59" s="421" t="s">
        <v>366</v>
      </c>
      <c r="C59" s="304" t="s">
        <v>367</v>
      </c>
      <c r="D59" s="311" t="s">
        <v>368</v>
      </c>
      <c r="E59" s="304" t="s">
        <v>239</v>
      </c>
      <c r="F59" s="305" t="s">
        <v>45</v>
      </c>
      <c r="G59" s="305" t="s">
        <v>212</v>
      </c>
      <c r="H59" s="303">
        <v>186</v>
      </c>
      <c r="I59" s="303">
        <f t="shared" si="6"/>
        <v>205</v>
      </c>
      <c r="J59" s="303" t="s">
        <v>369</v>
      </c>
      <c r="K59" s="306" t="s">
        <v>206</v>
      </c>
      <c r="L59" s="303" t="s">
        <v>374</v>
      </c>
      <c r="M59" s="307" t="s">
        <v>375</v>
      </c>
      <c r="N59" s="308"/>
    </row>
    <row r="60" spans="1:14" ht="47.1" hidden="1">
      <c r="A60" s="315" t="s">
        <v>351</v>
      </c>
      <c r="B60" s="421" t="s">
        <v>366</v>
      </c>
      <c r="C60" s="304" t="s">
        <v>367</v>
      </c>
      <c r="D60" s="311" t="s">
        <v>368</v>
      </c>
      <c r="E60" s="304" t="s">
        <v>239</v>
      </c>
      <c r="F60" s="305" t="s">
        <v>45</v>
      </c>
      <c r="G60" s="305" t="s">
        <v>215</v>
      </c>
      <c r="H60" s="303">
        <v>96</v>
      </c>
      <c r="I60" s="303">
        <f t="shared" si="0"/>
        <v>104</v>
      </c>
      <c r="J60" s="303" t="s">
        <v>369</v>
      </c>
      <c r="K60" s="306" t="s">
        <v>206</v>
      </c>
      <c r="L60" s="303" t="s">
        <v>376</v>
      </c>
      <c r="M60" s="307" t="s">
        <v>377</v>
      </c>
      <c r="N60" s="308"/>
    </row>
    <row r="61" spans="1:14" ht="47.1" hidden="1">
      <c r="A61" s="315" t="s">
        <v>351</v>
      </c>
      <c r="B61" s="421" t="s">
        <v>366</v>
      </c>
      <c r="C61" s="304" t="s">
        <v>367</v>
      </c>
      <c r="D61" s="311" t="s">
        <v>368</v>
      </c>
      <c r="E61" s="304" t="s">
        <v>239</v>
      </c>
      <c r="F61" s="305" t="s">
        <v>45</v>
      </c>
      <c r="G61" s="305" t="s">
        <v>218</v>
      </c>
      <c r="H61" s="303">
        <v>36</v>
      </c>
      <c r="I61" s="303">
        <f t="shared" si="0"/>
        <v>39</v>
      </c>
      <c r="J61" s="303" t="s">
        <v>369</v>
      </c>
      <c r="K61" s="306" t="s">
        <v>206</v>
      </c>
      <c r="L61" s="303" t="s">
        <v>378</v>
      </c>
      <c r="M61" s="307" t="s">
        <v>379</v>
      </c>
      <c r="N61" s="308"/>
    </row>
    <row r="62" spans="1:14" ht="47.1" hidden="1">
      <c r="A62" s="315" t="s">
        <v>351</v>
      </c>
      <c r="B62" s="421" t="s">
        <v>366</v>
      </c>
      <c r="C62" s="304" t="s">
        <v>367</v>
      </c>
      <c r="D62" s="311" t="s">
        <v>368</v>
      </c>
      <c r="E62" s="304" t="s">
        <v>239</v>
      </c>
      <c r="F62" s="305" t="s">
        <v>380</v>
      </c>
      <c r="G62" s="305" t="s">
        <v>204</v>
      </c>
      <c r="H62" s="303">
        <v>96</v>
      </c>
      <c r="I62" s="303">
        <f t="shared" si="0"/>
        <v>104</v>
      </c>
      <c r="J62" s="303" t="s">
        <v>381</v>
      </c>
      <c r="K62" s="306" t="s">
        <v>206</v>
      </c>
      <c r="L62" s="303" t="s">
        <v>382</v>
      </c>
      <c r="M62" s="307" t="s">
        <v>383</v>
      </c>
      <c r="N62" s="308"/>
    </row>
    <row r="63" spans="1:14" ht="47.1" hidden="1">
      <c r="A63" s="315" t="s">
        <v>351</v>
      </c>
      <c r="B63" s="421" t="s">
        <v>366</v>
      </c>
      <c r="C63" s="304" t="s">
        <v>367</v>
      </c>
      <c r="D63" s="311" t="s">
        <v>368</v>
      </c>
      <c r="E63" s="304" t="s">
        <v>239</v>
      </c>
      <c r="F63" s="305" t="s">
        <v>380</v>
      </c>
      <c r="G63" s="305" t="s">
        <v>209</v>
      </c>
      <c r="H63" s="303">
        <v>186</v>
      </c>
      <c r="I63" s="303">
        <f t="shared" ref="I63:I64" si="7">ROUNDUP(H63*1.1,0)</f>
        <v>205</v>
      </c>
      <c r="J63" s="303" t="s">
        <v>381</v>
      </c>
      <c r="K63" s="306" t="s">
        <v>206</v>
      </c>
      <c r="L63" s="303" t="s">
        <v>384</v>
      </c>
      <c r="M63" s="307" t="s">
        <v>385</v>
      </c>
      <c r="N63" s="308"/>
    </row>
    <row r="64" spans="1:14" ht="47.1" hidden="1">
      <c r="A64" s="315" t="s">
        <v>351</v>
      </c>
      <c r="B64" s="421" t="s">
        <v>366</v>
      </c>
      <c r="C64" s="304" t="s">
        <v>367</v>
      </c>
      <c r="D64" s="311" t="s">
        <v>368</v>
      </c>
      <c r="E64" s="304" t="s">
        <v>239</v>
      </c>
      <c r="F64" s="305" t="s">
        <v>380</v>
      </c>
      <c r="G64" s="305" t="s">
        <v>212</v>
      </c>
      <c r="H64" s="303">
        <v>186</v>
      </c>
      <c r="I64" s="303">
        <f t="shared" si="7"/>
        <v>205</v>
      </c>
      <c r="J64" s="303" t="s">
        <v>381</v>
      </c>
      <c r="K64" s="306" t="s">
        <v>206</v>
      </c>
      <c r="L64" s="303" t="s">
        <v>386</v>
      </c>
      <c r="M64" s="307" t="s">
        <v>387</v>
      </c>
      <c r="N64" s="308"/>
    </row>
    <row r="65" spans="1:14" ht="47.1" hidden="1">
      <c r="A65" s="315" t="s">
        <v>351</v>
      </c>
      <c r="B65" s="421" t="s">
        <v>366</v>
      </c>
      <c r="C65" s="304" t="s">
        <v>367</v>
      </c>
      <c r="D65" s="311" t="s">
        <v>368</v>
      </c>
      <c r="E65" s="304" t="s">
        <v>239</v>
      </c>
      <c r="F65" s="305" t="s">
        <v>380</v>
      </c>
      <c r="G65" s="305" t="s">
        <v>215</v>
      </c>
      <c r="H65" s="303">
        <v>96</v>
      </c>
      <c r="I65" s="303">
        <f t="shared" si="0"/>
        <v>104</v>
      </c>
      <c r="J65" s="303" t="s">
        <v>381</v>
      </c>
      <c r="K65" s="306" t="s">
        <v>206</v>
      </c>
      <c r="L65" s="303" t="s">
        <v>388</v>
      </c>
      <c r="M65" s="307" t="s">
        <v>389</v>
      </c>
      <c r="N65" s="308"/>
    </row>
    <row r="66" spans="1:14" ht="47.1" hidden="1">
      <c r="A66" s="315" t="s">
        <v>351</v>
      </c>
      <c r="B66" s="421" t="s">
        <v>366</v>
      </c>
      <c r="C66" s="304" t="s">
        <v>367</v>
      </c>
      <c r="D66" s="311" t="s">
        <v>368</v>
      </c>
      <c r="E66" s="304" t="s">
        <v>239</v>
      </c>
      <c r="F66" s="305" t="s">
        <v>380</v>
      </c>
      <c r="G66" s="305" t="s">
        <v>218</v>
      </c>
      <c r="H66" s="303">
        <v>36</v>
      </c>
      <c r="I66" s="303">
        <f t="shared" si="0"/>
        <v>39</v>
      </c>
      <c r="J66" s="303" t="s">
        <v>381</v>
      </c>
      <c r="K66" s="306" t="s">
        <v>206</v>
      </c>
      <c r="L66" s="303" t="s">
        <v>390</v>
      </c>
      <c r="M66" s="307" t="s">
        <v>391</v>
      </c>
      <c r="N66" s="308"/>
    </row>
    <row r="67" spans="1:14" ht="47.1" hidden="1">
      <c r="A67" s="316" t="s">
        <v>392</v>
      </c>
      <c r="B67" s="421" t="s">
        <v>393</v>
      </c>
      <c r="C67" s="304" t="s">
        <v>394</v>
      </c>
      <c r="D67" s="311" t="s">
        <v>395</v>
      </c>
      <c r="E67" s="304" t="s">
        <v>18</v>
      </c>
      <c r="F67" s="305" t="s">
        <v>396</v>
      </c>
      <c r="G67" s="305" t="s">
        <v>204</v>
      </c>
      <c r="H67" s="303">
        <v>96</v>
      </c>
      <c r="I67" s="303">
        <f t="shared" si="0"/>
        <v>104</v>
      </c>
      <c r="J67" s="303" t="s">
        <v>397</v>
      </c>
      <c r="K67" s="306" t="s">
        <v>206</v>
      </c>
      <c r="L67" s="303" t="s">
        <v>398</v>
      </c>
      <c r="M67" s="307" t="s">
        <v>399</v>
      </c>
      <c r="N67" s="308"/>
    </row>
    <row r="68" spans="1:14" ht="47.1" hidden="1">
      <c r="A68" s="316" t="s">
        <v>392</v>
      </c>
      <c r="B68" s="421" t="s">
        <v>393</v>
      </c>
      <c r="C68" s="304" t="s">
        <v>394</v>
      </c>
      <c r="D68" s="311" t="s">
        <v>395</v>
      </c>
      <c r="E68" s="304" t="s">
        <v>18</v>
      </c>
      <c r="F68" s="305" t="s">
        <v>396</v>
      </c>
      <c r="G68" s="305" t="s">
        <v>209</v>
      </c>
      <c r="H68" s="303">
        <v>186</v>
      </c>
      <c r="I68" s="303">
        <f t="shared" ref="I68:I69" si="8">ROUNDUP(H68*1.1,0)</f>
        <v>205</v>
      </c>
      <c r="J68" s="303" t="s">
        <v>397</v>
      </c>
      <c r="K68" s="306" t="s">
        <v>206</v>
      </c>
      <c r="L68" s="303" t="s">
        <v>400</v>
      </c>
      <c r="M68" s="307" t="s">
        <v>401</v>
      </c>
      <c r="N68" s="308"/>
    </row>
    <row r="69" spans="1:14" ht="47.1" hidden="1">
      <c r="A69" s="316" t="s">
        <v>392</v>
      </c>
      <c r="B69" s="421" t="s">
        <v>393</v>
      </c>
      <c r="C69" s="304" t="s">
        <v>394</v>
      </c>
      <c r="D69" s="311" t="s">
        <v>395</v>
      </c>
      <c r="E69" s="304" t="s">
        <v>18</v>
      </c>
      <c r="F69" s="305" t="s">
        <v>396</v>
      </c>
      <c r="G69" s="305" t="s">
        <v>212</v>
      </c>
      <c r="H69" s="303">
        <v>186</v>
      </c>
      <c r="I69" s="303">
        <f t="shared" si="8"/>
        <v>205</v>
      </c>
      <c r="J69" s="303" t="s">
        <v>397</v>
      </c>
      <c r="K69" s="306" t="s">
        <v>206</v>
      </c>
      <c r="L69" s="303" t="s">
        <v>402</v>
      </c>
      <c r="M69" s="307" t="s">
        <v>403</v>
      </c>
      <c r="N69" s="308"/>
    </row>
    <row r="70" spans="1:14" ht="47.1" hidden="1">
      <c r="A70" s="316" t="s">
        <v>392</v>
      </c>
      <c r="B70" s="421" t="s">
        <v>393</v>
      </c>
      <c r="C70" s="304" t="s">
        <v>394</v>
      </c>
      <c r="D70" s="311" t="s">
        <v>395</v>
      </c>
      <c r="E70" s="304" t="s">
        <v>18</v>
      </c>
      <c r="F70" s="305" t="s">
        <v>396</v>
      </c>
      <c r="G70" s="305" t="s">
        <v>215</v>
      </c>
      <c r="H70" s="303">
        <v>96</v>
      </c>
      <c r="I70" s="303">
        <f t="shared" ref="I70:I112" si="9">ROUNDUP(H70*1.08,0)</f>
        <v>104</v>
      </c>
      <c r="J70" s="303" t="s">
        <v>397</v>
      </c>
      <c r="K70" s="306" t="s">
        <v>206</v>
      </c>
      <c r="L70" s="303" t="s">
        <v>404</v>
      </c>
      <c r="M70" s="307" t="s">
        <v>405</v>
      </c>
      <c r="N70" s="308"/>
    </row>
    <row r="71" spans="1:14" ht="47.1" hidden="1">
      <c r="A71" s="316" t="s">
        <v>392</v>
      </c>
      <c r="B71" s="421" t="s">
        <v>393</v>
      </c>
      <c r="C71" s="304" t="s">
        <v>394</v>
      </c>
      <c r="D71" s="311" t="s">
        <v>395</v>
      </c>
      <c r="E71" s="304" t="s">
        <v>18</v>
      </c>
      <c r="F71" s="305" t="s">
        <v>396</v>
      </c>
      <c r="G71" s="305" t="s">
        <v>218</v>
      </c>
      <c r="H71" s="303">
        <v>36</v>
      </c>
      <c r="I71" s="303">
        <f t="shared" si="9"/>
        <v>39</v>
      </c>
      <c r="J71" s="303" t="s">
        <v>397</v>
      </c>
      <c r="K71" s="306" t="s">
        <v>206</v>
      </c>
      <c r="L71" s="303" t="s">
        <v>406</v>
      </c>
      <c r="M71" s="307" t="s">
        <v>407</v>
      </c>
      <c r="N71" s="308"/>
    </row>
    <row r="72" spans="1:14" ht="47.1" hidden="1">
      <c r="A72" s="316" t="s">
        <v>392</v>
      </c>
      <c r="B72" s="421" t="s">
        <v>408</v>
      </c>
      <c r="C72" s="304" t="s">
        <v>409</v>
      </c>
      <c r="D72" s="422" t="s">
        <v>410</v>
      </c>
      <c r="E72" s="304" t="s">
        <v>239</v>
      </c>
      <c r="F72" s="305" t="s">
        <v>311</v>
      </c>
      <c r="G72" s="305" t="s">
        <v>204</v>
      </c>
      <c r="H72" s="303">
        <v>96</v>
      </c>
      <c r="I72" s="303">
        <f t="shared" si="9"/>
        <v>104</v>
      </c>
      <c r="J72" s="303" t="s">
        <v>411</v>
      </c>
      <c r="K72" s="306" t="s">
        <v>206</v>
      </c>
      <c r="L72" s="303" t="s">
        <v>412</v>
      </c>
      <c r="M72" s="307" t="s">
        <v>413</v>
      </c>
      <c r="N72" s="308"/>
    </row>
    <row r="73" spans="1:14" ht="47.1" hidden="1">
      <c r="A73" s="316" t="s">
        <v>392</v>
      </c>
      <c r="B73" s="421" t="s">
        <v>408</v>
      </c>
      <c r="C73" s="304" t="s">
        <v>409</v>
      </c>
      <c r="D73" s="422" t="s">
        <v>410</v>
      </c>
      <c r="E73" s="304" t="s">
        <v>239</v>
      </c>
      <c r="F73" s="305" t="s">
        <v>311</v>
      </c>
      <c r="G73" s="305" t="s">
        <v>209</v>
      </c>
      <c r="H73" s="303">
        <v>186</v>
      </c>
      <c r="I73" s="303">
        <f t="shared" ref="I73:I74" si="10">ROUNDUP(H73*1.1,0)</f>
        <v>205</v>
      </c>
      <c r="J73" s="303" t="s">
        <v>411</v>
      </c>
      <c r="K73" s="306" t="s">
        <v>206</v>
      </c>
      <c r="L73" s="303" t="s">
        <v>414</v>
      </c>
      <c r="M73" s="307" t="s">
        <v>415</v>
      </c>
      <c r="N73" s="308"/>
    </row>
    <row r="74" spans="1:14" ht="47.1" hidden="1">
      <c r="A74" s="316" t="s">
        <v>392</v>
      </c>
      <c r="B74" s="421" t="s">
        <v>408</v>
      </c>
      <c r="C74" s="304" t="s">
        <v>409</v>
      </c>
      <c r="D74" s="422" t="s">
        <v>410</v>
      </c>
      <c r="E74" s="304" t="s">
        <v>239</v>
      </c>
      <c r="F74" s="305" t="s">
        <v>311</v>
      </c>
      <c r="G74" s="305" t="s">
        <v>212</v>
      </c>
      <c r="H74" s="303">
        <v>186</v>
      </c>
      <c r="I74" s="303">
        <f t="shared" si="10"/>
        <v>205</v>
      </c>
      <c r="J74" s="303" t="s">
        <v>411</v>
      </c>
      <c r="K74" s="306" t="s">
        <v>206</v>
      </c>
      <c r="L74" s="303" t="s">
        <v>416</v>
      </c>
      <c r="M74" s="307" t="s">
        <v>417</v>
      </c>
      <c r="N74" s="308"/>
    </row>
    <row r="75" spans="1:14" ht="47.1" hidden="1">
      <c r="A75" s="316" t="s">
        <v>392</v>
      </c>
      <c r="B75" s="421" t="s">
        <v>408</v>
      </c>
      <c r="C75" s="304" t="s">
        <v>409</v>
      </c>
      <c r="D75" s="422" t="s">
        <v>410</v>
      </c>
      <c r="E75" s="304" t="s">
        <v>239</v>
      </c>
      <c r="F75" s="305" t="s">
        <v>311</v>
      </c>
      <c r="G75" s="305" t="s">
        <v>215</v>
      </c>
      <c r="H75" s="303">
        <v>96</v>
      </c>
      <c r="I75" s="303">
        <f t="shared" si="9"/>
        <v>104</v>
      </c>
      <c r="J75" s="303" t="s">
        <v>411</v>
      </c>
      <c r="K75" s="306" t="s">
        <v>206</v>
      </c>
      <c r="L75" s="303" t="s">
        <v>418</v>
      </c>
      <c r="M75" s="307" t="s">
        <v>419</v>
      </c>
      <c r="N75" s="308"/>
    </row>
    <row r="76" spans="1:14" ht="47.1" hidden="1">
      <c r="A76" s="316" t="s">
        <v>392</v>
      </c>
      <c r="B76" s="421" t="s">
        <v>408</v>
      </c>
      <c r="C76" s="304" t="s">
        <v>409</v>
      </c>
      <c r="D76" s="422" t="s">
        <v>410</v>
      </c>
      <c r="E76" s="304" t="s">
        <v>239</v>
      </c>
      <c r="F76" s="305" t="s">
        <v>311</v>
      </c>
      <c r="G76" s="305" t="s">
        <v>218</v>
      </c>
      <c r="H76" s="303">
        <v>36</v>
      </c>
      <c r="I76" s="303">
        <f t="shared" si="9"/>
        <v>39</v>
      </c>
      <c r="J76" s="303" t="s">
        <v>411</v>
      </c>
      <c r="K76" s="306" t="s">
        <v>206</v>
      </c>
      <c r="L76" s="303" t="s">
        <v>420</v>
      </c>
      <c r="M76" s="307" t="s">
        <v>421</v>
      </c>
      <c r="N76" s="308"/>
    </row>
    <row r="77" spans="1:14" ht="47.1" hidden="1">
      <c r="A77" s="316" t="s">
        <v>392</v>
      </c>
      <c r="B77" s="421" t="s">
        <v>422</v>
      </c>
      <c r="C77" s="304" t="s">
        <v>423</v>
      </c>
      <c r="D77" s="422" t="s">
        <v>424</v>
      </c>
      <c r="E77" s="304" t="s">
        <v>239</v>
      </c>
      <c r="F77" s="305" t="s">
        <v>380</v>
      </c>
      <c r="G77" s="305" t="s">
        <v>204</v>
      </c>
      <c r="H77" s="303">
        <v>96</v>
      </c>
      <c r="I77" s="303">
        <f t="shared" si="9"/>
        <v>104</v>
      </c>
      <c r="J77" s="303" t="s">
        <v>425</v>
      </c>
      <c r="K77" s="306" t="s">
        <v>206</v>
      </c>
      <c r="L77" s="303" t="s">
        <v>426</v>
      </c>
      <c r="M77" s="307" t="s">
        <v>427</v>
      </c>
      <c r="N77" s="308"/>
    </row>
    <row r="78" spans="1:14" ht="47.1" hidden="1">
      <c r="A78" s="316" t="s">
        <v>392</v>
      </c>
      <c r="B78" s="421" t="s">
        <v>422</v>
      </c>
      <c r="C78" s="304" t="s">
        <v>423</v>
      </c>
      <c r="D78" s="422" t="s">
        <v>424</v>
      </c>
      <c r="E78" s="304" t="s">
        <v>239</v>
      </c>
      <c r="F78" s="305" t="s">
        <v>380</v>
      </c>
      <c r="G78" s="305" t="s">
        <v>209</v>
      </c>
      <c r="H78" s="303">
        <v>186</v>
      </c>
      <c r="I78" s="303">
        <f t="shared" ref="I78:I79" si="11">ROUNDUP(H78*1.1,0)</f>
        <v>205</v>
      </c>
      <c r="J78" s="303" t="s">
        <v>425</v>
      </c>
      <c r="K78" s="306" t="s">
        <v>206</v>
      </c>
      <c r="L78" s="303" t="s">
        <v>428</v>
      </c>
      <c r="M78" s="307" t="s">
        <v>429</v>
      </c>
      <c r="N78" s="308"/>
    </row>
    <row r="79" spans="1:14" ht="47.1" hidden="1">
      <c r="A79" s="316" t="s">
        <v>392</v>
      </c>
      <c r="B79" s="421" t="s">
        <v>422</v>
      </c>
      <c r="C79" s="304" t="s">
        <v>423</v>
      </c>
      <c r="D79" s="422" t="s">
        <v>424</v>
      </c>
      <c r="E79" s="304" t="s">
        <v>239</v>
      </c>
      <c r="F79" s="305" t="s">
        <v>380</v>
      </c>
      <c r="G79" s="305" t="s">
        <v>212</v>
      </c>
      <c r="H79" s="303">
        <v>186</v>
      </c>
      <c r="I79" s="303">
        <f t="shared" si="11"/>
        <v>205</v>
      </c>
      <c r="J79" s="303" t="s">
        <v>425</v>
      </c>
      <c r="K79" s="306" t="s">
        <v>206</v>
      </c>
      <c r="L79" s="303" t="s">
        <v>430</v>
      </c>
      <c r="M79" s="307" t="s">
        <v>431</v>
      </c>
      <c r="N79" s="308"/>
    </row>
    <row r="80" spans="1:14" ht="47.1" hidden="1">
      <c r="A80" s="316" t="s">
        <v>392</v>
      </c>
      <c r="B80" s="421" t="s">
        <v>422</v>
      </c>
      <c r="C80" s="304" t="s">
        <v>423</v>
      </c>
      <c r="D80" s="422" t="s">
        <v>424</v>
      </c>
      <c r="E80" s="304" t="s">
        <v>239</v>
      </c>
      <c r="F80" s="305" t="s">
        <v>380</v>
      </c>
      <c r="G80" s="305" t="s">
        <v>215</v>
      </c>
      <c r="H80" s="303">
        <v>96</v>
      </c>
      <c r="I80" s="303">
        <f t="shared" si="9"/>
        <v>104</v>
      </c>
      <c r="J80" s="303" t="s">
        <v>425</v>
      </c>
      <c r="K80" s="306" t="s">
        <v>206</v>
      </c>
      <c r="L80" s="303" t="s">
        <v>432</v>
      </c>
      <c r="M80" s="307" t="s">
        <v>433</v>
      </c>
      <c r="N80" s="308"/>
    </row>
    <row r="81" spans="1:14" ht="47.1" hidden="1">
      <c r="A81" s="316" t="s">
        <v>392</v>
      </c>
      <c r="B81" s="421" t="s">
        <v>422</v>
      </c>
      <c r="C81" s="304" t="s">
        <v>423</v>
      </c>
      <c r="D81" s="422" t="s">
        <v>424</v>
      </c>
      <c r="E81" s="304" t="s">
        <v>239</v>
      </c>
      <c r="F81" s="305" t="s">
        <v>380</v>
      </c>
      <c r="G81" s="305" t="s">
        <v>218</v>
      </c>
      <c r="H81" s="303">
        <v>36</v>
      </c>
      <c r="I81" s="303">
        <f t="shared" si="9"/>
        <v>39</v>
      </c>
      <c r="J81" s="303" t="s">
        <v>425</v>
      </c>
      <c r="K81" s="306" t="s">
        <v>206</v>
      </c>
      <c r="L81" s="303" t="s">
        <v>434</v>
      </c>
      <c r="M81" s="307" t="s">
        <v>435</v>
      </c>
      <c r="N81" s="308"/>
    </row>
    <row r="82" spans="1:14" ht="47.1" hidden="1">
      <c r="A82" s="316" t="s">
        <v>392</v>
      </c>
      <c r="B82" s="421" t="s">
        <v>436</v>
      </c>
      <c r="C82" s="304" t="s">
        <v>437</v>
      </c>
      <c r="D82" s="422" t="s">
        <v>438</v>
      </c>
      <c r="E82" s="304" t="s">
        <v>439</v>
      </c>
      <c r="F82" s="305" t="s">
        <v>440</v>
      </c>
      <c r="G82" s="305" t="s">
        <v>441</v>
      </c>
      <c r="H82" s="303">
        <v>1600</v>
      </c>
      <c r="I82" s="303">
        <f t="shared" si="9"/>
        <v>1728</v>
      </c>
      <c r="J82" s="303" t="s">
        <v>442</v>
      </c>
      <c r="K82" s="306" t="s">
        <v>206</v>
      </c>
      <c r="L82" s="303" t="s">
        <v>443</v>
      </c>
      <c r="M82" s="307" t="s">
        <v>444</v>
      </c>
      <c r="N82" s="308"/>
    </row>
    <row r="83" spans="1:14" ht="47.1" hidden="1">
      <c r="A83" s="317" t="s">
        <v>445</v>
      </c>
      <c r="B83" s="421" t="s">
        <v>446</v>
      </c>
      <c r="C83" s="304" t="s">
        <v>447</v>
      </c>
      <c r="D83" s="311" t="s">
        <v>448</v>
      </c>
      <c r="E83" s="304" t="s">
        <v>18</v>
      </c>
      <c r="F83" s="305" t="s">
        <v>449</v>
      </c>
      <c r="G83" s="305" t="s">
        <v>204</v>
      </c>
      <c r="H83" s="303">
        <v>96</v>
      </c>
      <c r="I83" s="303">
        <f t="shared" si="9"/>
        <v>104</v>
      </c>
      <c r="J83" s="303" t="s">
        <v>450</v>
      </c>
      <c r="K83" s="306" t="s">
        <v>206</v>
      </c>
      <c r="L83" s="303" t="s">
        <v>451</v>
      </c>
      <c r="M83" s="307" t="s">
        <v>452</v>
      </c>
      <c r="N83" s="308"/>
    </row>
    <row r="84" spans="1:14" ht="47.1" hidden="1">
      <c r="A84" s="317" t="s">
        <v>445</v>
      </c>
      <c r="B84" s="421" t="s">
        <v>446</v>
      </c>
      <c r="C84" s="304" t="s">
        <v>447</v>
      </c>
      <c r="D84" s="311" t="s">
        <v>448</v>
      </c>
      <c r="E84" s="304" t="s">
        <v>18</v>
      </c>
      <c r="F84" s="305" t="s">
        <v>449</v>
      </c>
      <c r="G84" s="305" t="s">
        <v>209</v>
      </c>
      <c r="H84" s="303">
        <v>186</v>
      </c>
      <c r="I84" s="303">
        <f t="shared" ref="I84:I85" si="12">ROUNDUP(H84*1.1,0)</f>
        <v>205</v>
      </c>
      <c r="J84" s="303" t="s">
        <v>450</v>
      </c>
      <c r="K84" s="306" t="s">
        <v>206</v>
      </c>
      <c r="L84" s="303" t="s">
        <v>453</v>
      </c>
      <c r="M84" s="307" t="s">
        <v>454</v>
      </c>
      <c r="N84" s="308"/>
    </row>
    <row r="85" spans="1:14" ht="47.1" hidden="1">
      <c r="A85" s="317" t="s">
        <v>445</v>
      </c>
      <c r="B85" s="421" t="s">
        <v>446</v>
      </c>
      <c r="C85" s="304" t="s">
        <v>447</v>
      </c>
      <c r="D85" s="311" t="s">
        <v>448</v>
      </c>
      <c r="E85" s="304" t="s">
        <v>18</v>
      </c>
      <c r="F85" s="305" t="s">
        <v>449</v>
      </c>
      <c r="G85" s="305" t="s">
        <v>212</v>
      </c>
      <c r="H85" s="303">
        <v>186</v>
      </c>
      <c r="I85" s="303">
        <f t="shared" si="12"/>
        <v>205</v>
      </c>
      <c r="J85" s="303" t="s">
        <v>450</v>
      </c>
      <c r="K85" s="306" t="s">
        <v>206</v>
      </c>
      <c r="L85" s="303" t="s">
        <v>455</v>
      </c>
      <c r="M85" s="307" t="s">
        <v>456</v>
      </c>
      <c r="N85" s="308"/>
    </row>
    <row r="86" spans="1:14" ht="47.1" hidden="1">
      <c r="A86" s="317" t="s">
        <v>445</v>
      </c>
      <c r="B86" s="421" t="s">
        <v>446</v>
      </c>
      <c r="C86" s="304" t="s">
        <v>447</v>
      </c>
      <c r="D86" s="311" t="s">
        <v>448</v>
      </c>
      <c r="E86" s="304" t="s">
        <v>18</v>
      </c>
      <c r="F86" s="305" t="s">
        <v>449</v>
      </c>
      <c r="G86" s="305" t="s">
        <v>215</v>
      </c>
      <c r="H86" s="303">
        <v>96</v>
      </c>
      <c r="I86" s="303">
        <f t="shared" si="9"/>
        <v>104</v>
      </c>
      <c r="J86" s="303" t="s">
        <v>450</v>
      </c>
      <c r="K86" s="306" t="s">
        <v>206</v>
      </c>
      <c r="L86" s="303" t="s">
        <v>457</v>
      </c>
      <c r="M86" s="307" t="s">
        <v>458</v>
      </c>
      <c r="N86" s="308"/>
    </row>
    <row r="87" spans="1:14" ht="47.1" hidden="1">
      <c r="A87" s="317" t="s">
        <v>445</v>
      </c>
      <c r="B87" s="421" t="s">
        <v>446</v>
      </c>
      <c r="C87" s="304" t="s">
        <v>447</v>
      </c>
      <c r="D87" s="311" t="s">
        <v>448</v>
      </c>
      <c r="E87" s="304" t="s">
        <v>18</v>
      </c>
      <c r="F87" s="305" t="s">
        <v>449</v>
      </c>
      <c r="G87" s="305" t="s">
        <v>218</v>
      </c>
      <c r="H87" s="303">
        <v>36</v>
      </c>
      <c r="I87" s="303">
        <f t="shared" si="9"/>
        <v>39</v>
      </c>
      <c r="J87" s="303" t="s">
        <v>450</v>
      </c>
      <c r="K87" s="306" t="s">
        <v>206</v>
      </c>
      <c r="L87" s="303" t="s">
        <v>459</v>
      </c>
      <c r="M87" s="307" t="s">
        <v>460</v>
      </c>
      <c r="N87" s="308"/>
    </row>
    <row r="88" spans="1:14" s="431" customFormat="1" ht="68.099999999999994" hidden="1" customHeight="1">
      <c r="A88" s="317" t="s">
        <v>445</v>
      </c>
      <c r="B88" s="423" t="s">
        <v>461</v>
      </c>
      <c r="C88" s="304" t="s">
        <v>462</v>
      </c>
      <c r="D88" s="424" t="s">
        <v>463</v>
      </c>
      <c r="E88" s="425" t="s">
        <v>239</v>
      </c>
      <c r="F88" s="426" t="s">
        <v>45</v>
      </c>
      <c r="G88" s="426" t="s">
        <v>204</v>
      </c>
      <c r="H88" s="303">
        <v>96</v>
      </c>
      <c r="I88" s="303">
        <f t="shared" si="9"/>
        <v>104</v>
      </c>
      <c r="J88" s="427" t="s">
        <v>464</v>
      </c>
      <c r="K88" s="428" t="s">
        <v>206</v>
      </c>
      <c r="L88" s="427" t="s">
        <v>465</v>
      </c>
      <c r="M88" s="429" t="s">
        <v>466</v>
      </c>
      <c r="N88" s="430"/>
    </row>
    <row r="89" spans="1:14" s="431" customFormat="1" ht="68.099999999999994" hidden="1" customHeight="1">
      <c r="A89" s="317" t="s">
        <v>445</v>
      </c>
      <c r="B89" s="423" t="s">
        <v>461</v>
      </c>
      <c r="C89" s="304" t="s">
        <v>462</v>
      </c>
      <c r="D89" s="424" t="s">
        <v>463</v>
      </c>
      <c r="E89" s="425" t="s">
        <v>239</v>
      </c>
      <c r="F89" s="426" t="s">
        <v>45</v>
      </c>
      <c r="G89" s="426" t="s">
        <v>209</v>
      </c>
      <c r="H89" s="303">
        <v>186</v>
      </c>
      <c r="I89" s="303">
        <f t="shared" ref="I89:I90" si="13">ROUNDUP(H89*1.1,0)</f>
        <v>205</v>
      </c>
      <c r="J89" s="427" t="s">
        <v>464</v>
      </c>
      <c r="K89" s="428" t="s">
        <v>206</v>
      </c>
      <c r="L89" s="427" t="s">
        <v>467</v>
      </c>
      <c r="M89" s="429" t="s">
        <v>468</v>
      </c>
      <c r="N89" s="430"/>
    </row>
    <row r="90" spans="1:14" s="431" customFormat="1" ht="68.099999999999994" hidden="1" customHeight="1">
      <c r="A90" s="317" t="s">
        <v>445</v>
      </c>
      <c r="B90" s="423" t="s">
        <v>461</v>
      </c>
      <c r="C90" s="304" t="s">
        <v>462</v>
      </c>
      <c r="D90" s="424" t="s">
        <v>463</v>
      </c>
      <c r="E90" s="425" t="s">
        <v>239</v>
      </c>
      <c r="F90" s="426" t="s">
        <v>45</v>
      </c>
      <c r="G90" s="426" t="s">
        <v>212</v>
      </c>
      <c r="H90" s="303">
        <v>186</v>
      </c>
      <c r="I90" s="303">
        <f t="shared" si="13"/>
        <v>205</v>
      </c>
      <c r="J90" s="427" t="s">
        <v>464</v>
      </c>
      <c r="K90" s="428" t="s">
        <v>206</v>
      </c>
      <c r="L90" s="427" t="s">
        <v>469</v>
      </c>
      <c r="M90" s="429" t="s">
        <v>470</v>
      </c>
      <c r="N90" s="430"/>
    </row>
    <row r="91" spans="1:14" s="431" customFormat="1" ht="68.099999999999994" hidden="1" customHeight="1">
      <c r="A91" s="317" t="s">
        <v>445</v>
      </c>
      <c r="B91" s="423" t="s">
        <v>461</v>
      </c>
      <c r="C91" s="304" t="s">
        <v>462</v>
      </c>
      <c r="D91" s="424" t="s">
        <v>463</v>
      </c>
      <c r="E91" s="425" t="s">
        <v>239</v>
      </c>
      <c r="F91" s="426" t="s">
        <v>45</v>
      </c>
      <c r="G91" s="426" t="s">
        <v>215</v>
      </c>
      <c r="H91" s="303">
        <v>96</v>
      </c>
      <c r="I91" s="303">
        <f t="shared" si="9"/>
        <v>104</v>
      </c>
      <c r="J91" s="427" t="s">
        <v>464</v>
      </c>
      <c r="K91" s="428" t="s">
        <v>206</v>
      </c>
      <c r="L91" s="427" t="s">
        <v>471</v>
      </c>
      <c r="M91" s="429" t="s">
        <v>472</v>
      </c>
      <c r="N91" s="430"/>
    </row>
    <row r="92" spans="1:14" s="431" customFormat="1" ht="68.099999999999994" hidden="1" customHeight="1">
      <c r="A92" s="317" t="s">
        <v>445</v>
      </c>
      <c r="B92" s="423" t="s">
        <v>461</v>
      </c>
      <c r="C92" s="304" t="s">
        <v>462</v>
      </c>
      <c r="D92" s="424" t="s">
        <v>463</v>
      </c>
      <c r="E92" s="425" t="s">
        <v>239</v>
      </c>
      <c r="F92" s="426" t="s">
        <v>45</v>
      </c>
      <c r="G92" s="426" t="s">
        <v>218</v>
      </c>
      <c r="H92" s="303">
        <v>36</v>
      </c>
      <c r="I92" s="303">
        <f t="shared" si="9"/>
        <v>39</v>
      </c>
      <c r="J92" s="427" t="s">
        <v>464</v>
      </c>
      <c r="K92" s="428" t="s">
        <v>206</v>
      </c>
      <c r="L92" s="427" t="s">
        <v>473</v>
      </c>
      <c r="M92" s="429" t="s">
        <v>474</v>
      </c>
      <c r="N92" s="430"/>
    </row>
    <row r="93" spans="1:14" ht="47.1" hidden="1">
      <c r="A93" s="317" t="s">
        <v>445</v>
      </c>
      <c r="B93" s="421" t="s">
        <v>475</v>
      </c>
      <c r="C93" s="304" t="s">
        <v>476</v>
      </c>
      <c r="D93" s="311" t="s">
        <v>477</v>
      </c>
      <c r="E93" s="304" t="s">
        <v>239</v>
      </c>
      <c r="F93" s="305" t="s">
        <v>254</v>
      </c>
      <c r="G93" s="305" t="s">
        <v>204</v>
      </c>
      <c r="H93" s="303">
        <v>96</v>
      </c>
      <c r="I93" s="303">
        <f t="shared" si="9"/>
        <v>104</v>
      </c>
      <c r="J93" s="303" t="s">
        <v>478</v>
      </c>
      <c r="K93" s="306" t="s">
        <v>206</v>
      </c>
      <c r="L93" s="303" t="s">
        <v>479</v>
      </c>
      <c r="M93" s="307" t="s">
        <v>480</v>
      </c>
      <c r="N93" s="308"/>
    </row>
    <row r="94" spans="1:14" ht="47.1" hidden="1">
      <c r="A94" s="317" t="s">
        <v>445</v>
      </c>
      <c r="B94" s="421" t="s">
        <v>475</v>
      </c>
      <c r="C94" s="304" t="s">
        <v>476</v>
      </c>
      <c r="D94" s="311" t="s">
        <v>477</v>
      </c>
      <c r="E94" s="304" t="s">
        <v>239</v>
      </c>
      <c r="F94" s="305" t="s">
        <v>254</v>
      </c>
      <c r="G94" s="305" t="s">
        <v>209</v>
      </c>
      <c r="H94" s="303">
        <v>186</v>
      </c>
      <c r="I94" s="303">
        <f t="shared" ref="I94:I95" si="14">ROUNDUP(H94*1.1,0)</f>
        <v>205</v>
      </c>
      <c r="J94" s="303" t="s">
        <v>478</v>
      </c>
      <c r="K94" s="306" t="s">
        <v>206</v>
      </c>
      <c r="L94" s="303" t="s">
        <v>481</v>
      </c>
      <c r="M94" s="307" t="s">
        <v>482</v>
      </c>
      <c r="N94" s="308"/>
    </row>
    <row r="95" spans="1:14" ht="47.1" hidden="1">
      <c r="A95" s="317" t="s">
        <v>445</v>
      </c>
      <c r="B95" s="421" t="s">
        <v>475</v>
      </c>
      <c r="C95" s="304" t="s">
        <v>476</v>
      </c>
      <c r="D95" s="311" t="s">
        <v>477</v>
      </c>
      <c r="E95" s="304" t="s">
        <v>239</v>
      </c>
      <c r="F95" s="305" t="s">
        <v>254</v>
      </c>
      <c r="G95" s="305" t="s">
        <v>212</v>
      </c>
      <c r="H95" s="303">
        <v>186</v>
      </c>
      <c r="I95" s="303">
        <f t="shared" si="14"/>
        <v>205</v>
      </c>
      <c r="J95" s="303" t="s">
        <v>478</v>
      </c>
      <c r="K95" s="306" t="s">
        <v>206</v>
      </c>
      <c r="L95" s="303" t="s">
        <v>483</v>
      </c>
      <c r="M95" s="307" t="s">
        <v>484</v>
      </c>
      <c r="N95" s="308"/>
    </row>
    <row r="96" spans="1:14" ht="47.1" hidden="1">
      <c r="A96" s="317" t="s">
        <v>445</v>
      </c>
      <c r="B96" s="421" t="s">
        <v>475</v>
      </c>
      <c r="C96" s="304" t="s">
        <v>476</v>
      </c>
      <c r="D96" s="311" t="s">
        <v>477</v>
      </c>
      <c r="E96" s="304" t="s">
        <v>239</v>
      </c>
      <c r="F96" s="305" t="s">
        <v>254</v>
      </c>
      <c r="G96" s="305" t="s">
        <v>215</v>
      </c>
      <c r="H96" s="303">
        <v>96</v>
      </c>
      <c r="I96" s="303">
        <f t="shared" si="9"/>
        <v>104</v>
      </c>
      <c r="J96" s="303" t="s">
        <v>478</v>
      </c>
      <c r="K96" s="306" t="s">
        <v>206</v>
      </c>
      <c r="L96" s="303" t="s">
        <v>485</v>
      </c>
      <c r="M96" s="307" t="s">
        <v>486</v>
      </c>
      <c r="N96" s="308"/>
    </row>
    <row r="97" spans="1:14" ht="47.1" hidden="1">
      <c r="A97" s="317" t="s">
        <v>445</v>
      </c>
      <c r="B97" s="421" t="s">
        <v>475</v>
      </c>
      <c r="C97" s="304" t="s">
        <v>476</v>
      </c>
      <c r="D97" s="311" t="s">
        <v>477</v>
      </c>
      <c r="E97" s="304" t="s">
        <v>239</v>
      </c>
      <c r="F97" s="305" t="s">
        <v>254</v>
      </c>
      <c r="G97" s="305" t="s">
        <v>218</v>
      </c>
      <c r="H97" s="303">
        <v>36</v>
      </c>
      <c r="I97" s="303">
        <f t="shared" si="9"/>
        <v>39</v>
      </c>
      <c r="J97" s="303" t="s">
        <v>478</v>
      </c>
      <c r="K97" s="306" t="s">
        <v>206</v>
      </c>
      <c r="L97" s="303" t="s">
        <v>487</v>
      </c>
      <c r="M97" s="307" t="s">
        <v>488</v>
      </c>
      <c r="N97" s="308"/>
    </row>
    <row r="98" spans="1:14" ht="68.099999999999994" customHeight="1">
      <c r="A98" s="318" t="s">
        <v>489</v>
      </c>
      <c r="B98" s="421" t="s">
        <v>12</v>
      </c>
      <c r="C98" s="304" t="s">
        <v>14</v>
      </c>
      <c r="D98" s="422" t="s">
        <v>490</v>
      </c>
      <c r="E98" s="304" t="s">
        <v>18</v>
      </c>
      <c r="F98" s="305" t="s">
        <v>491</v>
      </c>
      <c r="G98" s="305" t="s">
        <v>204</v>
      </c>
      <c r="H98" s="303">
        <v>96</v>
      </c>
      <c r="I98" s="303">
        <f t="shared" si="9"/>
        <v>104</v>
      </c>
      <c r="J98" s="303" t="s">
        <v>492</v>
      </c>
      <c r="K98" s="306" t="s">
        <v>206</v>
      </c>
      <c r="L98" s="303" t="s">
        <v>493</v>
      </c>
      <c r="M98" s="307" t="s">
        <v>494</v>
      </c>
      <c r="N98" s="308"/>
    </row>
    <row r="99" spans="1:14" ht="68.099999999999994" customHeight="1">
      <c r="A99" s="318" t="s">
        <v>489</v>
      </c>
      <c r="B99" s="421" t="s">
        <v>12</v>
      </c>
      <c r="C99" s="304" t="s">
        <v>14</v>
      </c>
      <c r="D99" s="422" t="s">
        <v>490</v>
      </c>
      <c r="E99" s="304" t="s">
        <v>18</v>
      </c>
      <c r="F99" s="305" t="s">
        <v>491</v>
      </c>
      <c r="G99" s="305" t="s">
        <v>209</v>
      </c>
      <c r="H99" s="303">
        <v>186</v>
      </c>
      <c r="I99" s="303">
        <f t="shared" ref="I99:I100" si="15">ROUNDUP(H99*1.1,0)</f>
        <v>205</v>
      </c>
      <c r="J99" s="303" t="s">
        <v>492</v>
      </c>
      <c r="K99" s="306" t="s">
        <v>206</v>
      </c>
      <c r="L99" s="303" t="s">
        <v>495</v>
      </c>
      <c r="M99" s="307" t="s">
        <v>496</v>
      </c>
      <c r="N99" s="308"/>
    </row>
    <row r="100" spans="1:14" ht="68.099999999999994" customHeight="1">
      <c r="A100" s="318" t="s">
        <v>489</v>
      </c>
      <c r="B100" s="421" t="s">
        <v>12</v>
      </c>
      <c r="C100" s="304" t="s">
        <v>14</v>
      </c>
      <c r="D100" s="422" t="s">
        <v>490</v>
      </c>
      <c r="E100" s="304" t="s">
        <v>18</v>
      </c>
      <c r="F100" s="305" t="s">
        <v>491</v>
      </c>
      <c r="G100" s="305" t="s">
        <v>212</v>
      </c>
      <c r="H100" s="303">
        <v>186</v>
      </c>
      <c r="I100" s="303">
        <f t="shared" si="15"/>
        <v>205</v>
      </c>
      <c r="J100" s="303" t="s">
        <v>492</v>
      </c>
      <c r="K100" s="306" t="s">
        <v>206</v>
      </c>
      <c r="L100" s="303" t="s">
        <v>497</v>
      </c>
      <c r="M100" s="307" t="s">
        <v>498</v>
      </c>
      <c r="N100" s="308"/>
    </row>
    <row r="101" spans="1:14" ht="68.099999999999994" customHeight="1">
      <c r="A101" s="318" t="s">
        <v>489</v>
      </c>
      <c r="B101" s="421" t="s">
        <v>12</v>
      </c>
      <c r="C101" s="304" t="s">
        <v>14</v>
      </c>
      <c r="D101" s="422" t="s">
        <v>490</v>
      </c>
      <c r="E101" s="304" t="s">
        <v>18</v>
      </c>
      <c r="F101" s="305" t="s">
        <v>491</v>
      </c>
      <c r="G101" s="305" t="s">
        <v>215</v>
      </c>
      <c r="H101" s="303">
        <v>96</v>
      </c>
      <c r="I101" s="303">
        <f t="shared" si="9"/>
        <v>104</v>
      </c>
      <c r="J101" s="303" t="s">
        <v>492</v>
      </c>
      <c r="K101" s="306" t="s">
        <v>206</v>
      </c>
      <c r="L101" s="303" t="s">
        <v>499</v>
      </c>
      <c r="M101" s="307" t="s">
        <v>500</v>
      </c>
      <c r="N101" s="308"/>
    </row>
    <row r="102" spans="1:14" ht="68.099999999999994" customHeight="1">
      <c r="A102" s="318" t="s">
        <v>489</v>
      </c>
      <c r="B102" s="421" t="s">
        <v>12</v>
      </c>
      <c r="C102" s="304" t="s">
        <v>14</v>
      </c>
      <c r="D102" s="422" t="s">
        <v>490</v>
      </c>
      <c r="E102" s="304" t="s">
        <v>18</v>
      </c>
      <c r="F102" s="305" t="s">
        <v>491</v>
      </c>
      <c r="G102" s="305" t="s">
        <v>218</v>
      </c>
      <c r="H102" s="303">
        <v>36</v>
      </c>
      <c r="I102" s="303">
        <f t="shared" si="9"/>
        <v>39</v>
      </c>
      <c r="J102" s="303" t="s">
        <v>492</v>
      </c>
      <c r="K102" s="306" t="s">
        <v>206</v>
      </c>
      <c r="L102" s="303" t="s">
        <v>501</v>
      </c>
      <c r="M102" s="307" t="s">
        <v>502</v>
      </c>
      <c r="N102" s="308"/>
    </row>
    <row r="103" spans="1:14" ht="69">
      <c r="A103" s="318" t="s">
        <v>489</v>
      </c>
      <c r="B103" s="421" t="s">
        <v>12</v>
      </c>
      <c r="C103" s="304" t="s">
        <v>14</v>
      </c>
      <c r="D103" s="422" t="s">
        <v>490</v>
      </c>
      <c r="E103" s="304" t="s">
        <v>18</v>
      </c>
      <c r="F103" s="305" t="s">
        <v>52</v>
      </c>
      <c r="G103" s="305" t="s">
        <v>204</v>
      </c>
      <c r="H103" s="303">
        <v>96</v>
      </c>
      <c r="I103" s="303">
        <f t="shared" si="9"/>
        <v>104</v>
      </c>
      <c r="J103" s="303" t="s">
        <v>503</v>
      </c>
      <c r="K103" s="306" t="s">
        <v>206</v>
      </c>
      <c r="L103" s="303" t="s">
        <v>504</v>
      </c>
      <c r="M103" s="307" t="s">
        <v>505</v>
      </c>
      <c r="N103" s="308"/>
    </row>
    <row r="104" spans="1:14" ht="69">
      <c r="A104" s="318" t="s">
        <v>489</v>
      </c>
      <c r="B104" s="421" t="s">
        <v>12</v>
      </c>
      <c r="C104" s="304" t="s">
        <v>14</v>
      </c>
      <c r="D104" s="422" t="s">
        <v>490</v>
      </c>
      <c r="E104" s="304" t="s">
        <v>18</v>
      </c>
      <c r="F104" s="305" t="s">
        <v>52</v>
      </c>
      <c r="G104" s="305" t="s">
        <v>209</v>
      </c>
      <c r="H104" s="303">
        <v>186</v>
      </c>
      <c r="I104" s="303">
        <f t="shared" ref="I104:I105" si="16">ROUNDUP(H104*1.1,0)</f>
        <v>205</v>
      </c>
      <c r="J104" s="303" t="s">
        <v>503</v>
      </c>
      <c r="K104" s="306" t="s">
        <v>206</v>
      </c>
      <c r="L104" s="303" t="s">
        <v>506</v>
      </c>
      <c r="M104" s="307" t="s">
        <v>507</v>
      </c>
      <c r="N104" s="308"/>
    </row>
    <row r="105" spans="1:14" ht="69">
      <c r="A105" s="318" t="s">
        <v>489</v>
      </c>
      <c r="B105" s="421" t="s">
        <v>12</v>
      </c>
      <c r="C105" s="304" t="s">
        <v>14</v>
      </c>
      <c r="D105" s="422" t="s">
        <v>490</v>
      </c>
      <c r="E105" s="304" t="s">
        <v>18</v>
      </c>
      <c r="F105" s="305" t="s">
        <v>52</v>
      </c>
      <c r="G105" s="305" t="s">
        <v>212</v>
      </c>
      <c r="H105" s="303">
        <v>186</v>
      </c>
      <c r="I105" s="303">
        <f t="shared" si="16"/>
        <v>205</v>
      </c>
      <c r="J105" s="303" t="s">
        <v>503</v>
      </c>
      <c r="K105" s="306" t="s">
        <v>206</v>
      </c>
      <c r="L105" s="303" t="s">
        <v>508</v>
      </c>
      <c r="M105" s="307" t="s">
        <v>509</v>
      </c>
      <c r="N105" s="308"/>
    </row>
    <row r="106" spans="1:14" ht="69">
      <c r="A106" s="318" t="s">
        <v>489</v>
      </c>
      <c r="B106" s="421" t="s">
        <v>12</v>
      </c>
      <c r="C106" s="304" t="s">
        <v>14</v>
      </c>
      <c r="D106" s="422" t="s">
        <v>490</v>
      </c>
      <c r="E106" s="304" t="s">
        <v>18</v>
      </c>
      <c r="F106" s="305" t="s">
        <v>52</v>
      </c>
      <c r="G106" s="305" t="s">
        <v>215</v>
      </c>
      <c r="H106" s="303">
        <v>96</v>
      </c>
      <c r="I106" s="303">
        <f t="shared" si="9"/>
        <v>104</v>
      </c>
      <c r="J106" s="303" t="s">
        <v>503</v>
      </c>
      <c r="K106" s="306" t="s">
        <v>206</v>
      </c>
      <c r="L106" s="303" t="s">
        <v>510</v>
      </c>
      <c r="M106" s="307" t="s">
        <v>511</v>
      </c>
      <c r="N106" s="308"/>
    </row>
    <row r="107" spans="1:14" ht="69">
      <c r="A107" s="318" t="s">
        <v>489</v>
      </c>
      <c r="B107" s="421" t="s">
        <v>12</v>
      </c>
      <c r="C107" s="304" t="s">
        <v>14</v>
      </c>
      <c r="D107" s="422" t="s">
        <v>490</v>
      </c>
      <c r="E107" s="304" t="s">
        <v>18</v>
      </c>
      <c r="F107" s="305" t="s">
        <v>52</v>
      </c>
      <c r="G107" s="305" t="s">
        <v>218</v>
      </c>
      <c r="H107" s="303">
        <v>36</v>
      </c>
      <c r="I107" s="303">
        <f t="shared" si="9"/>
        <v>39</v>
      </c>
      <c r="J107" s="303" t="s">
        <v>503</v>
      </c>
      <c r="K107" s="306" t="s">
        <v>206</v>
      </c>
      <c r="L107" s="303" t="s">
        <v>512</v>
      </c>
      <c r="M107" s="307" t="s">
        <v>513</v>
      </c>
      <c r="N107" s="308"/>
    </row>
    <row r="108" spans="1:14" ht="69" hidden="1">
      <c r="A108" s="318" t="s">
        <v>489</v>
      </c>
      <c r="B108" s="421" t="s">
        <v>514</v>
      </c>
      <c r="C108" s="304" t="s">
        <v>515</v>
      </c>
      <c r="D108" s="422" t="s">
        <v>516</v>
      </c>
      <c r="E108" s="304" t="s">
        <v>239</v>
      </c>
      <c r="F108" s="305" t="s">
        <v>311</v>
      </c>
      <c r="G108" s="305" t="s">
        <v>204</v>
      </c>
      <c r="H108" s="303">
        <v>96</v>
      </c>
      <c r="I108" s="303">
        <f t="shared" si="9"/>
        <v>104</v>
      </c>
      <c r="J108" s="303" t="s">
        <v>517</v>
      </c>
      <c r="K108" s="306" t="s">
        <v>206</v>
      </c>
      <c r="L108" s="303" t="s">
        <v>518</v>
      </c>
      <c r="M108" s="307" t="s">
        <v>519</v>
      </c>
      <c r="N108" s="308"/>
    </row>
    <row r="109" spans="1:14" ht="69" hidden="1">
      <c r="A109" s="318" t="s">
        <v>489</v>
      </c>
      <c r="B109" s="421" t="s">
        <v>514</v>
      </c>
      <c r="C109" s="304" t="s">
        <v>515</v>
      </c>
      <c r="D109" s="422" t="s">
        <v>516</v>
      </c>
      <c r="E109" s="304" t="s">
        <v>239</v>
      </c>
      <c r="F109" s="305" t="s">
        <v>311</v>
      </c>
      <c r="G109" s="305" t="s">
        <v>209</v>
      </c>
      <c r="H109" s="303">
        <v>186</v>
      </c>
      <c r="I109" s="303">
        <f t="shared" ref="I109:I110" si="17">ROUNDUP(H109*1.1,0)</f>
        <v>205</v>
      </c>
      <c r="J109" s="303" t="s">
        <v>517</v>
      </c>
      <c r="K109" s="306" t="s">
        <v>206</v>
      </c>
      <c r="L109" s="303" t="s">
        <v>520</v>
      </c>
      <c r="M109" s="307" t="s">
        <v>521</v>
      </c>
      <c r="N109" s="308"/>
    </row>
    <row r="110" spans="1:14" ht="69" hidden="1">
      <c r="A110" s="318" t="s">
        <v>489</v>
      </c>
      <c r="B110" s="421" t="s">
        <v>514</v>
      </c>
      <c r="C110" s="304" t="s">
        <v>515</v>
      </c>
      <c r="D110" s="422" t="s">
        <v>516</v>
      </c>
      <c r="E110" s="304" t="s">
        <v>239</v>
      </c>
      <c r="F110" s="305" t="s">
        <v>311</v>
      </c>
      <c r="G110" s="305" t="s">
        <v>212</v>
      </c>
      <c r="H110" s="303">
        <v>186</v>
      </c>
      <c r="I110" s="303">
        <f t="shared" si="17"/>
        <v>205</v>
      </c>
      <c r="J110" s="303" t="s">
        <v>517</v>
      </c>
      <c r="K110" s="306" t="s">
        <v>206</v>
      </c>
      <c r="L110" s="303" t="s">
        <v>522</v>
      </c>
      <c r="M110" s="307" t="s">
        <v>523</v>
      </c>
      <c r="N110" s="308"/>
    </row>
    <row r="111" spans="1:14" ht="69" hidden="1">
      <c r="A111" s="318" t="s">
        <v>489</v>
      </c>
      <c r="B111" s="421" t="s">
        <v>514</v>
      </c>
      <c r="C111" s="304" t="s">
        <v>515</v>
      </c>
      <c r="D111" s="422" t="s">
        <v>516</v>
      </c>
      <c r="E111" s="304" t="s">
        <v>239</v>
      </c>
      <c r="F111" s="305" t="s">
        <v>311</v>
      </c>
      <c r="G111" s="305" t="s">
        <v>215</v>
      </c>
      <c r="H111" s="303">
        <v>96</v>
      </c>
      <c r="I111" s="303">
        <f t="shared" si="9"/>
        <v>104</v>
      </c>
      <c r="J111" s="303" t="s">
        <v>517</v>
      </c>
      <c r="K111" s="306" t="s">
        <v>206</v>
      </c>
      <c r="L111" s="303" t="s">
        <v>524</v>
      </c>
      <c r="M111" s="307" t="s">
        <v>525</v>
      </c>
      <c r="N111" s="308"/>
    </row>
    <row r="112" spans="1:14" ht="69" hidden="1">
      <c r="A112" s="318" t="s">
        <v>489</v>
      </c>
      <c r="B112" s="421" t="s">
        <v>514</v>
      </c>
      <c r="C112" s="304" t="s">
        <v>515</v>
      </c>
      <c r="D112" s="422" t="s">
        <v>516</v>
      </c>
      <c r="E112" s="304" t="s">
        <v>239</v>
      </c>
      <c r="F112" s="305" t="s">
        <v>311</v>
      </c>
      <c r="G112" s="305" t="s">
        <v>218</v>
      </c>
      <c r="H112" s="303">
        <v>36</v>
      </c>
      <c r="I112" s="303">
        <f t="shared" si="9"/>
        <v>39</v>
      </c>
      <c r="J112" s="303" t="s">
        <v>517</v>
      </c>
      <c r="K112" s="306" t="s">
        <v>206</v>
      </c>
      <c r="L112" s="303" t="s">
        <v>526</v>
      </c>
      <c r="M112" s="307" t="s">
        <v>527</v>
      </c>
      <c r="N112" s="308"/>
    </row>
    <row r="113" spans="8:9" ht="61.5" hidden="1" customHeight="1">
      <c r="H113" s="319">
        <f>SUM(H2:H112)</f>
        <v>14800</v>
      </c>
      <c r="I113" s="319">
        <f>SUM(I2:I112)</f>
        <v>16182</v>
      </c>
    </row>
  </sheetData>
  <autoFilter ref="A1:N113" xr:uid="{7307F0FC-21F2-4ACC-A0DE-2CA8288F4701}">
    <filterColumn colId="1">
      <filters>
        <filter val="G10AHD117A"/>
      </filters>
    </filterColumn>
  </autoFilter>
  <pageMargins left="0.7" right="0.7" top="0.75" bottom="0.75" header="0.3" footer="0.3"/>
  <pageSetup paperSize="9" scale="5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D9119-8AC4-4094-965C-34BBE3DB1D47}">
  <sheetPr>
    <pageSetUpPr fitToPage="1"/>
  </sheetPr>
  <dimension ref="A1:X43"/>
  <sheetViews>
    <sheetView zoomScale="55" zoomScaleNormal="55" zoomScaleSheetLayoutView="70" workbookViewId="0">
      <selection activeCell="B72" sqref="B72:I72"/>
    </sheetView>
  </sheetViews>
  <sheetFormatPr defaultColWidth="10.85546875" defaultRowHeight="14.45"/>
  <cols>
    <col min="1" max="1" width="5.5703125" customWidth="1"/>
    <col min="2" max="2" width="70.7109375" customWidth="1"/>
    <col min="3" max="3" width="73.5703125" customWidth="1"/>
    <col min="4" max="8" width="15.42578125" customWidth="1"/>
    <col min="9" max="9" width="15.42578125" hidden="1" customWidth="1"/>
    <col min="10" max="12" width="15.42578125" customWidth="1"/>
    <col min="13" max="13" width="18.28515625" customWidth="1"/>
    <col min="14" max="14" width="19.85546875" customWidth="1"/>
    <col min="16" max="16" width="24.85546875" customWidth="1"/>
    <col min="252" max="252" width="11" customWidth="1"/>
    <col min="253" max="253" width="51.42578125" customWidth="1"/>
    <col min="254" max="254" width="47.140625" customWidth="1"/>
    <col min="255" max="256" width="0" hidden="1" customWidth="1"/>
    <col min="257" max="257" width="7.5703125" bestFit="1" customWidth="1"/>
    <col min="258" max="258" width="5.5703125" customWidth="1"/>
    <col min="259" max="260" width="6.5703125" customWidth="1"/>
    <col min="261" max="261" width="7" customWidth="1"/>
    <col min="262" max="262" width="6.42578125" customWidth="1"/>
    <col min="263" max="263" width="4.42578125" bestFit="1" customWidth="1"/>
    <col min="264" max="264" width="6.42578125" customWidth="1"/>
    <col min="265" max="265" width="4.42578125" bestFit="1" customWidth="1"/>
    <col min="266" max="266" width="5.5703125" customWidth="1"/>
    <col min="267" max="268" width="0" hidden="1" customWidth="1"/>
    <col min="269" max="269" width="6.5703125" customWidth="1"/>
    <col min="270" max="270" width="10.85546875" customWidth="1"/>
    <col min="508" max="508" width="11" customWidth="1"/>
    <col min="509" max="509" width="51.42578125" customWidth="1"/>
    <col min="510" max="510" width="47.140625" customWidth="1"/>
    <col min="511" max="512" width="0" hidden="1" customWidth="1"/>
    <col min="513" max="513" width="7.5703125" bestFit="1" customWidth="1"/>
    <col min="514" max="514" width="5.5703125" customWidth="1"/>
    <col min="515" max="516" width="6.5703125" customWidth="1"/>
    <col min="517" max="517" width="7" customWidth="1"/>
    <col min="518" max="518" width="6.42578125" customWidth="1"/>
    <col min="519" max="519" width="4.42578125" bestFit="1" customWidth="1"/>
    <col min="520" max="520" width="6.42578125" customWidth="1"/>
    <col min="521" max="521" width="4.42578125" bestFit="1" customWidth="1"/>
    <col min="522" max="522" width="5.5703125" customWidth="1"/>
    <col min="523" max="524" width="0" hidden="1" customWidth="1"/>
    <col min="525" max="525" width="6.5703125" customWidth="1"/>
    <col min="526" max="526" width="10.85546875" customWidth="1"/>
    <col min="764" max="764" width="11" customWidth="1"/>
    <col min="765" max="765" width="51.42578125" customWidth="1"/>
    <col min="766" max="766" width="47.140625" customWidth="1"/>
    <col min="767" max="768" width="0" hidden="1" customWidth="1"/>
    <col min="769" max="769" width="7.5703125" bestFit="1" customWidth="1"/>
    <col min="770" max="770" width="5.5703125" customWidth="1"/>
    <col min="771" max="772" width="6.5703125" customWidth="1"/>
    <col min="773" max="773" width="7" customWidth="1"/>
    <col min="774" max="774" width="6.42578125" customWidth="1"/>
    <col min="775" max="775" width="4.42578125" bestFit="1" customWidth="1"/>
    <col min="776" max="776" width="6.42578125" customWidth="1"/>
    <col min="777" max="777" width="4.42578125" bestFit="1" customWidth="1"/>
    <col min="778" max="778" width="5.5703125" customWidth="1"/>
    <col min="779" max="780" width="0" hidden="1" customWidth="1"/>
    <col min="781" max="781" width="6.5703125" customWidth="1"/>
    <col min="782" max="782" width="10.85546875" customWidth="1"/>
    <col min="1020" max="1020" width="11" customWidth="1"/>
    <col min="1021" max="1021" width="51.42578125" customWidth="1"/>
    <col min="1022" max="1022" width="47.140625" customWidth="1"/>
    <col min="1023" max="1024" width="0" hidden="1" customWidth="1"/>
    <col min="1025" max="1025" width="7.5703125" bestFit="1" customWidth="1"/>
    <col min="1026" max="1026" width="5.5703125" customWidth="1"/>
    <col min="1027" max="1028" width="6.5703125" customWidth="1"/>
    <col min="1029" max="1029" width="7" customWidth="1"/>
    <col min="1030" max="1030" width="6.42578125" customWidth="1"/>
    <col min="1031" max="1031" width="4.42578125" bestFit="1" customWidth="1"/>
    <col min="1032" max="1032" width="6.42578125" customWidth="1"/>
    <col min="1033" max="1033" width="4.42578125" bestFit="1" customWidth="1"/>
    <col min="1034" max="1034" width="5.5703125" customWidth="1"/>
    <col min="1035" max="1036" width="0" hidden="1" customWidth="1"/>
    <col min="1037" max="1037" width="6.5703125" customWidth="1"/>
    <col min="1038" max="1038" width="10.85546875" customWidth="1"/>
    <col min="1276" max="1276" width="11" customWidth="1"/>
    <col min="1277" max="1277" width="51.42578125" customWidth="1"/>
    <col min="1278" max="1278" width="47.140625" customWidth="1"/>
    <col min="1279" max="1280" width="0" hidden="1" customWidth="1"/>
    <col min="1281" max="1281" width="7.5703125" bestFit="1" customWidth="1"/>
    <col min="1282" max="1282" width="5.5703125" customWidth="1"/>
    <col min="1283" max="1284" width="6.5703125" customWidth="1"/>
    <col min="1285" max="1285" width="7" customWidth="1"/>
    <col min="1286" max="1286" width="6.42578125" customWidth="1"/>
    <col min="1287" max="1287" width="4.42578125" bestFit="1" customWidth="1"/>
    <col min="1288" max="1288" width="6.42578125" customWidth="1"/>
    <col min="1289" max="1289" width="4.42578125" bestFit="1" customWidth="1"/>
    <col min="1290" max="1290" width="5.5703125" customWidth="1"/>
    <col min="1291" max="1292" width="0" hidden="1" customWidth="1"/>
    <col min="1293" max="1293" width="6.5703125" customWidth="1"/>
    <col min="1294" max="1294" width="10.85546875" customWidth="1"/>
    <col min="1532" max="1532" width="11" customWidth="1"/>
    <col min="1533" max="1533" width="51.42578125" customWidth="1"/>
    <col min="1534" max="1534" width="47.140625" customWidth="1"/>
    <col min="1535" max="1536" width="0" hidden="1" customWidth="1"/>
    <col min="1537" max="1537" width="7.5703125" bestFit="1" customWidth="1"/>
    <col min="1538" max="1538" width="5.5703125" customWidth="1"/>
    <col min="1539" max="1540" width="6.5703125" customWidth="1"/>
    <col min="1541" max="1541" width="7" customWidth="1"/>
    <col min="1542" max="1542" width="6.42578125" customWidth="1"/>
    <col min="1543" max="1543" width="4.42578125" bestFit="1" customWidth="1"/>
    <col min="1544" max="1544" width="6.42578125" customWidth="1"/>
    <col min="1545" max="1545" width="4.42578125" bestFit="1" customWidth="1"/>
    <col min="1546" max="1546" width="5.5703125" customWidth="1"/>
    <col min="1547" max="1548" width="0" hidden="1" customWidth="1"/>
    <col min="1549" max="1549" width="6.5703125" customWidth="1"/>
    <col min="1550" max="1550" width="10.85546875" customWidth="1"/>
    <col min="1788" max="1788" width="11" customWidth="1"/>
    <col min="1789" max="1789" width="51.42578125" customWidth="1"/>
    <col min="1790" max="1790" width="47.140625" customWidth="1"/>
    <col min="1791" max="1792" width="0" hidden="1" customWidth="1"/>
    <col min="1793" max="1793" width="7.5703125" bestFit="1" customWidth="1"/>
    <col min="1794" max="1794" width="5.5703125" customWidth="1"/>
    <col min="1795" max="1796" width="6.5703125" customWidth="1"/>
    <col min="1797" max="1797" width="7" customWidth="1"/>
    <col min="1798" max="1798" width="6.42578125" customWidth="1"/>
    <col min="1799" max="1799" width="4.42578125" bestFit="1" customWidth="1"/>
    <col min="1800" max="1800" width="6.42578125" customWidth="1"/>
    <col min="1801" max="1801" width="4.42578125" bestFit="1" customWidth="1"/>
    <col min="1802" max="1802" width="5.5703125" customWidth="1"/>
    <col min="1803" max="1804" width="0" hidden="1" customWidth="1"/>
    <col min="1805" max="1805" width="6.5703125" customWidth="1"/>
    <col min="1806" max="1806" width="10.85546875" customWidth="1"/>
    <col min="2044" max="2044" width="11" customWidth="1"/>
    <col min="2045" max="2045" width="51.42578125" customWidth="1"/>
    <col min="2046" max="2046" width="47.140625" customWidth="1"/>
    <col min="2047" max="2048" width="0" hidden="1" customWidth="1"/>
    <col min="2049" max="2049" width="7.5703125" bestFit="1" customWidth="1"/>
    <col min="2050" max="2050" width="5.5703125" customWidth="1"/>
    <col min="2051" max="2052" width="6.5703125" customWidth="1"/>
    <col min="2053" max="2053" width="7" customWidth="1"/>
    <col min="2054" max="2054" width="6.42578125" customWidth="1"/>
    <col min="2055" max="2055" width="4.42578125" bestFit="1" customWidth="1"/>
    <col min="2056" max="2056" width="6.42578125" customWidth="1"/>
    <col min="2057" max="2057" width="4.42578125" bestFit="1" customWidth="1"/>
    <col min="2058" max="2058" width="5.5703125" customWidth="1"/>
    <col min="2059" max="2060" width="0" hidden="1" customWidth="1"/>
    <col min="2061" max="2061" width="6.5703125" customWidth="1"/>
    <col min="2062" max="2062" width="10.85546875" customWidth="1"/>
    <col min="2300" max="2300" width="11" customWidth="1"/>
    <col min="2301" max="2301" width="51.42578125" customWidth="1"/>
    <col min="2302" max="2302" width="47.140625" customWidth="1"/>
    <col min="2303" max="2304" width="0" hidden="1" customWidth="1"/>
    <col min="2305" max="2305" width="7.5703125" bestFit="1" customWidth="1"/>
    <col min="2306" max="2306" width="5.5703125" customWidth="1"/>
    <col min="2307" max="2308" width="6.5703125" customWidth="1"/>
    <col min="2309" max="2309" width="7" customWidth="1"/>
    <col min="2310" max="2310" width="6.42578125" customWidth="1"/>
    <col min="2311" max="2311" width="4.42578125" bestFit="1" customWidth="1"/>
    <col min="2312" max="2312" width="6.42578125" customWidth="1"/>
    <col min="2313" max="2313" width="4.42578125" bestFit="1" customWidth="1"/>
    <col min="2314" max="2314" width="5.5703125" customWidth="1"/>
    <col min="2315" max="2316" width="0" hidden="1" customWidth="1"/>
    <col min="2317" max="2317" width="6.5703125" customWidth="1"/>
    <col min="2318" max="2318" width="10.85546875" customWidth="1"/>
    <col min="2556" max="2556" width="11" customWidth="1"/>
    <col min="2557" max="2557" width="51.42578125" customWidth="1"/>
    <col min="2558" max="2558" width="47.140625" customWidth="1"/>
    <col min="2559" max="2560" width="0" hidden="1" customWidth="1"/>
    <col min="2561" max="2561" width="7.5703125" bestFit="1" customWidth="1"/>
    <col min="2562" max="2562" width="5.5703125" customWidth="1"/>
    <col min="2563" max="2564" width="6.5703125" customWidth="1"/>
    <col min="2565" max="2565" width="7" customWidth="1"/>
    <col min="2566" max="2566" width="6.42578125" customWidth="1"/>
    <col min="2567" max="2567" width="4.42578125" bestFit="1" customWidth="1"/>
    <col min="2568" max="2568" width="6.42578125" customWidth="1"/>
    <col min="2569" max="2569" width="4.42578125" bestFit="1" customWidth="1"/>
    <col min="2570" max="2570" width="5.5703125" customWidth="1"/>
    <col min="2571" max="2572" width="0" hidden="1" customWidth="1"/>
    <col min="2573" max="2573" width="6.5703125" customWidth="1"/>
    <col min="2574" max="2574" width="10.85546875" customWidth="1"/>
    <col min="2812" max="2812" width="11" customWidth="1"/>
    <col min="2813" max="2813" width="51.42578125" customWidth="1"/>
    <col min="2814" max="2814" width="47.140625" customWidth="1"/>
    <col min="2815" max="2816" width="0" hidden="1" customWidth="1"/>
    <col min="2817" max="2817" width="7.5703125" bestFit="1" customWidth="1"/>
    <col min="2818" max="2818" width="5.5703125" customWidth="1"/>
    <col min="2819" max="2820" width="6.5703125" customWidth="1"/>
    <col min="2821" max="2821" width="7" customWidth="1"/>
    <col min="2822" max="2822" width="6.42578125" customWidth="1"/>
    <col min="2823" max="2823" width="4.42578125" bestFit="1" customWidth="1"/>
    <col min="2824" max="2824" width="6.42578125" customWidth="1"/>
    <col min="2825" max="2825" width="4.42578125" bestFit="1" customWidth="1"/>
    <col min="2826" max="2826" width="5.5703125" customWidth="1"/>
    <col min="2827" max="2828" width="0" hidden="1" customWidth="1"/>
    <col min="2829" max="2829" width="6.5703125" customWidth="1"/>
    <col min="2830" max="2830" width="10.85546875" customWidth="1"/>
    <col min="3068" max="3068" width="11" customWidth="1"/>
    <col min="3069" max="3069" width="51.42578125" customWidth="1"/>
    <col min="3070" max="3070" width="47.140625" customWidth="1"/>
    <col min="3071" max="3072" width="0" hidden="1" customWidth="1"/>
    <col min="3073" max="3073" width="7.5703125" bestFit="1" customWidth="1"/>
    <col min="3074" max="3074" width="5.5703125" customWidth="1"/>
    <col min="3075" max="3076" width="6.5703125" customWidth="1"/>
    <col min="3077" max="3077" width="7" customWidth="1"/>
    <col min="3078" max="3078" width="6.42578125" customWidth="1"/>
    <col min="3079" max="3079" width="4.42578125" bestFit="1" customWidth="1"/>
    <col min="3080" max="3080" width="6.42578125" customWidth="1"/>
    <col min="3081" max="3081" width="4.42578125" bestFit="1" customWidth="1"/>
    <col min="3082" max="3082" width="5.5703125" customWidth="1"/>
    <col min="3083" max="3084" width="0" hidden="1" customWidth="1"/>
    <col min="3085" max="3085" width="6.5703125" customWidth="1"/>
    <col min="3086" max="3086" width="10.85546875" customWidth="1"/>
    <col min="3324" max="3324" width="11" customWidth="1"/>
    <col min="3325" max="3325" width="51.42578125" customWidth="1"/>
    <col min="3326" max="3326" width="47.140625" customWidth="1"/>
    <col min="3327" max="3328" width="0" hidden="1" customWidth="1"/>
    <col min="3329" max="3329" width="7.5703125" bestFit="1" customWidth="1"/>
    <col min="3330" max="3330" width="5.5703125" customWidth="1"/>
    <col min="3331" max="3332" width="6.5703125" customWidth="1"/>
    <col min="3333" max="3333" width="7" customWidth="1"/>
    <col min="3334" max="3334" width="6.42578125" customWidth="1"/>
    <col min="3335" max="3335" width="4.42578125" bestFit="1" customWidth="1"/>
    <col min="3336" max="3336" width="6.42578125" customWidth="1"/>
    <col min="3337" max="3337" width="4.42578125" bestFit="1" customWidth="1"/>
    <col min="3338" max="3338" width="5.5703125" customWidth="1"/>
    <col min="3339" max="3340" width="0" hidden="1" customWidth="1"/>
    <col min="3341" max="3341" width="6.5703125" customWidth="1"/>
    <col min="3342" max="3342" width="10.85546875" customWidth="1"/>
    <col min="3580" max="3580" width="11" customWidth="1"/>
    <col min="3581" max="3581" width="51.42578125" customWidth="1"/>
    <col min="3582" max="3582" width="47.140625" customWidth="1"/>
    <col min="3583" max="3584" width="0" hidden="1" customWidth="1"/>
    <col min="3585" max="3585" width="7.5703125" bestFit="1" customWidth="1"/>
    <col min="3586" max="3586" width="5.5703125" customWidth="1"/>
    <col min="3587" max="3588" width="6.5703125" customWidth="1"/>
    <col min="3589" max="3589" width="7" customWidth="1"/>
    <col min="3590" max="3590" width="6.42578125" customWidth="1"/>
    <col min="3591" max="3591" width="4.42578125" bestFit="1" customWidth="1"/>
    <col min="3592" max="3592" width="6.42578125" customWidth="1"/>
    <col min="3593" max="3593" width="4.42578125" bestFit="1" customWidth="1"/>
    <col min="3594" max="3594" width="5.5703125" customWidth="1"/>
    <col min="3595" max="3596" width="0" hidden="1" customWidth="1"/>
    <col min="3597" max="3597" width="6.5703125" customWidth="1"/>
    <col min="3598" max="3598" width="10.85546875" customWidth="1"/>
    <col min="3836" max="3836" width="11" customWidth="1"/>
    <col min="3837" max="3837" width="51.42578125" customWidth="1"/>
    <col min="3838" max="3838" width="47.140625" customWidth="1"/>
    <col min="3839" max="3840" width="0" hidden="1" customWidth="1"/>
    <col min="3841" max="3841" width="7.5703125" bestFit="1" customWidth="1"/>
    <col min="3842" max="3842" width="5.5703125" customWidth="1"/>
    <col min="3843" max="3844" width="6.5703125" customWidth="1"/>
    <col min="3845" max="3845" width="7" customWidth="1"/>
    <col min="3846" max="3846" width="6.42578125" customWidth="1"/>
    <col min="3847" max="3847" width="4.42578125" bestFit="1" customWidth="1"/>
    <col min="3848" max="3848" width="6.42578125" customWidth="1"/>
    <col min="3849" max="3849" width="4.42578125" bestFit="1" customWidth="1"/>
    <col min="3850" max="3850" width="5.5703125" customWidth="1"/>
    <col min="3851" max="3852" width="0" hidden="1" customWidth="1"/>
    <col min="3853" max="3853" width="6.5703125" customWidth="1"/>
    <col min="3854" max="3854" width="10.85546875" customWidth="1"/>
    <col min="4092" max="4092" width="11" customWidth="1"/>
    <col min="4093" max="4093" width="51.42578125" customWidth="1"/>
    <col min="4094" max="4094" width="47.140625" customWidth="1"/>
    <col min="4095" max="4096" width="0" hidden="1" customWidth="1"/>
    <col min="4097" max="4097" width="7.5703125" bestFit="1" customWidth="1"/>
    <col min="4098" max="4098" width="5.5703125" customWidth="1"/>
    <col min="4099" max="4100" width="6.5703125" customWidth="1"/>
    <col min="4101" max="4101" width="7" customWidth="1"/>
    <col min="4102" max="4102" width="6.42578125" customWidth="1"/>
    <col min="4103" max="4103" width="4.42578125" bestFit="1" customWidth="1"/>
    <col min="4104" max="4104" width="6.42578125" customWidth="1"/>
    <col min="4105" max="4105" width="4.42578125" bestFit="1" customWidth="1"/>
    <col min="4106" max="4106" width="5.5703125" customWidth="1"/>
    <col min="4107" max="4108" width="0" hidden="1" customWidth="1"/>
    <col min="4109" max="4109" width="6.5703125" customWidth="1"/>
    <col min="4110" max="4110" width="10.85546875" customWidth="1"/>
    <col min="4348" max="4348" width="11" customWidth="1"/>
    <col min="4349" max="4349" width="51.42578125" customWidth="1"/>
    <col min="4350" max="4350" width="47.140625" customWidth="1"/>
    <col min="4351" max="4352" width="0" hidden="1" customWidth="1"/>
    <col min="4353" max="4353" width="7.5703125" bestFit="1" customWidth="1"/>
    <col min="4354" max="4354" width="5.5703125" customWidth="1"/>
    <col min="4355" max="4356" width="6.5703125" customWidth="1"/>
    <col min="4357" max="4357" width="7" customWidth="1"/>
    <col min="4358" max="4358" width="6.42578125" customWidth="1"/>
    <col min="4359" max="4359" width="4.42578125" bestFit="1" customWidth="1"/>
    <col min="4360" max="4360" width="6.42578125" customWidth="1"/>
    <col min="4361" max="4361" width="4.42578125" bestFit="1" customWidth="1"/>
    <col min="4362" max="4362" width="5.5703125" customWidth="1"/>
    <col min="4363" max="4364" width="0" hidden="1" customWidth="1"/>
    <col min="4365" max="4365" width="6.5703125" customWidth="1"/>
    <col min="4366" max="4366" width="10.85546875" customWidth="1"/>
    <col min="4604" max="4604" width="11" customWidth="1"/>
    <col min="4605" max="4605" width="51.42578125" customWidth="1"/>
    <col min="4606" max="4606" width="47.140625" customWidth="1"/>
    <col min="4607" max="4608" width="0" hidden="1" customWidth="1"/>
    <col min="4609" max="4609" width="7.5703125" bestFit="1" customWidth="1"/>
    <col min="4610" max="4610" width="5.5703125" customWidth="1"/>
    <col min="4611" max="4612" width="6.5703125" customWidth="1"/>
    <col min="4613" max="4613" width="7" customWidth="1"/>
    <col min="4614" max="4614" width="6.42578125" customWidth="1"/>
    <col min="4615" max="4615" width="4.42578125" bestFit="1" customWidth="1"/>
    <col min="4616" max="4616" width="6.42578125" customWidth="1"/>
    <col min="4617" max="4617" width="4.42578125" bestFit="1" customWidth="1"/>
    <col min="4618" max="4618" width="5.5703125" customWidth="1"/>
    <col min="4619" max="4620" width="0" hidden="1" customWidth="1"/>
    <col min="4621" max="4621" width="6.5703125" customWidth="1"/>
    <col min="4622" max="4622" width="10.85546875" customWidth="1"/>
    <col min="4860" max="4860" width="11" customWidth="1"/>
    <col min="4861" max="4861" width="51.42578125" customWidth="1"/>
    <col min="4862" max="4862" width="47.140625" customWidth="1"/>
    <col min="4863" max="4864" width="0" hidden="1" customWidth="1"/>
    <col min="4865" max="4865" width="7.5703125" bestFit="1" customWidth="1"/>
    <col min="4866" max="4866" width="5.5703125" customWidth="1"/>
    <col min="4867" max="4868" width="6.5703125" customWidth="1"/>
    <col min="4869" max="4869" width="7" customWidth="1"/>
    <col min="4870" max="4870" width="6.42578125" customWidth="1"/>
    <col min="4871" max="4871" width="4.42578125" bestFit="1" customWidth="1"/>
    <col min="4872" max="4872" width="6.42578125" customWidth="1"/>
    <col min="4873" max="4873" width="4.42578125" bestFit="1" customWidth="1"/>
    <col min="4874" max="4874" width="5.5703125" customWidth="1"/>
    <col min="4875" max="4876" width="0" hidden="1" customWidth="1"/>
    <col min="4877" max="4877" width="6.5703125" customWidth="1"/>
    <col min="4878" max="4878" width="10.85546875" customWidth="1"/>
    <col min="5116" max="5116" width="11" customWidth="1"/>
    <col min="5117" max="5117" width="51.42578125" customWidth="1"/>
    <col min="5118" max="5118" width="47.140625" customWidth="1"/>
    <col min="5119" max="5120" width="0" hidden="1" customWidth="1"/>
    <col min="5121" max="5121" width="7.5703125" bestFit="1" customWidth="1"/>
    <col min="5122" max="5122" width="5.5703125" customWidth="1"/>
    <col min="5123" max="5124" width="6.5703125" customWidth="1"/>
    <col min="5125" max="5125" width="7" customWidth="1"/>
    <col min="5126" max="5126" width="6.42578125" customWidth="1"/>
    <col min="5127" max="5127" width="4.42578125" bestFit="1" customWidth="1"/>
    <col min="5128" max="5128" width="6.42578125" customWidth="1"/>
    <col min="5129" max="5129" width="4.42578125" bestFit="1" customWidth="1"/>
    <col min="5130" max="5130" width="5.5703125" customWidth="1"/>
    <col min="5131" max="5132" width="0" hidden="1" customWidth="1"/>
    <col min="5133" max="5133" width="6.5703125" customWidth="1"/>
    <col min="5134" max="5134" width="10.85546875" customWidth="1"/>
    <col min="5372" max="5372" width="11" customWidth="1"/>
    <col min="5373" max="5373" width="51.42578125" customWidth="1"/>
    <col min="5374" max="5374" width="47.140625" customWidth="1"/>
    <col min="5375" max="5376" width="0" hidden="1" customWidth="1"/>
    <col min="5377" max="5377" width="7.5703125" bestFit="1" customWidth="1"/>
    <col min="5378" max="5378" width="5.5703125" customWidth="1"/>
    <col min="5379" max="5380" width="6.5703125" customWidth="1"/>
    <col min="5381" max="5381" width="7" customWidth="1"/>
    <col min="5382" max="5382" width="6.42578125" customWidth="1"/>
    <col min="5383" max="5383" width="4.42578125" bestFit="1" customWidth="1"/>
    <col min="5384" max="5384" width="6.42578125" customWidth="1"/>
    <col min="5385" max="5385" width="4.42578125" bestFit="1" customWidth="1"/>
    <col min="5386" max="5386" width="5.5703125" customWidth="1"/>
    <col min="5387" max="5388" width="0" hidden="1" customWidth="1"/>
    <col min="5389" max="5389" width="6.5703125" customWidth="1"/>
    <col min="5390" max="5390" width="10.85546875" customWidth="1"/>
    <col min="5628" max="5628" width="11" customWidth="1"/>
    <col min="5629" max="5629" width="51.42578125" customWidth="1"/>
    <col min="5630" max="5630" width="47.140625" customWidth="1"/>
    <col min="5631" max="5632" width="0" hidden="1" customWidth="1"/>
    <col min="5633" max="5633" width="7.5703125" bestFit="1" customWidth="1"/>
    <col min="5634" max="5634" width="5.5703125" customWidth="1"/>
    <col min="5635" max="5636" width="6.5703125" customWidth="1"/>
    <col min="5637" max="5637" width="7" customWidth="1"/>
    <col min="5638" max="5638" width="6.42578125" customWidth="1"/>
    <col min="5639" max="5639" width="4.42578125" bestFit="1" customWidth="1"/>
    <col min="5640" max="5640" width="6.42578125" customWidth="1"/>
    <col min="5641" max="5641" width="4.42578125" bestFit="1" customWidth="1"/>
    <col min="5642" max="5642" width="5.5703125" customWidth="1"/>
    <col min="5643" max="5644" width="0" hidden="1" customWidth="1"/>
    <col min="5645" max="5645" width="6.5703125" customWidth="1"/>
    <col min="5646" max="5646" width="10.85546875" customWidth="1"/>
    <col min="5884" max="5884" width="11" customWidth="1"/>
    <col min="5885" max="5885" width="51.42578125" customWidth="1"/>
    <col min="5886" max="5886" width="47.140625" customWidth="1"/>
    <col min="5887" max="5888" width="0" hidden="1" customWidth="1"/>
    <col min="5889" max="5889" width="7.5703125" bestFit="1" customWidth="1"/>
    <col min="5890" max="5890" width="5.5703125" customWidth="1"/>
    <col min="5891" max="5892" width="6.5703125" customWidth="1"/>
    <col min="5893" max="5893" width="7" customWidth="1"/>
    <col min="5894" max="5894" width="6.42578125" customWidth="1"/>
    <col min="5895" max="5895" width="4.42578125" bestFit="1" customWidth="1"/>
    <col min="5896" max="5896" width="6.42578125" customWidth="1"/>
    <col min="5897" max="5897" width="4.42578125" bestFit="1" customWidth="1"/>
    <col min="5898" max="5898" width="5.5703125" customWidth="1"/>
    <col min="5899" max="5900" width="0" hidden="1" customWidth="1"/>
    <col min="5901" max="5901" width="6.5703125" customWidth="1"/>
    <col min="5902" max="5902" width="10.85546875" customWidth="1"/>
    <col min="6140" max="6140" width="11" customWidth="1"/>
    <col min="6141" max="6141" width="51.42578125" customWidth="1"/>
    <col min="6142" max="6142" width="47.140625" customWidth="1"/>
    <col min="6143" max="6144" width="0" hidden="1" customWidth="1"/>
    <col min="6145" max="6145" width="7.5703125" bestFit="1" customWidth="1"/>
    <col min="6146" max="6146" width="5.5703125" customWidth="1"/>
    <col min="6147" max="6148" width="6.5703125" customWidth="1"/>
    <col min="6149" max="6149" width="7" customWidth="1"/>
    <col min="6150" max="6150" width="6.42578125" customWidth="1"/>
    <col min="6151" max="6151" width="4.42578125" bestFit="1" customWidth="1"/>
    <col min="6152" max="6152" width="6.42578125" customWidth="1"/>
    <col min="6153" max="6153" width="4.42578125" bestFit="1" customWidth="1"/>
    <col min="6154" max="6154" width="5.5703125" customWidth="1"/>
    <col min="6155" max="6156" width="0" hidden="1" customWidth="1"/>
    <col min="6157" max="6157" width="6.5703125" customWidth="1"/>
    <col min="6158" max="6158" width="10.85546875" customWidth="1"/>
    <col min="6396" max="6396" width="11" customWidth="1"/>
    <col min="6397" max="6397" width="51.42578125" customWidth="1"/>
    <col min="6398" max="6398" width="47.140625" customWidth="1"/>
    <col min="6399" max="6400" width="0" hidden="1" customWidth="1"/>
    <col min="6401" max="6401" width="7.5703125" bestFit="1" customWidth="1"/>
    <col min="6402" max="6402" width="5.5703125" customWidth="1"/>
    <col min="6403" max="6404" width="6.5703125" customWidth="1"/>
    <col min="6405" max="6405" width="7" customWidth="1"/>
    <col min="6406" max="6406" width="6.42578125" customWidth="1"/>
    <col min="6407" max="6407" width="4.42578125" bestFit="1" customWidth="1"/>
    <col min="6408" max="6408" width="6.42578125" customWidth="1"/>
    <col min="6409" max="6409" width="4.42578125" bestFit="1" customWidth="1"/>
    <col min="6410" max="6410" width="5.5703125" customWidth="1"/>
    <col min="6411" max="6412" width="0" hidden="1" customWidth="1"/>
    <col min="6413" max="6413" width="6.5703125" customWidth="1"/>
    <col min="6414" max="6414" width="10.85546875" customWidth="1"/>
    <col min="6652" max="6652" width="11" customWidth="1"/>
    <col min="6653" max="6653" width="51.42578125" customWidth="1"/>
    <col min="6654" max="6654" width="47.140625" customWidth="1"/>
    <col min="6655" max="6656" width="0" hidden="1" customWidth="1"/>
    <col min="6657" max="6657" width="7.5703125" bestFit="1" customWidth="1"/>
    <col min="6658" max="6658" width="5.5703125" customWidth="1"/>
    <col min="6659" max="6660" width="6.5703125" customWidth="1"/>
    <col min="6661" max="6661" width="7" customWidth="1"/>
    <col min="6662" max="6662" width="6.42578125" customWidth="1"/>
    <col min="6663" max="6663" width="4.42578125" bestFit="1" customWidth="1"/>
    <col min="6664" max="6664" width="6.42578125" customWidth="1"/>
    <col min="6665" max="6665" width="4.42578125" bestFit="1" customWidth="1"/>
    <col min="6666" max="6666" width="5.5703125" customWidth="1"/>
    <col min="6667" max="6668" width="0" hidden="1" customWidth="1"/>
    <col min="6669" max="6669" width="6.5703125" customWidth="1"/>
    <col min="6670" max="6670" width="10.85546875" customWidth="1"/>
    <col min="6908" max="6908" width="11" customWidth="1"/>
    <col min="6909" max="6909" width="51.42578125" customWidth="1"/>
    <col min="6910" max="6910" width="47.140625" customWidth="1"/>
    <col min="6911" max="6912" width="0" hidden="1" customWidth="1"/>
    <col min="6913" max="6913" width="7.5703125" bestFit="1" customWidth="1"/>
    <col min="6914" max="6914" width="5.5703125" customWidth="1"/>
    <col min="6915" max="6916" width="6.5703125" customWidth="1"/>
    <col min="6917" max="6917" width="7" customWidth="1"/>
    <col min="6918" max="6918" width="6.42578125" customWidth="1"/>
    <col min="6919" max="6919" width="4.42578125" bestFit="1" customWidth="1"/>
    <col min="6920" max="6920" width="6.42578125" customWidth="1"/>
    <col min="6921" max="6921" width="4.42578125" bestFit="1" customWidth="1"/>
    <col min="6922" max="6922" width="5.5703125" customWidth="1"/>
    <col min="6923" max="6924" width="0" hidden="1" customWidth="1"/>
    <col min="6925" max="6925" width="6.5703125" customWidth="1"/>
    <col min="6926" max="6926" width="10.85546875" customWidth="1"/>
    <col min="7164" max="7164" width="11" customWidth="1"/>
    <col min="7165" max="7165" width="51.42578125" customWidth="1"/>
    <col min="7166" max="7166" width="47.140625" customWidth="1"/>
    <col min="7167" max="7168" width="0" hidden="1" customWidth="1"/>
    <col min="7169" max="7169" width="7.5703125" bestFit="1" customWidth="1"/>
    <col min="7170" max="7170" width="5.5703125" customWidth="1"/>
    <col min="7171" max="7172" width="6.5703125" customWidth="1"/>
    <col min="7173" max="7173" width="7" customWidth="1"/>
    <col min="7174" max="7174" width="6.42578125" customWidth="1"/>
    <col min="7175" max="7175" width="4.42578125" bestFit="1" customWidth="1"/>
    <col min="7176" max="7176" width="6.42578125" customWidth="1"/>
    <col min="7177" max="7177" width="4.42578125" bestFit="1" customWidth="1"/>
    <col min="7178" max="7178" width="5.5703125" customWidth="1"/>
    <col min="7179" max="7180" width="0" hidden="1" customWidth="1"/>
    <col min="7181" max="7181" width="6.5703125" customWidth="1"/>
    <col min="7182" max="7182" width="10.85546875" customWidth="1"/>
    <col min="7420" max="7420" width="11" customWidth="1"/>
    <col min="7421" max="7421" width="51.42578125" customWidth="1"/>
    <col min="7422" max="7422" width="47.140625" customWidth="1"/>
    <col min="7423" max="7424" width="0" hidden="1" customWidth="1"/>
    <col min="7425" max="7425" width="7.5703125" bestFit="1" customWidth="1"/>
    <col min="7426" max="7426" width="5.5703125" customWidth="1"/>
    <col min="7427" max="7428" width="6.5703125" customWidth="1"/>
    <col min="7429" max="7429" width="7" customWidth="1"/>
    <col min="7430" max="7430" width="6.42578125" customWidth="1"/>
    <col min="7431" max="7431" width="4.42578125" bestFit="1" customWidth="1"/>
    <col min="7432" max="7432" width="6.42578125" customWidth="1"/>
    <col min="7433" max="7433" width="4.42578125" bestFit="1" customWidth="1"/>
    <col min="7434" max="7434" width="5.5703125" customWidth="1"/>
    <col min="7435" max="7436" width="0" hidden="1" customWidth="1"/>
    <col min="7437" max="7437" width="6.5703125" customWidth="1"/>
    <col min="7438" max="7438" width="10.85546875" customWidth="1"/>
    <col min="7676" max="7676" width="11" customWidth="1"/>
    <col min="7677" max="7677" width="51.42578125" customWidth="1"/>
    <col min="7678" max="7678" width="47.140625" customWidth="1"/>
    <col min="7679" max="7680" width="0" hidden="1" customWidth="1"/>
    <col min="7681" max="7681" width="7.5703125" bestFit="1" customWidth="1"/>
    <col min="7682" max="7682" width="5.5703125" customWidth="1"/>
    <col min="7683" max="7684" width="6.5703125" customWidth="1"/>
    <col min="7685" max="7685" width="7" customWidth="1"/>
    <col min="7686" max="7686" width="6.42578125" customWidth="1"/>
    <col min="7687" max="7687" width="4.42578125" bestFit="1" customWidth="1"/>
    <col min="7688" max="7688" width="6.42578125" customWidth="1"/>
    <col min="7689" max="7689" width="4.42578125" bestFit="1" customWidth="1"/>
    <col min="7690" max="7690" width="5.5703125" customWidth="1"/>
    <col min="7691" max="7692" width="0" hidden="1" customWidth="1"/>
    <col min="7693" max="7693" width="6.5703125" customWidth="1"/>
    <col min="7694" max="7694" width="10.85546875" customWidth="1"/>
    <col min="7932" max="7932" width="11" customWidth="1"/>
    <col min="7933" max="7933" width="51.42578125" customWidth="1"/>
    <col min="7934" max="7934" width="47.140625" customWidth="1"/>
    <col min="7935" max="7936" width="0" hidden="1" customWidth="1"/>
    <col min="7937" max="7937" width="7.5703125" bestFit="1" customWidth="1"/>
    <col min="7938" max="7938" width="5.5703125" customWidth="1"/>
    <col min="7939" max="7940" width="6.5703125" customWidth="1"/>
    <col min="7941" max="7941" width="7" customWidth="1"/>
    <col min="7942" max="7942" width="6.42578125" customWidth="1"/>
    <col min="7943" max="7943" width="4.42578125" bestFit="1" customWidth="1"/>
    <col min="7944" max="7944" width="6.42578125" customWidth="1"/>
    <col min="7945" max="7945" width="4.42578125" bestFit="1" customWidth="1"/>
    <col min="7946" max="7946" width="5.5703125" customWidth="1"/>
    <col min="7947" max="7948" width="0" hidden="1" customWidth="1"/>
    <col min="7949" max="7949" width="6.5703125" customWidth="1"/>
    <col min="7950" max="7950" width="10.85546875" customWidth="1"/>
    <col min="8188" max="8188" width="11" customWidth="1"/>
    <col min="8189" max="8189" width="51.42578125" customWidth="1"/>
    <col min="8190" max="8190" width="47.140625" customWidth="1"/>
    <col min="8191" max="8192" width="0" hidden="1" customWidth="1"/>
    <col min="8193" max="8193" width="7.5703125" bestFit="1" customWidth="1"/>
    <col min="8194" max="8194" width="5.5703125" customWidth="1"/>
    <col min="8195" max="8196" width="6.5703125" customWidth="1"/>
    <col min="8197" max="8197" width="7" customWidth="1"/>
    <col min="8198" max="8198" width="6.42578125" customWidth="1"/>
    <col min="8199" max="8199" width="4.42578125" bestFit="1" customWidth="1"/>
    <col min="8200" max="8200" width="6.42578125" customWidth="1"/>
    <col min="8201" max="8201" width="4.42578125" bestFit="1" customWidth="1"/>
    <col min="8202" max="8202" width="5.5703125" customWidth="1"/>
    <col min="8203" max="8204" width="0" hidden="1" customWidth="1"/>
    <col min="8205" max="8205" width="6.5703125" customWidth="1"/>
    <col min="8206" max="8206" width="10.85546875" customWidth="1"/>
    <col min="8444" max="8444" width="11" customWidth="1"/>
    <col min="8445" max="8445" width="51.42578125" customWidth="1"/>
    <col min="8446" max="8446" width="47.140625" customWidth="1"/>
    <col min="8447" max="8448" width="0" hidden="1" customWidth="1"/>
    <col min="8449" max="8449" width="7.5703125" bestFit="1" customWidth="1"/>
    <col min="8450" max="8450" width="5.5703125" customWidth="1"/>
    <col min="8451" max="8452" width="6.5703125" customWidth="1"/>
    <col min="8453" max="8453" width="7" customWidth="1"/>
    <col min="8454" max="8454" width="6.42578125" customWidth="1"/>
    <col min="8455" max="8455" width="4.42578125" bestFit="1" customWidth="1"/>
    <col min="8456" max="8456" width="6.42578125" customWidth="1"/>
    <col min="8457" max="8457" width="4.42578125" bestFit="1" customWidth="1"/>
    <col min="8458" max="8458" width="5.5703125" customWidth="1"/>
    <col min="8459" max="8460" width="0" hidden="1" customWidth="1"/>
    <col min="8461" max="8461" width="6.5703125" customWidth="1"/>
    <col min="8462" max="8462" width="10.85546875" customWidth="1"/>
    <col min="8700" max="8700" width="11" customWidth="1"/>
    <col min="8701" max="8701" width="51.42578125" customWidth="1"/>
    <col min="8702" max="8702" width="47.140625" customWidth="1"/>
    <col min="8703" max="8704" width="0" hidden="1" customWidth="1"/>
    <col min="8705" max="8705" width="7.5703125" bestFit="1" customWidth="1"/>
    <col min="8706" max="8706" width="5.5703125" customWidth="1"/>
    <col min="8707" max="8708" width="6.5703125" customWidth="1"/>
    <col min="8709" max="8709" width="7" customWidth="1"/>
    <col min="8710" max="8710" width="6.42578125" customWidth="1"/>
    <col min="8711" max="8711" width="4.42578125" bestFit="1" customWidth="1"/>
    <col min="8712" max="8712" width="6.42578125" customWidth="1"/>
    <col min="8713" max="8713" width="4.42578125" bestFit="1" customWidth="1"/>
    <col min="8714" max="8714" width="5.5703125" customWidth="1"/>
    <col min="8715" max="8716" width="0" hidden="1" customWidth="1"/>
    <col min="8717" max="8717" width="6.5703125" customWidth="1"/>
    <col min="8718" max="8718" width="10.85546875" customWidth="1"/>
    <col min="8956" max="8956" width="11" customWidth="1"/>
    <col min="8957" max="8957" width="51.42578125" customWidth="1"/>
    <col min="8958" max="8958" width="47.140625" customWidth="1"/>
    <col min="8959" max="8960" width="0" hidden="1" customWidth="1"/>
    <col min="8961" max="8961" width="7.5703125" bestFit="1" customWidth="1"/>
    <col min="8962" max="8962" width="5.5703125" customWidth="1"/>
    <col min="8963" max="8964" width="6.5703125" customWidth="1"/>
    <col min="8965" max="8965" width="7" customWidth="1"/>
    <col min="8966" max="8966" width="6.42578125" customWidth="1"/>
    <col min="8967" max="8967" width="4.42578125" bestFit="1" customWidth="1"/>
    <col min="8968" max="8968" width="6.42578125" customWidth="1"/>
    <col min="8969" max="8969" width="4.42578125" bestFit="1" customWidth="1"/>
    <col min="8970" max="8970" width="5.5703125" customWidth="1"/>
    <col min="8971" max="8972" width="0" hidden="1" customWidth="1"/>
    <col min="8973" max="8973" width="6.5703125" customWidth="1"/>
    <col min="8974" max="8974" width="10.85546875" customWidth="1"/>
    <col min="9212" max="9212" width="11" customWidth="1"/>
    <col min="9213" max="9213" width="51.42578125" customWidth="1"/>
    <col min="9214" max="9214" width="47.140625" customWidth="1"/>
    <col min="9215" max="9216" width="0" hidden="1" customWidth="1"/>
    <col min="9217" max="9217" width="7.5703125" bestFit="1" customWidth="1"/>
    <col min="9218" max="9218" width="5.5703125" customWidth="1"/>
    <col min="9219" max="9220" width="6.5703125" customWidth="1"/>
    <col min="9221" max="9221" width="7" customWidth="1"/>
    <col min="9222" max="9222" width="6.42578125" customWidth="1"/>
    <col min="9223" max="9223" width="4.42578125" bestFit="1" customWidth="1"/>
    <col min="9224" max="9224" width="6.42578125" customWidth="1"/>
    <col min="9225" max="9225" width="4.42578125" bestFit="1" customWidth="1"/>
    <col min="9226" max="9226" width="5.5703125" customWidth="1"/>
    <col min="9227" max="9228" width="0" hidden="1" customWidth="1"/>
    <col min="9229" max="9229" width="6.5703125" customWidth="1"/>
    <col min="9230" max="9230" width="10.85546875" customWidth="1"/>
    <col min="9468" max="9468" width="11" customWidth="1"/>
    <col min="9469" max="9469" width="51.42578125" customWidth="1"/>
    <col min="9470" max="9470" width="47.140625" customWidth="1"/>
    <col min="9471" max="9472" width="0" hidden="1" customWidth="1"/>
    <col min="9473" max="9473" width="7.5703125" bestFit="1" customWidth="1"/>
    <col min="9474" max="9474" width="5.5703125" customWidth="1"/>
    <col min="9475" max="9476" width="6.5703125" customWidth="1"/>
    <col min="9477" max="9477" width="7" customWidth="1"/>
    <col min="9478" max="9478" width="6.42578125" customWidth="1"/>
    <col min="9479" max="9479" width="4.42578125" bestFit="1" customWidth="1"/>
    <col min="9480" max="9480" width="6.42578125" customWidth="1"/>
    <col min="9481" max="9481" width="4.42578125" bestFit="1" customWidth="1"/>
    <col min="9482" max="9482" width="5.5703125" customWidth="1"/>
    <col min="9483" max="9484" width="0" hidden="1" customWidth="1"/>
    <col min="9485" max="9485" width="6.5703125" customWidth="1"/>
    <col min="9486" max="9486" width="10.85546875" customWidth="1"/>
    <col min="9724" max="9724" width="11" customWidth="1"/>
    <col min="9725" max="9725" width="51.42578125" customWidth="1"/>
    <col min="9726" max="9726" width="47.140625" customWidth="1"/>
    <col min="9727" max="9728" width="0" hidden="1" customWidth="1"/>
    <col min="9729" max="9729" width="7.5703125" bestFit="1" customWidth="1"/>
    <col min="9730" max="9730" width="5.5703125" customWidth="1"/>
    <col min="9731" max="9732" width="6.5703125" customWidth="1"/>
    <col min="9733" max="9733" width="7" customWidth="1"/>
    <col min="9734" max="9734" width="6.42578125" customWidth="1"/>
    <col min="9735" max="9735" width="4.42578125" bestFit="1" customWidth="1"/>
    <col min="9736" max="9736" width="6.42578125" customWidth="1"/>
    <col min="9737" max="9737" width="4.42578125" bestFit="1" customWidth="1"/>
    <col min="9738" max="9738" width="5.5703125" customWidth="1"/>
    <col min="9739" max="9740" width="0" hidden="1" customWidth="1"/>
    <col min="9741" max="9741" width="6.5703125" customWidth="1"/>
    <col min="9742" max="9742" width="10.85546875" customWidth="1"/>
    <col min="9980" max="9980" width="11" customWidth="1"/>
    <col min="9981" max="9981" width="51.42578125" customWidth="1"/>
    <col min="9982" max="9982" width="47.140625" customWidth="1"/>
    <col min="9983" max="9984" width="0" hidden="1" customWidth="1"/>
    <col min="9985" max="9985" width="7.5703125" bestFit="1" customWidth="1"/>
    <col min="9986" max="9986" width="5.5703125" customWidth="1"/>
    <col min="9987" max="9988" width="6.5703125" customWidth="1"/>
    <col min="9989" max="9989" width="7" customWidth="1"/>
    <col min="9990" max="9990" width="6.42578125" customWidth="1"/>
    <col min="9991" max="9991" width="4.42578125" bestFit="1" customWidth="1"/>
    <col min="9992" max="9992" width="6.42578125" customWidth="1"/>
    <col min="9993" max="9993" width="4.42578125" bestFit="1" customWidth="1"/>
    <col min="9994" max="9994" width="5.5703125" customWidth="1"/>
    <col min="9995" max="9996" width="0" hidden="1" customWidth="1"/>
    <col min="9997" max="9997" width="6.5703125" customWidth="1"/>
    <col min="9998" max="9998" width="10.85546875" customWidth="1"/>
    <col min="10236" max="10236" width="11" customWidth="1"/>
    <col min="10237" max="10237" width="51.42578125" customWidth="1"/>
    <col min="10238" max="10238" width="47.140625" customWidth="1"/>
    <col min="10239" max="10240" width="0" hidden="1" customWidth="1"/>
    <col min="10241" max="10241" width="7.5703125" bestFit="1" customWidth="1"/>
    <col min="10242" max="10242" width="5.5703125" customWidth="1"/>
    <col min="10243" max="10244" width="6.5703125" customWidth="1"/>
    <col min="10245" max="10245" width="7" customWidth="1"/>
    <col min="10246" max="10246" width="6.42578125" customWidth="1"/>
    <col min="10247" max="10247" width="4.42578125" bestFit="1" customWidth="1"/>
    <col min="10248" max="10248" width="6.42578125" customWidth="1"/>
    <col min="10249" max="10249" width="4.42578125" bestFit="1" customWidth="1"/>
    <col min="10250" max="10250" width="5.5703125" customWidth="1"/>
    <col min="10251" max="10252" width="0" hidden="1" customWidth="1"/>
    <col min="10253" max="10253" width="6.5703125" customWidth="1"/>
    <col min="10254" max="10254" width="10.85546875" customWidth="1"/>
    <col min="10492" max="10492" width="11" customWidth="1"/>
    <col min="10493" max="10493" width="51.42578125" customWidth="1"/>
    <col min="10494" max="10494" width="47.140625" customWidth="1"/>
    <col min="10495" max="10496" width="0" hidden="1" customWidth="1"/>
    <col min="10497" max="10497" width="7.5703125" bestFit="1" customWidth="1"/>
    <col min="10498" max="10498" width="5.5703125" customWidth="1"/>
    <col min="10499" max="10500" width="6.5703125" customWidth="1"/>
    <col min="10501" max="10501" width="7" customWidth="1"/>
    <col min="10502" max="10502" width="6.42578125" customWidth="1"/>
    <col min="10503" max="10503" width="4.42578125" bestFit="1" customWidth="1"/>
    <col min="10504" max="10504" width="6.42578125" customWidth="1"/>
    <col min="10505" max="10505" width="4.42578125" bestFit="1" customWidth="1"/>
    <col min="10506" max="10506" width="5.5703125" customWidth="1"/>
    <col min="10507" max="10508" width="0" hidden="1" customWidth="1"/>
    <col min="10509" max="10509" width="6.5703125" customWidth="1"/>
    <col min="10510" max="10510" width="10.85546875" customWidth="1"/>
    <col min="10748" max="10748" width="11" customWidth="1"/>
    <col min="10749" max="10749" width="51.42578125" customWidth="1"/>
    <col min="10750" max="10750" width="47.140625" customWidth="1"/>
    <col min="10751" max="10752" width="0" hidden="1" customWidth="1"/>
    <col min="10753" max="10753" width="7.5703125" bestFit="1" customWidth="1"/>
    <col min="10754" max="10754" width="5.5703125" customWidth="1"/>
    <col min="10755" max="10756" width="6.5703125" customWidth="1"/>
    <col min="10757" max="10757" width="7" customWidth="1"/>
    <col min="10758" max="10758" width="6.42578125" customWidth="1"/>
    <col min="10759" max="10759" width="4.42578125" bestFit="1" customWidth="1"/>
    <col min="10760" max="10760" width="6.42578125" customWidth="1"/>
    <col min="10761" max="10761" width="4.42578125" bestFit="1" customWidth="1"/>
    <col min="10762" max="10762" width="5.5703125" customWidth="1"/>
    <col min="10763" max="10764" width="0" hidden="1" customWidth="1"/>
    <col min="10765" max="10765" width="6.5703125" customWidth="1"/>
    <col min="10766" max="10766" width="10.85546875" customWidth="1"/>
    <col min="11004" max="11004" width="11" customWidth="1"/>
    <col min="11005" max="11005" width="51.42578125" customWidth="1"/>
    <col min="11006" max="11006" width="47.140625" customWidth="1"/>
    <col min="11007" max="11008" width="0" hidden="1" customWidth="1"/>
    <col min="11009" max="11009" width="7.5703125" bestFit="1" customWidth="1"/>
    <col min="11010" max="11010" width="5.5703125" customWidth="1"/>
    <col min="11011" max="11012" width="6.5703125" customWidth="1"/>
    <col min="11013" max="11013" width="7" customWidth="1"/>
    <col min="11014" max="11014" width="6.42578125" customWidth="1"/>
    <col min="11015" max="11015" width="4.42578125" bestFit="1" customWidth="1"/>
    <col min="11016" max="11016" width="6.42578125" customWidth="1"/>
    <col min="11017" max="11017" width="4.42578125" bestFit="1" customWidth="1"/>
    <col min="11018" max="11018" width="5.5703125" customWidth="1"/>
    <col min="11019" max="11020" width="0" hidden="1" customWidth="1"/>
    <col min="11021" max="11021" width="6.5703125" customWidth="1"/>
    <col min="11022" max="11022" width="10.85546875" customWidth="1"/>
    <col min="11260" max="11260" width="11" customWidth="1"/>
    <col min="11261" max="11261" width="51.42578125" customWidth="1"/>
    <col min="11262" max="11262" width="47.140625" customWidth="1"/>
    <col min="11263" max="11264" width="0" hidden="1" customWidth="1"/>
    <col min="11265" max="11265" width="7.5703125" bestFit="1" customWidth="1"/>
    <col min="11266" max="11266" width="5.5703125" customWidth="1"/>
    <col min="11267" max="11268" width="6.5703125" customWidth="1"/>
    <col min="11269" max="11269" width="7" customWidth="1"/>
    <col min="11270" max="11270" width="6.42578125" customWidth="1"/>
    <col min="11271" max="11271" width="4.42578125" bestFit="1" customWidth="1"/>
    <col min="11272" max="11272" width="6.42578125" customWidth="1"/>
    <col min="11273" max="11273" width="4.42578125" bestFit="1" customWidth="1"/>
    <col min="11274" max="11274" width="5.5703125" customWidth="1"/>
    <col min="11275" max="11276" width="0" hidden="1" customWidth="1"/>
    <col min="11277" max="11277" width="6.5703125" customWidth="1"/>
    <col min="11278" max="11278" width="10.85546875" customWidth="1"/>
    <col min="11516" max="11516" width="11" customWidth="1"/>
    <col min="11517" max="11517" width="51.42578125" customWidth="1"/>
    <col min="11518" max="11518" width="47.140625" customWidth="1"/>
    <col min="11519" max="11520" width="0" hidden="1" customWidth="1"/>
    <col min="11521" max="11521" width="7.5703125" bestFit="1" customWidth="1"/>
    <col min="11522" max="11522" width="5.5703125" customWidth="1"/>
    <col min="11523" max="11524" width="6.5703125" customWidth="1"/>
    <col min="11525" max="11525" width="7" customWidth="1"/>
    <col min="11526" max="11526" width="6.42578125" customWidth="1"/>
    <col min="11527" max="11527" width="4.42578125" bestFit="1" customWidth="1"/>
    <col min="11528" max="11528" width="6.42578125" customWidth="1"/>
    <col min="11529" max="11529" width="4.42578125" bestFit="1" customWidth="1"/>
    <col min="11530" max="11530" width="5.5703125" customWidth="1"/>
    <col min="11531" max="11532" width="0" hidden="1" customWidth="1"/>
    <col min="11533" max="11533" width="6.5703125" customWidth="1"/>
    <col min="11534" max="11534" width="10.85546875" customWidth="1"/>
    <col min="11772" max="11772" width="11" customWidth="1"/>
    <col min="11773" max="11773" width="51.42578125" customWidth="1"/>
    <col min="11774" max="11774" width="47.140625" customWidth="1"/>
    <col min="11775" max="11776" width="0" hidden="1" customWidth="1"/>
    <col min="11777" max="11777" width="7.5703125" bestFit="1" customWidth="1"/>
    <col min="11778" max="11778" width="5.5703125" customWidth="1"/>
    <col min="11779" max="11780" width="6.5703125" customWidth="1"/>
    <col min="11781" max="11781" width="7" customWidth="1"/>
    <col min="11782" max="11782" width="6.42578125" customWidth="1"/>
    <col min="11783" max="11783" width="4.42578125" bestFit="1" customWidth="1"/>
    <col min="11784" max="11784" width="6.42578125" customWidth="1"/>
    <col min="11785" max="11785" width="4.42578125" bestFit="1" customWidth="1"/>
    <col min="11786" max="11786" width="5.5703125" customWidth="1"/>
    <col min="11787" max="11788" width="0" hidden="1" customWidth="1"/>
    <col min="11789" max="11789" width="6.5703125" customWidth="1"/>
    <col min="11790" max="11790" width="10.85546875" customWidth="1"/>
    <col min="12028" max="12028" width="11" customWidth="1"/>
    <col min="12029" max="12029" width="51.42578125" customWidth="1"/>
    <col min="12030" max="12030" width="47.140625" customWidth="1"/>
    <col min="12031" max="12032" width="0" hidden="1" customWidth="1"/>
    <col min="12033" max="12033" width="7.5703125" bestFit="1" customWidth="1"/>
    <col min="12034" max="12034" width="5.5703125" customWidth="1"/>
    <col min="12035" max="12036" width="6.5703125" customWidth="1"/>
    <col min="12037" max="12037" width="7" customWidth="1"/>
    <col min="12038" max="12038" width="6.42578125" customWidth="1"/>
    <col min="12039" max="12039" width="4.42578125" bestFit="1" customWidth="1"/>
    <col min="12040" max="12040" width="6.42578125" customWidth="1"/>
    <col min="12041" max="12041" width="4.42578125" bestFit="1" customWidth="1"/>
    <col min="12042" max="12042" width="5.5703125" customWidth="1"/>
    <col min="12043" max="12044" width="0" hidden="1" customWidth="1"/>
    <col min="12045" max="12045" width="6.5703125" customWidth="1"/>
    <col min="12046" max="12046" width="10.85546875" customWidth="1"/>
    <col min="12284" max="12284" width="11" customWidth="1"/>
    <col min="12285" max="12285" width="51.42578125" customWidth="1"/>
    <col min="12286" max="12286" width="47.140625" customWidth="1"/>
    <col min="12287" max="12288" width="0" hidden="1" customWidth="1"/>
    <col min="12289" max="12289" width="7.5703125" bestFit="1" customWidth="1"/>
    <col min="12290" max="12290" width="5.5703125" customWidth="1"/>
    <col min="12291" max="12292" width="6.5703125" customWidth="1"/>
    <col min="12293" max="12293" width="7" customWidth="1"/>
    <col min="12294" max="12294" width="6.42578125" customWidth="1"/>
    <col min="12295" max="12295" width="4.42578125" bestFit="1" customWidth="1"/>
    <col min="12296" max="12296" width="6.42578125" customWidth="1"/>
    <col min="12297" max="12297" width="4.42578125" bestFit="1" customWidth="1"/>
    <col min="12298" max="12298" width="5.5703125" customWidth="1"/>
    <col min="12299" max="12300" width="0" hidden="1" customWidth="1"/>
    <col min="12301" max="12301" width="6.5703125" customWidth="1"/>
    <col min="12302" max="12302" width="10.85546875" customWidth="1"/>
    <col min="12540" max="12540" width="11" customWidth="1"/>
    <col min="12541" max="12541" width="51.42578125" customWidth="1"/>
    <col min="12542" max="12542" width="47.140625" customWidth="1"/>
    <col min="12543" max="12544" width="0" hidden="1" customWidth="1"/>
    <col min="12545" max="12545" width="7.5703125" bestFit="1" customWidth="1"/>
    <col min="12546" max="12546" width="5.5703125" customWidth="1"/>
    <col min="12547" max="12548" width="6.5703125" customWidth="1"/>
    <col min="12549" max="12549" width="7" customWidth="1"/>
    <col min="12550" max="12550" width="6.42578125" customWidth="1"/>
    <col min="12551" max="12551" width="4.42578125" bestFit="1" customWidth="1"/>
    <col min="12552" max="12552" width="6.42578125" customWidth="1"/>
    <col min="12553" max="12553" width="4.42578125" bestFit="1" customWidth="1"/>
    <col min="12554" max="12554" width="5.5703125" customWidth="1"/>
    <col min="12555" max="12556" width="0" hidden="1" customWidth="1"/>
    <col min="12557" max="12557" width="6.5703125" customWidth="1"/>
    <col min="12558" max="12558" width="10.85546875" customWidth="1"/>
    <col min="12796" max="12796" width="11" customWidth="1"/>
    <col min="12797" max="12797" width="51.42578125" customWidth="1"/>
    <col min="12798" max="12798" width="47.140625" customWidth="1"/>
    <col min="12799" max="12800" width="0" hidden="1" customWidth="1"/>
    <col min="12801" max="12801" width="7.5703125" bestFit="1" customWidth="1"/>
    <col min="12802" max="12802" width="5.5703125" customWidth="1"/>
    <col min="12803" max="12804" width="6.5703125" customWidth="1"/>
    <col min="12805" max="12805" width="7" customWidth="1"/>
    <col min="12806" max="12806" width="6.42578125" customWidth="1"/>
    <col min="12807" max="12807" width="4.42578125" bestFit="1" customWidth="1"/>
    <col min="12808" max="12808" width="6.42578125" customWidth="1"/>
    <col min="12809" max="12809" width="4.42578125" bestFit="1" customWidth="1"/>
    <col min="12810" max="12810" width="5.5703125" customWidth="1"/>
    <col min="12811" max="12812" width="0" hidden="1" customWidth="1"/>
    <col min="12813" max="12813" width="6.5703125" customWidth="1"/>
    <col min="12814" max="12814" width="10.85546875" customWidth="1"/>
    <col min="13052" max="13052" width="11" customWidth="1"/>
    <col min="13053" max="13053" width="51.42578125" customWidth="1"/>
    <col min="13054" max="13054" width="47.140625" customWidth="1"/>
    <col min="13055" max="13056" width="0" hidden="1" customWidth="1"/>
    <col min="13057" max="13057" width="7.5703125" bestFit="1" customWidth="1"/>
    <col min="13058" max="13058" width="5.5703125" customWidth="1"/>
    <col min="13059" max="13060" width="6.5703125" customWidth="1"/>
    <col min="13061" max="13061" width="7" customWidth="1"/>
    <col min="13062" max="13062" width="6.42578125" customWidth="1"/>
    <col min="13063" max="13063" width="4.42578125" bestFit="1" customWidth="1"/>
    <col min="13064" max="13064" width="6.42578125" customWidth="1"/>
    <col min="13065" max="13065" width="4.42578125" bestFit="1" customWidth="1"/>
    <col min="13066" max="13066" width="5.5703125" customWidth="1"/>
    <col min="13067" max="13068" width="0" hidden="1" customWidth="1"/>
    <col min="13069" max="13069" width="6.5703125" customWidth="1"/>
    <col min="13070" max="13070" width="10.85546875" customWidth="1"/>
    <col min="13308" max="13308" width="11" customWidth="1"/>
    <col min="13309" max="13309" width="51.42578125" customWidth="1"/>
    <col min="13310" max="13310" width="47.140625" customWidth="1"/>
    <col min="13311" max="13312" width="0" hidden="1" customWidth="1"/>
    <col min="13313" max="13313" width="7.5703125" bestFit="1" customWidth="1"/>
    <col min="13314" max="13314" width="5.5703125" customWidth="1"/>
    <col min="13315" max="13316" width="6.5703125" customWidth="1"/>
    <col min="13317" max="13317" width="7" customWidth="1"/>
    <col min="13318" max="13318" width="6.42578125" customWidth="1"/>
    <col min="13319" max="13319" width="4.42578125" bestFit="1" customWidth="1"/>
    <col min="13320" max="13320" width="6.42578125" customWidth="1"/>
    <col min="13321" max="13321" width="4.42578125" bestFit="1" customWidth="1"/>
    <col min="13322" max="13322" width="5.5703125" customWidth="1"/>
    <col min="13323" max="13324" width="0" hidden="1" customWidth="1"/>
    <col min="13325" max="13325" width="6.5703125" customWidth="1"/>
    <col min="13326" max="13326" width="10.85546875" customWidth="1"/>
    <col min="13564" max="13564" width="11" customWidth="1"/>
    <col min="13565" max="13565" width="51.42578125" customWidth="1"/>
    <col min="13566" max="13566" width="47.140625" customWidth="1"/>
    <col min="13567" max="13568" width="0" hidden="1" customWidth="1"/>
    <col min="13569" max="13569" width="7.5703125" bestFit="1" customWidth="1"/>
    <col min="13570" max="13570" width="5.5703125" customWidth="1"/>
    <col min="13571" max="13572" width="6.5703125" customWidth="1"/>
    <col min="13573" max="13573" width="7" customWidth="1"/>
    <col min="13574" max="13574" width="6.42578125" customWidth="1"/>
    <col min="13575" max="13575" width="4.42578125" bestFit="1" customWidth="1"/>
    <col min="13576" max="13576" width="6.42578125" customWidth="1"/>
    <col min="13577" max="13577" width="4.42578125" bestFit="1" customWidth="1"/>
    <col min="13578" max="13578" width="5.5703125" customWidth="1"/>
    <col min="13579" max="13580" width="0" hidden="1" customWidth="1"/>
    <col min="13581" max="13581" width="6.5703125" customWidth="1"/>
    <col min="13582" max="13582" width="10.85546875" customWidth="1"/>
    <col min="13820" max="13820" width="11" customWidth="1"/>
    <col min="13821" max="13821" width="51.42578125" customWidth="1"/>
    <col min="13822" max="13822" width="47.140625" customWidth="1"/>
    <col min="13823" max="13824" width="0" hidden="1" customWidth="1"/>
    <col min="13825" max="13825" width="7.5703125" bestFit="1" customWidth="1"/>
    <col min="13826" max="13826" width="5.5703125" customWidth="1"/>
    <col min="13827" max="13828" width="6.5703125" customWidth="1"/>
    <col min="13829" max="13829" width="7" customWidth="1"/>
    <col min="13830" max="13830" width="6.42578125" customWidth="1"/>
    <col min="13831" max="13831" width="4.42578125" bestFit="1" customWidth="1"/>
    <col min="13832" max="13832" width="6.42578125" customWidth="1"/>
    <col min="13833" max="13833" width="4.42578125" bestFit="1" customWidth="1"/>
    <col min="13834" max="13834" width="5.5703125" customWidth="1"/>
    <col min="13835" max="13836" width="0" hidden="1" customWidth="1"/>
    <col min="13837" max="13837" width="6.5703125" customWidth="1"/>
    <col min="13838" max="13838" width="10.85546875" customWidth="1"/>
    <col min="14076" max="14076" width="11" customWidth="1"/>
    <col min="14077" max="14077" width="51.42578125" customWidth="1"/>
    <col min="14078" max="14078" width="47.140625" customWidth="1"/>
    <col min="14079" max="14080" width="0" hidden="1" customWidth="1"/>
    <col min="14081" max="14081" width="7.5703125" bestFit="1" customWidth="1"/>
    <col min="14082" max="14082" width="5.5703125" customWidth="1"/>
    <col min="14083" max="14084" width="6.5703125" customWidth="1"/>
    <col min="14085" max="14085" width="7" customWidth="1"/>
    <col min="14086" max="14086" width="6.42578125" customWidth="1"/>
    <col min="14087" max="14087" width="4.42578125" bestFit="1" customWidth="1"/>
    <col min="14088" max="14088" width="6.42578125" customWidth="1"/>
    <col min="14089" max="14089" width="4.42578125" bestFit="1" customWidth="1"/>
    <col min="14090" max="14090" width="5.5703125" customWidth="1"/>
    <col min="14091" max="14092" width="0" hidden="1" customWidth="1"/>
    <col min="14093" max="14093" width="6.5703125" customWidth="1"/>
    <col min="14094" max="14094" width="10.85546875" customWidth="1"/>
    <col min="14332" max="14332" width="11" customWidth="1"/>
    <col min="14333" max="14333" width="51.42578125" customWidth="1"/>
    <col min="14334" max="14334" width="47.140625" customWidth="1"/>
    <col min="14335" max="14336" width="0" hidden="1" customWidth="1"/>
    <col min="14337" max="14337" width="7.5703125" bestFit="1" customWidth="1"/>
    <col min="14338" max="14338" width="5.5703125" customWidth="1"/>
    <col min="14339" max="14340" width="6.5703125" customWidth="1"/>
    <col min="14341" max="14341" width="7" customWidth="1"/>
    <col min="14342" max="14342" width="6.42578125" customWidth="1"/>
    <col min="14343" max="14343" width="4.42578125" bestFit="1" customWidth="1"/>
    <col min="14344" max="14344" width="6.42578125" customWidth="1"/>
    <col min="14345" max="14345" width="4.42578125" bestFit="1" customWidth="1"/>
    <col min="14346" max="14346" width="5.5703125" customWidth="1"/>
    <col min="14347" max="14348" width="0" hidden="1" customWidth="1"/>
    <col min="14349" max="14349" width="6.5703125" customWidth="1"/>
    <col min="14350" max="14350" width="10.85546875" customWidth="1"/>
    <col min="14588" max="14588" width="11" customWidth="1"/>
    <col min="14589" max="14589" width="51.42578125" customWidth="1"/>
    <col min="14590" max="14590" width="47.140625" customWidth="1"/>
    <col min="14591" max="14592" width="0" hidden="1" customWidth="1"/>
    <col min="14593" max="14593" width="7.5703125" bestFit="1" customWidth="1"/>
    <col min="14594" max="14594" width="5.5703125" customWidth="1"/>
    <col min="14595" max="14596" width="6.5703125" customWidth="1"/>
    <col min="14597" max="14597" width="7" customWidth="1"/>
    <col min="14598" max="14598" width="6.42578125" customWidth="1"/>
    <col min="14599" max="14599" width="4.42578125" bestFit="1" customWidth="1"/>
    <col min="14600" max="14600" width="6.42578125" customWidth="1"/>
    <col min="14601" max="14601" width="4.42578125" bestFit="1" customWidth="1"/>
    <col min="14602" max="14602" width="5.5703125" customWidth="1"/>
    <col min="14603" max="14604" width="0" hidden="1" customWidth="1"/>
    <col min="14605" max="14605" width="6.5703125" customWidth="1"/>
    <col min="14606" max="14606" width="10.85546875" customWidth="1"/>
    <col min="14844" max="14844" width="11" customWidth="1"/>
    <col min="14845" max="14845" width="51.42578125" customWidth="1"/>
    <col min="14846" max="14846" width="47.140625" customWidth="1"/>
    <col min="14847" max="14848" width="0" hidden="1" customWidth="1"/>
    <col min="14849" max="14849" width="7.5703125" bestFit="1" customWidth="1"/>
    <col min="14850" max="14850" width="5.5703125" customWidth="1"/>
    <col min="14851" max="14852" width="6.5703125" customWidth="1"/>
    <col min="14853" max="14853" width="7" customWidth="1"/>
    <col min="14854" max="14854" width="6.42578125" customWidth="1"/>
    <col min="14855" max="14855" width="4.42578125" bestFit="1" customWidth="1"/>
    <col min="14856" max="14856" width="6.42578125" customWidth="1"/>
    <col min="14857" max="14857" width="4.42578125" bestFit="1" customWidth="1"/>
    <col min="14858" max="14858" width="5.5703125" customWidth="1"/>
    <col min="14859" max="14860" width="0" hidden="1" customWidth="1"/>
    <col min="14861" max="14861" width="6.5703125" customWidth="1"/>
    <col min="14862" max="14862" width="10.85546875" customWidth="1"/>
    <col min="15100" max="15100" width="11" customWidth="1"/>
    <col min="15101" max="15101" width="51.42578125" customWidth="1"/>
    <col min="15102" max="15102" width="47.140625" customWidth="1"/>
    <col min="15103" max="15104" width="0" hidden="1" customWidth="1"/>
    <col min="15105" max="15105" width="7.5703125" bestFit="1" customWidth="1"/>
    <col min="15106" max="15106" width="5.5703125" customWidth="1"/>
    <col min="15107" max="15108" width="6.5703125" customWidth="1"/>
    <col min="15109" max="15109" width="7" customWidth="1"/>
    <col min="15110" max="15110" width="6.42578125" customWidth="1"/>
    <col min="15111" max="15111" width="4.42578125" bestFit="1" customWidth="1"/>
    <col min="15112" max="15112" width="6.42578125" customWidth="1"/>
    <col min="15113" max="15113" width="4.42578125" bestFit="1" customWidth="1"/>
    <col min="15114" max="15114" width="5.5703125" customWidth="1"/>
    <col min="15115" max="15116" width="0" hidden="1" customWidth="1"/>
    <col min="15117" max="15117" width="6.5703125" customWidth="1"/>
    <col min="15118" max="15118" width="10.85546875" customWidth="1"/>
    <col min="15356" max="15356" width="11" customWidth="1"/>
    <col min="15357" max="15357" width="51.42578125" customWidth="1"/>
    <col min="15358" max="15358" width="47.140625" customWidth="1"/>
    <col min="15359" max="15360" width="0" hidden="1" customWidth="1"/>
    <col min="15361" max="15361" width="7.5703125" bestFit="1" customWidth="1"/>
    <col min="15362" max="15362" width="5.5703125" customWidth="1"/>
    <col min="15363" max="15364" width="6.5703125" customWidth="1"/>
    <col min="15365" max="15365" width="7" customWidth="1"/>
    <col min="15366" max="15366" width="6.42578125" customWidth="1"/>
    <col min="15367" max="15367" width="4.42578125" bestFit="1" customWidth="1"/>
    <col min="15368" max="15368" width="6.42578125" customWidth="1"/>
    <col min="15369" max="15369" width="4.42578125" bestFit="1" customWidth="1"/>
    <col min="15370" max="15370" width="5.5703125" customWidth="1"/>
    <col min="15371" max="15372" width="0" hidden="1" customWidth="1"/>
    <col min="15373" max="15373" width="6.5703125" customWidth="1"/>
    <col min="15374" max="15374" width="10.85546875" customWidth="1"/>
    <col min="15612" max="15612" width="11" customWidth="1"/>
    <col min="15613" max="15613" width="51.42578125" customWidth="1"/>
    <col min="15614" max="15614" width="47.140625" customWidth="1"/>
    <col min="15615" max="15616" width="0" hidden="1" customWidth="1"/>
    <col min="15617" max="15617" width="7.5703125" bestFit="1" customWidth="1"/>
    <col min="15618" max="15618" width="5.5703125" customWidth="1"/>
    <col min="15619" max="15620" width="6.5703125" customWidth="1"/>
    <col min="15621" max="15621" width="7" customWidth="1"/>
    <col min="15622" max="15622" width="6.42578125" customWidth="1"/>
    <col min="15623" max="15623" width="4.42578125" bestFit="1" customWidth="1"/>
    <col min="15624" max="15624" width="6.42578125" customWidth="1"/>
    <col min="15625" max="15625" width="4.42578125" bestFit="1" customWidth="1"/>
    <col min="15626" max="15626" width="5.5703125" customWidth="1"/>
    <col min="15627" max="15628" width="0" hidden="1" customWidth="1"/>
    <col min="15629" max="15629" width="6.5703125" customWidth="1"/>
    <col min="15630" max="15630" width="10.85546875" customWidth="1"/>
    <col min="15868" max="15868" width="11" customWidth="1"/>
    <col min="15869" max="15869" width="51.42578125" customWidth="1"/>
    <col min="15870" max="15870" width="47.140625" customWidth="1"/>
    <col min="15871" max="15872" width="0" hidden="1" customWidth="1"/>
    <col min="15873" max="15873" width="7.5703125" bestFit="1" customWidth="1"/>
    <col min="15874" max="15874" width="5.5703125" customWidth="1"/>
    <col min="15875" max="15876" width="6.5703125" customWidth="1"/>
    <col min="15877" max="15877" width="7" customWidth="1"/>
    <col min="15878" max="15878" width="6.42578125" customWidth="1"/>
    <col min="15879" max="15879" width="4.42578125" bestFit="1" customWidth="1"/>
    <col min="15880" max="15880" width="6.42578125" customWidth="1"/>
    <col min="15881" max="15881" width="4.42578125" bestFit="1" customWidth="1"/>
    <col min="15882" max="15882" width="5.5703125" customWidth="1"/>
    <col min="15883" max="15884" width="0" hidden="1" customWidth="1"/>
    <col min="15885" max="15885" width="6.5703125" customWidth="1"/>
    <col min="15886" max="15886" width="10.85546875" customWidth="1"/>
    <col min="16124" max="16124" width="11" customWidth="1"/>
    <col min="16125" max="16125" width="51.42578125" customWidth="1"/>
    <col min="16126" max="16126" width="47.140625" customWidth="1"/>
    <col min="16127" max="16128" width="0" hidden="1" customWidth="1"/>
    <col min="16129" max="16129" width="7.5703125" bestFit="1" customWidth="1"/>
    <col min="16130" max="16130" width="5.5703125" customWidth="1"/>
    <col min="16131" max="16132" width="6.5703125" customWidth="1"/>
    <col min="16133" max="16133" width="7" customWidth="1"/>
    <col min="16134" max="16134" width="6.42578125" customWidth="1"/>
    <col min="16135" max="16135" width="4.42578125" bestFit="1" customWidth="1"/>
    <col min="16136" max="16136" width="6.42578125" customWidth="1"/>
    <col min="16137" max="16137" width="4.42578125" bestFit="1" customWidth="1"/>
    <col min="16138" max="16138" width="5.5703125" customWidth="1"/>
    <col min="16139" max="16140" width="0" hidden="1" customWidth="1"/>
    <col min="16141" max="16141" width="6.5703125" customWidth="1"/>
    <col min="16142" max="16142" width="10.85546875" customWidth="1"/>
  </cols>
  <sheetData>
    <row r="1" spans="1:24" s="289" customFormat="1" ht="21.6" customHeight="1">
      <c r="A1" s="288"/>
      <c r="B1" s="336" t="s">
        <v>528</v>
      </c>
      <c r="C1" s="336" t="s">
        <v>529</v>
      </c>
      <c r="D1" s="288"/>
      <c r="I1" s="290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</row>
    <row r="2" spans="1:24" s="289" customFormat="1" ht="21.6" customHeight="1">
      <c r="A2" s="291"/>
      <c r="B2" s="337" t="s">
        <v>190</v>
      </c>
      <c r="C2" s="338" t="s">
        <v>530</v>
      </c>
      <c r="D2" s="291"/>
      <c r="J2" s="293"/>
      <c r="K2" s="293"/>
      <c r="L2" s="293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</row>
    <row r="3" spans="1:24" s="289" customFormat="1" ht="21.6" customHeight="1">
      <c r="A3" s="291"/>
      <c r="B3" s="337" t="s">
        <v>531</v>
      </c>
      <c r="C3" s="338" t="s">
        <v>532</v>
      </c>
      <c r="D3" s="291"/>
      <c r="I3" s="293"/>
      <c r="J3" s="294"/>
      <c r="K3" s="294"/>
      <c r="L3" s="294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</row>
    <row r="4" spans="1:24" s="289" customFormat="1" ht="21.6" customHeight="1">
      <c r="A4" s="291"/>
      <c r="B4" s="291"/>
      <c r="C4" s="291"/>
      <c r="D4" s="291"/>
      <c r="I4" s="293"/>
      <c r="J4" s="294"/>
      <c r="K4" s="294"/>
      <c r="L4" s="294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</row>
    <row r="5" spans="1:24" s="289" customFormat="1" ht="21.6" customHeight="1">
      <c r="A5" s="291"/>
      <c r="B5" s="291"/>
      <c r="C5" s="291"/>
      <c r="D5" s="291"/>
      <c r="I5" s="293"/>
      <c r="J5" s="294"/>
      <c r="K5" s="294"/>
      <c r="L5" s="294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</row>
    <row r="6" spans="1:24" s="289" customFormat="1" ht="30.75" customHeight="1" thickBot="1">
      <c r="A6" s="291"/>
      <c r="B6" s="291"/>
      <c r="C6" s="291"/>
      <c r="D6" s="291"/>
      <c r="I6" s="293"/>
      <c r="K6" s="295"/>
      <c r="L6" s="295" t="s">
        <v>533</v>
      </c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</row>
    <row r="7" spans="1:24" s="343" customFormat="1" ht="50.1">
      <c r="A7" s="339" t="s">
        <v>534</v>
      </c>
      <c r="B7" s="340" t="s">
        <v>535</v>
      </c>
      <c r="C7" s="340"/>
      <c r="D7" s="340" t="s">
        <v>536</v>
      </c>
      <c r="E7" s="341" t="s">
        <v>125</v>
      </c>
      <c r="F7" s="341" t="s">
        <v>37</v>
      </c>
      <c r="G7" s="341" t="s">
        <v>38</v>
      </c>
      <c r="H7" s="341" t="s">
        <v>39</v>
      </c>
      <c r="I7" s="341" t="s">
        <v>39</v>
      </c>
      <c r="J7" s="341" t="s">
        <v>40</v>
      </c>
      <c r="K7" s="341" t="s">
        <v>41</v>
      </c>
      <c r="L7" s="341" t="s">
        <v>537</v>
      </c>
      <c r="M7" s="342" t="s">
        <v>538</v>
      </c>
      <c r="N7" s="409" t="s">
        <v>539</v>
      </c>
    </row>
    <row r="8" spans="1:24" s="309" customFormat="1" ht="26.45" customHeight="1">
      <c r="A8" s="344">
        <v>1</v>
      </c>
      <c r="B8" s="345" t="s">
        <v>540</v>
      </c>
      <c r="C8" s="346" t="s">
        <v>541</v>
      </c>
      <c r="D8" s="347">
        <f t="shared" ref="D8:D21" si="0">E8-M8</f>
        <v>24.5</v>
      </c>
      <c r="E8" s="347">
        <f t="shared" ref="E8:E37" si="1">F8-M8</f>
        <v>25.5</v>
      </c>
      <c r="F8" s="347">
        <f>G8-M8</f>
        <v>26.5</v>
      </c>
      <c r="G8" s="347">
        <f>H8-M8</f>
        <v>27.5</v>
      </c>
      <c r="H8" s="348">
        <v>28.5</v>
      </c>
      <c r="I8" s="349">
        <v>74</v>
      </c>
      <c r="J8" s="347">
        <f>H8+M8</f>
        <v>29.5</v>
      </c>
      <c r="K8" s="347">
        <f t="shared" ref="K8:K32" si="2">J8+M8</f>
        <v>30.5</v>
      </c>
      <c r="L8" s="347">
        <f t="shared" ref="L8:L32" si="3">K8+M8</f>
        <v>31.5</v>
      </c>
      <c r="M8" s="350">
        <v>1</v>
      </c>
      <c r="N8" s="351">
        <v>0.75</v>
      </c>
    </row>
    <row r="9" spans="1:24" s="309" customFormat="1" ht="26.45" customHeight="1">
      <c r="A9" s="344">
        <v>2</v>
      </c>
      <c r="B9" s="345" t="s">
        <v>542</v>
      </c>
      <c r="C9" s="346" t="s">
        <v>543</v>
      </c>
      <c r="D9" s="347">
        <f t="shared" si="0"/>
        <v>20.125</v>
      </c>
      <c r="E9" s="347">
        <f t="shared" si="1"/>
        <v>21.125</v>
      </c>
      <c r="F9" s="347">
        <f>G9-M9</f>
        <v>22.125</v>
      </c>
      <c r="G9" s="347">
        <f>H9-M9</f>
        <v>23.125</v>
      </c>
      <c r="H9" s="348">
        <v>24.125</v>
      </c>
      <c r="I9" s="349">
        <v>61.3</v>
      </c>
      <c r="J9" s="347">
        <f>H9+M9</f>
        <v>25.125</v>
      </c>
      <c r="K9" s="347">
        <f t="shared" si="2"/>
        <v>26.125</v>
      </c>
      <c r="L9" s="347">
        <f t="shared" si="3"/>
        <v>27.125</v>
      </c>
      <c r="M9" s="350">
        <v>1</v>
      </c>
      <c r="N9" s="351">
        <v>0.5</v>
      </c>
    </row>
    <row r="10" spans="1:24" s="309" customFormat="1" ht="26.45" customHeight="1">
      <c r="A10" s="344">
        <v>3</v>
      </c>
      <c r="B10" s="345" t="s">
        <v>544</v>
      </c>
      <c r="C10" s="346" t="s">
        <v>545</v>
      </c>
      <c r="D10" s="347">
        <f t="shared" si="0"/>
        <v>19.375</v>
      </c>
      <c r="E10" s="347">
        <f t="shared" si="1"/>
        <v>20.375</v>
      </c>
      <c r="F10" s="347">
        <f>G10-M10</f>
        <v>21.375</v>
      </c>
      <c r="G10" s="347">
        <f>H10-M10</f>
        <v>22.375</v>
      </c>
      <c r="H10" s="348">
        <v>23.375</v>
      </c>
      <c r="I10" s="349">
        <v>59.3</v>
      </c>
      <c r="J10" s="347">
        <f>H10+M10</f>
        <v>24.375</v>
      </c>
      <c r="K10" s="347">
        <f t="shared" si="2"/>
        <v>25.375</v>
      </c>
      <c r="L10" s="347">
        <f t="shared" si="3"/>
        <v>26.375</v>
      </c>
      <c r="M10" s="350">
        <v>1</v>
      </c>
      <c r="N10" s="351">
        <v>0.5</v>
      </c>
      <c r="O10" s="352"/>
      <c r="P10" s="353"/>
      <c r="Q10" s="353"/>
    </row>
    <row r="11" spans="1:24" s="309" customFormat="1" ht="26.45" customHeight="1">
      <c r="A11" s="344">
        <v>4</v>
      </c>
      <c r="B11" s="345" t="s">
        <v>546</v>
      </c>
      <c r="C11" s="346" t="s">
        <v>547</v>
      </c>
      <c r="D11" s="347">
        <f t="shared" si="0"/>
        <v>15.25</v>
      </c>
      <c r="E11" s="347">
        <f t="shared" si="1"/>
        <v>16.25</v>
      </c>
      <c r="F11" s="347">
        <f>G11-M11</f>
        <v>17.25</v>
      </c>
      <c r="G11" s="347">
        <f>H11-M11</f>
        <v>18.25</v>
      </c>
      <c r="H11" s="348">
        <v>19.25</v>
      </c>
      <c r="I11" s="349">
        <v>48.8</v>
      </c>
      <c r="J11" s="347">
        <f>H11+M11</f>
        <v>20.25</v>
      </c>
      <c r="K11" s="347">
        <f t="shared" si="2"/>
        <v>21.25</v>
      </c>
      <c r="L11" s="347">
        <f t="shared" si="3"/>
        <v>22.25</v>
      </c>
      <c r="M11" s="350">
        <v>1</v>
      </c>
      <c r="N11" s="351">
        <v>0.5</v>
      </c>
      <c r="O11" s="352"/>
      <c r="P11" s="353"/>
      <c r="Q11" s="353"/>
    </row>
    <row r="12" spans="1:24" s="309" customFormat="1" ht="54.75" customHeight="1">
      <c r="A12" s="344">
        <v>5</v>
      </c>
      <c r="B12" s="345" t="s">
        <v>548</v>
      </c>
      <c r="C12" s="354" t="s">
        <v>549</v>
      </c>
      <c r="D12" s="355">
        <f t="shared" si="0"/>
        <v>24.5</v>
      </c>
      <c r="E12" s="347">
        <f t="shared" si="1"/>
        <v>24.875</v>
      </c>
      <c r="F12" s="347">
        <f>G12-M12</f>
        <v>25.25</v>
      </c>
      <c r="G12" s="347">
        <v>25.625</v>
      </c>
      <c r="H12" s="347">
        <f>I12/2.54</f>
        <v>25.984251968503937</v>
      </c>
      <c r="I12" s="356">
        <v>66</v>
      </c>
      <c r="J12" s="347">
        <v>26.375</v>
      </c>
      <c r="K12" s="347">
        <f t="shared" si="2"/>
        <v>26.75</v>
      </c>
      <c r="L12" s="347">
        <f t="shared" si="3"/>
        <v>27.125</v>
      </c>
      <c r="M12" s="357">
        <v>0.375</v>
      </c>
      <c r="N12" s="351">
        <v>0.5</v>
      </c>
      <c r="O12" s="352"/>
      <c r="P12" s="353"/>
      <c r="Q12" s="353"/>
    </row>
    <row r="13" spans="1:24" s="309" customFormat="1" ht="26.45" customHeight="1">
      <c r="A13" s="344">
        <v>6</v>
      </c>
      <c r="B13" s="345" t="s">
        <v>550</v>
      </c>
      <c r="C13" s="346" t="s">
        <v>551</v>
      </c>
      <c r="D13" s="358">
        <f t="shared" si="0"/>
        <v>19</v>
      </c>
      <c r="E13" s="347">
        <f t="shared" si="1"/>
        <v>19.25</v>
      </c>
      <c r="F13" s="347">
        <v>19.5</v>
      </c>
      <c r="G13" s="347">
        <v>19.875</v>
      </c>
      <c r="H13" s="347">
        <v>20.25</v>
      </c>
      <c r="I13" s="356">
        <v>51.5</v>
      </c>
      <c r="J13" s="347">
        <f>H13+M13</f>
        <v>20.5</v>
      </c>
      <c r="K13" s="347">
        <f t="shared" si="2"/>
        <v>20.75</v>
      </c>
      <c r="L13" s="347">
        <f t="shared" si="3"/>
        <v>21</v>
      </c>
      <c r="M13" s="357">
        <v>0.25</v>
      </c>
      <c r="N13" s="351">
        <v>0.5</v>
      </c>
      <c r="O13" s="352"/>
      <c r="P13" s="353"/>
      <c r="Q13" s="353"/>
    </row>
    <row r="14" spans="1:24" s="309" customFormat="1" ht="26.45" customHeight="1">
      <c r="A14" s="344">
        <v>7</v>
      </c>
      <c r="B14" s="345" t="s">
        <v>552</v>
      </c>
      <c r="C14" s="359" t="s">
        <v>553</v>
      </c>
      <c r="D14" s="360">
        <f t="shared" si="0"/>
        <v>16.375</v>
      </c>
      <c r="E14" s="347">
        <f t="shared" si="1"/>
        <v>17.375</v>
      </c>
      <c r="F14" s="347">
        <f t="shared" ref="F14:F37" si="4">G14-M14</f>
        <v>18.375</v>
      </c>
      <c r="G14" s="347">
        <f>H14-M14</f>
        <v>19.375</v>
      </c>
      <c r="H14" s="347">
        <v>20.375</v>
      </c>
      <c r="I14" s="356">
        <v>51.9</v>
      </c>
      <c r="J14" s="347">
        <f>H14+M14</f>
        <v>21.375</v>
      </c>
      <c r="K14" s="347">
        <f t="shared" si="2"/>
        <v>22.375</v>
      </c>
      <c r="L14" s="347">
        <f t="shared" si="3"/>
        <v>23.375</v>
      </c>
      <c r="M14" s="350">
        <v>1</v>
      </c>
      <c r="N14" s="351">
        <v>0.375</v>
      </c>
      <c r="O14" s="352"/>
      <c r="P14" s="353"/>
      <c r="Q14" s="353"/>
    </row>
    <row r="15" spans="1:24" s="309" customFormat="1" ht="26.45" customHeight="1">
      <c r="A15" s="344">
        <v>8</v>
      </c>
      <c r="B15" s="345" t="s">
        <v>554</v>
      </c>
      <c r="C15" s="346" t="s">
        <v>555</v>
      </c>
      <c r="D15" s="360">
        <f t="shared" si="0"/>
        <v>15.055118110236219</v>
      </c>
      <c r="E15" s="347">
        <f t="shared" si="1"/>
        <v>16.055118110236219</v>
      </c>
      <c r="F15" s="347">
        <f t="shared" si="4"/>
        <v>17.055118110236219</v>
      </c>
      <c r="G15" s="347">
        <f>H15-M15</f>
        <v>18.055118110236219</v>
      </c>
      <c r="H15" s="347">
        <f>I15/2.54</f>
        <v>19.055118110236219</v>
      </c>
      <c r="I15" s="356">
        <v>48.4</v>
      </c>
      <c r="J15" s="347">
        <f>H15+M15</f>
        <v>20.055118110236219</v>
      </c>
      <c r="K15" s="347">
        <f t="shared" si="2"/>
        <v>21.055118110236219</v>
      </c>
      <c r="L15" s="347">
        <f t="shared" si="3"/>
        <v>22.055118110236219</v>
      </c>
      <c r="M15" s="350">
        <v>1</v>
      </c>
      <c r="N15" s="351">
        <v>0.25</v>
      </c>
      <c r="O15" s="352"/>
      <c r="P15" s="353"/>
      <c r="Q15" s="353"/>
    </row>
    <row r="16" spans="1:24" s="309" customFormat="1" ht="26.45" customHeight="1">
      <c r="A16" s="344">
        <v>9</v>
      </c>
      <c r="B16" s="345" t="s">
        <v>556</v>
      </c>
      <c r="C16" s="346" t="s">
        <v>557</v>
      </c>
      <c r="D16" s="360">
        <f t="shared" si="0"/>
        <v>15.055118110236219</v>
      </c>
      <c r="E16" s="347">
        <f t="shared" si="1"/>
        <v>16.055118110236219</v>
      </c>
      <c r="F16" s="347">
        <f t="shared" si="4"/>
        <v>17.055118110236219</v>
      </c>
      <c r="G16" s="347">
        <f>H16-M16</f>
        <v>18.055118110236219</v>
      </c>
      <c r="H16" s="347">
        <f>I16/2.54</f>
        <v>19.055118110236219</v>
      </c>
      <c r="I16" s="356">
        <v>48.4</v>
      </c>
      <c r="J16" s="347">
        <f>H16+M16</f>
        <v>20.055118110236219</v>
      </c>
      <c r="K16" s="347">
        <f t="shared" si="2"/>
        <v>21.055118110236219</v>
      </c>
      <c r="L16" s="347">
        <f t="shared" si="3"/>
        <v>22.055118110236219</v>
      </c>
      <c r="M16" s="350">
        <v>1</v>
      </c>
      <c r="N16" s="351">
        <v>0.25</v>
      </c>
      <c r="O16" s="352"/>
      <c r="P16" s="353"/>
      <c r="Q16" s="353"/>
    </row>
    <row r="17" spans="1:17" s="309" customFormat="1" ht="26.45" customHeight="1">
      <c r="A17" s="344">
        <v>10</v>
      </c>
      <c r="B17" s="345" t="s">
        <v>558</v>
      </c>
      <c r="C17" s="346" t="s">
        <v>559</v>
      </c>
      <c r="D17" s="358">
        <f t="shared" si="0"/>
        <v>7.125</v>
      </c>
      <c r="E17" s="347">
        <f t="shared" si="1"/>
        <v>7.5</v>
      </c>
      <c r="F17" s="347">
        <f t="shared" si="4"/>
        <v>7.875</v>
      </c>
      <c r="G17" s="347">
        <f>H17-M17</f>
        <v>8.25</v>
      </c>
      <c r="H17" s="347">
        <v>8.625</v>
      </c>
      <c r="I17" s="356">
        <v>22</v>
      </c>
      <c r="J17" s="347">
        <f>H17+M17</f>
        <v>9</v>
      </c>
      <c r="K17" s="347">
        <f t="shared" si="2"/>
        <v>9.375</v>
      </c>
      <c r="L17" s="347">
        <f t="shared" si="3"/>
        <v>9.75</v>
      </c>
      <c r="M17" s="357">
        <v>0.375</v>
      </c>
      <c r="N17" s="351">
        <v>0.375</v>
      </c>
      <c r="O17" s="352"/>
      <c r="P17" s="353"/>
      <c r="Q17" s="353"/>
    </row>
    <row r="18" spans="1:17" s="309" customFormat="1" ht="26.45" customHeight="1">
      <c r="A18" s="344">
        <v>11</v>
      </c>
      <c r="B18" s="345" t="s">
        <v>560</v>
      </c>
      <c r="C18" s="359" t="s">
        <v>561</v>
      </c>
      <c r="D18" s="358">
        <f t="shared" si="0"/>
        <v>9.5</v>
      </c>
      <c r="E18" s="347">
        <f t="shared" si="1"/>
        <v>9.875</v>
      </c>
      <c r="F18" s="347">
        <f t="shared" si="4"/>
        <v>10.25</v>
      </c>
      <c r="G18" s="347">
        <v>10.625</v>
      </c>
      <c r="H18" s="347">
        <f>I18/2.54</f>
        <v>11.023622047244094</v>
      </c>
      <c r="I18" s="356">
        <v>28</v>
      </c>
      <c r="J18" s="347">
        <v>11.375</v>
      </c>
      <c r="K18" s="347">
        <f t="shared" si="2"/>
        <v>11.75</v>
      </c>
      <c r="L18" s="347">
        <f t="shared" si="3"/>
        <v>12.125</v>
      </c>
      <c r="M18" s="357">
        <v>0.375</v>
      </c>
      <c r="N18" s="351">
        <v>0.375</v>
      </c>
    </row>
    <row r="19" spans="1:17" s="309" customFormat="1" ht="26.45" customHeight="1">
      <c r="A19" s="344">
        <v>12</v>
      </c>
      <c r="B19" s="345" t="s">
        <v>562</v>
      </c>
      <c r="C19" s="346" t="s">
        <v>563</v>
      </c>
      <c r="D19" s="358">
        <f t="shared" si="0"/>
        <v>5.4685039370078741</v>
      </c>
      <c r="E19" s="361">
        <f t="shared" si="1"/>
        <v>5.8435039370078741</v>
      </c>
      <c r="F19" s="362">
        <f t="shared" si="4"/>
        <v>6.2185039370078741</v>
      </c>
      <c r="G19" s="361">
        <f t="shared" ref="G19:G35" si="5">H19-M19</f>
        <v>6.5935039370078741</v>
      </c>
      <c r="H19" s="347">
        <f>I19/2.54</f>
        <v>6.9685039370078741</v>
      </c>
      <c r="I19" s="356">
        <v>17.7</v>
      </c>
      <c r="J19" s="361">
        <f t="shared" ref="J19:J37" si="6">H19+M19</f>
        <v>7.3435039370078741</v>
      </c>
      <c r="K19" s="362">
        <f t="shared" si="2"/>
        <v>7.7185039370078741</v>
      </c>
      <c r="L19" s="361">
        <f t="shared" si="3"/>
        <v>8.0935039370078741</v>
      </c>
      <c r="M19" s="357">
        <v>0.375</v>
      </c>
      <c r="N19" s="351">
        <v>0.25</v>
      </c>
      <c r="O19" s="352"/>
      <c r="P19" s="353"/>
      <c r="Q19" s="353"/>
    </row>
    <row r="20" spans="1:17" s="309" customFormat="1" ht="26.45" customHeight="1">
      <c r="A20" s="344">
        <v>13</v>
      </c>
      <c r="B20" s="345" t="s">
        <v>564</v>
      </c>
      <c r="C20" s="346" t="s">
        <v>565</v>
      </c>
      <c r="D20" s="358">
        <f t="shared" si="0"/>
        <v>4.625</v>
      </c>
      <c r="E20" s="347">
        <f t="shared" si="1"/>
        <v>4.875</v>
      </c>
      <c r="F20" s="347">
        <f t="shared" si="4"/>
        <v>5.125</v>
      </c>
      <c r="G20" s="347">
        <f t="shared" si="5"/>
        <v>5.375</v>
      </c>
      <c r="H20" s="347">
        <v>5.625</v>
      </c>
      <c r="I20" s="356">
        <v>14.5</v>
      </c>
      <c r="J20" s="347">
        <f t="shared" si="6"/>
        <v>5.875</v>
      </c>
      <c r="K20" s="347">
        <f t="shared" si="2"/>
        <v>6.125</v>
      </c>
      <c r="L20" s="363">
        <f t="shared" si="3"/>
        <v>6.375</v>
      </c>
      <c r="M20" s="357">
        <v>0.25</v>
      </c>
      <c r="N20" s="351">
        <v>0.25</v>
      </c>
      <c r="O20" s="352"/>
      <c r="P20" s="353"/>
      <c r="Q20" s="353"/>
    </row>
    <row r="21" spans="1:17" s="309" customFormat="1" ht="26.45" customHeight="1">
      <c r="A21" s="344">
        <v>14</v>
      </c>
      <c r="B21" s="345" t="s">
        <v>566</v>
      </c>
      <c r="C21" s="346" t="s">
        <v>567</v>
      </c>
      <c r="D21" s="358">
        <f t="shared" si="0"/>
        <v>3.0551181102362204</v>
      </c>
      <c r="E21" s="362">
        <f t="shared" si="1"/>
        <v>3.3051181102362204</v>
      </c>
      <c r="F21" s="364">
        <f t="shared" si="4"/>
        <v>3.5551181102362204</v>
      </c>
      <c r="G21" s="362">
        <f t="shared" si="5"/>
        <v>3.8051181102362204</v>
      </c>
      <c r="H21" s="347">
        <f>I21/2.54</f>
        <v>4.0551181102362204</v>
      </c>
      <c r="I21" s="356">
        <v>10.3</v>
      </c>
      <c r="J21" s="362">
        <f t="shared" si="6"/>
        <v>4.3051181102362204</v>
      </c>
      <c r="K21" s="364">
        <f t="shared" si="2"/>
        <v>4.5551181102362204</v>
      </c>
      <c r="L21" s="365">
        <f t="shared" si="3"/>
        <v>4.8051181102362204</v>
      </c>
      <c r="M21" s="357">
        <v>0.25</v>
      </c>
      <c r="N21" s="351">
        <v>0.25</v>
      </c>
      <c r="O21" s="352"/>
      <c r="P21" s="353"/>
      <c r="Q21" s="353"/>
    </row>
    <row r="22" spans="1:17" s="309" customFormat="1" ht="26.45" customHeight="1">
      <c r="A22" s="344">
        <v>15</v>
      </c>
      <c r="B22" s="366" t="s">
        <v>568</v>
      </c>
      <c r="C22" s="367" t="s">
        <v>569</v>
      </c>
      <c r="D22" s="368">
        <f>E22</f>
        <v>2.7559055118110236</v>
      </c>
      <c r="E22" s="347">
        <f t="shared" si="1"/>
        <v>2.7559055118110236</v>
      </c>
      <c r="F22" s="369">
        <f t="shared" si="4"/>
        <v>2.7559055118110236</v>
      </c>
      <c r="G22" s="369">
        <f t="shared" si="5"/>
        <v>2.7559055118110236</v>
      </c>
      <c r="H22" s="369">
        <f>I22/2.54</f>
        <v>2.7559055118110236</v>
      </c>
      <c r="I22" s="370">
        <v>7</v>
      </c>
      <c r="J22" s="369">
        <f t="shared" si="6"/>
        <v>2.7559055118110236</v>
      </c>
      <c r="K22" s="369">
        <f t="shared" si="2"/>
        <v>2.7559055118110236</v>
      </c>
      <c r="L22" s="347">
        <f t="shared" si="3"/>
        <v>2.7559055118110236</v>
      </c>
      <c r="M22" s="371">
        <v>0</v>
      </c>
      <c r="N22" s="351">
        <v>0.25</v>
      </c>
      <c r="O22" s="352"/>
      <c r="P22" s="353"/>
      <c r="Q22" s="353"/>
    </row>
    <row r="23" spans="1:17" s="309" customFormat="1" ht="26.45" customHeight="1">
      <c r="A23" s="344">
        <v>16</v>
      </c>
      <c r="B23" s="366" t="s">
        <v>570</v>
      </c>
      <c r="C23" s="367" t="s">
        <v>571</v>
      </c>
      <c r="D23" s="368">
        <f>E23</f>
        <v>2.7559055118110236</v>
      </c>
      <c r="E23" s="347">
        <f t="shared" si="1"/>
        <v>2.7559055118110236</v>
      </c>
      <c r="F23" s="369">
        <f t="shared" si="4"/>
        <v>2.7559055118110236</v>
      </c>
      <c r="G23" s="369">
        <f t="shared" si="5"/>
        <v>2.7559055118110236</v>
      </c>
      <c r="H23" s="369">
        <f>I23/2.54</f>
        <v>2.7559055118110236</v>
      </c>
      <c r="I23" s="370">
        <v>7</v>
      </c>
      <c r="J23" s="369">
        <f t="shared" si="6"/>
        <v>2.7559055118110236</v>
      </c>
      <c r="K23" s="369">
        <f t="shared" si="2"/>
        <v>2.7559055118110236</v>
      </c>
      <c r="L23" s="347">
        <f t="shared" si="3"/>
        <v>2.7559055118110236</v>
      </c>
      <c r="M23" s="371">
        <v>0</v>
      </c>
      <c r="N23" s="351">
        <v>0.25</v>
      </c>
      <c r="O23" s="352"/>
      <c r="P23" s="353"/>
      <c r="Q23" s="353"/>
    </row>
    <row r="24" spans="1:17" s="309" customFormat="1" ht="26.45" customHeight="1">
      <c r="A24" s="344">
        <v>17</v>
      </c>
      <c r="B24" s="372" t="s">
        <v>572</v>
      </c>
      <c r="C24" s="373" t="s">
        <v>573</v>
      </c>
      <c r="D24" s="374">
        <f>E24-M24</f>
        <v>8.5</v>
      </c>
      <c r="E24" s="347">
        <f t="shared" si="1"/>
        <v>8.75</v>
      </c>
      <c r="F24" s="369">
        <f t="shared" si="4"/>
        <v>9</v>
      </c>
      <c r="G24" s="369">
        <f t="shared" si="5"/>
        <v>9.25</v>
      </c>
      <c r="H24" s="363">
        <v>9.5</v>
      </c>
      <c r="I24" s="371">
        <v>22.5</v>
      </c>
      <c r="J24" s="369">
        <f t="shared" si="6"/>
        <v>9.75</v>
      </c>
      <c r="K24" s="369">
        <f t="shared" si="2"/>
        <v>10</v>
      </c>
      <c r="L24" s="347">
        <f t="shared" si="3"/>
        <v>10.25</v>
      </c>
      <c r="M24" s="363">
        <v>0.25</v>
      </c>
      <c r="N24" s="351">
        <v>0.25</v>
      </c>
      <c r="O24" s="352"/>
      <c r="P24" s="353"/>
      <c r="Q24" s="353"/>
    </row>
    <row r="25" spans="1:17" s="309" customFormat="1" ht="26.45" customHeight="1">
      <c r="A25" s="344">
        <v>18</v>
      </c>
      <c r="B25" s="372" t="s">
        <v>574</v>
      </c>
      <c r="C25" s="367" t="s">
        <v>575</v>
      </c>
      <c r="D25" s="368">
        <f>E25</f>
        <v>0.75</v>
      </c>
      <c r="E25" s="347">
        <f t="shared" si="1"/>
        <v>0.75</v>
      </c>
      <c r="F25" s="369">
        <f t="shared" si="4"/>
        <v>0.75</v>
      </c>
      <c r="G25" s="369">
        <f t="shared" si="5"/>
        <v>0.75</v>
      </c>
      <c r="H25" s="363">
        <v>0.75</v>
      </c>
      <c r="I25" s="371">
        <v>2</v>
      </c>
      <c r="J25" s="369">
        <f t="shared" si="6"/>
        <v>0.75</v>
      </c>
      <c r="K25" s="369">
        <f t="shared" si="2"/>
        <v>0.75</v>
      </c>
      <c r="L25" s="347">
        <f t="shared" si="3"/>
        <v>0.75</v>
      </c>
      <c r="M25" s="371">
        <v>0</v>
      </c>
      <c r="N25" s="351">
        <v>0.25</v>
      </c>
      <c r="O25" s="352"/>
      <c r="P25" s="353"/>
      <c r="Q25" s="353"/>
    </row>
    <row r="26" spans="1:17" s="309" customFormat="1" ht="26.45" customHeight="1">
      <c r="A26" s="344">
        <v>19</v>
      </c>
      <c r="B26" s="372" t="s">
        <v>576</v>
      </c>
      <c r="C26" s="367" t="s">
        <v>577</v>
      </c>
      <c r="D26" s="375">
        <f>E26-M26</f>
        <v>3.5</v>
      </c>
      <c r="E26" s="376">
        <f t="shared" si="1"/>
        <v>3.625</v>
      </c>
      <c r="F26" s="377">
        <f t="shared" si="4"/>
        <v>3.75</v>
      </c>
      <c r="G26" s="378">
        <f t="shared" si="5"/>
        <v>3.875</v>
      </c>
      <c r="H26" s="379">
        <v>4</v>
      </c>
      <c r="I26" s="380">
        <v>9.5</v>
      </c>
      <c r="J26" s="378">
        <f t="shared" si="6"/>
        <v>4.125</v>
      </c>
      <c r="K26" s="377">
        <f t="shared" si="2"/>
        <v>4.25</v>
      </c>
      <c r="L26" s="381">
        <f t="shared" si="3"/>
        <v>4.375</v>
      </c>
      <c r="M26" s="379">
        <v>0.125</v>
      </c>
      <c r="N26" s="351">
        <v>0.25</v>
      </c>
      <c r="O26" s="352"/>
      <c r="P26" s="353"/>
      <c r="Q26" s="353"/>
    </row>
    <row r="27" spans="1:17" s="309" customFormat="1" ht="26.45" customHeight="1">
      <c r="A27" s="344">
        <v>20</v>
      </c>
      <c r="B27" s="372" t="s">
        <v>578</v>
      </c>
      <c r="C27" s="367" t="s">
        <v>579</v>
      </c>
      <c r="D27" s="368">
        <f>E27</f>
        <v>0.375</v>
      </c>
      <c r="E27" s="347">
        <f t="shared" si="1"/>
        <v>0.375</v>
      </c>
      <c r="F27" s="369">
        <f t="shared" si="4"/>
        <v>0.375</v>
      </c>
      <c r="G27" s="369">
        <f t="shared" si="5"/>
        <v>0.375</v>
      </c>
      <c r="H27" s="379">
        <v>0.375</v>
      </c>
      <c r="I27" s="380">
        <v>1</v>
      </c>
      <c r="J27" s="377">
        <f t="shared" si="6"/>
        <v>0.375</v>
      </c>
      <c r="K27" s="377">
        <f t="shared" si="2"/>
        <v>0.375</v>
      </c>
      <c r="L27" s="376">
        <f t="shared" si="3"/>
        <v>0.375</v>
      </c>
      <c r="M27" s="380">
        <v>0</v>
      </c>
      <c r="N27" s="351">
        <v>0.25</v>
      </c>
    </row>
    <row r="28" spans="1:17" s="309" customFormat="1" ht="26.45" customHeight="1">
      <c r="A28" s="344">
        <v>21</v>
      </c>
      <c r="B28" s="382" t="s">
        <v>580</v>
      </c>
      <c r="C28" s="383" t="s">
        <v>581</v>
      </c>
      <c r="D28" s="384">
        <f t="shared" ref="D28:D36" si="7">E28-M28</f>
        <v>15.5</v>
      </c>
      <c r="E28" s="385">
        <f t="shared" si="1"/>
        <v>15.5</v>
      </c>
      <c r="F28" s="385">
        <f t="shared" si="4"/>
        <v>15.5</v>
      </c>
      <c r="G28" s="385">
        <f t="shared" si="5"/>
        <v>15.5</v>
      </c>
      <c r="H28" s="386">
        <v>15.5</v>
      </c>
      <c r="I28" s="387">
        <v>39</v>
      </c>
      <c r="J28" s="385">
        <f t="shared" si="6"/>
        <v>15.5</v>
      </c>
      <c r="K28" s="385">
        <f t="shared" si="2"/>
        <v>15.5</v>
      </c>
      <c r="L28" s="388">
        <f t="shared" si="3"/>
        <v>15.5</v>
      </c>
      <c r="M28" s="388"/>
      <c r="N28" s="389">
        <v>0.375</v>
      </c>
    </row>
    <row r="29" spans="1:17" s="309" customFormat="1" ht="26.45" customHeight="1">
      <c r="A29" s="344">
        <v>22</v>
      </c>
      <c r="B29" s="382" t="s">
        <v>582</v>
      </c>
      <c r="C29" s="383" t="s">
        <v>583</v>
      </c>
      <c r="D29" s="384">
        <f t="shared" si="7"/>
        <v>2.25</v>
      </c>
      <c r="E29" s="385">
        <f t="shared" si="1"/>
        <v>2.5</v>
      </c>
      <c r="F29" s="385">
        <f t="shared" si="4"/>
        <v>2.75</v>
      </c>
      <c r="G29" s="385">
        <f>ROUNDUP(G28*2%,0)+2</f>
        <v>3</v>
      </c>
      <c r="H29" s="386">
        <v>13.75</v>
      </c>
      <c r="I29" s="387">
        <v>35</v>
      </c>
      <c r="J29" s="385">
        <f t="shared" si="6"/>
        <v>14</v>
      </c>
      <c r="K29" s="385">
        <f t="shared" si="2"/>
        <v>14.25</v>
      </c>
      <c r="L29" s="388">
        <f t="shared" si="3"/>
        <v>14.5</v>
      </c>
      <c r="M29" s="363">
        <v>0.25</v>
      </c>
      <c r="N29" s="389">
        <v>0.375</v>
      </c>
      <c r="O29" s="390"/>
    </row>
    <row r="30" spans="1:17" s="309" customFormat="1" ht="26.45" customHeight="1">
      <c r="A30" s="344">
        <v>23</v>
      </c>
      <c r="B30" s="382" t="s">
        <v>584</v>
      </c>
      <c r="C30" s="391" t="s">
        <v>585</v>
      </c>
      <c r="D30" s="384">
        <f t="shared" si="7"/>
        <v>9.6299212598425203</v>
      </c>
      <c r="E30" s="385">
        <f t="shared" si="1"/>
        <v>9.8799212598425203</v>
      </c>
      <c r="F30" s="385">
        <f t="shared" si="4"/>
        <v>10.12992125984252</v>
      </c>
      <c r="G30" s="385">
        <f t="shared" si="5"/>
        <v>10.37992125984252</v>
      </c>
      <c r="H30" s="386">
        <f>I30/2.54</f>
        <v>10.62992125984252</v>
      </c>
      <c r="I30" s="387">
        <v>27</v>
      </c>
      <c r="J30" s="385">
        <f t="shared" si="6"/>
        <v>10.87992125984252</v>
      </c>
      <c r="K30" s="385">
        <f t="shared" si="2"/>
        <v>11.12992125984252</v>
      </c>
      <c r="L30" s="388">
        <f t="shared" si="3"/>
        <v>11.37992125984252</v>
      </c>
      <c r="M30" s="363">
        <v>0.25</v>
      </c>
      <c r="N30" s="389">
        <v>0.25</v>
      </c>
      <c r="O30" s="390"/>
    </row>
    <row r="31" spans="1:17" s="396" customFormat="1" ht="26.45" customHeight="1">
      <c r="A31" s="344">
        <v>24</v>
      </c>
      <c r="B31" s="392" t="s">
        <v>586</v>
      </c>
      <c r="C31" s="367" t="s">
        <v>587</v>
      </c>
      <c r="D31" s="368">
        <f t="shared" si="7"/>
        <v>18.875</v>
      </c>
      <c r="E31" s="363">
        <f t="shared" si="1"/>
        <v>19.375</v>
      </c>
      <c r="F31" s="363">
        <f t="shared" si="4"/>
        <v>19.875</v>
      </c>
      <c r="G31" s="363">
        <f t="shared" si="5"/>
        <v>20.375</v>
      </c>
      <c r="H31" s="393">
        <v>20.875</v>
      </c>
      <c r="I31" s="394">
        <v>53</v>
      </c>
      <c r="J31" s="363">
        <f t="shared" si="6"/>
        <v>21.375</v>
      </c>
      <c r="K31" s="363">
        <f t="shared" si="2"/>
        <v>21.875</v>
      </c>
      <c r="L31" s="363">
        <f t="shared" si="3"/>
        <v>22.375</v>
      </c>
      <c r="M31" s="363">
        <v>0.5</v>
      </c>
      <c r="N31" s="395">
        <v>0.375</v>
      </c>
    </row>
    <row r="32" spans="1:17" s="309" customFormat="1" ht="26.45" customHeight="1">
      <c r="A32" s="344">
        <v>25</v>
      </c>
      <c r="B32" s="392" t="s">
        <v>588</v>
      </c>
      <c r="C32" s="372" t="s">
        <v>589</v>
      </c>
      <c r="D32" s="397">
        <f t="shared" si="7"/>
        <v>9.5236220472440944</v>
      </c>
      <c r="E32" s="398">
        <f t="shared" si="1"/>
        <v>9.8986220472440944</v>
      </c>
      <c r="F32" s="365">
        <f t="shared" si="4"/>
        <v>10.273622047244094</v>
      </c>
      <c r="G32" s="398">
        <f t="shared" si="5"/>
        <v>10.648622047244094</v>
      </c>
      <c r="H32" s="393">
        <f>I32/2.54</f>
        <v>11.023622047244094</v>
      </c>
      <c r="I32" s="394">
        <v>28</v>
      </c>
      <c r="J32" s="398">
        <f t="shared" si="6"/>
        <v>11.398622047244094</v>
      </c>
      <c r="K32" s="365">
        <f t="shared" si="2"/>
        <v>11.773622047244094</v>
      </c>
      <c r="L32" s="398">
        <f t="shared" si="3"/>
        <v>12.148622047244094</v>
      </c>
      <c r="M32" s="363">
        <v>0.375</v>
      </c>
      <c r="N32" s="395">
        <v>0.375</v>
      </c>
      <c r="O32" s="390"/>
    </row>
    <row r="33" spans="1:16" s="309" customFormat="1" ht="26.45" customHeight="1">
      <c r="A33" s="344">
        <v>26</v>
      </c>
      <c r="B33" s="392" t="s">
        <v>590</v>
      </c>
      <c r="C33" s="367" t="s">
        <v>591</v>
      </c>
      <c r="D33" s="368">
        <f t="shared" si="7"/>
        <v>8.5</v>
      </c>
      <c r="E33" s="363">
        <f t="shared" si="1"/>
        <v>8.875</v>
      </c>
      <c r="F33" s="363">
        <f t="shared" si="4"/>
        <v>9.25</v>
      </c>
      <c r="G33" s="363">
        <f t="shared" si="5"/>
        <v>9.625</v>
      </c>
      <c r="H33" s="393">
        <v>10</v>
      </c>
      <c r="I33" s="394">
        <v>21</v>
      </c>
      <c r="J33" s="363">
        <f t="shared" si="6"/>
        <v>10.375</v>
      </c>
      <c r="K33" s="363">
        <f>J33+M33</f>
        <v>10.75</v>
      </c>
      <c r="L33" s="363">
        <f>K33+M33</f>
        <v>11.125</v>
      </c>
      <c r="M33" s="363">
        <v>0.375</v>
      </c>
      <c r="N33" s="395">
        <v>0.375</v>
      </c>
      <c r="O33" s="390"/>
    </row>
    <row r="34" spans="1:16" s="309" customFormat="1" ht="26.45" customHeight="1">
      <c r="A34" s="344">
        <v>27</v>
      </c>
      <c r="B34" s="392" t="s">
        <v>592</v>
      </c>
      <c r="C34" s="367" t="s">
        <v>593</v>
      </c>
      <c r="D34" s="368">
        <f t="shared" si="7"/>
        <v>14.25</v>
      </c>
      <c r="E34" s="363">
        <f t="shared" si="1"/>
        <v>14.625</v>
      </c>
      <c r="F34" s="363">
        <f t="shared" si="4"/>
        <v>15</v>
      </c>
      <c r="G34" s="363">
        <f t="shared" si="5"/>
        <v>15.375</v>
      </c>
      <c r="H34" s="393">
        <v>15.75</v>
      </c>
      <c r="I34" s="394">
        <v>35.5</v>
      </c>
      <c r="J34" s="363">
        <f t="shared" si="6"/>
        <v>16.125</v>
      </c>
      <c r="K34" s="363">
        <f>J34+M34</f>
        <v>16.5</v>
      </c>
      <c r="L34" s="363">
        <f>K34+M34</f>
        <v>16.875</v>
      </c>
      <c r="M34" s="363">
        <v>0.375</v>
      </c>
      <c r="N34" s="395">
        <v>0.375</v>
      </c>
      <c r="O34" s="390"/>
    </row>
    <row r="35" spans="1:16" s="309" customFormat="1" ht="26.45" customHeight="1">
      <c r="A35" s="344">
        <v>28</v>
      </c>
      <c r="B35" s="392" t="s">
        <v>594</v>
      </c>
      <c r="C35" s="367" t="s">
        <v>595</v>
      </c>
      <c r="D35" s="368">
        <f t="shared" si="7"/>
        <v>5.25</v>
      </c>
      <c r="E35" s="363">
        <f t="shared" si="1"/>
        <v>5.5</v>
      </c>
      <c r="F35" s="363">
        <f t="shared" si="4"/>
        <v>5.75</v>
      </c>
      <c r="G35" s="363">
        <f t="shared" si="5"/>
        <v>6</v>
      </c>
      <c r="H35" s="393">
        <v>6.25</v>
      </c>
      <c r="I35" s="394">
        <v>32</v>
      </c>
      <c r="J35" s="363">
        <f t="shared" si="6"/>
        <v>6.5</v>
      </c>
      <c r="K35" s="363">
        <f>J35+M35</f>
        <v>6.75</v>
      </c>
      <c r="L35" s="363">
        <f>K35+M35</f>
        <v>7</v>
      </c>
      <c r="M35" s="363">
        <v>0.25</v>
      </c>
      <c r="N35" s="395">
        <v>0.375</v>
      </c>
      <c r="O35" s="390"/>
    </row>
    <row r="36" spans="1:16" s="309" customFormat="1" ht="26.45" customHeight="1">
      <c r="A36" s="344">
        <v>29</v>
      </c>
      <c r="B36" s="392" t="s">
        <v>596</v>
      </c>
      <c r="C36" s="367" t="s">
        <v>597</v>
      </c>
      <c r="D36" s="399">
        <f t="shared" si="7"/>
        <v>8</v>
      </c>
      <c r="E36" s="400">
        <f t="shared" si="1"/>
        <v>8.25</v>
      </c>
      <c r="F36" s="400">
        <f t="shared" si="4"/>
        <v>8.5</v>
      </c>
      <c r="G36" s="401">
        <v>8.75</v>
      </c>
      <c r="H36" s="393">
        <v>9</v>
      </c>
      <c r="I36" s="394">
        <v>21.5</v>
      </c>
      <c r="J36" s="363">
        <f t="shared" si="6"/>
        <v>9.25</v>
      </c>
      <c r="K36" s="363">
        <f>J36+M36</f>
        <v>9.5</v>
      </c>
      <c r="L36" s="363">
        <f>K36+M36</f>
        <v>9.75</v>
      </c>
      <c r="M36" s="363">
        <v>0.25</v>
      </c>
      <c r="N36" s="395">
        <v>0.375</v>
      </c>
      <c r="O36" s="531"/>
      <c r="P36" s="532"/>
    </row>
    <row r="37" spans="1:16" s="309" customFormat="1" ht="26.45" customHeight="1">
      <c r="A37" s="344">
        <v>30</v>
      </c>
      <c r="B37" s="392" t="s">
        <v>598</v>
      </c>
      <c r="C37" s="367" t="s">
        <v>599</v>
      </c>
      <c r="D37" s="368">
        <f>E37</f>
        <v>3.5</v>
      </c>
      <c r="E37" s="363">
        <f t="shared" si="1"/>
        <v>3.5</v>
      </c>
      <c r="F37" s="363">
        <f t="shared" si="4"/>
        <v>3.5</v>
      </c>
      <c r="G37" s="363">
        <f>H37-M37</f>
        <v>3.5</v>
      </c>
      <c r="H37" s="393">
        <v>3.5</v>
      </c>
      <c r="I37" s="394">
        <v>8.5</v>
      </c>
      <c r="J37" s="363">
        <f t="shared" si="6"/>
        <v>3.5</v>
      </c>
      <c r="K37" s="363">
        <v>3</v>
      </c>
      <c r="L37" s="363">
        <f>K37+M37</f>
        <v>3</v>
      </c>
      <c r="M37" s="412"/>
      <c r="N37" s="412"/>
      <c r="O37" s="412"/>
      <c r="P37" s="412"/>
    </row>
    <row r="38" spans="1:16" ht="14.1" customHeight="1">
      <c r="A38" s="402"/>
      <c r="B38" s="403"/>
      <c r="C38" s="404"/>
      <c r="D38" s="404"/>
      <c r="E38" s="405"/>
      <c r="F38" s="405"/>
      <c r="G38" s="405"/>
      <c r="H38" s="406"/>
      <c r="I38" s="406"/>
      <c r="J38" s="405"/>
      <c r="K38" s="405"/>
      <c r="L38" s="405"/>
      <c r="M38" s="405"/>
      <c r="N38" s="407"/>
      <c r="O38" s="408"/>
    </row>
    <row r="39" spans="1:16" s="263" customFormat="1" ht="153.75" customHeight="1">
      <c r="A39" s="413"/>
      <c r="B39" s="414"/>
      <c r="C39" s="414"/>
      <c r="D39" s="414"/>
      <c r="E39" s="414"/>
      <c r="F39" s="414"/>
      <c r="G39" s="415"/>
      <c r="H39" s="415"/>
      <c r="I39" s="143"/>
      <c r="J39" s="143"/>
      <c r="K39" s="410"/>
    </row>
    <row r="40" spans="1:16" s="263" customFormat="1" ht="39.950000000000003" customHeight="1">
      <c r="A40" s="413"/>
      <c r="B40" s="414"/>
      <c r="C40" s="414"/>
      <c r="D40" s="414"/>
      <c r="E40" s="414"/>
      <c r="F40" s="414"/>
      <c r="G40" s="415"/>
      <c r="H40" s="415"/>
      <c r="I40" s="143"/>
      <c r="J40" s="143"/>
      <c r="K40" s="410"/>
    </row>
    <row r="41" spans="1:16" s="263" customFormat="1" ht="141.75" customHeight="1">
      <c r="A41" s="413"/>
      <c r="B41" s="414"/>
      <c r="C41" s="414"/>
      <c r="D41" s="414"/>
      <c r="E41" s="414"/>
      <c r="F41" s="414"/>
      <c r="G41" s="415">
        <f>G39</f>
        <v>0</v>
      </c>
      <c r="H41" s="415"/>
      <c r="I41" s="143"/>
      <c r="J41" s="143"/>
      <c r="K41" s="410"/>
      <c r="M41" s="269" t="s">
        <v>600</v>
      </c>
    </row>
    <row r="42" spans="1:16" s="263" customFormat="1" ht="39.950000000000003" customHeight="1">
      <c r="A42" s="413"/>
      <c r="B42" s="414"/>
      <c r="C42" s="414"/>
      <c r="D42" s="414"/>
      <c r="E42" s="414"/>
      <c r="F42" s="414"/>
      <c r="G42" s="414"/>
      <c r="H42" s="414"/>
      <c r="I42" s="410"/>
      <c r="J42" s="410"/>
      <c r="K42" s="410"/>
    </row>
    <row r="43" spans="1:16" s="263" customFormat="1" ht="39.950000000000003" customHeight="1">
      <c r="A43" s="413"/>
      <c r="B43" s="414"/>
      <c r="C43" s="414"/>
      <c r="D43" s="414"/>
      <c r="E43" s="414"/>
      <c r="F43" s="414"/>
      <c r="G43" s="414"/>
      <c r="H43" s="414"/>
      <c r="I43" s="410"/>
      <c r="J43" s="410"/>
      <c r="K43" s="410"/>
    </row>
  </sheetData>
  <mergeCells count="1">
    <mergeCell ref="O36:P36"/>
  </mergeCells>
  <printOptions horizontalCentered="1"/>
  <pageMargins left="0" right="0" top="0.24803149599999999" bottom="0.25" header="0.31496062992126" footer="0.31496062992126"/>
  <pageSetup paperSize="9" scale="47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39A94-7A71-425F-819D-E02BA227D84E}">
  <sheetPr>
    <pageSetUpPr fitToPage="1"/>
  </sheetPr>
  <dimension ref="A1:R47"/>
  <sheetViews>
    <sheetView view="pageBreakPreview" topLeftCell="A5" zoomScale="60" zoomScaleNormal="55" zoomScalePageLayoutView="30" workbookViewId="0">
      <selection activeCell="B72" sqref="B72:I72"/>
    </sheetView>
  </sheetViews>
  <sheetFormatPr defaultColWidth="9.140625" defaultRowHeight="15"/>
  <cols>
    <col min="1" max="1" width="16.42578125" style="220" customWidth="1"/>
    <col min="2" max="2" width="29.140625" style="206" customWidth="1"/>
    <col min="3" max="3" width="9.5703125" style="206" customWidth="1"/>
    <col min="4" max="4" width="28.85546875" style="207" customWidth="1"/>
    <col min="5" max="5" width="9.5703125" style="207" customWidth="1"/>
    <col min="6" max="6" width="28.85546875" style="207" customWidth="1"/>
    <col min="7" max="7" width="9.5703125" style="207" customWidth="1"/>
    <col min="8" max="8" width="28.85546875" style="207" customWidth="1"/>
    <col min="9" max="9" width="9.5703125" style="207" customWidth="1"/>
    <col min="10" max="10" width="28.85546875" style="207" customWidth="1"/>
    <col min="11" max="11" width="9.5703125" style="207" customWidth="1"/>
    <col min="12" max="12" width="29.140625" style="207" customWidth="1"/>
    <col min="13" max="13" width="9.140625" style="207"/>
    <col min="14" max="14" width="29.140625" style="207" customWidth="1"/>
    <col min="15" max="15" width="9.5703125" style="207" customWidth="1"/>
    <col min="16" max="16" width="29.140625" style="207" customWidth="1"/>
    <col min="17" max="17" width="9.5703125" style="207" customWidth="1"/>
    <col min="18" max="18" width="29.140625" style="207" customWidth="1"/>
    <col min="19" max="16384" width="9.140625" style="207"/>
  </cols>
  <sheetData>
    <row r="1" spans="1:18">
      <c r="A1" s="205"/>
    </row>
    <row r="2" spans="1:18" s="211" customFormat="1" ht="29.1">
      <c r="A2" s="208"/>
      <c r="B2" s="209" t="s">
        <v>601</v>
      </c>
      <c r="C2" s="210"/>
    </row>
    <row r="3" spans="1:18">
      <c r="A3" s="205"/>
    </row>
    <row r="4" spans="1:18" s="214" customFormat="1" ht="71.25" customHeight="1">
      <c r="A4" s="212" t="s">
        <v>602</v>
      </c>
      <c r="B4" s="213" t="s">
        <v>603</v>
      </c>
      <c r="D4" s="213" t="s">
        <v>604</v>
      </c>
      <c r="F4" s="213" t="s">
        <v>605</v>
      </c>
      <c r="H4" s="213" t="s">
        <v>606</v>
      </c>
      <c r="J4" s="213" t="s">
        <v>607</v>
      </c>
      <c r="L4" s="215" t="s">
        <v>608</v>
      </c>
    </row>
    <row r="5" spans="1:18" ht="15.95">
      <c r="A5" s="216" t="s">
        <v>224</v>
      </c>
      <c r="B5" s="217"/>
    </row>
    <row r="6" spans="1:18" ht="197.25" customHeight="1">
      <c r="A6" s="205"/>
      <c r="B6" s="218"/>
      <c r="C6" s="219"/>
    </row>
    <row r="7" spans="1:18" ht="15.95">
      <c r="B7" s="221"/>
    </row>
    <row r="8" spans="1:18" s="214" customFormat="1" ht="71.25" customHeight="1">
      <c r="A8" s="212" t="s">
        <v>609</v>
      </c>
      <c r="B8" s="213" t="s">
        <v>603</v>
      </c>
      <c r="D8" s="213" t="s">
        <v>604</v>
      </c>
      <c r="F8" s="213" t="s">
        <v>605</v>
      </c>
      <c r="H8" s="213" t="s">
        <v>606</v>
      </c>
      <c r="J8" s="213" t="s">
        <v>607</v>
      </c>
      <c r="L8" s="215" t="s">
        <v>608</v>
      </c>
    </row>
    <row r="9" spans="1:18" ht="197.25" customHeight="1">
      <c r="A9" s="205"/>
      <c r="B9" s="219"/>
    </row>
    <row r="11" spans="1:18" s="214" customFormat="1" ht="71.25" customHeight="1">
      <c r="A11" s="212" t="s">
        <v>281</v>
      </c>
      <c r="B11" s="213" t="s">
        <v>603</v>
      </c>
      <c r="D11" s="213" t="s">
        <v>604</v>
      </c>
      <c r="F11" s="213" t="s">
        <v>605</v>
      </c>
      <c r="H11" s="213" t="s">
        <v>610</v>
      </c>
      <c r="J11" s="213" t="s">
        <v>606</v>
      </c>
      <c r="L11" s="213" t="s">
        <v>607</v>
      </c>
      <c r="N11" s="215" t="s">
        <v>608</v>
      </c>
    </row>
    <row r="12" spans="1:18" ht="197.25" customHeight="1">
      <c r="A12" s="205"/>
      <c r="B12" s="219"/>
    </row>
    <row r="14" spans="1:18" s="214" customFormat="1" ht="71.25" customHeight="1">
      <c r="A14" s="212" t="s">
        <v>611</v>
      </c>
      <c r="B14" s="213" t="s">
        <v>603</v>
      </c>
      <c r="D14" s="213" t="s">
        <v>604</v>
      </c>
      <c r="F14" s="213" t="s">
        <v>612</v>
      </c>
      <c r="H14" s="213" t="s">
        <v>613</v>
      </c>
      <c r="J14" s="213" t="s">
        <v>614</v>
      </c>
      <c r="L14" s="215" t="s">
        <v>615</v>
      </c>
      <c r="N14" s="215" t="s">
        <v>616</v>
      </c>
      <c r="P14" s="213" t="s">
        <v>617</v>
      </c>
      <c r="R14" s="215" t="s">
        <v>608</v>
      </c>
    </row>
    <row r="15" spans="1:18" ht="197.25" customHeight="1">
      <c r="A15" s="205"/>
      <c r="B15" s="219"/>
      <c r="F15" s="219"/>
    </row>
    <row r="18" spans="1:14" s="109" customFormat="1" ht="71.25" customHeight="1">
      <c r="A18" s="212" t="s">
        <v>618</v>
      </c>
      <c r="B18" s="213" t="s">
        <v>603</v>
      </c>
      <c r="C18" s="214"/>
      <c r="D18" s="213" t="s">
        <v>604</v>
      </c>
      <c r="E18" s="214"/>
      <c r="F18" s="213" t="s">
        <v>612</v>
      </c>
      <c r="G18" s="214"/>
      <c r="H18" s="213" t="s">
        <v>613</v>
      </c>
      <c r="I18" s="214"/>
      <c r="J18" s="215" t="s">
        <v>619</v>
      </c>
      <c r="K18" s="214"/>
      <c r="L18" s="213" t="s">
        <v>617</v>
      </c>
      <c r="M18" s="214"/>
      <c r="N18" s="215" t="s">
        <v>608</v>
      </c>
    </row>
    <row r="19" spans="1:14" ht="197.25" customHeight="1">
      <c r="A19" s="205"/>
      <c r="B19" s="219"/>
      <c r="F19" s="219"/>
    </row>
    <row r="20" spans="1:14">
      <c r="B20" s="207"/>
      <c r="C20" s="219"/>
    </row>
    <row r="21" spans="1:14" ht="27.75" customHeight="1">
      <c r="B21" s="218"/>
      <c r="C21" s="222"/>
      <c r="E21" s="219"/>
    </row>
    <row r="22" spans="1:14">
      <c r="C22" s="223"/>
    </row>
    <row r="35" spans="2:6">
      <c r="B35" s="207"/>
    </row>
    <row r="36" spans="2:6" ht="27.75" customHeight="1">
      <c r="B36" s="218"/>
      <c r="C36" s="222"/>
    </row>
    <row r="37" spans="2:6" ht="15.95">
      <c r="B37" s="221"/>
    </row>
    <row r="38" spans="2:6" ht="15.95">
      <c r="B38" s="224"/>
    </row>
    <row r="39" spans="2:6" ht="27.75" customHeight="1">
      <c r="B39" s="218"/>
      <c r="C39" s="222"/>
    </row>
    <row r="40" spans="2:6" ht="15.95">
      <c r="B40" s="221"/>
      <c r="D40" s="219"/>
    </row>
    <row r="41" spans="2:6" ht="15.95">
      <c r="B41" s="217"/>
    </row>
    <row r="42" spans="2:6" ht="27.75" customHeight="1">
      <c r="B42" s="218"/>
      <c r="C42" s="222"/>
    </row>
    <row r="43" spans="2:6" ht="15.95">
      <c r="B43" s="225"/>
    </row>
    <row r="47" spans="2:6">
      <c r="F47" s="219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F4DF0-351E-47D1-A087-6CF66F479187}">
  <sheetPr>
    <pageSetUpPr fitToPage="1"/>
  </sheetPr>
  <dimension ref="A1:M103"/>
  <sheetViews>
    <sheetView topLeftCell="A10" zoomScaleNormal="100" zoomScaleSheetLayoutView="85" zoomScalePageLayoutView="70" workbookViewId="0">
      <selection activeCell="H13" sqref="H13"/>
    </sheetView>
  </sheetViews>
  <sheetFormatPr defaultColWidth="9.85546875" defaultRowHeight="15.95"/>
  <cols>
    <col min="1" max="1" width="5.42578125" style="263" bestFit="1" customWidth="1"/>
    <col min="2" max="2" width="17.7109375" style="263" customWidth="1"/>
    <col min="3" max="3" width="10.5703125" style="263" customWidth="1"/>
    <col min="4" max="4" width="20" style="263" customWidth="1"/>
    <col min="5" max="5" width="2.28515625" style="263" customWidth="1"/>
    <col min="6" max="6" width="15.85546875" style="263" customWidth="1"/>
    <col min="7" max="7" width="19.28515625" style="263" customWidth="1"/>
    <col min="8" max="8" width="45.5703125" style="263" customWidth="1"/>
    <col min="9" max="254" width="9.85546875" style="263"/>
    <col min="255" max="255" width="3.85546875" style="263" customWidth="1"/>
    <col min="256" max="257" width="9.5703125" style="263" customWidth="1"/>
    <col min="258" max="259" width="14.7109375" style="263" customWidth="1"/>
    <col min="260" max="260" width="0" style="263" hidden="1" customWidth="1"/>
    <col min="261" max="267" width="9.5703125" style="263" customWidth="1"/>
    <col min="268" max="510" width="9.85546875" style="263"/>
    <col min="511" max="511" width="3.85546875" style="263" customWidth="1"/>
    <col min="512" max="513" width="9.5703125" style="263" customWidth="1"/>
    <col min="514" max="515" width="14.7109375" style="263" customWidth="1"/>
    <col min="516" max="516" width="0" style="263" hidden="1" customWidth="1"/>
    <col min="517" max="523" width="9.5703125" style="263" customWidth="1"/>
    <col min="524" max="766" width="9.85546875" style="263"/>
    <col min="767" max="767" width="3.85546875" style="263" customWidth="1"/>
    <col min="768" max="769" width="9.5703125" style="263" customWidth="1"/>
    <col min="770" max="771" width="14.7109375" style="263" customWidth="1"/>
    <col min="772" max="772" width="0" style="263" hidden="1" customWidth="1"/>
    <col min="773" max="779" width="9.5703125" style="263" customWidth="1"/>
    <col min="780" max="1022" width="9.85546875" style="263"/>
    <col min="1023" max="1023" width="3.85546875" style="263" customWidth="1"/>
    <col min="1024" max="1025" width="9.5703125" style="263" customWidth="1"/>
    <col min="1026" max="1027" width="14.7109375" style="263" customWidth="1"/>
    <col min="1028" max="1028" width="0" style="263" hidden="1" customWidth="1"/>
    <col min="1029" max="1035" width="9.5703125" style="263" customWidth="1"/>
    <col min="1036" max="1278" width="9.85546875" style="263"/>
    <col min="1279" max="1279" width="3.85546875" style="263" customWidth="1"/>
    <col min="1280" max="1281" width="9.5703125" style="263" customWidth="1"/>
    <col min="1282" max="1283" width="14.7109375" style="263" customWidth="1"/>
    <col min="1284" max="1284" width="0" style="263" hidden="1" customWidth="1"/>
    <col min="1285" max="1291" width="9.5703125" style="263" customWidth="1"/>
    <col min="1292" max="1534" width="9.85546875" style="263"/>
    <col min="1535" max="1535" width="3.85546875" style="263" customWidth="1"/>
    <col min="1536" max="1537" width="9.5703125" style="263" customWidth="1"/>
    <col min="1538" max="1539" width="14.7109375" style="263" customWidth="1"/>
    <col min="1540" max="1540" width="0" style="263" hidden="1" customWidth="1"/>
    <col min="1541" max="1547" width="9.5703125" style="263" customWidth="1"/>
    <col min="1548" max="1790" width="9.85546875" style="263"/>
    <col min="1791" max="1791" width="3.85546875" style="263" customWidth="1"/>
    <col min="1792" max="1793" width="9.5703125" style="263" customWidth="1"/>
    <col min="1794" max="1795" width="14.7109375" style="263" customWidth="1"/>
    <col min="1796" max="1796" width="0" style="263" hidden="1" customWidth="1"/>
    <col min="1797" max="1803" width="9.5703125" style="263" customWidth="1"/>
    <col min="1804" max="2046" width="9.85546875" style="263"/>
    <col min="2047" max="2047" width="3.85546875" style="263" customWidth="1"/>
    <col min="2048" max="2049" width="9.5703125" style="263" customWidth="1"/>
    <col min="2050" max="2051" width="14.7109375" style="263" customWidth="1"/>
    <col min="2052" max="2052" width="0" style="263" hidden="1" customWidth="1"/>
    <col min="2053" max="2059" width="9.5703125" style="263" customWidth="1"/>
    <col min="2060" max="2302" width="9.85546875" style="263"/>
    <col min="2303" max="2303" width="3.85546875" style="263" customWidth="1"/>
    <col min="2304" max="2305" width="9.5703125" style="263" customWidth="1"/>
    <col min="2306" max="2307" width="14.7109375" style="263" customWidth="1"/>
    <col min="2308" max="2308" width="0" style="263" hidden="1" customWidth="1"/>
    <col min="2309" max="2315" width="9.5703125" style="263" customWidth="1"/>
    <col min="2316" max="2558" width="9.85546875" style="263"/>
    <col min="2559" max="2559" width="3.85546875" style="263" customWidth="1"/>
    <col min="2560" max="2561" width="9.5703125" style="263" customWidth="1"/>
    <col min="2562" max="2563" width="14.7109375" style="263" customWidth="1"/>
    <col min="2564" max="2564" width="0" style="263" hidden="1" customWidth="1"/>
    <col min="2565" max="2571" width="9.5703125" style="263" customWidth="1"/>
    <col min="2572" max="2814" width="9.85546875" style="263"/>
    <col min="2815" max="2815" width="3.85546875" style="263" customWidth="1"/>
    <col min="2816" max="2817" width="9.5703125" style="263" customWidth="1"/>
    <col min="2818" max="2819" width="14.7109375" style="263" customWidth="1"/>
    <col min="2820" max="2820" width="0" style="263" hidden="1" customWidth="1"/>
    <col min="2821" max="2827" width="9.5703125" style="263" customWidth="1"/>
    <col min="2828" max="3070" width="9.85546875" style="263"/>
    <col min="3071" max="3071" width="3.85546875" style="263" customWidth="1"/>
    <col min="3072" max="3073" width="9.5703125" style="263" customWidth="1"/>
    <col min="3074" max="3075" width="14.7109375" style="263" customWidth="1"/>
    <col min="3076" max="3076" width="0" style="263" hidden="1" customWidth="1"/>
    <col min="3077" max="3083" width="9.5703125" style="263" customWidth="1"/>
    <col min="3084" max="3326" width="9.85546875" style="263"/>
    <col min="3327" max="3327" width="3.85546875" style="263" customWidth="1"/>
    <col min="3328" max="3329" width="9.5703125" style="263" customWidth="1"/>
    <col min="3330" max="3331" width="14.7109375" style="263" customWidth="1"/>
    <col min="3332" max="3332" width="0" style="263" hidden="1" customWidth="1"/>
    <col min="3333" max="3339" width="9.5703125" style="263" customWidth="1"/>
    <col min="3340" max="3582" width="9.85546875" style="263"/>
    <col min="3583" max="3583" width="3.85546875" style="263" customWidth="1"/>
    <col min="3584" max="3585" width="9.5703125" style="263" customWidth="1"/>
    <col min="3586" max="3587" width="14.7109375" style="263" customWidth="1"/>
    <col min="3588" max="3588" width="0" style="263" hidden="1" customWidth="1"/>
    <col min="3589" max="3595" width="9.5703125" style="263" customWidth="1"/>
    <col min="3596" max="3838" width="9.85546875" style="263"/>
    <col min="3839" max="3839" width="3.85546875" style="263" customWidth="1"/>
    <col min="3840" max="3841" width="9.5703125" style="263" customWidth="1"/>
    <col min="3842" max="3843" width="14.7109375" style="263" customWidth="1"/>
    <col min="3844" max="3844" width="0" style="263" hidden="1" customWidth="1"/>
    <col min="3845" max="3851" width="9.5703125" style="263" customWidth="1"/>
    <col min="3852" max="4094" width="9.85546875" style="263"/>
    <col min="4095" max="4095" width="3.85546875" style="263" customWidth="1"/>
    <col min="4096" max="4097" width="9.5703125" style="263" customWidth="1"/>
    <col min="4098" max="4099" width="14.7109375" style="263" customWidth="1"/>
    <col min="4100" max="4100" width="0" style="263" hidden="1" customWidth="1"/>
    <col min="4101" max="4107" width="9.5703125" style="263" customWidth="1"/>
    <col min="4108" max="4350" width="9.85546875" style="263"/>
    <col min="4351" max="4351" width="3.85546875" style="263" customWidth="1"/>
    <col min="4352" max="4353" width="9.5703125" style="263" customWidth="1"/>
    <col min="4354" max="4355" width="14.7109375" style="263" customWidth="1"/>
    <col min="4356" max="4356" width="0" style="263" hidden="1" customWidth="1"/>
    <col min="4357" max="4363" width="9.5703125" style="263" customWidth="1"/>
    <col min="4364" max="4606" width="9.85546875" style="263"/>
    <col min="4607" max="4607" width="3.85546875" style="263" customWidth="1"/>
    <col min="4608" max="4609" width="9.5703125" style="263" customWidth="1"/>
    <col min="4610" max="4611" width="14.7109375" style="263" customWidth="1"/>
    <col min="4612" max="4612" width="0" style="263" hidden="1" customWidth="1"/>
    <col min="4613" max="4619" width="9.5703125" style="263" customWidth="1"/>
    <col min="4620" max="4862" width="9.85546875" style="263"/>
    <col min="4863" max="4863" width="3.85546875" style="263" customWidth="1"/>
    <col min="4864" max="4865" width="9.5703125" style="263" customWidth="1"/>
    <col min="4866" max="4867" width="14.7109375" style="263" customWidth="1"/>
    <col min="4868" max="4868" width="0" style="263" hidden="1" customWidth="1"/>
    <col min="4869" max="4875" width="9.5703125" style="263" customWidth="1"/>
    <col min="4876" max="5118" width="9.85546875" style="263"/>
    <col min="5119" max="5119" width="3.85546875" style="263" customWidth="1"/>
    <col min="5120" max="5121" width="9.5703125" style="263" customWidth="1"/>
    <col min="5122" max="5123" width="14.7109375" style="263" customWidth="1"/>
    <col min="5124" max="5124" width="0" style="263" hidden="1" customWidth="1"/>
    <col min="5125" max="5131" width="9.5703125" style="263" customWidth="1"/>
    <col min="5132" max="5374" width="9.85546875" style="263"/>
    <col min="5375" max="5375" width="3.85546875" style="263" customWidth="1"/>
    <col min="5376" max="5377" width="9.5703125" style="263" customWidth="1"/>
    <col min="5378" max="5379" width="14.7109375" style="263" customWidth="1"/>
    <col min="5380" max="5380" width="0" style="263" hidden="1" customWidth="1"/>
    <col min="5381" max="5387" width="9.5703125" style="263" customWidth="1"/>
    <col min="5388" max="5630" width="9.85546875" style="263"/>
    <col min="5631" max="5631" width="3.85546875" style="263" customWidth="1"/>
    <col min="5632" max="5633" width="9.5703125" style="263" customWidth="1"/>
    <col min="5634" max="5635" width="14.7109375" style="263" customWidth="1"/>
    <col min="5636" max="5636" width="0" style="263" hidden="1" customWidth="1"/>
    <col min="5637" max="5643" width="9.5703125" style="263" customWidth="1"/>
    <col min="5644" max="5886" width="9.85546875" style="263"/>
    <col min="5887" max="5887" width="3.85546875" style="263" customWidth="1"/>
    <col min="5888" max="5889" width="9.5703125" style="263" customWidth="1"/>
    <col min="5890" max="5891" width="14.7109375" style="263" customWidth="1"/>
    <col min="5892" max="5892" width="0" style="263" hidden="1" customWidth="1"/>
    <col min="5893" max="5899" width="9.5703125" style="263" customWidth="1"/>
    <col min="5900" max="6142" width="9.85546875" style="263"/>
    <col min="6143" max="6143" width="3.85546875" style="263" customWidth="1"/>
    <col min="6144" max="6145" width="9.5703125" style="263" customWidth="1"/>
    <col min="6146" max="6147" width="14.7109375" style="263" customWidth="1"/>
    <col min="6148" max="6148" width="0" style="263" hidden="1" customWidth="1"/>
    <col min="6149" max="6155" width="9.5703125" style="263" customWidth="1"/>
    <col min="6156" max="6398" width="9.85546875" style="263"/>
    <col min="6399" max="6399" width="3.85546875" style="263" customWidth="1"/>
    <col min="6400" max="6401" width="9.5703125" style="263" customWidth="1"/>
    <col min="6402" max="6403" width="14.7109375" style="263" customWidth="1"/>
    <col min="6404" max="6404" width="0" style="263" hidden="1" customWidth="1"/>
    <col min="6405" max="6411" width="9.5703125" style="263" customWidth="1"/>
    <col min="6412" max="6654" width="9.85546875" style="263"/>
    <col min="6655" max="6655" width="3.85546875" style="263" customWidth="1"/>
    <col min="6656" max="6657" width="9.5703125" style="263" customWidth="1"/>
    <col min="6658" max="6659" width="14.7109375" style="263" customWidth="1"/>
    <col min="6660" max="6660" width="0" style="263" hidden="1" customWidth="1"/>
    <col min="6661" max="6667" width="9.5703125" style="263" customWidth="1"/>
    <col min="6668" max="6910" width="9.85546875" style="263"/>
    <col min="6911" max="6911" width="3.85546875" style="263" customWidth="1"/>
    <col min="6912" max="6913" width="9.5703125" style="263" customWidth="1"/>
    <col min="6914" max="6915" width="14.7109375" style="263" customWidth="1"/>
    <col min="6916" max="6916" width="0" style="263" hidden="1" customWidth="1"/>
    <col min="6917" max="6923" width="9.5703125" style="263" customWidth="1"/>
    <col min="6924" max="7166" width="9.85546875" style="263"/>
    <col min="7167" max="7167" width="3.85546875" style="263" customWidth="1"/>
    <col min="7168" max="7169" width="9.5703125" style="263" customWidth="1"/>
    <col min="7170" max="7171" width="14.7109375" style="263" customWidth="1"/>
    <col min="7172" max="7172" width="0" style="263" hidden="1" customWidth="1"/>
    <col min="7173" max="7179" width="9.5703125" style="263" customWidth="1"/>
    <col min="7180" max="7422" width="9.85546875" style="263"/>
    <col min="7423" max="7423" width="3.85546875" style="263" customWidth="1"/>
    <col min="7424" max="7425" width="9.5703125" style="263" customWidth="1"/>
    <col min="7426" max="7427" width="14.7109375" style="263" customWidth="1"/>
    <col min="7428" max="7428" width="0" style="263" hidden="1" customWidth="1"/>
    <col min="7429" max="7435" width="9.5703125" style="263" customWidth="1"/>
    <col min="7436" max="7678" width="9.85546875" style="263"/>
    <col min="7679" max="7679" width="3.85546875" style="263" customWidth="1"/>
    <col min="7680" max="7681" width="9.5703125" style="263" customWidth="1"/>
    <col min="7682" max="7683" width="14.7109375" style="263" customWidth="1"/>
    <col min="7684" max="7684" width="0" style="263" hidden="1" customWidth="1"/>
    <col min="7685" max="7691" width="9.5703125" style="263" customWidth="1"/>
    <col min="7692" max="7934" width="9.85546875" style="263"/>
    <col min="7935" max="7935" width="3.85546875" style="263" customWidth="1"/>
    <col min="7936" max="7937" width="9.5703125" style="263" customWidth="1"/>
    <col min="7938" max="7939" width="14.7109375" style="263" customWidth="1"/>
    <col min="7940" max="7940" width="0" style="263" hidden="1" customWidth="1"/>
    <col min="7941" max="7947" width="9.5703125" style="263" customWidth="1"/>
    <col min="7948" max="8190" width="9.85546875" style="263"/>
    <col min="8191" max="8191" width="3.85546875" style="263" customWidth="1"/>
    <col min="8192" max="8193" width="9.5703125" style="263" customWidth="1"/>
    <col min="8194" max="8195" width="14.7109375" style="263" customWidth="1"/>
    <col min="8196" max="8196" width="0" style="263" hidden="1" customWidth="1"/>
    <col min="8197" max="8203" width="9.5703125" style="263" customWidth="1"/>
    <col min="8204" max="8446" width="9.85546875" style="263"/>
    <col min="8447" max="8447" width="3.85546875" style="263" customWidth="1"/>
    <col min="8448" max="8449" width="9.5703125" style="263" customWidth="1"/>
    <col min="8450" max="8451" width="14.7109375" style="263" customWidth="1"/>
    <col min="8452" max="8452" width="0" style="263" hidden="1" customWidth="1"/>
    <col min="8453" max="8459" width="9.5703125" style="263" customWidth="1"/>
    <col min="8460" max="8702" width="9.85546875" style="263"/>
    <col min="8703" max="8703" width="3.85546875" style="263" customWidth="1"/>
    <col min="8704" max="8705" width="9.5703125" style="263" customWidth="1"/>
    <col min="8706" max="8707" width="14.7109375" style="263" customWidth="1"/>
    <col min="8708" max="8708" width="0" style="263" hidden="1" customWidth="1"/>
    <col min="8709" max="8715" width="9.5703125" style="263" customWidth="1"/>
    <col min="8716" max="8958" width="9.85546875" style="263"/>
    <col min="8959" max="8959" width="3.85546875" style="263" customWidth="1"/>
    <col min="8960" max="8961" width="9.5703125" style="263" customWidth="1"/>
    <col min="8962" max="8963" width="14.7109375" style="263" customWidth="1"/>
    <col min="8964" max="8964" width="0" style="263" hidden="1" customWidth="1"/>
    <col min="8965" max="8971" width="9.5703125" style="263" customWidth="1"/>
    <col min="8972" max="9214" width="9.85546875" style="263"/>
    <col min="9215" max="9215" width="3.85546875" style="263" customWidth="1"/>
    <col min="9216" max="9217" width="9.5703125" style="263" customWidth="1"/>
    <col min="9218" max="9219" width="14.7109375" style="263" customWidth="1"/>
    <col min="9220" max="9220" width="0" style="263" hidden="1" customWidth="1"/>
    <col min="9221" max="9227" width="9.5703125" style="263" customWidth="1"/>
    <col min="9228" max="9470" width="9.85546875" style="263"/>
    <col min="9471" max="9471" width="3.85546875" style="263" customWidth="1"/>
    <col min="9472" max="9473" width="9.5703125" style="263" customWidth="1"/>
    <col min="9474" max="9475" width="14.7109375" style="263" customWidth="1"/>
    <col min="9476" max="9476" width="0" style="263" hidden="1" customWidth="1"/>
    <col min="9477" max="9483" width="9.5703125" style="263" customWidth="1"/>
    <col min="9484" max="9726" width="9.85546875" style="263"/>
    <col min="9727" max="9727" width="3.85546875" style="263" customWidth="1"/>
    <col min="9728" max="9729" width="9.5703125" style="263" customWidth="1"/>
    <col min="9730" max="9731" width="14.7109375" style="263" customWidth="1"/>
    <col min="9732" max="9732" width="0" style="263" hidden="1" customWidth="1"/>
    <col min="9733" max="9739" width="9.5703125" style="263" customWidth="1"/>
    <col min="9740" max="9982" width="9.85546875" style="263"/>
    <col min="9983" max="9983" width="3.85546875" style="263" customWidth="1"/>
    <col min="9984" max="9985" width="9.5703125" style="263" customWidth="1"/>
    <col min="9986" max="9987" width="14.7109375" style="263" customWidth="1"/>
    <col min="9988" max="9988" width="0" style="263" hidden="1" customWidth="1"/>
    <col min="9989" max="9995" width="9.5703125" style="263" customWidth="1"/>
    <col min="9996" max="10238" width="9.85546875" style="263"/>
    <col min="10239" max="10239" width="3.85546875" style="263" customWidth="1"/>
    <col min="10240" max="10241" width="9.5703125" style="263" customWidth="1"/>
    <col min="10242" max="10243" width="14.7109375" style="263" customWidth="1"/>
    <col min="10244" max="10244" width="0" style="263" hidden="1" customWidth="1"/>
    <col min="10245" max="10251" width="9.5703125" style="263" customWidth="1"/>
    <col min="10252" max="10494" width="9.85546875" style="263"/>
    <col min="10495" max="10495" width="3.85546875" style="263" customWidth="1"/>
    <col min="10496" max="10497" width="9.5703125" style="263" customWidth="1"/>
    <col min="10498" max="10499" width="14.7109375" style="263" customWidth="1"/>
    <col min="10500" max="10500" width="0" style="263" hidden="1" customWidth="1"/>
    <col min="10501" max="10507" width="9.5703125" style="263" customWidth="1"/>
    <col min="10508" max="10750" width="9.85546875" style="263"/>
    <col min="10751" max="10751" width="3.85546875" style="263" customWidth="1"/>
    <col min="10752" max="10753" width="9.5703125" style="263" customWidth="1"/>
    <col min="10754" max="10755" width="14.7109375" style="263" customWidth="1"/>
    <col min="10756" max="10756" width="0" style="263" hidden="1" customWidth="1"/>
    <col min="10757" max="10763" width="9.5703125" style="263" customWidth="1"/>
    <col min="10764" max="11006" width="9.85546875" style="263"/>
    <col min="11007" max="11007" width="3.85546875" style="263" customWidth="1"/>
    <col min="11008" max="11009" width="9.5703125" style="263" customWidth="1"/>
    <col min="11010" max="11011" width="14.7109375" style="263" customWidth="1"/>
    <col min="11012" max="11012" width="0" style="263" hidden="1" customWidth="1"/>
    <col min="11013" max="11019" width="9.5703125" style="263" customWidth="1"/>
    <col min="11020" max="11262" width="9.85546875" style="263"/>
    <col min="11263" max="11263" width="3.85546875" style="263" customWidth="1"/>
    <col min="11264" max="11265" width="9.5703125" style="263" customWidth="1"/>
    <col min="11266" max="11267" width="14.7109375" style="263" customWidth="1"/>
    <col min="11268" max="11268" width="0" style="263" hidden="1" customWidth="1"/>
    <col min="11269" max="11275" width="9.5703125" style="263" customWidth="1"/>
    <col min="11276" max="11518" width="9.85546875" style="263"/>
    <col min="11519" max="11519" width="3.85546875" style="263" customWidth="1"/>
    <col min="11520" max="11521" width="9.5703125" style="263" customWidth="1"/>
    <col min="11522" max="11523" width="14.7109375" style="263" customWidth="1"/>
    <col min="11524" max="11524" width="0" style="263" hidden="1" customWidth="1"/>
    <col min="11525" max="11531" width="9.5703125" style="263" customWidth="1"/>
    <col min="11532" max="11774" width="9.85546875" style="263"/>
    <col min="11775" max="11775" width="3.85546875" style="263" customWidth="1"/>
    <col min="11776" max="11777" width="9.5703125" style="263" customWidth="1"/>
    <col min="11778" max="11779" width="14.7109375" style="263" customWidth="1"/>
    <col min="11780" max="11780" width="0" style="263" hidden="1" customWidth="1"/>
    <col min="11781" max="11787" width="9.5703125" style="263" customWidth="1"/>
    <col min="11788" max="12030" width="9.85546875" style="263"/>
    <col min="12031" max="12031" width="3.85546875" style="263" customWidth="1"/>
    <col min="12032" max="12033" width="9.5703125" style="263" customWidth="1"/>
    <col min="12034" max="12035" width="14.7109375" style="263" customWidth="1"/>
    <col min="12036" max="12036" width="0" style="263" hidden="1" customWidth="1"/>
    <col min="12037" max="12043" width="9.5703125" style="263" customWidth="1"/>
    <col min="12044" max="12286" width="9.85546875" style="263"/>
    <col min="12287" max="12287" width="3.85546875" style="263" customWidth="1"/>
    <col min="12288" max="12289" width="9.5703125" style="263" customWidth="1"/>
    <col min="12290" max="12291" width="14.7109375" style="263" customWidth="1"/>
    <col min="12292" max="12292" width="0" style="263" hidden="1" customWidth="1"/>
    <col min="12293" max="12299" width="9.5703125" style="263" customWidth="1"/>
    <col min="12300" max="12542" width="9.85546875" style="263"/>
    <col min="12543" max="12543" width="3.85546875" style="263" customWidth="1"/>
    <col min="12544" max="12545" width="9.5703125" style="263" customWidth="1"/>
    <col min="12546" max="12547" width="14.7109375" style="263" customWidth="1"/>
    <col min="12548" max="12548" width="0" style="263" hidden="1" customWidth="1"/>
    <col min="12549" max="12555" width="9.5703125" style="263" customWidth="1"/>
    <col min="12556" max="12798" width="9.85546875" style="263"/>
    <col min="12799" max="12799" width="3.85546875" style="263" customWidth="1"/>
    <col min="12800" max="12801" width="9.5703125" style="263" customWidth="1"/>
    <col min="12802" max="12803" width="14.7109375" style="263" customWidth="1"/>
    <col min="12804" max="12804" width="0" style="263" hidden="1" customWidth="1"/>
    <col min="12805" max="12811" width="9.5703125" style="263" customWidth="1"/>
    <col min="12812" max="13054" width="9.85546875" style="263"/>
    <col min="13055" max="13055" width="3.85546875" style="263" customWidth="1"/>
    <col min="13056" max="13057" width="9.5703125" style="263" customWidth="1"/>
    <col min="13058" max="13059" width="14.7109375" style="263" customWidth="1"/>
    <col min="13060" max="13060" width="0" style="263" hidden="1" customWidth="1"/>
    <col min="13061" max="13067" width="9.5703125" style="263" customWidth="1"/>
    <col min="13068" max="13310" width="9.85546875" style="263"/>
    <col min="13311" max="13311" width="3.85546875" style="263" customWidth="1"/>
    <col min="13312" max="13313" width="9.5703125" style="263" customWidth="1"/>
    <col min="13314" max="13315" width="14.7109375" style="263" customWidth="1"/>
    <col min="13316" max="13316" width="0" style="263" hidden="1" customWidth="1"/>
    <col min="13317" max="13323" width="9.5703125" style="263" customWidth="1"/>
    <col min="13324" max="13566" width="9.85546875" style="263"/>
    <col min="13567" max="13567" width="3.85546875" style="263" customWidth="1"/>
    <col min="13568" max="13569" width="9.5703125" style="263" customWidth="1"/>
    <col min="13570" max="13571" width="14.7109375" style="263" customWidth="1"/>
    <col min="13572" max="13572" width="0" style="263" hidden="1" customWidth="1"/>
    <col min="13573" max="13579" width="9.5703125" style="263" customWidth="1"/>
    <col min="13580" max="13822" width="9.85546875" style="263"/>
    <col min="13823" max="13823" width="3.85546875" style="263" customWidth="1"/>
    <col min="13824" max="13825" width="9.5703125" style="263" customWidth="1"/>
    <col min="13826" max="13827" width="14.7109375" style="263" customWidth="1"/>
    <col min="13828" max="13828" width="0" style="263" hidden="1" customWidth="1"/>
    <col min="13829" max="13835" width="9.5703125" style="263" customWidth="1"/>
    <col min="13836" max="14078" width="9.85546875" style="263"/>
    <col min="14079" max="14079" width="3.85546875" style="263" customWidth="1"/>
    <col min="14080" max="14081" width="9.5703125" style="263" customWidth="1"/>
    <col min="14082" max="14083" width="14.7109375" style="263" customWidth="1"/>
    <col min="14084" max="14084" width="0" style="263" hidden="1" customWidth="1"/>
    <col min="14085" max="14091" width="9.5703125" style="263" customWidth="1"/>
    <col min="14092" max="14334" width="9.85546875" style="263"/>
    <col min="14335" max="14335" width="3.85546875" style="263" customWidth="1"/>
    <col min="14336" max="14337" width="9.5703125" style="263" customWidth="1"/>
    <col min="14338" max="14339" width="14.7109375" style="263" customWidth="1"/>
    <col min="14340" max="14340" width="0" style="263" hidden="1" customWidth="1"/>
    <col min="14341" max="14347" width="9.5703125" style="263" customWidth="1"/>
    <col min="14348" max="14590" width="9.85546875" style="263"/>
    <col min="14591" max="14591" width="3.85546875" style="263" customWidth="1"/>
    <col min="14592" max="14593" width="9.5703125" style="263" customWidth="1"/>
    <col min="14594" max="14595" width="14.7109375" style="263" customWidth="1"/>
    <col min="14596" max="14596" width="0" style="263" hidden="1" customWidth="1"/>
    <col min="14597" max="14603" width="9.5703125" style="263" customWidth="1"/>
    <col min="14604" max="14846" width="9.85546875" style="263"/>
    <col min="14847" max="14847" width="3.85546875" style="263" customWidth="1"/>
    <col min="14848" max="14849" width="9.5703125" style="263" customWidth="1"/>
    <col min="14850" max="14851" width="14.7109375" style="263" customWidth="1"/>
    <col min="14852" max="14852" width="0" style="263" hidden="1" customWidth="1"/>
    <col min="14853" max="14859" width="9.5703125" style="263" customWidth="1"/>
    <col min="14860" max="15102" width="9.85546875" style="263"/>
    <col min="15103" max="15103" width="3.85546875" style="263" customWidth="1"/>
    <col min="15104" max="15105" width="9.5703125" style="263" customWidth="1"/>
    <col min="15106" max="15107" width="14.7109375" style="263" customWidth="1"/>
    <col min="15108" max="15108" width="0" style="263" hidden="1" customWidth="1"/>
    <col min="15109" max="15115" width="9.5703125" style="263" customWidth="1"/>
    <col min="15116" max="15358" width="9.85546875" style="263"/>
    <col min="15359" max="15359" width="3.85546875" style="263" customWidth="1"/>
    <col min="15360" max="15361" width="9.5703125" style="263" customWidth="1"/>
    <col min="15362" max="15363" width="14.7109375" style="263" customWidth="1"/>
    <col min="15364" max="15364" width="0" style="263" hidden="1" customWidth="1"/>
    <col min="15365" max="15371" width="9.5703125" style="263" customWidth="1"/>
    <col min="15372" max="15614" width="9.85546875" style="263"/>
    <col min="15615" max="15615" width="3.85546875" style="263" customWidth="1"/>
    <col min="15616" max="15617" width="9.5703125" style="263" customWidth="1"/>
    <col min="15618" max="15619" width="14.7109375" style="263" customWidth="1"/>
    <col min="15620" max="15620" width="0" style="263" hidden="1" customWidth="1"/>
    <col min="15621" max="15627" width="9.5703125" style="263" customWidth="1"/>
    <col min="15628" max="15870" width="9.85546875" style="263"/>
    <col min="15871" max="15871" width="3.85546875" style="263" customWidth="1"/>
    <col min="15872" max="15873" width="9.5703125" style="263" customWidth="1"/>
    <col min="15874" max="15875" width="14.7109375" style="263" customWidth="1"/>
    <col min="15876" max="15876" width="0" style="263" hidden="1" customWidth="1"/>
    <col min="15877" max="15883" width="9.5703125" style="263" customWidth="1"/>
    <col min="15884" max="16126" width="9.85546875" style="263"/>
    <col min="16127" max="16127" width="3.85546875" style="263" customWidth="1"/>
    <col min="16128" max="16129" width="9.5703125" style="263" customWidth="1"/>
    <col min="16130" max="16131" width="14.7109375" style="263" customWidth="1"/>
    <col min="16132" max="16132" width="0" style="263" hidden="1" customWidth="1"/>
    <col min="16133" max="16139" width="9.5703125" style="263" customWidth="1"/>
    <col min="16140" max="16384" width="9.85546875" style="263"/>
  </cols>
  <sheetData>
    <row r="1" spans="1:8" s="226" customFormat="1" ht="18" customHeight="1">
      <c r="B1"/>
      <c r="C1"/>
      <c r="D1"/>
      <c r="E1"/>
      <c r="F1" s="227" t="s">
        <v>1</v>
      </c>
      <c r="G1" s="228" t="s">
        <v>620</v>
      </c>
      <c r="H1"/>
    </row>
    <row r="2" spans="1:8" s="226" customFormat="1" ht="14.45" customHeight="1">
      <c r="B2"/>
      <c r="C2"/>
      <c r="D2"/>
      <c r="E2"/>
      <c r="F2" s="227" t="s">
        <v>3</v>
      </c>
      <c r="G2" s="229" t="s">
        <v>621</v>
      </c>
      <c r="H2"/>
    </row>
    <row r="3" spans="1:8" s="226" customFormat="1" ht="14.45" customHeight="1" thickBot="1">
      <c r="B3"/>
      <c r="C3"/>
      <c r="D3"/>
      <c r="E3"/>
      <c r="F3" s="227" t="s">
        <v>5</v>
      </c>
      <c r="G3" s="230" t="s">
        <v>622</v>
      </c>
      <c r="H3"/>
    </row>
    <row r="4" spans="1:8" s="226" customFormat="1" ht="17.25" customHeight="1" thickBot="1">
      <c r="A4" s="231"/>
      <c r="B4" s="536" t="s">
        <v>623</v>
      </c>
      <c r="C4" s="536"/>
      <c r="D4" s="233">
        <v>45384</v>
      </c>
      <c r="E4"/>
      <c r="F4"/>
      <c r="G4"/>
      <c r="H4"/>
    </row>
    <row r="5" spans="1:8" s="226" customFormat="1" ht="3.95" customHeight="1" thickBot="1">
      <c r="A5" s="231"/>
      <c r="B5" s="537"/>
      <c r="C5" s="537"/>
      <c r="D5" s="234"/>
      <c r="E5"/>
      <c r="F5" s="231"/>
      <c r="G5" s="231"/>
      <c r="H5"/>
    </row>
    <row r="6" spans="1:8" s="226" customFormat="1" ht="17.25" customHeight="1" thickBot="1">
      <c r="A6" s="231"/>
      <c r="B6" s="536" t="s">
        <v>624</v>
      </c>
      <c r="C6" s="536"/>
      <c r="D6" s="235" t="s">
        <v>32</v>
      </c>
      <c r="E6"/>
      <c r="F6" s="232" t="s">
        <v>625</v>
      </c>
      <c r="G6" s="236" t="str">
        <f>'1. CD'!D9</f>
        <v>SS24 PRODUCTION</v>
      </c>
      <c r="H6"/>
    </row>
    <row r="7" spans="1:8" s="226" customFormat="1" ht="3.95" customHeight="1" thickBot="1">
      <c r="A7" s="231"/>
      <c r="B7" s="538"/>
      <c r="C7" s="538"/>
      <c r="D7" s="234"/>
      <c r="E7"/>
      <c r="F7" s="237"/>
      <c r="G7" s="237"/>
      <c r="H7"/>
    </row>
    <row r="8" spans="1:8" s="226" customFormat="1" ht="17.25" customHeight="1" thickBot="1">
      <c r="A8" s="231"/>
      <c r="B8" s="536" t="s">
        <v>626</v>
      </c>
      <c r="C8" s="536"/>
      <c r="D8" s="235" t="str">
        <f>'1. CD'!$D$7</f>
        <v>G10AHD117A</v>
      </c>
      <c r="E8" s="238"/>
      <c r="F8" s="232" t="s">
        <v>627</v>
      </c>
      <c r="G8" s="235" t="str">
        <f>'1. CD'!D10</f>
        <v>HOODIE</v>
      </c>
      <c r="H8"/>
    </row>
    <row r="9" spans="1:8" s="226" customFormat="1" ht="9" customHeight="1" thickBot="1">
      <c r="A9" s="239"/>
      <c r="B9" s="240"/>
      <c r="C9" s="240"/>
      <c r="D9" s="240"/>
      <c r="F9" s="240"/>
      <c r="G9" s="240"/>
    </row>
    <row r="10" spans="1:8" s="245" customFormat="1" ht="33.75" customHeight="1" thickBot="1">
      <c r="A10" s="241" t="s">
        <v>534</v>
      </c>
      <c r="B10" s="242" t="s">
        <v>628</v>
      </c>
      <c r="C10" s="534" t="s">
        <v>629</v>
      </c>
      <c r="D10" s="535"/>
      <c r="E10" s="535"/>
      <c r="F10" s="535"/>
      <c r="G10" s="243" t="s">
        <v>630</v>
      </c>
      <c r="H10" s="244" t="s">
        <v>631</v>
      </c>
    </row>
    <row r="11" spans="1:8" s="226" customFormat="1" ht="46.5" customHeight="1">
      <c r="A11" s="246">
        <v>1</v>
      </c>
      <c r="B11" s="247" t="s">
        <v>632</v>
      </c>
      <c r="C11" s="248" t="s">
        <v>633</v>
      </c>
      <c r="D11" s="249"/>
      <c r="E11" s="249"/>
      <c r="F11" s="249"/>
      <c r="G11" s="246"/>
      <c r="H11" s="246"/>
    </row>
    <row r="12" spans="1:8" s="226" customFormat="1" ht="48" customHeight="1">
      <c r="A12" s="250">
        <v>2</v>
      </c>
      <c r="B12" s="251" t="s">
        <v>634</v>
      </c>
      <c r="C12" s="252" t="s">
        <v>635</v>
      </c>
      <c r="D12" s="253"/>
      <c r="E12" s="253"/>
      <c r="F12" s="254"/>
      <c r="G12" s="255"/>
      <c r="H12" s="255"/>
    </row>
    <row r="13" spans="1:8" s="226" customFormat="1" ht="60" customHeight="1">
      <c r="A13" s="250">
        <v>3</v>
      </c>
      <c r="B13" s="251" t="s">
        <v>636</v>
      </c>
      <c r="C13" s="539" t="s">
        <v>637</v>
      </c>
      <c r="D13" s="540"/>
      <c r="E13" s="540"/>
      <c r="F13" s="541"/>
      <c r="G13" s="255"/>
      <c r="H13" s="255"/>
    </row>
    <row r="14" spans="1:8" s="226" customFormat="1" ht="54.6" customHeight="1">
      <c r="A14" s="250">
        <v>4</v>
      </c>
      <c r="B14" s="251" t="s">
        <v>638</v>
      </c>
      <c r="C14" s="256" t="s">
        <v>639</v>
      </c>
      <c r="D14" s="257"/>
      <c r="E14" s="257"/>
      <c r="F14" s="258"/>
      <c r="G14" s="255"/>
      <c r="H14" s="255"/>
    </row>
    <row r="15" spans="1:8" s="226" customFormat="1" ht="76.5" customHeight="1">
      <c r="A15" s="250">
        <v>5</v>
      </c>
      <c r="B15" s="251" t="s">
        <v>640</v>
      </c>
      <c r="C15" s="539" t="s">
        <v>641</v>
      </c>
      <c r="D15" s="540"/>
      <c r="E15" s="540"/>
      <c r="F15" s="541"/>
      <c r="G15" s="255"/>
      <c r="H15" s="255"/>
    </row>
    <row r="16" spans="1:8" s="226" customFormat="1" ht="76.5" customHeight="1">
      <c r="A16" s="250">
        <v>6</v>
      </c>
      <c r="B16" s="251" t="s">
        <v>642</v>
      </c>
      <c r="C16" s="539" t="s">
        <v>643</v>
      </c>
      <c r="D16" s="540"/>
      <c r="E16" s="540"/>
      <c r="F16" s="541"/>
      <c r="G16" s="255"/>
      <c r="H16" s="255"/>
    </row>
    <row r="17" spans="1:8" s="226" customFormat="1" ht="87" customHeight="1">
      <c r="A17" s="250">
        <v>7</v>
      </c>
      <c r="B17" s="251" t="s">
        <v>644</v>
      </c>
      <c r="C17" s="545" t="str">
        <f>'1. CD'!C69</f>
        <v>-IN DIGITAL TẠI  THÂN TRƯỚC (IN THÀNH PHẨM)
-IN 2 TAY (THÀNH PHẨM -IN TRONG NHÀ )</v>
      </c>
      <c r="D17" s="546"/>
      <c r="E17" s="546"/>
      <c r="F17" s="547"/>
      <c r="G17" s="255"/>
      <c r="H17" s="420" t="s">
        <v>645</v>
      </c>
    </row>
    <row r="18" spans="1:8" s="226" customFormat="1" ht="76.5" customHeight="1">
      <c r="A18" s="250">
        <v>8</v>
      </c>
      <c r="B18" s="251" t="s">
        <v>646</v>
      </c>
      <c r="C18" s="539" t="s">
        <v>647</v>
      </c>
      <c r="D18" s="540"/>
      <c r="E18" s="540"/>
      <c r="F18" s="541"/>
      <c r="G18" s="255"/>
      <c r="H18" s="255"/>
    </row>
    <row r="19" spans="1:8" s="226" customFormat="1" ht="76.5" customHeight="1">
      <c r="A19" s="250">
        <v>9</v>
      </c>
      <c r="B19" s="251" t="s">
        <v>648</v>
      </c>
      <c r="C19" s="545" t="s">
        <v>649</v>
      </c>
      <c r="D19" s="546"/>
      <c r="E19" s="546"/>
      <c r="F19" s="547"/>
      <c r="G19" s="255"/>
      <c r="H19" s="255"/>
    </row>
    <row r="20" spans="1:8" s="226" customFormat="1" ht="76.5" customHeight="1" thickBot="1">
      <c r="A20" s="259">
        <v>10</v>
      </c>
      <c r="B20" s="260" t="s">
        <v>650</v>
      </c>
      <c r="C20" s="542" t="s">
        <v>651</v>
      </c>
      <c r="D20" s="543"/>
      <c r="E20" s="543"/>
      <c r="F20" s="544"/>
      <c r="G20" s="261"/>
      <c r="H20" s="261"/>
    </row>
    <row r="21" spans="1:8" ht="12" customHeight="1">
      <c r="A21" s="245"/>
      <c r="B21" s="245"/>
      <c r="C21" s="262"/>
      <c r="D21" s="262"/>
      <c r="E21" s="262"/>
      <c r="F21" s="262"/>
      <c r="G21" s="245"/>
      <c r="H21" s="245"/>
    </row>
    <row r="22" spans="1:8" ht="34.5" customHeight="1">
      <c r="A22" s="245"/>
      <c r="B22" s="533" t="s">
        <v>652</v>
      </c>
      <c r="C22" s="533"/>
      <c r="D22" s="533"/>
      <c r="E22" s="262"/>
      <c r="F22" s="262"/>
      <c r="G22" s="533" t="s">
        <v>653</v>
      </c>
      <c r="H22" s="533"/>
    </row>
    <row r="23" spans="1:8" ht="39.950000000000003" customHeight="1">
      <c r="A23" s="245"/>
      <c r="B23" s="264"/>
      <c r="C23" s="264"/>
      <c r="D23" s="264"/>
      <c r="E23" s="264"/>
      <c r="F23" s="226"/>
      <c r="G23" s="264"/>
      <c r="H23" s="264"/>
    </row>
    <row r="24" spans="1:8" ht="39.950000000000003" customHeight="1">
      <c r="A24" s="231"/>
      <c r="B24" s="265"/>
      <c r="C24" s="265"/>
      <c r="D24" s="265"/>
      <c r="E24" s="265"/>
      <c r="F24" s="265"/>
      <c r="G24" s="265"/>
      <c r="H24" s="265"/>
    </row>
    <row r="25" spans="1:8" ht="39.950000000000003" customHeight="1">
      <c r="A25" s="231"/>
      <c r="B25" s="265"/>
      <c r="C25" s="265"/>
      <c r="D25" s="265"/>
      <c r="E25" s="265"/>
      <c r="F25" s="265"/>
      <c r="G25" s="265"/>
      <c r="H25" s="265"/>
    </row>
    <row r="26" spans="1:8" ht="39.950000000000003" customHeight="1">
      <c r="A26" s="231"/>
      <c r="B26" s="265"/>
      <c r="C26" s="265"/>
      <c r="D26" s="265"/>
      <c r="E26" s="265"/>
      <c r="F26" s="265"/>
      <c r="G26" s="265"/>
      <c r="H26" s="265"/>
    </row>
    <row r="27" spans="1:8" ht="39.950000000000003" customHeight="1">
      <c r="A27" s="231"/>
      <c r="B27" s="265"/>
      <c r="C27" s="265"/>
      <c r="D27" s="265"/>
      <c r="E27" s="265"/>
      <c r="F27" s="265"/>
      <c r="G27" s="265"/>
      <c r="H27" s="265"/>
    </row>
    <row r="28" spans="1:8" ht="39.950000000000003" customHeight="1">
      <c r="A28" s="231"/>
      <c r="B28" s="265"/>
      <c r="C28" s="265"/>
      <c r="D28" s="265"/>
      <c r="E28" s="265"/>
      <c r="F28" s="265"/>
      <c r="G28" s="265"/>
      <c r="H28" s="265"/>
    </row>
    <row r="29" spans="1:8" ht="39.950000000000003" customHeight="1">
      <c r="A29" s="231"/>
      <c r="B29" s="265"/>
      <c r="C29" s="265"/>
      <c r="D29" s="265"/>
      <c r="E29" s="265"/>
      <c r="F29" s="265"/>
      <c r="G29" s="265">
        <f>ROUNDUP(G28*2%,0)+2</f>
        <v>2</v>
      </c>
      <c r="H29" s="265"/>
    </row>
    <row r="30" spans="1:8" ht="39.950000000000003" customHeight="1">
      <c r="A30" s="231"/>
      <c r="B30" s="265"/>
      <c r="C30" s="265"/>
      <c r="D30" s="265"/>
      <c r="E30" s="265"/>
      <c r="F30" s="265"/>
      <c r="G30" s="265"/>
      <c r="H30" s="265"/>
    </row>
    <row r="31" spans="1:8" ht="39.950000000000003" customHeight="1">
      <c r="A31" s="231"/>
      <c r="B31" s="265"/>
      <c r="C31" s="265"/>
      <c r="D31" s="265"/>
      <c r="E31" s="265"/>
      <c r="F31" s="265"/>
      <c r="G31" s="265"/>
      <c r="H31" s="265"/>
    </row>
    <row r="32" spans="1:8" ht="39.950000000000003" customHeight="1">
      <c r="A32" s="231"/>
      <c r="B32" s="265"/>
      <c r="C32" s="265"/>
      <c r="D32" s="265"/>
      <c r="E32" s="265"/>
      <c r="F32" s="265"/>
      <c r="G32" s="265"/>
      <c r="H32" s="265"/>
    </row>
    <row r="33" spans="1:13" ht="39.950000000000003" customHeight="1">
      <c r="A33" s="231"/>
      <c r="B33" s="265"/>
      <c r="C33" s="265"/>
      <c r="D33" s="265"/>
      <c r="E33" s="265"/>
      <c r="F33" s="265"/>
      <c r="G33" s="265"/>
      <c r="H33" s="265"/>
    </row>
    <row r="34" spans="1:13" ht="59.25" customHeight="1">
      <c r="A34" s="231"/>
      <c r="B34" s="265" t="s">
        <v>654</v>
      </c>
      <c r="C34" s="265"/>
      <c r="D34" s="265"/>
      <c r="E34" s="265"/>
      <c r="F34" s="265"/>
      <c r="G34" s="265"/>
      <c r="H34" s="265"/>
    </row>
    <row r="35" spans="1:13" ht="39.950000000000003" customHeight="1">
      <c r="A35" s="231"/>
      <c r="B35" s="265"/>
      <c r="C35" s="265"/>
      <c r="D35" s="265"/>
      <c r="E35" s="265"/>
      <c r="F35" s="265"/>
      <c r="G35" s="265"/>
      <c r="H35" s="265"/>
      <c r="M35" s="263" t="s">
        <v>654</v>
      </c>
    </row>
    <row r="36" spans="1:13" ht="39.950000000000003" customHeight="1">
      <c r="A36" s="231"/>
      <c r="B36" s="265"/>
      <c r="C36" s="265"/>
      <c r="D36" s="265"/>
      <c r="E36" s="265"/>
      <c r="F36" s="265"/>
      <c r="G36" s="265"/>
      <c r="H36" s="265"/>
    </row>
    <row r="37" spans="1:13" ht="39.950000000000003" customHeight="1">
      <c r="A37" s="231"/>
      <c r="B37" s="265"/>
      <c r="C37" s="265"/>
      <c r="D37" s="265"/>
      <c r="E37" s="265"/>
      <c r="F37" s="265"/>
      <c r="G37" s="265"/>
      <c r="H37" s="265"/>
      <c r="K37" s="263">
        <v>3</v>
      </c>
    </row>
    <row r="38" spans="1:13" ht="59.25" customHeight="1">
      <c r="A38" s="231"/>
      <c r="B38" s="266" t="s">
        <v>655</v>
      </c>
      <c r="C38" s="265"/>
      <c r="D38" s="265"/>
      <c r="E38" s="265"/>
      <c r="F38" s="265"/>
      <c r="G38" s="265"/>
      <c r="H38" s="265"/>
    </row>
    <row r="39" spans="1:13" ht="153.75" customHeight="1">
      <c r="A39" s="231"/>
      <c r="B39" s="265"/>
      <c r="C39" s="265"/>
      <c r="D39" s="265"/>
      <c r="E39" s="265"/>
      <c r="F39" s="265"/>
      <c r="G39" s="267"/>
      <c r="H39" s="267"/>
      <c r="I39" s="268"/>
      <c r="J39" s="268"/>
    </row>
    <row r="40" spans="1:13" ht="39.950000000000003" customHeight="1">
      <c r="A40" s="231"/>
      <c r="B40" s="265"/>
      <c r="C40" s="265"/>
      <c r="D40" s="265"/>
      <c r="E40" s="265"/>
      <c r="F40" s="265"/>
      <c r="G40" s="267"/>
      <c r="H40" s="267"/>
      <c r="I40" s="268"/>
      <c r="J40" s="268"/>
    </row>
    <row r="41" spans="1:13" ht="141.75" customHeight="1">
      <c r="A41" s="231"/>
      <c r="B41" s="265"/>
      <c r="C41" s="265"/>
      <c r="D41" s="265"/>
      <c r="E41" s="265"/>
      <c r="F41" s="265"/>
      <c r="G41" s="267">
        <f>G39</f>
        <v>0</v>
      </c>
      <c r="H41" s="267"/>
      <c r="I41" s="268"/>
      <c r="J41" s="268"/>
      <c r="M41" s="269" t="s">
        <v>600</v>
      </c>
    </row>
    <row r="42" spans="1:13" ht="39.950000000000003" customHeight="1">
      <c r="A42" s="231"/>
      <c r="B42" s="265"/>
      <c r="C42" s="265"/>
      <c r="D42" s="265"/>
      <c r="E42" s="265"/>
      <c r="F42" s="265"/>
      <c r="G42" s="265"/>
      <c r="H42" s="265"/>
    </row>
    <row r="43" spans="1:13" ht="39.950000000000003" customHeight="1">
      <c r="A43" s="231"/>
      <c r="B43" s="265"/>
      <c r="C43" s="265"/>
      <c r="D43" s="265"/>
      <c r="E43" s="265"/>
      <c r="F43" s="265"/>
      <c r="G43" s="265"/>
      <c r="H43" s="265"/>
    </row>
    <row r="44" spans="1:13" ht="39.950000000000003" customHeight="1">
      <c r="A44" s="231"/>
      <c r="B44" s="265"/>
      <c r="C44" s="265"/>
      <c r="D44" s="265"/>
      <c r="E44" s="265"/>
      <c r="F44" s="265"/>
      <c r="G44" s="265"/>
      <c r="H44" s="265"/>
    </row>
    <row r="45" spans="1:13" ht="39.950000000000003" customHeight="1">
      <c r="A45" s="231"/>
      <c r="B45" s="265"/>
      <c r="C45" s="265"/>
      <c r="D45" s="265"/>
      <c r="E45" s="265"/>
      <c r="F45" s="265"/>
      <c r="G45" s="265"/>
      <c r="H45" s="265"/>
    </row>
    <row r="46" spans="1:13" ht="39.950000000000003" customHeight="1">
      <c r="A46" s="231"/>
      <c r="B46" s="265"/>
      <c r="C46" s="265"/>
      <c r="D46" s="265"/>
      <c r="E46" s="265"/>
      <c r="F46" s="265"/>
      <c r="G46" s="265"/>
      <c r="H46" s="265"/>
    </row>
    <row r="47" spans="1:13" ht="39.950000000000003" customHeight="1">
      <c r="A47" s="231"/>
      <c r="B47" s="265"/>
      <c r="C47" s="265"/>
      <c r="D47" s="265"/>
      <c r="E47" s="265"/>
      <c r="F47" s="265"/>
      <c r="G47" s="265"/>
      <c r="H47" s="265"/>
    </row>
    <row r="48" spans="1:13" ht="39.950000000000003" customHeight="1">
      <c r="A48" s="231"/>
      <c r="B48" s="265"/>
      <c r="C48" s="265"/>
      <c r="D48" s="265"/>
      <c r="E48" s="265"/>
      <c r="F48" s="265"/>
      <c r="G48" s="265"/>
      <c r="H48" s="265"/>
    </row>
    <row r="49" spans="1:8" ht="39.950000000000003" customHeight="1">
      <c r="A49" s="231"/>
      <c r="B49" s="270" t="s">
        <v>656</v>
      </c>
      <c r="C49" s="265"/>
      <c r="D49" s="265"/>
      <c r="E49" s="265"/>
      <c r="F49" s="265"/>
      <c r="G49" s="265"/>
      <c r="H49" s="265"/>
    </row>
    <row r="50" spans="1:8" ht="39.950000000000003" customHeight="1">
      <c r="A50" s="231"/>
      <c r="B50" s="265"/>
      <c r="C50" s="265"/>
      <c r="D50" s="265"/>
      <c r="E50" s="265"/>
      <c r="F50" s="265"/>
      <c r="G50" s="265"/>
      <c r="H50" s="265"/>
    </row>
    <row r="51" spans="1:8" ht="39.950000000000003" customHeight="1">
      <c r="A51" s="231"/>
      <c r="B51" s="265"/>
      <c r="C51" s="265"/>
      <c r="D51" s="265"/>
      <c r="E51" s="265"/>
      <c r="F51" s="265"/>
      <c r="G51" s="265"/>
      <c r="H51" s="265"/>
    </row>
    <row r="52" spans="1:8" ht="39.950000000000003" customHeight="1">
      <c r="A52" s="231"/>
      <c r="B52" s="265"/>
      <c r="C52" s="265"/>
      <c r="D52" s="265"/>
      <c r="E52" s="265"/>
      <c r="F52" s="265"/>
      <c r="G52" s="265"/>
      <c r="H52" s="265"/>
    </row>
    <row r="53" spans="1:8" ht="39.950000000000003" customHeight="1">
      <c r="A53" s="231"/>
      <c r="B53" s="265"/>
      <c r="C53" s="265"/>
      <c r="D53" s="265"/>
      <c r="E53" s="265"/>
      <c r="F53" s="265"/>
      <c r="G53" s="265"/>
      <c r="H53" s="265" t="s">
        <v>657</v>
      </c>
    </row>
    <row r="54" spans="1:8" ht="39.950000000000003" customHeight="1">
      <c r="A54" s="231"/>
      <c r="B54" s="265"/>
      <c r="C54" s="265"/>
      <c r="D54" s="265"/>
      <c r="E54" s="265"/>
      <c r="F54" s="265"/>
      <c r="G54" s="265"/>
      <c r="H54" s="265"/>
    </row>
    <row r="55" spans="1:8" ht="39.950000000000003" customHeight="1">
      <c r="A55" s="231"/>
      <c r="B55" s="265"/>
      <c r="C55" s="265"/>
      <c r="D55" s="265"/>
      <c r="E55" s="265"/>
      <c r="F55" s="265"/>
      <c r="G55" s="265"/>
      <c r="H55" s="265"/>
    </row>
    <row r="56" spans="1:8" ht="39.950000000000003" customHeight="1">
      <c r="A56" s="231"/>
      <c r="B56" s="265"/>
      <c r="C56" s="265"/>
      <c r="D56" s="265"/>
      <c r="E56" s="265"/>
      <c r="F56" s="265"/>
      <c r="G56" s="265"/>
      <c r="H56" s="265"/>
    </row>
    <row r="57" spans="1:8" ht="39.950000000000003" customHeight="1">
      <c r="A57" s="231"/>
      <c r="B57" s="265"/>
      <c r="C57" s="265"/>
      <c r="D57" s="265"/>
      <c r="E57" s="265"/>
      <c r="F57" s="265"/>
      <c r="G57" s="265"/>
      <c r="H57" s="265"/>
    </row>
    <row r="58" spans="1:8" ht="39.950000000000003" customHeight="1">
      <c r="A58" s="231"/>
      <c r="B58" s="265"/>
      <c r="C58" s="265"/>
      <c r="D58" s="265"/>
      <c r="E58" s="265"/>
      <c r="F58" s="265"/>
      <c r="G58" s="265"/>
      <c r="H58" s="265"/>
    </row>
    <row r="59" spans="1:8" ht="39.950000000000003" customHeight="1">
      <c r="A59" s="231"/>
      <c r="B59" s="265"/>
      <c r="C59" s="265"/>
      <c r="D59" s="265"/>
      <c r="E59" s="265"/>
      <c r="F59" s="265"/>
      <c r="G59" s="265"/>
      <c r="H59" s="265"/>
    </row>
    <row r="60" spans="1:8" ht="39.950000000000003" customHeight="1">
      <c r="A60" s="231"/>
      <c r="B60" s="265"/>
      <c r="C60" s="265"/>
      <c r="D60" s="265"/>
      <c r="E60" s="265"/>
      <c r="F60" s="265"/>
      <c r="G60" s="265"/>
      <c r="H60" s="265"/>
    </row>
    <row r="61" spans="1:8" ht="39.950000000000003" customHeight="1">
      <c r="A61" s="231"/>
      <c r="B61" s="265"/>
      <c r="C61" s="265"/>
      <c r="D61" s="265"/>
      <c r="E61" s="265"/>
      <c r="F61" s="265"/>
      <c r="G61" s="265"/>
      <c r="H61" s="265"/>
    </row>
    <row r="62" spans="1:8" ht="39.950000000000003" customHeight="1">
      <c r="A62" s="231"/>
      <c r="B62" s="265"/>
      <c r="C62" s="265"/>
      <c r="D62" s="265"/>
      <c r="E62" s="265"/>
      <c r="F62" s="265"/>
      <c r="G62" s="265"/>
      <c r="H62" s="265"/>
    </row>
    <row r="63" spans="1:8" ht="39.950000000000003" customHeight="1">
      <c r="A63" s="231"/>
      <c r="B63" s="265"/>
      <c r="C63" s="265"/>
      <c r="D63" s="265"/>
      <c r="E63" s="265"/>
      <c r="F63" s="265"/>
      <c r="G63" s="265"/>
      <c r="H63" s="265"/>
    </row>
    <row r="64" spans="1:8" ht="39.950000000000003" customHeight="1">
      <c r="A64" s="231"/>
      <c r="B64" s="265"/>
      <c r="C64" s="265"/>
      <c r="D64" s="265"/>
      <c r="E64" s="265"/>
      <c r="F64" s="265"/>
      <c r="G64" s="265"/>
      <c r="H64" s="265"/>
    </row>
    <row r="65" spans="1:8" ht="39.950000000000003" customHeight="1">
      <c r="A65" s="231"/>
      <c r="B65" s="265"/>
      <c r="C65" s="265"/>
      <c r="D65" s="265"/>
      <c r="E65" s="265"/>
      <c r="F65" s="265"/>
      <c r="G65" s="265"/>
      <c r="H65" s="265"/>
    </row>
    <row r="66" spans="1:8" ht="39.950000000000003" customHeight="1">
      <c r="A66" s="231"/>
      <c r="B66" s="265"/>
      <c r="C66" s="265"/>
      <c r="D66" s="265"/>
      <c r="E66" s="265"/>
      <c r="F66" s="265"/>
      <c r="G66" s="265"/>
      <c r="H66" s="265"/>
    </row>
    <row r="67" spans="1:8" ht="39.950000000000003" customHeight="1">
      <c r="A67" s="231"/>
      <c r="B67" s="265"/>
      <c r="C67" s="265"/>
      <c r="D67" s="265"/>
      <c r="E67" s="265"/>
      <c r="F67" s="265"/>
      <c r="G67" s="265"/>
      <c r="H67" s="265"/>
    </row>
    <row r="68" spans="1:8" ht="39.950000000000003" customHeight="1">
      <c r="A68" s="231"/>
      <c r="B68" s="265"/>
      <c r="C68" s="265"/>
      <c r="D68" s="265"/>
      <c r="E68" s="265"/>
      <c r="F68" s="265"/>
      <c r="G68" s="265"/>
      <c r="H68" s="265"/>
    </row>
    <row r="69" spans="1:8" ht="39.950000000000003" customHeight="1">
      <c r="A69" s="231"/>
      <c r="B69" s="265"/>
      <c r="C69" s="265"/>
      <c r="D69" s="265"/>
      <c r="E69" s="265"/>
      <c r="F69" s="265"/>
      <c r="G69" s="265"/>
      <c r="H69" s="265"/>
    </row>
    <row r="103" spans="3:3">
      <c r="C103" s="271" t="s">
        <v>658</v>
      </c>
    </row>
  </sheetData>
  <mergeCells count="15">
    <mergeCell ref="B22:D22"/>
    <mergeCell ref="G22:H22"/>
    <mergeCell ref="C10:F10"/>
    <mergeCell ref="B4:C4"/>
    <mergeCell ref="B5:C5"/>
    <mergeCell ref="B6:C6"/>
    <mergeCell ref="B7:C7"/>
    <mergeCell ref="B8:C8"/>
    <mergeCell ref="C13:F13"/>
    <mergeCell ref="C20:F20"/>
    <mergeCell ref="C17:F17"/>
    <mergeCell ref="C18:F18"/>
    <mergeCell ref="C19:F19"/>
    <mergeCell ref="C15:F15"/>
    <mergeCell ref="C16:F16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51A229C-6D27-4623-AC0B-347B06C7E757}"/>
</file>

<file path=customXml/itemProps2.xml><?xml version="1.0" encoding="utf-8"?>
<ds:datastoreItem xmlns:ds="http://schemas.openxmlformats.org/officeDocument/2006/customXml" ds:itemID="{ABC39E24-97D8-4A09-AC83-CB273C44B29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Xuan Tran Thi Thanh</cp:lastModifiedBy>
  <cp:revision/>
  <dcterms:created xsi:type="dcterms:W3CDTF">2016-05-06T01:47:29Z</dcterms:created>
  <dcterms:modified xsi:type="dcterms:W3CDTF">2024-05-20T10:44:09Z</dcterms:modified>
  <cp:category/>
  <cp:contentStatus/>
</cp:coreProperties>
</file>