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3-SS24/1-SAMPLE/2-STYLE-FILE/CUTTING DOCKET/DROP LONDON EXCLUSIVES/"/>
    </mc:Choice>
  </mc:AlternateContent>
  <xr:revisionPtr revIDLastSave="84" documentId="13_ncr:1_{62808E76-2213-4DA3-9CB4-A55910320E54}" xr6:coauthVersionLast="47" xr6:coauthVersionMax="47" xr10:uidLastSave="{F1E29211-1B10-4F1F-A2BD-EDAB2CBF3DA7}"/>
  <bookViews>
    <workbookView xWindow="-110" yWindow="-110" windowWidth="19420" windowHeight="10300" tabRatio="746" xr2:uid="{00000000-000D-0000-FFFF-FFFF00000000}"/>
  </bookViews>
  <sheets>
    <sheet name="1. CUTTING DOCKET" sheetId="1" r:id="rId1"/>
    <sheet name="2. TRIM CARD" sheetId="5" r:id="rId2"/>
    <sheet name="UA updated 05-05-2023" sheetId="10" r:id="rId3"/>
  </sheets>
  <definedNames>
    <definedName name="_Fill" localSheetId="1" hidden="1">#REF!</definedName>
    <definedName name="_Fill" hidden="1">#REF!</definedName>
    <definedName name="NAVY" hidden="1">#REF!</definedName>
    <definedName name="_xlnm.Print_Area" localSheetId="0">'1. CUTTING DOCKET'!$A$1:$P$111</definedName>
    <definedName name="_xlnm.Print_Area" localSheetId="1">'2. TRIM CARD'!$A$1:$D$24</definedName>
    <definedName name="_xlnm.Print_Area" localSheetId="2">'UA updated 05-05-2023'!$A$1:$K$36</definedName>
    <definedName name="_xlnm.Print_Titles" localSheetId="0">'1. CUTTING DOCKET'!$1:$15</definedName>
    <definedName name="_xlnm.Print_Titles" localSheetId="1">'2. TRIM CARD'!$1:$5</definedName>
    <definedName name="SESEAM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5" l="1"/>
  <c r="A17" i="5"/>
  <c r="G49" i="1" l="1"/>
  <c r="H55" i="1" l="1"/>
  <c r="H56" i="1"/>
  <c r="B29" i="5"/>
  <c r="A29" i="5"/>
  <c r="A27" i="5"/>
  <c r="B25" i="5"/>
  <c r="A25" i="5"/>
  <c r="B23" i="5"/>
  <c r="A23" i="5"/>
  <c r="G52" i="1"/>
  <c r="G53" i="1"/>
  <c r="G56" i="1"/>
  <c r="G55" i="1"/>
  <c r="G54" i="1"/>
  <c r="D5" i="5"/>
  <c r="D13" i="5" s="1"/>
  <c r="B96" i="1"/>
  <c r="A41" i="1"/>
  <c r="E42" i="1" s="1"/>
  <c r="E43" i="1" s="1"/>
  <c r="D43" i="1"/>
  <c r="I29" i="1"/>
  <c r="K28" i="1"/>
  <c r="K29" i="1" s="1"/>
  <c r="J28" i="1"/>
  <c r="J29" i="1" s="1"/>
  <c r="H28" i="1"/>
  <c r="H29" i="1" s="1"/>
  <c r="G28" i="1"/>
  <c r="G29" i="1" s="1"/>
  <c r="D28" i="1"/>
  <c r="D29" i="1" s="1"/>
  <c r="P27" i="1"/>
  <c r="Q27" i="1" s="1"/>
  <c r="D27" i="5" l="1"/>
  <c r="P28" i="1"/>
  <c r="P29" i="1" s="1"/>
  <c r="G42" i="1" s="1"/>
  <c r="G43" i="1" s="1"/>
  <c r="I43" i="1" s="1"/>
  <c r="J43" i="1" s="1"/>
  <c r="L43" i="1" s="1"/>
  <c r="A15" i="5"/>
  <c r="A16" i="5"/>
  <c r="B15" i="5"/>
  <c r="B16" i="5" s="1"/>
  <c r="A19" i="5"/>
  <c r="B19" i="5"/>
  <c r="B21" i="5"/>
  <c r="I42" i="1" l="1"/>
  <c r="J42" i="1" s="1"/>
  <c r="L42" i="1" s="1"/>
  <c r="Q42" i="1" s="1"/>
  <c r="B36" i="1"/>
  <c r="G47" i="1" l="1"/>
  <c r="G48" i="1"/>
  <c r="G50" i="1"/>
  <c r="G51" i="1"/>
  <c r="L46" i="1" l="1"/>
  <c r="A21" i="5" l="1"/>
  <c r="A35" i="5"/>
  <c r="H64" i="1" l="1"/>
  <c r="H65" i="1"/>
  <c r="H67" i="1"/>
  <c r="H68" i="1"/>
  <c r="H70" i="1"/>
  <c r="H71" i="1"/>
  <c r="H73" i="1"/>
  <c r="H74" i="1"/>
  <c r="H76" i="1"/>
  <c r="H77" i="1"/>
  <c r="H62" i="1"/>
  <c r="H61" i="1"/>
  <c r="L72" i="1"/>
  <c r="L75" i="1" s="1"/>
  <c r="L69" i="1"/>
  <c r="K23" i="1" l="1"/>
  <c r="J23" i="1"/>
  <c r="H23" i="1"/>
  <c r="G23" i="1"/>
  <c r="H19" i="1"/>
  <c r="J19" i="1"/>
  <c r="K19" i="1"/>
  <c r="G19" i="1"/>
  <c r="L47" i="1" l="1"/>
  <c r="A38" i="1"/>
  <c r="E39" i="1" s="1"/>
  <c r="B95" i="1" s="1"/>
  <c r="K24" i="1"/>
  <c r="J24" i="1"/>
  <c r="I24" i="1"/>
  <c r="H24" i="1"/>
  <c r="G24" i="1"/>
  <c r="A31" i="5" l="1"/>
  <c r="L71" i="1" l="1"/>
  <c r="L70" i="1"/>
  <c r="L74" i="1"/>
  <c r="L77" i="1" s="1"/>
  <c r="L73" i="1"/>
  <c r="L76" i="1" s="1"/>
  <c r="B40" i="1"/>
  <c r="B43" i="1" s="1"/>
  <c r="P19" i="1"/>
  <c r="D40" i="1"/>
  <c r="E40" i="1"/>
  <c r="H20" i="1"/>
  <c r="H31" i="1" s="1"/>
  <c r="B39" i="1"/>
  <c r="B42" i="1" s="1"/>
  <c r="G20" i="1"/>
  <c r="G31" i="1" s="1"/>
  <c r="I20" i="1"/>
  <c r="I31" i="1" s="1"/>
  <c r="J20" i="1"/>
  <c r="J31" i="1" s="1"/>
  <c r="K20" i="1"/>
  <c r="K31" i="1" s="1"/>
  <c r="B37" i="5"/>
  <c r="A37" i="5"/>
  <c r="B31" i="5"/>
  <c r="D23" i="1"/>
  <c r="D24" i="1" s="1"/>
  <c r="D19" i="1"/>
  <c r="D20" i="1" s="1"/>
  <c r="H49" i="1" s="1"/>
  <c r="A14" i="5"/>
  <c r="A11" i="5"/>
  <c r="A8" i="5"/>
  <c r="A10" i="5"/>
  <c r="P18" i="1"/>
  <c r="P22" i="1"/>
  <c r="Q22" i="1" s="1"/>
  <c r="B2" i="5"/>
  <c r="B3" i="5"/>
  <c r="A4" i="5"/>
  <c r="A3" i="5"/>
  <c r="A2" i="5"/>
  <c r="B4" i="5"/>
  <c r="P23" i="1"/>
  <c r="B104" i="1"/>
  <c r="H53" i="1" l="1"/>
  <c r="H51" i="1"/>
  <c r="H54" i="1"/>
  <c r="H50" i="1"/>
  <c r="H47" i="1"/>
  <c r="H52" i="1"/>
  <c r="H48" i="1"/>
  <c r="C5" i="5"/>
  <c r="H75" i="1"/>
  <c r="H69" i="1"/>
  <c r="H60" i="1"/>
  <c r="H66" i="1"/>
  <c r="H63" i="1"/>
  <c r="H72" i="1"/>
  <c r="H46" i="1"/>
  <c r="F46" i="1" s="1"/>
  <c r="G46" i="1" s="1"/>
  <c r="B7" i="5"/>
  <c r="H111" i="1"/>
  <c r="P20" i="1"/>
  <c r="K49" i="1" s="1"/>
  <c r="M49" i="1" s="1"/>
  <c r="N49" i="1" s="1"/>
  <c r="O49" i="1" s="1"/>
  <c r="P24" i="1"/>
  <c r="G39" i="1" s="1"/>
  <c r="D111" i="1"/>
  <c r="E111" i="1"/>
  <c r="A35" i="1"/>
  <c r="B5" i="5"/>
  <c r="B27" i="5" s="1"/>
  <c r="E37" i="1"/>
  <c r="G111" i="1"/>
  <c r="C6" i="5" l="1"/>
  <c r="C10" i="5" s="1"/>
  <c r="C13" i="5" s="1"/>
  <c r="C27" i="5"/>
  <c r="K52" i="1"/>
  <c r="M52" i="1" s="1"/>
  <c r="N52" i="1" s="1"/>
  <c r="O52" i="1" s="1"/>
  <c r="K53" i="1"/>
  <c r="M53" i="1" s="1"/>
  <c r="N53" i="1" s="1"/>
  <c r="O53" i="1" s="1"/>
  <c r="K55" i="1"/>
  <c r="M55" i="1" s="1"/>
  <c r="N55" i="1" s="1"/>
  <c r="O55" i="1" s="1"/>
  <c r="K56" i="1"/>
  <c r="M56" i="1" s="1"/>
  <c r="N56" i="1" s="1"/>
  <c r="O56" i="1" s="1"/>
  <c r="K54" i="1"/>
  <c r="M54" i="1" s="1"/>
  <c r="N54" i="1" s="1"/>
  <c r="O54" i="1" s="1"/>
  <c r="P31" i="1"/>
  <c r="K70" i="1"/>
  <c r="M70" i="1" s="1"/>
  <c r="N70" i="1" s="1"/>
  <c r="O70" i="1" s="1"/>
  <c r="K61" i="1"/>
  <c r="M61" i="1" s="1"/>
  <c r="K76" i="1"/>
  <c r="K64" i="1"/>
  <c r="M64" i="1" s="1"/>
  <c r="K73" i="1"/>
  <c r="M73" i="1" s="1"/>
  <c r="M76" i="1" s="1"/>
  <c r="N76" i="1" s="1"/>
  <c r="O76" i="1" s="1"/>
  <c r="K67" i="1"/>
  <c r="M67" i="1" s="1"/>
  <c r="K77" i="1"/>
  <c r="K68" i="1"/>
  <c r="M68" i="1" s="1"/>
  <c r="K62" i="1"/>
  <c r="M62" i="1" s="1"/>
  <c r="K71" i="1"/>
  <c r="M71" i="1" s="1"/>
  <c r="N71" i="1" s="1"/>
  <c r="O71" i="1" s="1"/>
  <c r="K65" i="1"/>
  <c r="M65" i="1" s="1"/>
  <c r="K74" i="1"/>
  <c r="M74" i="1" s="1"/>
  <c r="N74" i="1" s="1"/>
  <c r="O74" i="1" s="1"/>
  <c r="K69" i="1"/>
  <c r="M69" i="1" s="1"/>
  <c r="N69" i="1" s="1"/>
  <c r="O69" i="1" s="1"/>
  <c r="K63" i="1"/>
  <c r="M63" i="1" s="1"/>
  <c r="K72" i="1"/>
  <c r="M72" i="1" s="1"/>
  <c r="K60" i="1"/>
  <c r="M60" i="1" s="1"/>
  <c r="K66" i="1"/>
  <c r="M66" i="1" s="1"/>
  <c r="K75" i="1"/>
  <c r="K46" i="1"/>
  <c r="M46" i="1" s="1"/>
  <c r="N46" i="1" s="1"/>
  <c r="O46" i="1" s="1"/>
  <c r="K51" i="1"/>
  <c r="M51" i="1" s="1"/>
  <c r="K48" i="1"/>
  <c r="M48" i="1" s="1"/>
  <c r="K47" i="1"/>
  <c r="M47" i="1" s="1"/>
  <c r="N47" i="1" s="1"/>
  <c r="O47" i="1" s="1"/>
  <c r="K50" i="1"/>
  <c r="M50" i="1" s="1"/>
  <c r="G36" i="1"/>
  <c r="D6" i="5"/>
  <c r="D10" i="5"/>
  <c r="I39" i="1"/>
  <c r="J39" i="1" s="1"/>
  <c r="B6" i="5"/>
  <c r="B83" i="1"/>
  <c r="B10" i="5"/>
  <c r="B94" i="1"/>
  <c r="B103" i="1"/>
  <c r="B13" i="5"/>
  <c r="I36" i="1" l="1"/>
  <c r="N67" i="1"/>
  <c r="O67" i="1" s="1"/>
  <c r="N61" i="1"/>
  <c r="O61" i="1" s="1"/>
  <c r="N64" i="1"/>
  <c r="O64" i="1" s="1"/>
  <c r="N66" i="1"/>
  <c r="O66" i="1" s="1"/>
  <c r="N60" i="1"/>
  <c r="O60" i="1" s="1"/>
  <c r="N50" i="1"/>
  <c r="O50" i="1" s="1"/>
  <c r="N48" i="1"/>
  <c r="O48" i="1" s="1"/>
  <c r="N51" i="1"/>
  <c r="O51" i="1" s="1"/>
  <c r="N63" i="1"/>
  <c r="O63" i="1" s="1"/>
  <c r="N65" i="1"/>
  <c r="O65" i="1" s="1"/>
  <c r="N68" i="1"/>
  <c r="O68" i="1" s="1"/>
  <c r="N62" i="1"/>
  <c r="O62" i="1" s="1"/>
  <c r="C111" i="1"/>
  <c r="I111" i="1" s="1"/>
  <c r="N72" i="1"/>
  <c r="O72" i="1" s="1"/>
  <c r="M75" i="1"/>
  <c r="N75" i="1" s="1"/>
  <c r="O75" i="1" s="1"/>
  <c r="G37" i="1"/>
  <c r="I37" i="1" s="1"/>
  <c r="J37" i="1" s="1"/>
  <c r="L37" i="1" s="1"/>
  <c r="Q37" i="1" s="1"/>
  <c r="M77" i="1"/>
  <c r="N77" i="1" s="1"/>
  <c r="O77" i="1" s="1"/>
  <c r="G40" i="1"/>
  <c r="I40" i="1" s="1"/>
  <c r="N73" i="1"/>
  <c r="O73" i="1" s="1"/>
  <c r="L39" i="1"/>
  <c r="Q39" i="1" s="1"/>
  <c r="J40" i="1" l="1"/>
  <c r="L40" i="1" s="1"/>
  <c r="J36" i="1"/>
  <c r="L36" i="1" s="1"/>
  <c r="Q36" i="1" s="1"/>
</calcChain>
</file>

<file path=xl/sharedStrings.xml><?xml version="1.0" encoding="utf-8"?>
<sst xmlns="http://schemas.openxmlformats.org/spreadsheetml/2006/main" count="434" uniqueCount="255">
  <si>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</si>
  <si>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</si>
  <si>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</si>
  <si>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</si>
  <si>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</si>
  <si>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</si>
  <si>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</si>
  <si>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</si>
  <si>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</si>
  <si>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</si>
  <si>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</si>
  <si>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</si>
  <si>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</si>
  <si>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</si>
  <si>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</si>
  <si>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</si>
  <si>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</si>
  <si>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</si>
  <si>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</si>
  <si>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</si>
  <si>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</si>
  <si>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</si>
  <si>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</si>
  <si>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</si>
  <si>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</si>
  <si>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</si>
  <si>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</si>
  <si>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</si>
  <si>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</si>
  <si>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</si>
  <si>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</si>
  <si>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</si>
  <si>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</si>
  <si>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PHẦN D: LƯU Ý </t>
  </si>
  <si>
    <t>TRIMS CARD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</si>
  <si>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</si>
  <si>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</si>
  <si>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</si>
  <si>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</si>
  <si>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</si>
  <si>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WHITE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</si>
  <si>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</si>
  <si>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</si>
  <si>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</si>
  <si>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</si>
  <si>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</si>
  <si>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</si>
  <si>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</si>
  <si>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</si>
  <si>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</si>
  <si>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</si>
  <si>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</si>
  <si>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</si>
  <si>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CHỈ</t>
  </si>
  <si>
    <t>DUYỆT HÌNH IN THEO</t>
  </si>
  <si>
    <t>THÔNG TIN ĐỊNH VỊ HÌNH IN</t>
  </si>
  <si>
    <t>TẤM LÓT THÙNG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</si>
  <si>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</si>
  <si>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</si>
  <si>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</si>
  <si>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</si>
  <si>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</si>
  <si>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</si>
  <si>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</si>
  <si>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</si>
  <si>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</si>
  <si>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>DUYỆT THEO PPS CHUYỂN CÙNG TÁC NGHIỆP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</si>
  <si>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</si>
  <si>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</si>
  <si>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</si>
  <si>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</si>
  <si>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</si>
  <si>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</si>
  <si>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</si>
  <si>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</si>
  <si>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</si>
  <si>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</si>
  <si>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</si>
  <si>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</si>
  <si>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</si>
  <si>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</si>
  <si>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</si>
  <si>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>GOLF WANG</t>
  </si>
  <si>
    <t xml:space="preserve">THÀNH PHẦN: </t>
  </si>
  <si>
    <t xml:space="preserve">80%COTTON 20%POLY </t>
  </si>
  <si>
    <t>100%COTTON RIB 1x1 _430GSM</t>
  </si>
  <si>
    <t>NHÃN THÀNH PHẦN 80%COTTON 20%POLY</t>
  </si>
  <si>
    <t>YELLOW</t>
  </si>
  <si>
    <t>-CÁCH MAY THEO NHƯ ÁO MẪU VÀ TÀI LIỆU ĐÍNH KÈM</t>
  </si>
  <si>
    <t>CHỈ 40/2 MAY NHÃN</t>
  </si>
  <si>
    <t>BRUSH FLEECE 80%COTTON 20%POLY 370GSM</t>
  </si>
  <si>
    <t>HOODIE</t>
  </si>
  <si>
    <t>LAI TAY, LAI ÁO</t>
  </si>
  <si>
    <t>SỐ LƯỢNG CẦN CẤP CHO TEST THÊU</t>
  </si>
  <si>
    <t>STICKER POLYBAG</t>
  </si>
  <si>
    <t>GÓI CHỐNG ẨM</t>
  </si>
  <si>
    <t>CLEAR</t>
  </si>
  <si>
    <r>
      <t xml:space="preserve">GẮN Ở SƯỜN TRÁI NGƯỜI MẶC, CÁCH ĐƯỜNG TRA BO </t>
    </r>
    <r>
      <rPr>
        <sz val="28"/>
        <color theme="9" tint="-0.249977111117893"/>
        <rFont val="Muli"/>
      </rPr>
      <t xml:space="preserve"> </t>
    </r>
    <r>
      <rPr>
        <b/>
        <sz val="30"/>
        <color theme="9" tint="-0.249977111117893"/>
        <rFont val="Muli"/>
      </rPr>
      <t xml:space="preserve">2'' </t>
    </r>
  </si>
  <si>
    <t>NHÃN CHÍNH 60mm x 24mm</t>
  </si>
  <si>
    <t xml:space="preserve"> NHÃN SIZE 37mm x 13mm</t>
  </si>
  <si>
    <t xml:space="preserve">GẮN Ở CHÍNH GIỮA CẠNH DƯỜI NHÃN CHÍNH </t>
  </si>
  <si>
    <t>DÁN BÊN GÓC PHẢI MẶT TRƯỚC KHI NHÌN, CÁCH MÉP SƯỜN 2"  VÀ CÁCH ĐÁY 2"</t>
  </si>
  <si>
    <t>BAO NYLON 14"X16", CÓ LOGO</t>
  </si>
  <si>
    <t>BIG POLY BAG 100cmx120cm</t>
  </si>
  <si>
    <t xml:space="preserve">THÙNG CARTON 60X40X30 CM </t>
  </si>
  <si>
    <t>ĐÓNG TRONG TỪNG SẢN PHẨM</t>
  </si>
  <si>
    <t>ĐÓNG TRONG MỖI THÙNG CARTON</t>
  </si>
  <si>
    <t>14"X16"</t>
  </si>
  <si>
    <t xml:space="preserve">THÙNG + TẤM LÓT THÙNG </t>
  </si>
  <si>
    <t>KHÔNG WASH</t>
  </si>
  <si>
    <t>7 ZEM</t>
  </si>
  <si>
    <t>G10-0125 G10-0149</t>
  </si>
  <si>
    <t xml:space="preserve">HÌNH ẢNH CHỈ ĐỂ THAM KHẢO KIỂU DÁNG STICKER VÀ VỊ TRÍ DÁN   </t>
  </si>
  <si>
    <t>LƯU Ý KHÔNG ĐƯỢC SỬ DỤNG STICKER KHÔNG ĐỦ CHỮ TRÊN LAYOUT, MINH HỌA NHƯ HÌNH BÊN</t>
  </si>
  <si>
    <r>
      <t>GẮN Ở GIỮA CỔ SAU CÁCH ĐƯỜNG MAY CỔ</t>
    </r>
    <r>
      <rPr>
        <b/>
        <sz val="30"/>
        <color theme="9" tint="-0.249977111117893"/>
        <rFont val="Muli"/>
      </rPr>
      <t xml:space="preserve"> 0.75''</t>
    </r>
    <r>
      <rPr>
        <sz val="30"/>
        <rFont val="Muli"/>
      </rPr>
      <t xml:space="preserve"> , MAY 4 CẠNH NHÃN </t>
    </r>
  </si>
  <si>
    <t>SS24 SAMPLING</t>
  </si>
  <si>
    <t>G10  SS24  S2580</t>
  </si>
  <si>
    <t>BLACK</t>
  </si>
  <si>
    <t>THEO PHIẾU CẤP VẢI</t>
  </si>
  <si>
    <t>Season</t>
  </si>
  <si>
    <t>Date Created</t>
  </si>
  <si>
    <t>Style Name</t>
  </si>
  <si>
    <t>CODE</t>
  </si>
  <si>
    <t>Amended 2</t>
  </si>
  <si>
    <t>NO.</t>
  </si>
  <si>
    <t>DESCRIPTION</t>
  </si>
  <si>
    <t>GRADE</t>
  </si>
  <si>
    <t>TOLERANCE +/-</t>
  </si>
  <si>
    <t>UA comment</t>
  </si>
  <si>
    <t>A</t>
  </si>
  <si>
    <t>LENGTH FROM SIDE NECK POINT TO HEM</t>
  </si>
  <si>
    <t>DÀI ÁO TỪ ĐIỂM CỔ ĐẾN LAI ÁO</t>
  </si>
  <si>
    <t>B</t>
  </si>
  <si>
    <t>1/2 CHEST WIDTH- 1" BELOW ARMHOLE</t>
  </si>
  <si>
    <t>1/2 NGỰC Ở NÁCH</t>
  </si>
  <si>
    <t>1/2 BASE STRETCHED</t>
  </si>
  <si>
    <t>LAI ĐO CĂNG</t>
  </si>
  <si>
    <t>C2</t>
  </si>
  <si>
    <t>1/2 BASE (RIB) RELAXED</t>
  </si>
  <si>
    <t>1/2 LAI DO ÊM</t>
  </si>
  <si>
    <t>D1</t>
  </si>
  <si>
    <t>SLEEVE LENGTH</t>
  </si>
  <si>
    <t>DÀI TAY</t>
  </si>
  <si>
    <t>E</t>
  </si>
  <si>
    <t>SHOULDER TO SHOULDER</t>
  </si>
  <si>
    <t>NGANG VAI</t>
  </si>
  <si>
    <t>F1</t>
  </si>
  <si>
    <t>FRONT CHEST 6" Down from SNP</t>
  </si>
  <si>
    <t>NGỰC DƯỚI ĐỈNH VAI 6"</t>
  </si>
  <si>
    <t>F2</t>
  </si>
  <si>
    <t>BACK CHEST 6" Down from SNP</t>
  </si>
  <si>
    <t>NGANG SAU DƯỚI ĐỈNH VAI 6"</t>
  </si>
  <si>
    <t>G1</t>
  </si>
  <si>
    <t>BICEP (1" BELOW ARMHOLE)</t>
  </si>
  <si>
    <t>BẮP TAY DƯỚI NÁCH 1"</t>
  </si>
  <si>
    <t>G2</t>
  </si>
  <si>
    <t>ARMHOLE (STRAIGHT)</t>
  </si>
  <si>
    <t>NÁCH ĐO THẲNG</t>
  </si>
  <si>
    <t>H</t>
  </si>
  <si>
    <t>ELBOW WIDTH- half way down underarm</t>
  </si>
  <si>
    <t>RỘNG KHỦY TAY (TỪ 1/2 DÀI TAY TRONG)</t>
  </si>
  <si>
    <t>J1</t>
  </si>
  <si>
    <t>CUFF WIDTH STRETCHED FLAT - 1" above rib</t>
  </si>
  <si>
    <t>RỘNG CỬA TAY ĐO CĂNG CÁCH ĐƯỜNG MAY RIB 1"</t>
  </si>
  <si>
    <t>J2</t>
  </si>
  <si>
    <t>CUFF WIDTH RELAXED</t>
  </si>
  <si>
    <t>RỘNG CỬA TAY ĐO ÊM</t>
  </si>
  <si>
    <t>CUFF HEIGHT</t>
  </si>
  <si>
    <t>TO BẢN LAI TAY</t>
  </si>
  <si>
    <t>BOTTOM HEM DEPTH</t>
  </si>
  <si>
    <t>TO BẢN LAI ÁO</t>
  </si>
  <si>
    <t>P</t>
  </si>
  <si>
    <t>NECK WIDTH</t>
  </si>
  <si>
    <t>RỘNG CỔ</t>
  </si>
  <si>
    <t>Q</t>
  </si>
  <si>
    <t>SIDE NECK LEVEL TO BACK NECK DROP</t>
  </si>
  <si>
    <t>HẠ CỔ SAU</t>
  </si>
  <si>
    <t>R</t>
  </si>
  <si>
    <t>SIDE NECK LEVEL TO FRONT NECK DROP</t>
  </si>
  <si>
    <t>HẠ CỔ TRƯỚC</t>
  </si>
  <si>
    <t>SHOULDER SEAM AHEAD</t>
  </si>
  <si>
    <t>CHỒM VAI</t>
  </si>
  <si>
    <t>HOOD MEASUREMENTS - STANDARD HOOD</t>
  </si>
  <si>
    <t>HOOD HEIGHT (FRONT EDGE)</t>
  </si>
  <si>
    <t>CAO NÓN (CẠNH TRƯỚC)</t>
  </si>
  <si>
    <t>U</t>
  </si>
  <si>
    <t>HOOD WIDTH - 5 1/2" DOWN FROM TOP EDGE</t>
  </si>
  <si>
    <t>RỘNG NÓN- TỪ MÉP XUỐNG 5 1/2"</t>
  </si>
  <si>
    <t>POCKET MEASUREMENTS - FLAT OPENINGS - OPTIONAL - FOR POCKET STYLES</t>
  </si>
  <si>
    <t>X1</t>
  </si>
  <si>
    <t>WIDTH OF POCKET TOP EDGE</t>
  </si>
  <si>
    <t>RỘNG TÚI CẠNH TRÊN</t>
  </si>
  <si>
    <t>X2</t>
  </si>
  <si>
    <t>WIDTH OF POCKET WIDEST</t>
  </si>
  <si>
    <t>RỘNG TÚI Ở ĐIỂM RỘNG NHẤT</t>
  </si>
  <si>
    <t>POCKET OPENING</t>
  </si>
  <si>
    <t>MIỆNG TÚI</t>
  </si>
  <si>
    <t>Y1</t>
  </si>
  <si>
    <t>POCKET HEIGHT</t>
  </si>
  <si>
    <t>CAO TÚI</t>
  </si>
  <si>
    <t>Y2</t>
  </si>
  <si>
    <t>POCKET HEIGHT AT SIDES</t>
  </si>
  <si>
    <t>CAO CẠNH SƯỜN TÚI</t>
  </si>
  <si>
    <t>GREEN</t>
  </si>
  <si>
    <t>DÂY LUỒN</t>
  </si>
  <si>
    <t>MĂC CÁO</t>
  </si>
  <si>
    <t>ANTIQUE SILVER</t>
  </si>
  <si>
    <t>DTM</t>
  </si>
  <si>
    <t>GẮN Ở THÂN TRƯỚC</t>
  </si>
  <si>
    <t>LUỒN TẠI NÓN</t>
  </si>
  <si>
    <t>ĐÓNG 2PCS TẠI MIỆNG NÓN</t>
  </si>
  <si>
    <t>DÂY KÉO MAY CHE KÍN, PHẦN ART IN PHẢI NỐI LẠI Ở GIỮA THÂN TRƯỚC NHƯ HÌNH</t>
  </si>
  <si>
    <t>MẮT CÁO</t>
  </si>
  <si>
    <r>
      <rPr>
        <b/>
        <u/>
        <sz val="26"/>
        <rFont val="Muli"/>
      </rPr>
      <t>ĐỊNH VỊ HÌNH IN: THÂN TRƯỚC</t>
    </r>
    <r>
      <rPr>
        <sz val="26"/>
        <rFont val="Muli"/>
      </rPr>
      <t xml:space="preserve">
CANH GIỮA THÂN TRƯỚC, CÁCH ĐƯỜNG MAY CỔ</t>
    </r>
  </si>
  <si>
    <t>NHÃN CỜ</t>
  </si>
  <si>
    <t>DÂY KÉO MỞ GIỮA TRƯỚC</t>
  </si>
  <si>
    <t>SS24</t>
  </si>
  <si>
    <t>Vendor</t>
  </si>
  <si>
    <t>UNAVAILABLE</t>
  </si>
  <si>
    <r>
      <t xml:space="preserve">GẮN BÊN NGOÀI SƯỜN TRÁI NGƯỜI MẶC, CÁCH ĐƯỜNG TRA BO  </t>
    </r>
    <r>
      <rPr>
        <b/>
        <sz val="30"/>
        <color theme="9" tint="-0.249977111117893"/>
        <rFont val="Muli"/>
      </rPr>
      <t>2''</t>
    </r>
    <r>
      <rPr>
        <sz val="28"/>
        <rFont val="Muli"/>
      </rPr>
      <t xml:space="preserve"> DƯỚI NHÃN CARE</t>
    </r>
  </si>
  <si>
    <r>
      <t>IN :</t>
    </r>
    <r>
      <rPr>
        <b/>
        <sz val="36"/>
        <rFont val="Muli"/>
      </rPr>
      <t xml:space="preserve"> </t>
    </r>
  </si>
  <si>
    <r>
      <t>THÊU :</t>
    </r>
    <r>
      <rPr>
        <b/>
        <sz val="36"/>
        <rFont val="Muli"/>
      </rPr>
      <t xml:space="preserve"> </t>
    </r>
  </si>
  <si>
    <t>DUYỆT HÌNH THÊU THEO STRIKE CHUYỂN 15/11/23</t>
  </si>
  <si>
    <t>SIZE ARTWORK</t>
  </si>
  <si>
    <t>*** Measurement by INCHES</t>
  </si>
  <si>
    <t>ADDED 1" AS PER COMMENT ON 5/5/23</t>
  </si>
  <si>
    <t>W: 12" X H: 6.56"</t>
  </si>
  <si>
    <t>3.25"</t>
  </si>
  <si>
    <t>KHÔNG THÊU</t>
  </si>
  <si>
    <t>SIZE ARTWORK THÂN TRƯỚC</t>
  </si>
  <si>
    <r>
      <rPr>
        <b/>
        <u/>
        <sz val="22"/>
        <rFont val="Muli"/>
      </rPr>
      <t>ĐỊNH VỊ HÌNH IN: THÂN TRƯỚC</t>
    </r>
    <r>
      <rPr>
        <sz val="22"/>
        <rFont val="Muli"/>
      </rPr>
      <t xml:space="preserve">
TỪ GIỮA TRƯỚC RA</t>
    </r>
  </si>
  <si>
    <t>2.5"</t>
  </si>
  <si>
    <t>SIZE ARTWORK THÂN SAU</t>
  </si>
  <si>
    <t>W: 14.5" X H: 14.82"</t>
  </si>
  <si>
    <r>
      <rPr>
        <b/>
        <u/>
        <sz val="22"/>
        <rFont val="Muli"/>
      </rPr>
      <t>ĐỊNH VỊ HÌNH IN: THÂN TRƯỚC</t>
    </r>
    <r>
      <rPr>
        <sz val="22"/>
        <rFont val="Muli"/>
      </rPr>
      <t xml:space="preserve">
CANH GIỮA THÂN SAU, TỪ ĐỈNH VAI SAU ĐẾN ĐỈNH HÌNH IN</t>
    </r>
  </si>
  <si>
    <t>5"</t>
  </si>
  <si>
    <r>
      <t>WASH:</t>
    </r>
    <r>
      <rPr>
        <sz val="28"/>
        <rFont val="Muli"/>
      </rPr>
      <t xml:space="preserve"> </t>
    </r>
  </si>
  <si>
    <t>G10AHD146</t>
  </si>
  <si>
    <t>MER - NGỌC- 206</t>
  </si>
  <si>
    <t>LONDON CUPPA HOODIE</t>
  </si>
  <si>
    <t xml:space="preserve">LONDON EXCLUSIVE </t>
  </si>
  <si>
    <t>19-0303 TCX “JET BLACK”</t>
  </si>
  <si>
    <t>IN THÂN TRƯỚC THÂN TRƯỚC- IN BTP</t>
  </si>
  <si>
    <t>DUYỆT HÌNH IN THEO TECH PACK</t>
  </si>
  <si>
    <t>W: 5.75" X H: 4.65"</t>
  </si>
  <si>
    <t>W: 6.75" X H: 5.5"</t>
  </si>
  <si>
    <t>HÌNH IN THÂN TRƯỚC</t>
  </si>
  <si>
    <r>
      <rPr>
        <b/>
        <u/>
        <sz val="22"/>
        <rFont val="Muli"/>
      </rPr>
      <t>ĐỊNH VỊ HÌNH IN: THÂN TRƯỚC</t>
    </r>
    <r>
      <rPr>
        <sz val="22"/>
        <rFont val="Muli"/>
      </rPr>
      <t xml:space="preserve">
CANH GIỮA THÂN TRƯỚC, CÁCH ĐƯỜNG TRA CỔ</t>
    </r>
  </si>
  <si>
    <t>3”</t>
  </si>
  <si>
    <t>3.25”</t>
  </si>
  <si>
    <t>3.5"</t>
  </si>
  <si>
    <t>3.75"</t>
  </si>
  <si>
    <t>4"</t>
  </si>
  <si>
    <t>4.25"</t>
  </si>
  <si>
    <r>
      <rPr>
        <b/>
        <sz val="33"/>
        <rFont val="Muli"/>
      </rPr>
      <t>TRIỂN KHAI MẪU PPS:</t>
    </r>
    <r>
      <rPr>
        <sz val="33"/>
        <rFont val="Muli"/>
      </rPr>
      <t xml:space="preserve"> </t>
    </r>
    <r>
      <rPr>
        <b/>
        <sz val="33"/>
        <rFont val="Muli"/>
      </rPr>
      <t>THAM KHẢO ÁO PROTO MÀU CREAM MÃ HÀNG G10AHD124 CHUYỂN CÙNG TÁC NGHIỆP 4/4/23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</si>
</sst>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Geneva"/>
      <family val="1"/>
      <charset val="134"/>
    </font>
    <font>
      <b/>
      <sz val="36"/>
      <name val="Muli"/>
    </font>
    <font>
      <b/>
      <sz val="16"/>
      <name val="Muli"/>
    </font>
    <font>
      <sz val="16"/>
      <name val="Muli"/>
    </font>
    <font>
      <sz val="13"/>
      <name val="Muli"/>
    </font>
    <font>
      <sz val="26"/>
      <name val="Muli"/>
    </font>
    <font>
      <b/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b/>
      <sz val="30"/>
      <name val="Muli"/>
    </font>
    <font>
      <sz val="15"/>
      <name val="Muli"/>
    </font>
    <font>
      <b/>
      <u/>
      <sz val="12"/>
      <name val="Muli"/>
    </font>
    <font>
      <u/>
      <sz val="15"/>
      <name val="Muli"/>
    </font>
    <font>
      <b/>
      <sz val="14"/>
      <name val="Muli"/>
    </font>
    <font>
      <b/>
      <sz val="12"/>
      <name val="Muli"/>
    </font>
    <font>
      <b/>
      <sz val="28"/>
      <name val="Muli"/>
    </font>
    <font>
      <b/>
      <sz val="11"/>
      <name val="Muli"/>
    </font>
    <font>
      <sz val="18"/>
      <name val="Muli"/>
    </font>
    <font>
      <sz val="12"/>
      <name val="Muli"/>
    </font>
    <font>
      <sz val="11"/>
      <name val="Muli"/>
    </font>
    <font>
      <b/>
      <sz val="18"/>
      <name val="Muli"/>
    </font>
    <font>
      <b/>
      <sz val="19"/>
      <name val="Muli"/>
    </font>
    <font>
      <sz val="20"/>
      <name val="Muli"/>
    </font>
    <font>
      <sz val="14"/>
      <name val="Muli"/>
    </font>
    <font>
      <b/>
      <sz val="48"/>
      <name val="Muli"/>
    </font>
    <font>
      <b/>
      <sz val="22"/>
      <color theme="9" tint="-0.249977111117893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sz val="28"/>
      <name val="Muli"/>
    </font>
    <font>
      <sz val="28"/>
      <color theme="9" tint="-0.249977111117893"/>
      <name val="Muli"/>
    </font>
    <font>
      <b/>
      <sz val="30"/>
      <color theme="9" tint="-0.249977111117893"/>
      <name val="Muli"/>
    </font>
    <font>
      <sz val="30"/>
      <name val="Muli"/>
    </font>
    <font>
      <sz val="32"/>
      <color theme="1"/>
      <name val="Muli"/>
    </font>
    <font>
      <sz val="12"/>
      <color theme="1"/>
      <name val="Calibri"/>
      <family val="2"/>
      <charset val="134"/>
      <scheme val="minor"/>
    </font>
    <font>
      <b/>
      <sz val="14"/>
      <color theme="1"/>
      <name val="Calibri"/>
      <family val="2"/>
      <scheme val="minor"/>
    </font>
    <font>
      <sz val="36"/>
      <name val="Muli"/>
    </font>
    <font>
      <sz val="33"/>
      <name val="Muli"/>
    </font>
    <font>
      <b/>
      <sz val="33"/>
      <name val="Muli"/>
    </font>
    <font>
      <b/>
      <u/>
      <sz val="22"/>
      <name val="Muli"/>
    </font>
    <font>
      <b/>
      <u/>
      <sz val="36"/>
      <name val="Muli"/>
    </font>
    <font>
      <b/>
      <sz val="72"/>
      <name val="Muli"/>
    </font>
    <font>
      <b/>
      <sz val="14"/>
      <color theme="1"/>
      <name val="Muli"/>
    </font>
    <font>
      <b/>
      <sz val="14"/>
      <color rgb="FF333F4F"/>
      <name val="Muli"/>
    </font>
    <font>
      <sz val="14"/>
      <color theme="1"/>
      <name val="Calibri"/>
      <family val="2"/>
      <scheme val="minor"/>
    </font>
    <font>
      <sz val="14"/>
      <color theme="1"/>
      <name val="Muli"/>
    </font>
    <font>
      <sz val="14"/>
      <color rgb="FFFF0000"/>
      <name val="Muli"/>
    </font>
    <font>
      <b/>
      <sz val="14"/>
      <color rgb="FFFF0000"/>
      <name val="Muli"/>
    </font>
    <font>
      <b/>
      <sz val="16"/>
      <color theme="1"/>
      <name val="Muli"/>
    </font>
    <font>
      <sz val="16"/>
      <color theme="1"/>
      <name val="Calibri"/>
      <family val="2"/>
      <scheme val="minor"/>
    </font>
    <font>
      <sz val="16"/>
      <color theme="1"/>
      <name val="Muli"/>
    </font>
    <font>
      <b/>
      <sz val="70"/>
      <name val="Muli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3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8" borderId="16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9" borderId="23" applyNumberFormat="0" applyProtection="0">
      <alignment horizontal="right" vertical="center"/>
    </xf>
    <xf numFmtId="0" fontId="2" fillId="10" borderId="23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4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20" fillId="0" borderId="0"/>
    <xf numFmtId="0" fontId="10" fillId="0" borderId="0"/>
    <xf numFmtId="0" fontId="56" fillId="0" borderId="0">
      <alignment vertical="center"/>
    </xf>
    <xf numFmtId="43" fontId="56" fillId="0" borderId="0" applyFont="0" applyFill="0" applyBorder="0" applyAlignment="0" applyProtection="0"/>
  </cellStyleXfs>
  <cellXfs count="381">
    <xf numFmtId="0" fontId="0" fillId="0" borderId="0" xfId="0"/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29" fillId="2" borderId="1" xfId="0" applyFont="1" applyFill="1" applyBorder="1" applyAlignment="1" applyProtection="1">
      <alignment vertical="center"/>
      <protection hidden="1"/>
    </xf>
    <xf numFmtId="0" fontId="30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left" vertical="center"/>
    </xf>
    <xf numFmtId="15" fontId="29" fillId="2" borderId="1" xfId="0" applyNumberFormat="1" applyFont="1" applyFill="1" applyBorder="1" applyAlignment="1">
      <alignment horizontal="left" vertical="center" wrapText="1"/>
    </xf>
    <xf numFmtId="15" fontId="29" fillId="2" borderId="1" xfId="0" applyNumberFormat="1" applyFont="1" applyFill="1" applyBorder="1" applyAlignment="1">
      <alignment horizontal="left" vertical="center"/>
    </xf>
    <xf numFmtId="164" fontId="29" fillId="2" borderId="1" xfId="0" quotePrefix="1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 wrapText="1"/>
    </xf>
    <xf numFmtId="0" fontId="29" fillId="3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right" vertical="center"/>
    </xf>
    <xf numFmtId="3" fontId="33" fillId="2" borderId="4" xfId="0" applyNumberFormat="1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right" vertical="center"/>
    </xf>
    <xf numFmtId="3" fontId="33" fillId="2" borderId="4" xfId="0" applyNumberFormat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center" vertical="center"/>
    </xf>
    <xf numFmtId="3" fontId="36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37" fillId="3" borderId="27" xfId="0" applyFont="1" applyFill="1" applyBorder="1" applyAlignment="1">
      <alignment vertical="center"/>
    </xf>
    <xf numFmtId="0" fontId="37" fillId="3" borderId="14" xfId="0" applyFont="1" applyFill="1" applyBorder="1" applyAlignment="1">
      <alignment vertical="center"/>
    </xf>
    <xf numFmtId="0" fontId="37" fillId="3" borderId="15" xfId="0" applyFont="1" applyFill="1" applyBorder="1" applyAlignment="1">
      <alignment vertical="center"/>
    </xf>
    <xf numFmtId="0" fontId="37" fillId="3" borderId="0" xfId="0" applyFont="1" applyFill="1" applyAlignment="1">
      <alignment vertical="center"/>
    </xf>
    <xf numFmtId="0" fontId="28" fillId="2" borderId="10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/>
    </xf>
    <xf numFmtId="1" fontId="28" fillId="2" borderId="11" xfId="0" applyNumberFormat="1" applyFont="1" applyFill="1" applyBorder="1" applyAlignment="1">
      <alignment horizontal="center" vertical="center" wrapText="1"/>
    </xf>
    <xf numFmtId="165" fontId="28" fillId="2" borderId="11" xfId="0" applyNumberFormat="1" applyFont="1" applyFill="1" applyBorder="1" applyAlignment="1">
      <alignment horizontal="center" vertical="center"/>
    </xf>
    <xf numFmtId="1" fontId="28" fillId="2" borderId="11" xfId="0" applyNumberFormat="1" applyFont="1" applyFill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28" fillId="2" borderId="16" xfId="0" applyFont="1" applyFill="1" applyBorder="1" applyAlignment="1">
      <alignment horizontal="center" vertical="center"/>
    </xf>
    <xf numFmtId="1" fontId="28" fillId="0" borderId="16" xfId="1" applyNumberFormat="1" applyFont="1" applyBorder="1" applyAlignment="1">
      <alignment horizontal="center" vertical="center" wrapText="1"/>
    </xf>
    <xf numFmtId="1" fontId="39" fillId="2" borderId="16" xfId="0" applyNumberFormat="1" applyFont="1" applyFill="1" applyBorder="1" applyAlignment="1">
      <alignment horizontal="left" vertical="center"/>
    </xf>
    <xf numFmtId="1" fontId="28" fillId="2" borderId="16" xfId="0" applyNumberFormat="1" applyFont="1" applyFill="1" applyBorder="1" applyAlignment="1">
      <alignment horizontal="left" vertical="center"/>
    </xf>
    <xf numFmtId="2" fontId="28" fillId="2" borderId="16" xfId="0" applyNumberFormat="1" applyFont="1" applyFill="1" applyBorder="1" applyAlignment="1">
      <alignment horizontal="center" vertical="center"/>
    </xf>
    <xf numFmtId="165" fontId="28" fillId="2" borderId="16" xfId="0" applyNumberFormat="1" applyFont="1" applyFill="1" applyBorder="1" applyAlignment="1">
      <alignment horizontal="center" vertical="center"/>
    </xf>
    <xf numFmtId="1" fontId="29" fillId="2" borderId="16" xfId="0" applyNumberFormat="1" applyFont="1" applyFill="1" applyBorder="1" applyAlignment="1">
      <alignment horizontal="center" vertical="center"/>
    </xf>
    <xf numFmtId="1" fontId="29" fillId="2" borderId="15" xfId="0" applyNumberFormat="1" applyFont="1" applyFill="1" applyBorder="1" applyAlignment="1">
      <alignment vertical="center"/>
    </xf>
    <xf numFmtId="1" fontId="28" fillId="2" borderId="16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41" fillId="2" borderId="0" xfId="0" applyFont="1" applyFill="1" applyAlignment="1">
      <alignment horizontal="left" vertical="center"/>
    </xf>
    <xf numFmtId="0" fontId="41" fillId="2" borderId="0" xfId="0" applyFont="1" applyFill="1" applyAlignment="1">
      <alignment vertical="center" wrapText="1"/>
    </xf>
    <xf numFmtId="2" fontId="41" fillId="2" borderId="0" xfId="0" applyNumberFormat="1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 wrapText="1"/>
    </xf>
    <xf numFmtId="166" fontId="28" fillId="2" borderId="0" xfId="0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left" vertical="center"/>
    </xf>
    <xf numFmtId="0" fontId="39" fillId="2" borderId="0" xfId="0" applyFont="1" applyFill="1" applyAlignment="1">
      <alignment vertical="center" wrapText="1"/>
    </xf>
    <xf numFmtId="0" fontId="42" fillId="2" borderId="0" xfId="0" applyFont="1" applyFill="1" applyAlignment="1">
      <alignment vertical="center" wrapText="1"/>
    </xf>
    <xf numFmtId="0" fontId="45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166" fontId="29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22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vertical="center" wrapText="1"/>
    </xf>
    <xf numFmtId="1" fontId="47" fillId="0" borderId="16" xfId="1" applyNumberFormat="1" applyFont="1" applyBorder="1" applyAlignment="1">
      <alignment horizontal="center" vertical="center" wrapText="1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49" fillId="0" borderId="0" xfId="2" applyFont="1" applyAlignment="1">
      <alignment horizontal="center" vertical="center"/>
    </xf>
    <xf numFmtId="0" fontId="37" fillId="13" borderId="16" xfId="2" applyFont="1" applyFill="1" applyBorder="1" applyAlignment="1">
      <alignment horizontal="center" vertical="center" wrapText="1"/>
    </xf>
    <xf numFmtId="0" fontId="37" fillId="7" borderId="16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37" fillId="7" borderId="16" xfId="2" applyFont="1" applyFill="1" applyBorder="1" applyAlignment="1">
      <alignment horizontal="center" vertical="center"/>
    </xf>
    <xf numFmtId="0" fontId="51" fillId="0" borderId="16" xfId="2" applyFont="1" applyBorder="1" applyAlignment="1">
      <alignment horizontal="center" vertical="center" wrapText="1"/>
    </xf>
    <xf numFmtId="0" fontId="37" fillId="0" borderId="0" xfId="2" applyFont="1" applyAlignment="1">
      <alignment vertical="center"/>
    </xf>
    <xf numFmtId="0" fontId="37" fillId="7" borderId="15" xfId="2" applyFont="1" applyFill="1" applyBorder="1" applyAlignment="1">
      <alignment horizontal="center" vertical="center" wrapText="1"/>
    </xf>
    <xf numFmtId="1" fontId="37" fillId="7" borderId="16" xfId="2" applyNumberFormat="1" applyFont="1" applyFill="1" applyBorder="1" applyAlignment="1">
      <alignment horizontal="center" vertical="center" wrapText="1"/>
    </xf>
    <xf numFmtId="0" fontId="51" fillId="0" borderId="16" xfId="2" quotePrefix="1" applyFont="1" applyBorder="1" applyAlignment="1">
      <alignment horizontal="center" vertical="center" wrapText="1"/>
    </xf>
    <xf numFmtId="0" fontId="37" fillId="7" borderId="16" xfId="2" applyFont="1" applyFill="1" applyBorder="1" applyAlignment="1">
      <alignment horizontal="left" vertical="center" wrapText="1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42" fillId="3" borderId="14" xfId="0" applyFont="1" applyFill="1" applyBorder="1" applyAlignment="1">
      <alignment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0" fontId="37" fillId="3" borderId="25" xfId="0" applyFont="1" applyFill="1" applyBorder="1" applyAlignment="1">
      <alignment vertical="center" wrapText="1"/>
    </xf>
    <xf numFmtId="173" fontId="28" fillId="2" borderId="16" xfId="0" applyNumberFormat="1" applyFont="1" applyFill="1" applyBorder="1" applyAlignment="1">
      <alignment horizontal="center" vertical="center"/>
    </xf>
    <xf numFmtId="1" fontId="28" fillId="2" borderId="0" xfId="0" applyNumberFormat="1" applyFont="1" applyFill="1" applyAlignment="1">
      <alignment vertical="center"/>
    </xf>
    <xf numFmtId="0" fontId="55" fillId="3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0" fontId="41" fillId="3" borderId="0" xfId="0" applyFont="1" applyFill="1" applyAlignment="1">
      <alignment vertical="center" wrapText="1"/>
    </xf>
    <xf numFmtId="0" fontId="21" fillId="0" borderId="11" xfId="2" applyFont="1" applyBorder="1" applyAlignment="1">
      <alignment vertical="top" wrapText="1"/>
    </xf>
    <xf numFmtId="1" fontId="42" fillId="2" borderId="15" xfId="0" applyNumberFormat="1" applyFont="1" applyFill="1" applyBorder="1" applyAlignment="1">
      <alignment vertical="center" wrapText="1"/>
    </xf>
    <xf numFmtId="1" fontId="44" fillId="0" borderId="16" xfId="1" applyNumberFormat="1" applyFont="1" applyBorder="1" applyAlignment="1">
      <alignment horizontal="center" vertical="center" wrapText="1"/>
    </xf>
    <xf numFmtId="0" fontId="42" fillId="7" borderId="22" xfId="0" applyFont="1" applyFill="1" applyBorder="1" applyAlignment="1">
      <alignment horizontal="center" vertical="center" wrapText="1"/>
    </xf>
    <xf numFmtId="0" fontId="42" fillId="7" borderId="22" xfId="0" applyFont="1" applyFill="1" applyBorder="1" applyAlignment="1">
      <alignment horizontal="center" vertical="center"/>
    </xf>
    <xf numFmtId="0" fontId="42" fillId="7" borderId="20" xfId="0" applyFont="1" applyFill="1" applyBorder="1" applyAlignment="1">
      <alignment horizontal="center" vertical="center" wrapText="1"/>
    </xf>
    <xf numFmtId="0" fontId="42" fillId="7" borderId="20" xfId="0" applyFont="1" applyFill="1" applyBorder="1" applyAlignment="1">
      <alignment vertical="center" wrapText="1"/>
    </xf>
    <xf numFmtId="1" fontId="22" fillId="2" borderId="15" xfId="0" applyNumberFormat="1" applyFont="1" applyFill="1" applyBorder="1" applyAlignment="1">
      <alignment vertical="center" wrapText="1"/>
    </xf>
    <xf numFmtId="1" fontId="37" fillId="0" borderId="14" xfId="2" applyNumberFormat="1" applyFont="1" applyBorder="1" applyAlignment="1">
      <alignment wrapText="1"/>
    </xf>
    <xf numFmtId="1" fontId="37" fillId="0" borderId="16" xfId="2" applyNumberFormat="1" applyFont="1" applyBorder="1" applyAlignment="1">
      <alignment wrapText="1"/>
    </xf>
    <xf numFmtId="1" fontId="37" fillId="7" borderId="17" xfId="2" applyNumberFormat="1" applyFont="1" applyFill="1" applyBorder="1" applyAlignment="1">
      <alignment horizontal="center" vertical="center" wrapText="1"/>
    </xf>
    <xf numFmtId="0" fontId="37" fillId="7" borderId="17" xfId="2" applyFont="1" applyFill="1" applyBorder="1" applyAlignment="1">
      <alignment horizontal="center" vertical="center" wrapText="1"/>
    </xf>
    <xf numFmtId="0" fontId="37" fillId="13" borderId="17" xfId="2" applyFont="1" applyFill="1" applyBorder="1" applyAlignment="1">
      <alignment horizontal="center" vertical="center" wrapText="1"/>
    </xf>
    <xf numFmtId="12" fontId="26" fillId="0" borderId="0" xfId="0" quotePrefix="1" applyNumberFormat="1" applyFont="1" applyAlignment="1">
      <alignment vertical="center" wrapText="1"/>
    </xf>
    <xf numFmtId="12" fontId="26" fillId="0" borderId="16" xfId="0" quotePrefix="1" applyNumberFormat="1" applyFont="1" applyBorder="1" applyAlignment="1">
      <alignment horizontal="center" vertical="center" wrapText="1"/>
    </xf>
    <xf numFmtId="12" fontId="21" fillId="0" borderId="16" xfId="0" quotePrefix="1" applyNumberFormat="1" applyFont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top" wrapText="1"/>
    </xf>
    <xf numFmtId="0" fontId="27" fillId="2" borderId="0" xfId="0" applyFont="1" applyFill="1" applyAlignment="1">
      <alignment vertical="center"/>
    </xf>
    <xf numFmtId="0" fontId="29" fillId="2" borderId="0" xfId="0" quotePrefix="1" applyFont="1" applyFill="1" applyAlignment="1">
      <alignment horizontal="left" vertical="center"/>
    </xf>
    <xf numFmtId="1" fontId="29" fillId="2" borderId="0" xfId="0" applyNumberFormat="1" applyFont="1" applyFill="1" applyAlignment="1">
      <alignment horizontal="center" vertical="center"/>
    </xf>
    <xf numFmtId="1" fontId="29" fillId="2" borderId="0" xfId="0" applyNumberFormat="1" applyFont="1" applyFill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4" borderId="2" xfId="0" quotePrefix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5" borderId="3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vertical="center"/>
    </xf>
    <xf numFmtId="1" fontId="21" fillId="5" borderId="3" xfId="0" applyNumberFormat="1" applyFont="1" applyFill="1" applyBorder="1" applyAlignment="1">
      <alignment vertical="center"/>
    </xf>
    <xf numFmtId="1" fontId="21" fillId="5" borderId="3" xfId="0" applyNumberFormat="1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1" fontId="21" fillId="0" borderId="2" xfId="0" applyNumberFormat="1" applyFont="1" applyBorder="1" applyAlignment="1">
      <alignment vertical="center"/>
    </xf>
    <xf numFmtId="1" fontId="21" fillId="0" borderId="2" xfId="0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right" vertical="center" wrapText="1"/>
    </xf>
    <xf numFmtId="0" fontId="21" fillId="0" borderId="2" xfId="0" applyFont="1" applyBorder="1" applyAlignment="1">
      <alignment horizontal="right" vertical="center"/>
    </xf>
    <xf numFmtId="0" fontId="21" fillId="2" borderId="2" xfId="0" applyFont="1" applyFill="1" applyBorder="1" applyAlignment="1">
      <alignment horizontal="right" vertical="center"/>
    </xf>
    <xf numFmtId="0" fontId="21" fillId="12" borderId="0" xfId="0" applyFont="1" applyFill="1" applyAlignment="1">
      <alignment horizontal="left" vertical="center"/>
    </xf>
    <xf numFmtId="0" fontId="21" fillId="12" borderId="0" xfId="0" applyFont="1" applyFill="1" applyAlignment="1">
      <alignment horizontal="center" vertical="center"/>
    </xf>
    <xf numFmtId="1" fontId="21" fillId="12" borderId="0" xfId="0" applyNumberFormat="1" applyFont="1" applyFill="1" applyAlignment="1">
      <alignment horizontal="right" vertical="center"/>
    </xf>
    <xf numFmtId="1" fontId="21" fillId="12" borderId="0" xfId="0" applyNumberFormat="1" applyFont="1" applyFill="1" applyAlignment="1">
      <alignment horizontal="center" vertical="center"/>
    </xf>
    <xf numFmtId="0" fontId="49" fillId="2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1" fontId="28" fillId="2" borderId="16" xfId="0" applyNumberFormat="1" applyFont="1" applyFill="1" applyBorder="1" applyAlignment="1">
      <alignment vertical="center" wrapText="1"/>
    </xf>
    <xf numFmtId="0" fontId="29" fillId="0" borderId="16" xfId="0" quotePrefix="1" applyFont="1" applyBorder="1" applyAlignment="1">
      <alignment horizontal="center" vertical="center"/>
    </xf>
    <xf numFmtId="0" fontId="29" fillId="0" borderId="0" xfId="0" quotePrefix="1" applyFont="1" applyAlignment="1">
      <alignment horizontal="left" vertical="center"/>
    </xf>
    <xf numFmtId="0" fontId="29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" fontId="25" fillId="2" borderId="17" xfId="0" applyNumberFormat="1" applyFont="1" applyFill="1" applyBorder="1" applyAlignment="1">
      <alignment horizontal="center" vertical="center" wrapText="1"/>
    </xf>
    <xf numFmtId="0" fontId="26" fillId="0" borderId="16" xfId="0" quotePrefix="1" applyFont="1" applyBorder="1" applyAlignment="1">
      <alignment horizontal="center" vertical="center"/>
    </xf>
    <xf numFmtId="1" fontId="25" fillId="2" borderId="17" xfId="0" applyNumberFormat="1" applyFont="1" applyFill="1" applyBorder="1" applyAlignment="1">
      <alignment vertical="center" wrapText="1"/>
    </xf>
    <xf numFmtId="0" fontId="25" fillId="2" borderId="0" xfId="0" applyFont="1" applyFill="1" applyAlignment="1">
      <alignment horizontal="center" vertical="center"/>
    </xf>
    <xf numFmtId="166" fontId="25" fillId="2" borderId="0" xfId="0" applyNumberFormat="1" applyFont="1" applyFill="1" applyAlignment="1">
      <alignment horizontal="center" vertical="center"/>
    </xf>
    <xf numFmtId="0" fontId="25" fillId="2" borderId="0" xfId="0" quotePrefix="1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49" fillId="2" borderId="16" xfId="0" quotePrefix="1" applyFont="1" applyFill="1" applyBorder="1" applyAlignment="1">
      <alignment horizontal="left" vertical="center"/>
    </xf>
    <xf numFmtId="0" fontId="49" fillId="2" borderId="16" xfId="0" applyFont="1" applyFill="1" applyBorder="1" applyAlignment="1">
      <alignment horizontal="center" vertical="center"/>
    </xf>
    <xf numFmtId="0" fontId="49" fillId="2" borderId="16" xfId="0" applyFont="1" applyFill="1" applyBorder="1" applyAlignment="1">
      <alignment horizontal="right" vertical="center"/>
    </xf>
    <xf numFmtId="0" fontId="49" fillId="2" borderId="0" xfId="0" applyFont="1" applyFill="1" applyAlignment="1">
      <alignment horizontal="center" vertical="center"/>
    </xf>
    <xf numFmtId="166" fontId="49" fillId="2" borderId="0" xfId="0" applyNumberFormat="1" applyFont="1" applyFill="1" applyAlignment="1">
      <alignment horizontal="center" vertical="center"/>
    </xf>
    <xf numFmtId="1" fontId="49" fillId="2" borderId="16" xfId="0" applyNumberFormat="1" applyFont="1" applyFill="1" applyBorder="1" applyAlignment="1">
      <alignment horizontal="center" vertical="center"/>
    </xf>
    <xf numFmtId="1" fontId="49" fillId="2" borderId="16" xfId="0" applyNumberFormat="1" applyFont="1" applyFill="1" applyBorder="1" applyAlignment="1">
      <alignment horizontal="right" vertical="center"/>
    </xf>
    <xf numFmtId="0" fontId="37" fillId="0" borderId="0" xfId="2" applyFont="1" applyAlignment="1">
      <alignment horizontal="left" vertical="center"/>
    </xf>
    <xf numFmtId="0" fontId="58" fillId="2" borderId="0" xfId="0" applyFont="1" applyFill="1" applyAlignment="1">
      <alignment horizontal="left" vertical="center"/>
    </xf>
    <xf numFmtId="0" fontId="62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vertical="center" wrapText="1"/>
    </xf>
    <xf numFmtId="0" fontId="58" fillId="2" borderId="0" xfId="0" applyFont="1" applyFill="1" applyAlignment="1">
      <alignment vertical="center" wrapText="1"/>
    </xf>
    <xf numFmtId="0" fontId="62" fillId="2" borderId="0" xfId="0" applyFont="1" applyFill="1" applyAlignment="1">
      <alignment horizontal="left" vertical="center"/>
    </xf>
    <xf numFmtId="0" fontId="64" fillId="0" borderId="16" xfId="0" applyFont="1" applyBorder="1" applyAlignment="1">
      <alignment vertical="center" wrapText="1"/>
    </xf>
    <xf numFmtId="0" fontId="65" fillId="0" borderId="16" xfId="0" applyFont="1" applyBorder="1" applyAlignment="1">
      <alignment vertical="center" wrapText="1"/>
    </xf>
    <xf numFmtId="0" fontId="66" fillId="0" borderId="16" xfId="0" applyFont="1" applyBorder="1" applyAlignment="1">
      <alignment vertical="center" wrapText="1"/>
    </xf>
    <xf numFmtId="0" fontId="67" fillId="0" borderId="16" xfId="0" applyFont="1" applyBorder="1" applyAlignment="1">
      <alignment vertical="center"/>
    </xf>
    <xf numFmtId="16" fontId="57" fillId="0" borderId="16" xfId="0" applyNumberFormat="1" applyFont="1" applyBorder="1" applyAlignment="1">
      <alignment horizontal="left" vertical="center" wrapText="1"/>
    </xf>
    <xf numFmtId="0" fontId="67" fillId="0" borderId="16" xfId="0" applyFont="1" applyBorder="1" applyAlignment="1">
      <alignment vertical="center" wrapText="1"/>
    </xf>
    <xf numFmtId="0" fontId="66" fillId="0" borderId="0" xfId="0" applyFont="1"/>
    <xf numFmtId="0" fontId="57" fillId="0" borderId="16" xfId="0" applyFont="1" applyBorder="1" applyAlignment="1">
      <alignment vertical="center" wrapText="1"/>
    </xf>
    <xf numFmtId="0" fontId="66" fillId="14" borderId="16" xfId="0" applyFont="1" applyFill="1" applyBorder="1" applyAlignment="1">
      <alignment vertical="center" wrapText="1"/>
    </xf>
    <xf numFmtId="0" fontId="66" fillId="0" borderId="37" xfId="0" applyFont="1" applyBorder="1" applyAlignment="1">
      <alignment vertical="center" wrapText="1"/>
    </xf>
    <xf numFmtId="0" fontId="66" fillId="14" borderId="38" xfId="0" applyFont="1" applyFill="1" applyBorder="1" applyAlignment="1">
      <alignment vertical="center" wrapText="1"/>
    </xf>
    <xf numFmtId="0" fontId="64" fillId="0" borderId="38" xfId="0" applyFont="1" applyBorder="1" applyAlignment="1">
      <alignment vertical="center"/>
    </xf>
    <xf numFmtId="0" fontId="66" fillId="0" borderId="38" xfId="0" applyFont="1" applyBorder="1" applyAlignment="1">
      <alignment vertical="center" wrapText="1"/>
    </xf>
    <xf numFmtId="0" fontId="57" fillId="0" borderId="38" xfId="0" applyFont="1" applyBorder="1" applyAlignment="1">
      <alignment vertical="center" wrapText="1"/>
    </xf>
    <xf numFmtId="0" fontId="66" fillId="0" borderId="39" xfId="0" applyFont="1" applyBorder="1" applyAlignment="1">
      <alignment vertical="center" wrapText="1"/>
    </xf>
    <xf numFmtId="0" fontId="64" fillId="0" borderId="16" xfId="0" applyFont="1" applyBorder="1" applyAlignment="1">
      <alignment horizontal="center" vertical="center" wrapText="1"/>
    </xf>
    <xf numFmtId="0" fontId="57" fillId="18" borderId="15" xfId="0" applyFont="1" applyFill="1" applyBorder="1" applyAlignment="1">
      <alignment horizontal="center" vertical="center"/>
    </xf>
    <xf numFmtId="12" fontId="67" fillId="0" borderId="16" xfId="0" applyNumberFormat="1" applyFont="1" applyBorder="1" applyAlignment="1">
      <alignment horizontal="center" vertical="center" wrapText="1"/>
    </xf>
    <xf numFmtId="0" fontId="67" fillId="0" borderId="16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/>
    </xf>
    <xf numFmtId="0" fontId="57" fillId="17" borderId="15" xfId="0" applyFont="1" applyFill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16" fontId="67" fillId="0" borderId="16" xfId="0" applyNumberFormat="1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/>
    </xf>
    <xf numFmtId="12" fontId="64" fillId="0" borderId="16" xfId="0" applyNumberFormat="1" applyFont="1" applyBorder="1" applyAlignment="1">
      <alignment horizontal="center" vertical="center" wrapText="1"/>
    </xf>
    <xf numFmtId="12" fontId="72" fillId="0" borderId="0" xfId="0" applyNumberFormat="1" applyFont="1" applyAlignment="1">
      <alignment horizontal="center" vertical="center" wrapText="1"/>
    </xf>
    <xf numFmtId="0" fontId="71" fillId="0" borderId="0" xfId="0" applyFont="1" applyAlignment="1">
      <alignment wrapText="1"/>
    </xf>
    <xf numFmtId="0" fontId="71" fillId="0" borderId="0" xfId="0" applyFont="1"/>
    <xf numFmtId="0" fontId="57" fillId="16" borderId="0" xfId="0" applyFont="1" applyFill="1"/>
    <xf numFmtId="12" fontId="63" fillId="0" borderId="16" xfId="0" quotePrefix="1" applyNumberFormat="1" applyFont="1" applyBorder="1" applyAlignment="1">
      <alignment horizontal="center" vertical="center" wrapText="1"/>
    </xf>
    <xf numFmtId="0" fontId="51" fillId="2" borderId="0" xfId="0" applyFont="1" applyFill="1" applyAlignment="1">
      <alignment horizontal="left" vertical="center"/>
    </xf>
    <xf numFmtId="0" fontId="51" fillId="2" borderId="0" xfId="0" applyFont="1" applyFill="1" applyAlignment="1">
      <alignment vertical="center" wrapText="1"/>
    </xf>
    <xf numFmtId="0" fontId="37" fillId="2" borderId="0" xfId="0" applyFont="1" applyFill="1" applyAlignment="1">
      <alignment vertical="center" wrapText="1"/>
    </xf>
    <xf numFmtId="0" fontId="46" fillId="0" borderId="0" xfId="0" quotePrefix="1" applyFont="1" applyAlignment="1">
      <alignment horizontal="left" vertical="center"/>
    </xf>
    <xf numFmtId="1" fontId="28" fillId="2" borderId="17" xfId="0" applyNumberFormat="1" applyFont="1" applyFill="1" applyBorder="1" applyAlignment="1">
      <alignment horizontal="center" vertical="center" wrapText="1"/>
    </xf>
    <xf numFmtId="1" fontId="28" fillId="2" borderId="15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5" fillId="11" borderId="17" xfId="0" applyFont="1" applyFill="1" applyBorder="1" applyAlignment="1">
      <alignment horizontal="left" vertical="center" wrapText="1"/>
    </xf>
    <xf numFmtId="0" fontId="25" fillId="11" borderId="15" xfId="0" applyFont="1" applyFill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17" xfId="0" quotePrefix="1" applyFont="1" applyFill="1" applyBorder="1" applyAlignment="1">
      <alignment horizontal="center" vertical="center" wrapText="1"/>
    </xf>
    <xf numFmtId="0" fontId="25" fillId="2" borderId="14" xfId="0" quotePrefix="1" applyFont="1" applyFill="1" applyBorder="1" applyAlignment="1">
      <alignment horizontal="center" vertical="center" wrapText="1"/>
    </xf>
    <xf numFmtId="0" fontId="25" fillId="2" borderId="15" xfId="0" quotePrefix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 wrapText="1"/>
    </xf>
    <xf numFmtId="0" fontId="29" fillId="3" borderId="26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0" fontId="28" fillId="11" borderId="17" xfId="0" applyFont="1" applyFill="1" applyBorder="1" applyAlignment="1">
      <alignment horizontal="left" vertical="center" wrapText="1"/>
    </xf>
    <xf numFmtId="0" fontId="28" fillId="11" borderId="15" xfId="0" applyFont="1" applyFill="1" applyBorder="1" applyAlignment="1">
      <alignment horizontal="left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28" xfId="0" applyFont="1" applyFill="1" applyBorder="1" applyAlignment="1">
      <alignment horizontal="center" vertical="center" wrapText="1"/>
    </xf>
    <xf numFmtId="0" fontId="43" fillId="3" borderId="30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15" fontId="29" fillId="2" borderId="1" xfId="0" quotePrefix="1" applyNumberFormat="1" applyFont="1" applyFill="1" applyBorder="1" applyAlignment="1">
      <alignment horizontal="left" vertical="center"/>
    </xf>
    <xf numFmtId="15" fontId="29" fillId="2" borderId="1" xfId="0" applyNumberFormat="1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2" fillId="7" borderId="7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22" fillId="7" borderId="18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7" borderId="20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25" fillId="2" borderId="17" xfId="0" quotePrefix="1" applyFont="1" applyFill="1" applyBorder="1" applyAlignment="1">
      <alignment horizontal="left" vertical="center" wrapText="1"/>
    </xf>
    <xf numFmtId="0" fontId="25" fillId="2" borderId="14" xfId="0" quotePrefix="1" applyFont="1" applyFill="1" applyBorder="1" applyAlignment="1">
      <alignment horizontal="left" vertical="center" wrapText="1"/>
    </xf>
    <xf numFmtId="0" fontId="25" fillId="2" borderId="15" xfId="0" quotePrefix="1" applyFont="1" applyFill="1" applyBorder="1" applyAlignment="1">
      <alignment horizontal="left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8" fillId="2" borderId="25" xfId="0" quotePrefix="1" applyFont="1" applyFill="1" applyBorder="1" applyAlignment="1">
      <alignment horizontal="center" vertical="center" wrapText="1"/>
    </xf>
    <xf numFmtId="0" fontId="28" fillId="2" borderId="26" xfId="0" quotePrefix="1" applyFont="1" applyFill="1" applyBorder="1" applyAlignment="1">
      <alignment horizontal="center" vertical="center" wrapText="1"/>
    </xf>
    <xf numFmtId="0" fontId="25" fillId="2" borderId="31" xfId="0" quotePrefix="1" applyFont="1" applyFill="1" applyBorder="1" applyAlignment="1">
      <alignment horizontal="center" vertical="center" wrapText="1"/>
    </xf>
    <xf numFmtId="0" fontId="25" fillId="2" borderId="25" xfId="0" quotePrefix="1" applyFont="1" applyFill="1" applyBorder="1" applyAlignment="1">
      <alignment horizontal="center" vertical="center" wrapText="1"/>
    </xf>
    <xf numFmtId="0" fontId="25" fillId="2" borderId="26" xfId="0" quotePrefix="1" applyFont="1" applyFill="1" applyBorder="1" applyAlignment="1">
      <alignment horizontal="center" vertical="center" wrapText="1"/>
    </xf>
    <xf numFmtId="0" fontId="25" fillId="2" borderId="35" xfId="0" quotePrefix="1" applyFont="1" applyFill="1" applyBorder="1" applyAlignment="1">
      <alignment horizontal="center" vertical="center" wrapText="1"/>
    </xf>
    <xf numFmtId="0" fontId="25" fillId="2" borderId="0" xfId="0" quotePrefix="1" applyFont="1" applyFill="1" applyAlignment="1">
      <alignment horizontal="center" vertical="center" wrapText="1"/>
    </xf>
    <xf numFmtId="0" fontId="25" fillId="2" borderId="32" xfId="0" quotePrefix="1" applyFont="1" applyFill="1" applyBorder="1" applyAlignment="1">
      <alignment horizontal="center" vertical="center" wrapText="1"/>
    </xf>
    <xf numFmtId="0" fontId="25" fillId="2" borderId="12" xfId="0" quotePrefix="1" applyFont="1" applyFill="1" applyBorder="1" applyAlignment="1">
      <alignment horizontal="center" vertical="center" wrapText="1"/>
    </xf>
    <xf numFmtId="0" fontId="25" fillId="2" borderId="28" xfId="0" quotePrefix="1" applyFont="1" applyFill="1" applyBorder="1" applyAlignment="1">
      <alignment horizontal="center" vertical="center" wrapText="1"/>
    </xf>
    <xf numFmtId="0" fontId="25" fillId="2" borderId="30" xfId="0" quotePrefix="1" applyFont="1" applyFill="1" applyBorder="1" applyAlignment="1">
      <alignment horizontal="center" vertical="center" wrapText="1"/>
    </xf>
    <xf numFmtId="0" fontId="63" fillId="0" borderId="17" xfId="0" quotePrefix="1" applyFont="1" applyBorder="1" applyAlignment="1">
      <alignment horizontal="center" vertical="center"/>
    </xf>
    <xf numFmtId="0" fontId="63" fillId="0" borderId="14" xfId="0" quotePrefix="1" applyFont="1" applyBorder="1" applyAlignment="1">
      <alignment horizontal="center" vertical="center"/>
    </xf>
    <xf numFmtId="0" fontId="63" fillId="0" borderId="15" xfId="0" quotePrefix="1" applyFont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6" xfId="0" quotePrefix="1" applyFont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59" fillId="3" borderId="16" xfId="0" applyFont="1" applyFill="1" applyBorder="1" applyAlignment="1">
      <alignment horizontal="center" vertical="center" wrapText="1"/>
    </xf>
    <xf numFmtId="1" fontId="29" fillId="0" borderId="17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73" fillId="0" borderId="17" xfId="0" quotePrefix="1" applyFont="1" applyBorder="1" applyAlignment="1">
      <alignment horizontal="center" vertical="center"/>
    </xf>
    <xf numFmtId="0" fontId="73" fillId="0" borderId="14" xfId="0" quotePrefix="1" applyFont="1" applyBorder="1" applyAlignment="1">
      <alignment horizontal="center" vertical="center"/>
    </xf>
    <xf numFmtId="0" fontId="73" fillId="0" borderId="15" xfId="0" quotePrefix="1" applyFont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0" fontId="42" fillId="7" borderId="20" xfId="0" applyFont="1" applyFill="1" applyBorder="1" applyAlignment="1">
      <alignment horizontal="center" vertical="center" wrapText="1"/>
    </xf>
    <xf numFmtId="0" fontId="42" fillId="7" borderId="19" xfId="0" applyFont="1" applyFill="1" applyBorder="1" applyAlignment="1">
      <alignment horizontal="center" vertical="center" wrapText="1"/>
    </xf>
    <xf numFmtId="0" fontId="42" fillId="7" borderId="18" xfId="0" applyFont="1" applyFill="1" applyBorder="1" applyAlignment="1">
      <alignment horizontal="center" vertical="center"/>
    </xf>
    <xf numFmtId="0" fontId="42" fillId="7" borderId="21" xfId="0" applyFont="1" applyFill="1" applyBorder="1" applyAlignment="1">
      <alignment horizontal="center" vertical="center"/>
    </xf>
    <xf numFmtId="0" fontId="42" fillId="7" borderId="19" xfId="0" applyFont="1" applyFill="1" applyBorder="1" applyAlignment="1">
      <alignment horizontal="center" vertical="center"/>
    </xf>
    <xf numFmtId="1" fontId="37" fillId="7" borderId="17" xfId="2" applyNumberFormat="1" applyFont="1" applyFill="1" applyBorder="1" applyAlignment="1">
      <alignment horizontal="center" vertical="center" wrapText="1"/>
    </xf>
    <xf numFmtId="1" fontId="37" fillId="7" borderId="14" xfId="2" applyNumberFormat="1" applyFont="1" applyFill="1" applyBorder="1" applyAlignment="1">
      <alignment horizontal="center" vertical="center" wrapText="1"/>
    </xf>
    <xf numFmtId="0" fontId="37" fillId="7" borderId="14" xfId="2" applyFont="1" applyFill="1" applyBorder="1" applyAlignment="1">
      <alignment horizontal="center" vertical="center" wrapText="1"/>
    </xf>
    <xf numFmtId="1" fontId="37" fillId="7" borderId="16" xfId="2" applyNumberFormat="1" applyFont="1" applyFill="1" applyBorder="1" applyAlignment="1">
      <alignment horizontal="center" vertical="center" wrapText="1"/>
    </xf>
    <xf numFmtId="0" fontId="31" fillId="0" borderId="17" xfId="2" quotePrefix="1" applyFont="1" applyBorder="1" applyAlignment="1">
      <alignment horizontal="left" wrapText="1"/>
    </xf>
    <xf numFmtId="0" fontId="31" fillId="0" borderId="14" xfId="2" quotePrefix="1" applyFont="1" applyBorder="1" applyAlignment="1">
      <alignment horizontal="left" wrapText="1"/>
    </xf>
    <xf numFmtId="0" fontId="31" fillId="0" borderId="14" xfId="2" applyFont="1" applyBorder="1" applyAlignment="1">
      <alignment horizontal="left"/>
    </xf>
    <xf numFmtId="1" fontId="51" fillId="0" borderId="17" xfId="2" applyNumberFormat="1" applyFont="1" applyBorder="1" applyAlignment="1">
      <alignment horizontal="center" vertical="center" wrapText="1"/>
    </xf>
    <xf numFmtId="1" fontId="51" fillId="0" borderId="14" xfId="2" applyNumberFormat="1" applyFont="1" applyBorder="1" applyAlignment="1">
      <alignment horizontal="center" vertical="center" wrapText="1"/>
    </xf>
    <xf numFmtId="0" fontId="37" fillId="0" borderId="17" xfId="2" applyFont="1" applyBorder="1" applyAlignment="1">
      <alignment horizontal="center"/>
    </xf>
    <xf numFmtId="0" fontId="37" fillId="0" borderId="14" xfId="2" applyFont="1" applyBorder="1" applyAlignment="1">
      <alignment horizontal="center"/>
    </xf>
    <xf numFmtId="1" fontId="37" fillId="0" borderId="17" xfId="2" applyNumberFormat="1" applyFont="1" applyBorder="1" applyAlignment="1">
      <alignment horizontal="center" vertical="center" wrapText="1"/>
    </xf>
    <xf numFmtId="1" fontId="37" fillId="0" borderId="14" xfId="2" applyNumberFormat="1" applyFont="1" applyBorder="1" applyAlignment="1">
      <alignment horizontal="center" vertical="center" wrapText="1"/>
    </xf>
    <xf numFmtId="1" fontId="37" fillId="0" borderId="15" xfId="2" applyNumberFormat="1" applyFont="1" applyBorder="1" applyAlignment="1">
      <alignment horizontal="center" vertical="center" wrapText="1"/>
    </xf>
    <xf numFmtId="0" fontId="37" fillId="7" borderId="17" xfId="2" applyFont="1" applyFill="1" applyBorder="1" applyAlignment="1">
      <alignment horizontal="center" vertical="center" wrapText="1"/>
    </xf>
    <xf numFmtId="0" fontId="51" fillId="0" borderId="29" xfId="2" applyFont="1" applyBorder="1" applyAlignment="1">
      <alignment horizontal="center" vertical="center" wrapText="1"/>
    </xf>
    <xf numFmtId="0" fontId="51" fillId="0" borderId="11" xfId="2" applyFont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top" wrapText="1"/>
    </xf>
    <xf numFmtId="0" fontId="21" fillId="0" borderId="11" xfId="2" applyFont="1" applyBorder="1" applyAlignment="1">
      <alignment horizontal="center" vertical="top" wrapText="1"/>
    </xf>
    <xf numFmtId="1" fontId="37" fillId="0" borderId="29" xfId="2" applyNumberFormat="1" applyFont="1" applyBorder="1" applyAlignment="1">
      <alignment horizontal="center" vertical="top" wrapText="1"/>
    </xf>
    <xf numFmtId="1" fontId="37" fillId="0" borderId="11" xfId="2" applyNumberFormat="1" applyFont="1" applyBorder="1" applyAlignment="1">
      <alignment horizontal="center" vertical="top" wrapText="1"/>
    </xf>
    <xf numFmtId="1" fontId="37" fillId="0" borderId="29" xfId="2" applyNumberFormat="1" applyFont="1" applyBorder="1" applyAlignment="1">
      <alignment horizontal="center" vertical="center" wrapText="1"/>
    </xf>
    <xf numFmtId="1" fontId="37" fillId="0" borderId="11" xfId="2" applyNumberFormat="1" applyFont="1" applyBorder="1" applyAlignment="1">
      <alignment horizontal="center" vertical="center" wrapText="1"/>
    </xf>
    <xf numFmtId="0" fontId="21" fillId="0" borderId="31" xfId="2" applyFont="1" applyBorder="1" applyAlignment="1">
      <alignment horizontal="center" vertical="top" wrapText="1"/>
    </xf>
    <xf numFmtId="0" fontId="21" fillId="0" borderId="12" xfId="2" applyFont="1" applyBorder="1" applyAlignment="1">
      <alignment horizontal="center" vertical="top" wrapText="1"/>
    </xf>
    <xf numFmtId="1" fontId="37" fillId="0" borderId="31" xfId="2" applyNumberFormat="1" applyFont="1" applyBorder="1" applyAlignment="1">
      <alignment horizontal="center" vertical="top" wrapText="1"/>
    </xf>
    <xf numFmtId="1" fontId="37" fillId="0" borderId="12" xfId="2" applyNumberFormat="1" applyFont="1" applyBorder="1" applyAlignment="1">
      <alignment horizontal="center" vertical="top" wrapText="1"/>
    </xf>
    <xf numFmtId="1" fontId="37" fillId="7" borderId="15" xfId="2" applyNumberFormat="1" applyFont="1" applyFill="1" applyBorder="1" applyAlignment="1">
      <alignment horizontal="center" vertical="center" wrapText="1"/>
    </xf>
    <xf numFmtId="0" fontId="37" fillId="7" borderId="15" xfId="2" applyFont="1" applyFill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66" fillId="0" borderId="25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0" fontId="66" fillId="0" borderId="35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32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28" xfId="0" applyFont="1" applyBorder="1" applyAlignment="1">
      <alignment horizontal="center" vertical="center" wrapText="1"/>
    </xf>
    <xf numFmtId="0" fontId="66" fillId="0" borderId="30" xfId="0" applyFont="1" applyBorder="1" applyAlignment="1">
      <alignment horizontal="center" vertical="center" wrapText="1"/>
    </xf>
    <xf numFmtId="0" fontId="66" fillId="15" borderId="36" xfId="0" applyFont="1" applyFill="1" applyBorder="1" applyAlignment="1">
      <alignment vertical="center" wrapText="1"/>
    </xf>
    <xf numFmtId="0" fontId="66" fillId="15" borderId="33" xfId="0" applyFont="1" applyFill="1" applyBorder="1" applyAlignment="1">
      <alignment vertical="center" wrapText="1"/>
    </xf>
    <xf numFmtId="0" fontId="66" fillId="15" borderId="34" xfId="0" applyFont="1" applyFill="1" applyBorder="1" applyAlignment="1">
      <alignment vertical="center" wrapText="1"/>
    </xf>
    <xf numFmtId="0" fontId="57" fillId="0" borderId="15" xfId="0" applyFont="1" applyBorder="1" applyAlignment="1">
      <alignment horizontal="center" vertical="center"/>
    </xf>
    <xf numFmtId="0" fontId="25" fillId="3" borderId="0" xfId="0" applyFont="1" applyFill="1" applyAlignment="1">
      <alignment vertical="center" wrapText="1"/>
    </xf>
    <xf numFmtId="0" fontId="50" fillId="2" borderId="12" xfId="0" applyFont="1" applyFill="1" applyBorder="1" applyAlignment="1">
      <alignment horizontal="center" vertical="center" wrapText="1"/>
    </xf>
    <xf numFmtId="0" fontId="37" fillId="0" borderId="17" xfId="0" quotePrefix="1" applyFont="1" applyBorder="1" applyAlignment="1">
      <alignment horizontal="center" vertical="center"/>
    </xf>
    <xf numFmtId="0" fontId="37" fillId="0" borderId="14" xfId="0" quotePrefix="1" applyFont="1" applyBorder="1" applyAlignment="1">
      <alignment horizontal="center" vertical="center"/>
    </xf>
    <xf numFmtId="0" fontId="37" fillId="0" borderId="15" xfId="0" quotePrefix="1" applyFont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7" fillId="0" borderId="16" xfId="0" quotePrefix="1" applyFont="1" applyBorder="1" applyAlignment="1">
      <alignment horizontal="center" vertical="center"/>
    </xf>
    <xf numFmtId="0" fontId="64" fillId="0" borderId="29" xfId="0" applyFont="1" applyBorder="1" applyAlignment="1">
      <alignment horizontal="center" vertical="center" wrapText="1"/>
    </xf>
    <xf numFmtId="0" fontId="64" fillId="0" borderId="40" xfId="0" applyFont="1" applyBorder="1" applyAlignment="1">
      <alignment horizontal="center" vertical="center" wrapText="1"/>
    </xf>
    <xf numFmtId="12" fontId="68" fillId="0" borderId="16" xfId="0" applyNumberFormat="1" applyFont="1" applyBorder="1" applyAlignment="1">
      <alignment horizontal="center" vertical="center" wrapText="1"/>
    </xf>
    <xf numFmtId="0" fontId="68" fillId="0" borderId="16" xfId="0" applyFont="1" applyBorder="1" applyAlignment="1">
      <alignment horizontal="center" vertical="center" wrapText="1"/>
    </xf>
    <xf numFmtId="0" fontId="69" fillId="0" borderId="16" xfId="0" applyFont="1" applyBorder="1" applyAlignment="1">
      <alignment horizontal="center" vertical="center" wrapText="1"/>
    </xf>
    <xf numFmtId="16" fontId="68" fillId="0" borderId="16" xfId="0" applyNumberFormat="1" applyFont="1" applyBorder="1" applyAlignment="1">
      <alignment horizontal="center" vertical="center" wrapText="1"/>
    </xf>
    <xf numFmtId="0" fontId="70" fillId="0" borderId="0" xfId="0" applyFont="1" applyAlignment="1">
      <alignment vertical="center"/>
    </xf>
    <xf numFmtId="0" fontId="71" fillId="0" borderId="0" xfId="0" applyFont="1" applyAlignment="1">
      <alignment vertical="center" wrapText="1"/>
    </xf>
    <xf numFmtId="0" fontId="72" fillId="0" borderId="0" xfId="0" applyFont="1" applyAlignment="1">
      <alignment horizontal="center" vertical="center" wrapText="1"/>
    </xf>
  </cellXfs>
  <cellStyles count="63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2 4" xfId="62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33" xfId="1" xr:uid="{00000000-0005-0000-0000-00001A000000}"/>
    <cellStyle name="Normal 2" xfId="2" xr:uid="{00000000-0005-0000-0000-00001B000000}"/>
    <cellStyle name="Normal 2 2" xfId="27" xr:uid="{00000000-0005-0000-0000-00001C000000}"/>
    <cellStyle name="Normal 2 3" xfId="60" xr:uid="{00000000-0005-0000-0000-00001D000000}"/>
    <cellStyle name="Normal 2 8" xfId="61" xr:uid="{00000000-0005-0000-0000-00001E000000}"/>
    <cellStyle name="Normal 2_112060-QTM" xfId="28" xr:uid="{00000000-0005-0000-0000-00001F000000}"/>
    <cellStyle name="Normal 3" xfId="29" xr:uid="{00000000-0005-0000-0000-000020000000}"/>
    <cellStyle name="Normal 3 2" xfId="30" xr:uid="{00000000-0005-0000-0000-000021000000}"/>
    <cellStyle name="Normal 3 3" xfId="31" xr:uid="{00000000-0005-0000-0000-000022000000}"/>
    <cellStyle name="Normal 3_111030-111048-111061-QTCN" xfId="32" xr:uid="{00000000-0005-0000-0000-000023000000}"/>
    <cellStyle name="Normal 4" xfId="33" xr:uid="{00000000-0005-0000-0000-000024000000}"/>
    <cellStyle name="Normal 4 2" xfId="34" xr:uid="{00000000-0005-0000-0000-000025000000}"/>
    <cellStyle name="Normal 5" xfId="35" xr:uid="{00000000-0005-0000-0000-000026000000}"/>
    <cellStyle name="Normal 6" xfId="36" xr:uid="{00000000-0005-0000-0000-000027000000}"/>
    <cellStyle name="Normal 7" xfId="59" xr:uid="{00000000-0005-0000-0000-000028000000}"/>
    <cellStyle name="Percent [2]" xfId="37" xr:uid="{00000000-0005-0000-0000-000029000000}"/>
    <cellStyle name="Percent 2" xfId="38" xr:uid="{00000000-0005-0000-0000-00002A000000}"/>
    <cellStyle name="Percent 2 2" xfId="39" xr:uid="{00000000-0005-0000-0000-00002B000000}"/>
    <cellStyle name="Percent 2 3" xfId="40" xr:uid="{00000000-0005-0000-0000-00002C000000}"/>
    <cellStyle name="Percent 3" xfId="41" xr:uid="{00000000-0005-0000-0000-00002D000000}"/>
    <cellStyle name="SAPBEXstdData" xfId="42" xr:uid="{00000000-0005-0000-0000-00002E000000}"/>
    <cellStyle name="SAPBEXstdItem" xfId="43" xr:uid="{00000000-0005-0000-0000-00002F000000}"/>
    <cellStyle name="Style 1" xfId="44" xr:uid="{00000000-0005-0000-0000-000030000000}"/>
    <cellStyle name="Times New Roman" xfId="45" xr:uid="{00000000-0005-0000-0000-000031000000}"/>
    <cellStyle name="Total 2" xfId="46" xr:uid="{00000000-0005-0000-0000-000032000000}"/>
    <cellStyle name="Обычный_Лист1" xfId="47" xr:uid="{00000000-0005-0000-0000-000033000000}"/>
    <cellStyle name="똿뗦먛귟 [0.00]_PRODUCT DETAIL Q1" xfId="48" xr:uid="{00000000-0005-0000-0000-000034000000}"/>
    <cellStyle name="똿뗦먛귟_PRODUCT DETAIL Q1" xfId="49" xr:uid="{00000000-0005-0000-0000-000035000000}"/>
    <cellStyle name="믅됞 [0.00]_PRODUCT DETAIL Q1" xfId="50" xr:uid="{00000000-0005-0000-0000-000036000000}"/>
    <cellStyle name="믅됞_PRODUCT DETAIL Q1" xfId="51" xr:uid="{00000000-0005-0000-0000-000037000000}"/>
    <cellStyle name="백분율_HOBONG" xfId="52" xr:uid="{00000000-0005-0000-0000-000038000000}"/>
    <cellStyle name="뷭?_BOOKSHIP" xfId="53" xr:uid="{00000000-0005-0000-0000-000039000000}"/>
    <cellStyle name="콤마 [0]_1202" xfId="54" xr:uid="{00000000-0005-0000-0000-00003A000000}"/>
    <cellStyle name="콤마_1202" xfId="55" xr:uid="{00000000-0005-0000-0000-00003B000000}"/>
    <cellStyle name="통화 [0]_1202" xfId="56" xr:uid="{00000000-0005-0000-0000-00003C000000}"/>
    <cellStyle name="통화_1202" xfId="57" xr:uid="{00000000-0005-0000-0000-00003D000000}"/>
    <cellStyle name="표준_(정보부문)월별인원계획" xfId="58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12" Type="http://schemas.openxmlformats.org/officeDocument/2006/relationships/image" Target="../media/image1.png"/><Relationship Id="rId2" Type="http://schemas.openxmlformats.org/officeDocument/2006/relationships/image" Target="../media/image7.jp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11" Type="http://schemas.openxmlformats.org/officeDocument/2006/relationships/image" Target="../media/image16.png"/><Relationship Id="rId5" Type="http://schemas.openxmlformats.org/officeDocument/2006/relationships/image" Target="../media/image10.png"/><Relationship Id="rId10" Type="http://schemas.openxmlformats.org/officeDocument/2006/relationships/image" Target="../media/image15.emf"/><Relationship Id="rId4" Type="http://schemas.openxmlformats.org/officeDocument/2006/relationships/image" Target="../media/image9.png"/><Relationship Id="rId9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730251</xdr:colOff>
      <xdr:row>3</xdr:row>
      <xdr:rowOff>15876</xdr:rowOff>
    </xdr:from>
    <xdr:to>
      <xdr:col>15</xdr:col>
      <xdr:colOff>317501</xdr:colOff>
      <xdr:row>8</xdr:row>
      <xdr:rowOff>90770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58D20F-2DDF-12E1-78BF-5F5277616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6251" y="920751"/>
          <a:ext cx="2635250" cy="2773644"/>
        </a:xfrm>
        <a:prstGeom prst="rect">
          <a:avLst/>
        </a:prstGeom>
      </xdr:spPr>
    </xdr:pic>
    <xdr:clientData/>
  </xdr:twoCellAnchor>
  <xdr:twoCellAnchor editAs="oneCell">
    <xdr:from>
      <xdr:col>9</xdr:col>
      <xdr:colOff>269875</xdr:colOff>
      <xdr:row>85</xdr:row>
      <xdr:rowOff>730250</xdr:rowOff>
    </xdr:from>
    <xdr:to>
      <xdr:col>15</xdr:col>
      <xdr:colOff>63500</xdr:colOff>
      <xdr:row>105</xdr:row>
      <xdr:rowOff>33883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AE03CF-89AF-472E-AA5C-FBE3B8346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71500" y="27876500"/>
          <a:ext cx="6096000" cy="4177258"/>
        </a:xfrm>
        <a:prstGeom prst="rect">
          <a:avLst/>
        </a:prstGeom>
      </xdr:spPr>
    </xdr:pic>
    <xdr:clientData/>
  </xdr:twoCellAnchor>
  <xdr:twoCellAnchor editAs="oneCell">
    <xdr:from>
      <xdr:col>11</xdr:col>
      <xdr:colOff>301625</xdr:colOff>
      <xdr:row>56</xdr:row>
      <xdr:rowOff>238125</xdr:rowOff>
    </xdr:from>
    <xdr:to>
      <xdr:col>14</xdr:col>
      <xdr:colOff>873125</xdr:colOff>
      <xdr:row>84</xdr:row>
      <xdr:rowOff>339628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0E73B9-D896-43EB-92CD-7D9CEB531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4000" y="23129875"/>
          <a:ext cx="3746500" cy="3943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275168</xdr:colOff>
      <xdr:row>18</xdr:row>
      <xdr:rowOff>895773</xdr:rowOff>
    </xdr:from>
    <xdr:to>
      <xdr:col>17</xdr:col>
      <xdr:colOff>592667</xdr:colOff>
      <xdr:row>19</xdr:row>
      <xdr:rowOff>2722888</xdr:rowOff>
    </xdr:to>
    <xdr:pic>
      <xdr:nvPicPr>
        <xdr:cNvPr id="2" name="Picture 1" descr="A size of a label&#10;&#10;Description automatically generat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58335" y="17511606"/>
          <a:ext cx="2942165" cy="3160615"/>
        </a:xfrm>
        <a:prstGeom prst="rect">
          <a:avLst/>
        </a:prstGeom>
      </xdr:spPr>
    </xdr:pic>
    <xdr:clientData/>
  </xdr:twoCellAnchor>
  <xdr:twoCellAnchor editAs="oneCell">
    <xdr:from>
      <xdr:col>2</xdr:col>
      <xdr:colOff>4360334</xdr:colOff>
      <xdr:row>31</xdr:row>
      <xdr:rowOff>1413933</xdr:rowOff>
    </xdr:from>
    <xdr:to>
      <xdr:col>12</xdr:col>
      <xdr:colOff>211668</xdr:colOff>
      <xdr:row>31</xdr:row>
      <xdr:rowOff>3608619</xdr:rowOff>
    </xdr:to>
    <xdr:pic>
      <xdr:nvPicPr>
        <xdr:cNvPr id="11" name="Picture 10" descr="A bar code on a white label&#10;&#10;Description automatically generated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1" y="52573766"/>
          <a:ext cx="5334000" cy="2194686"/>
        </a:xfrm>
        <a:prstGeom prst="rect">
          <a:avLst/>
        </a:prstGeom>
      </xdr:spPr>
    </xdr:pic>
    <xdr:clientData/>
  </xdr:twoCellAnchor>
  <xdr:twoCellAnchor>
    <xdr:from>
      <xdr:col>2</xdr:col>
      <xdr:colOff>546101</xdr:colOff>
      <xdr:row>31</xdr:row>
      <xdr:rowOff>105833</xdr:rowOff>
    </xdr:from>
    <xdr:to>
      <xdr:col>2</xdr:col>
      <xdr:colOff>4044040</xdr:colOff>
      <xdr:row>31</xdr:row>
      <xdr:rowOff>4271433</xdr:rowOff>
    </xdr:to>
    <xdr:pic>
      <xdr:nvPicPr>
        <xdr:cNvPr id="12" name="Picture 11" descr="A black bag with black text on it&#10;&#10;Description automatically generated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79101" y="51265666"/>
          <a:ext cx="3497939" cy="416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3365503</xdr:colOff>
      <xdr:row>33</xdr:row>
      <xdr:rowOff>359833</xdr:rowOff>
    </xdr:from>
    <xdr:to>
      <xdr:col>2</xdr:col>
      <xdr:colOff>6841069</xdr:colOff>
      <xdr:row>33</xdr:row>
      <xdr:rowOff>3045883</xdr:rowOff>
    </xdr:to>
    <xdr:pic>
      <xdr:nvPicPr>
        <xdr:cNvPr id="18" name="Picture 17" descr="A small white packet with blue text&#10;&#10;Description automatically generated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3" y="57954333"/>
          <a:ext cx="3475566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7598834</xdr:colOff>
      <xdr:row>37</xdr:row>
      <xdr:rowOff>313267</xdr:rowOff>
    </xdr:from>
    <xdr:to>
      <xdr:col>11</xdr:col>
      <xdr:colOff>158754</xdr:colOff>
      <xdr:row>37</xdr:row>
      <xdr:rowOff>3493785</xdr:rowOff>
    </xdr:to>
    <xdr:pic>
      <xdr:nvPicPr>
        <xdr:cNvPr id="19" name="Picture 18" descr="A close-up of a blueprint&#10;&#10;Description automatically generated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20501" y="66776600"/>
          <a:ext cx="4889502" cy="3180518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1778000</xdr:colOff>
      <xdr:row>39</xdr:row>
      <xdr:rowOff>355599</xdr:rowOff>
    </xdr:from>
    <xdr:to>
      <xdr:col>30</xdr:col>
      <xdr:colOff>412751</xdr:colOff>
      <xdr:row>39</xdr:row>
      <xdr:rowOff>4175375</xdr:rowOff>
    </xdr:to>
    <xdr:pic>
      <xdr:nvPicPr>
        <xdr:cNvPr id="20" name="Picture 19" descr="A close-up of a document&#10;&#10;Description automatically generated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99667" y="71941266"/>
          <a:ext cx="17229667" cy="3819776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1714500</xdr:colOff>
      <xdr:row>31</xdr:row>
      <xdr:rowOff>850900</xdr:rowOff>
    </xdr:from>
    <xdr:to>
      <xdr:col>15</xdr:col>
      <xdr:colOff>609295</xdr:colOff>
      <xdr:row>31</xdr:row>
      <xdr:rowOff>3534833</xdr:rowOff>
    </xdr:to>
    <xdr:pic>
      <xdr:nvPicPr>
        <xdr:cNvPr id="21" name="Picture 20" descr="A bar code with black text&#10;&#10;Description automatically generated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277167" y="52010733"/>
          <a:ext cx="7668378" cy="2683933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oneCellAnchor>
    <xdr:from>
      <xdr:col>3</xdr:col>
      <xdr:colOff>7619999</xdr:colOff>
      <xdr:row>31</xdr:row>
      <xdr:rowOff>656165</xdr:rowOff>
    </xdr:from>
    <xdr:ext cx="1829482" cy="1469954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2182666" y="51815998"/>
          <a:ext cx="1829482" cy="146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800">
              <a:solidFill>
                <a:srgbClr val="FF0000"/>
              </a:solidFill>
            </a:rPr>
            <a:t>X</a:t>
          </a:r>
        </a:p>
      </xdr:txBody>
    </xdr:sp>
    <xdr:clientData/>
  </xdr:oneCellAnchor>
  <xdr:oneCellAnchor>
    <xdr:from>
      <xdr:col>3</xdr:col>
      <xdr:colOff>5727701</xdr:colOff>
      <xdr:row>30</xdr:row>
      <xdr:rowOff>1439332</xdr:rowOff>
    </xdr:from>
    <xdr:ext cx="1829482" cy="1469954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0099868" y="51096332"/>
          <a:ext cx="1829482" cy="1469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88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5291667</xdr:colOff>
      <xdr:row>21</xdr:row>
      <xdr:rowOff>148165</xdr:rowOff>
    </xdr:from>
    <xdr:to>
      <xdr:col>1</xdr:col>
      <xdr:colOff>10372423</xdr:colOff>
      <xdr:row>21</xdr:row>
      <xdr:rowOff>3290664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526894-31C0-C6CA-32D1-3F99D7A3E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22373165"/>
          <a:ext cx="5080756" cy="314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3894667</xdr:colOff>
      <xdr:row>21</xdr:row>
      <xdr:rowOff>211667</xdr:rowOff>
    </xdr:from>
    <xdr:to>
      <xdr:col>9</xdr:col>
      <xdr:colOff>588494</xdr:colOff>
      <xdr:row>21</xdr:row>
      <xdr:rowOff>3238501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3C1A846-8C9C-17E5-608B-569F894DC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76500" y="21378334"/>
          <a:ext cx="3869327" cy="3026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6032500</xdr:colOff>
      <xdr:row>23</xdr:row>
      <xdr:rowOff>190501</xdr:rowOff>
    </xdr:from>
    <xdr:ext cx="3527226" cy="2286000"/>
    <xdr:pic>
      <xdr:nvPicPr>
        <xdr:cNvPr id="8" name="Picture 7">
          <a:extLst>
            <a:ext uri="{FF2B5EF4-FFF2-40B4-BE49-F238E27FC236}">
              <a16:creationId xmlns:a16="http://schemas.microsoft.com/office/drawing/2014/main" id="{909D127C-4D78-41AE-AA51-1F3A080B8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67" y="26775834"/>
          <a:ext cx="3527226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6117166</xdr:colOff>
      <xdr:row>17</xdr:row>
      <xdr:rowOff>338667</xdr:rowOff>
    </xdr:from>
    <xdr:ext cx="3640667" cy="2422031"/>
    <xdr:pic>
      <xdr:nvPicPr>
        <xdr:cNvPr id="6" name="Picture 5" descr="A diagram of a golf course&#10;&#10;Description automatically generated">
          <a:extLst>
            <a:ext uri="{FF2B5EF4-FFF2-40B4-BE49-F238E27FC236}">
              <a16:creationId xmlns:a16="http://schemas.microsoft.com/office/drawing/2014/main" id="{9F1721B8-C41E-4BC1-A2E8-E3D266732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138833" y="17801167"/>
          <a:ext cx="3640667" cy="2422031"/>
        </a:xfrm>
        <a:prstGeom prst="rect">
          <a:avLst/>
        </a:prstGeom>
      </xdr:spPr>
    </xdr:pic>
    <xdr:clientData/>
  </xdr:oneCellAnchor>
  <xdr:twoCellAnchor editAs="oneCell">
    <xdr:from>
      <xdr:col>1</xdr:col>
      <xdr:colOff>13694833</xdr:colOff>
      <xdr:row>0</xdr:row>
      <xdr:rowOff>0</xdr:rowOff>
    </xdr:from>
    <xdr:to>
      <xdr:col>1</xdr:col>
      <xdr:colOff>15726834</xdr:colOff>
      <xdr:row>3</xdr:row>
      <xdr:rowOff>339548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34D3878-9928-4C50-852B-D3E56F92B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716500" y="0"/>
          <a:ext cx="2032001" cy="2138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1016002</xdr:colOff>
      <xdr:row>0</xdr:row>
      <xdr:rowOff>21167</xdr:rowOff>
    </xdr:from>
    <xdr:to>
      <xdr:col>10</xdr:col>
      <xdr:colOff>42334</xdr:colOff>
      <xdr:row>4</xdr:row>
      <xdr:rowOff>148167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C2D8E83-C2EC-4700-9047-37A393954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97835" y="21167"/>
          <a:ext cx="1238249" cy="1312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6"/>
  <sheetViews>
    <sheetView tabSelected="1" view="pageBreakPreview" topLeftCell="A87" zoomScale="40" zoomScaleNormal="25" zoomScaleSheetLayoutView="40" zoomScalePageLayoutView="55" workbookViewId="0">
      <selection activeCell="C83" sqref="C83:I83"/>
    </sheetView>
  </sheetViews>
  <sheetFormatPr defaultColWidth="9.26953125" defaultRowHeight="16.5"/>
  <cols>
    <col min="1" max="1" width="8.81640625" style="83" customWidth="1"/>
    <col min="2" max="2" width="24.54296875" style="83" customWidth="1"/>
    <col min="3" max="3" width="23.7265625" style="83" bestFit="1" customWidth="1"/>
    <col min="4" max="4" width="25.26953125" style="83" customWidth="1"/>
    <col min="5" max="5" width="21.6328125" style="83" customWidth="1"/>
    <col min="6" max="6" width="24.453125" style="83" customWidth="1"/>
    <col min="7" max="7" width="22.453125" style="84" customWidth="1"/>
    <col min="8" max="9" width="19.1796875" style="83" customWidth="1"/>
    <col min="10" max="10" width="15.81640625" style="83" customWidth="1"/>
    <col min="11" max="11" width="15.453125" style="83" customWidth="1"/>
    <col min="12" max="12" width="15.26953125" style="83" customWidth="1"/>
    <col min="13" max="13" width="16.7265625" style="83" customWidth="1"/>
    <col min="14" max="15" width="13.453125" style="83" customWidth="1"/>
    <col min="16" max="16" width="17.81640625" style="83" customWidth="1"/>
    <col min="17" max="17" width="14.7265625" style="83" bestFit="1" customWidth="1"/>
    <col min="18" max="16384" width="9.26953125" style="83"/>
  </cols>
  <sheetData>
    <row r="1" spans="1:16" s="1" customFormat="1" ht="24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302" t="s">
        <v>77</v>
      </c>
      <c r="N1" s="302" t="s">
        <v>77</v>
      </c>
      <c r="O1" s="303" t="s">
        <v>78</v>
      </c>
      <c r="P1" s="303"/>
    </row>
    <row r="2" spans="1:16" s="1" customFormat="1" ht="24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302" t="s">
        <v>79</v>
      </c>
      <c r="N2" s="302" t="s">
        <v>79</v>
      </c>
      <c r="O2" s="304" t="s">
        <v>80</v>
      </c>
      <c r="P2" s="304"/>
    </row>
    <row r="3" spans="1:16" s="1" customFormat="1" ht="24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302" t="s">
        <v>81</v>
      </c>
      <c r="N3" s="302" t="s">
        <v>81</v>
      </c>
      <c r="O3" s="303">
        <v>1</v>
      </c>
      <c r="P3" s="303"/>
    </row>
    <row r="4" spans="1:16" s="2" customFormat="1" ht="33.5" customHeight="1">
      <c r="A4" s="112"/>
      <c r="B4" s="113" t="s">
        <v>238</v>
      </c>
      <c r="C4" s="112"/>
      <c r="D4" s="112"/>
      <c r="E4" s="112"/>
      <c r="F4" s="112"/>
      <c r="G4" s="306" t="s">
        <v>254</v>
      </c>
      <c r="H4" s="306"/>
      <c r="I4" s="306"/>
      <c r="J4" s="306"/>
      <c r="K4" s="306"/>
      <c r="L4" s="306"/>
      <c r="M4" s="112"/>
      <c r="N4" s="112"/>
      <c r="O4" s="112"/>
      <c r="P4" s="112"/>
    </row>
    <row r="5" spans="1:16" s="2" customFormat="1" ht="33.5" customHeight="1">
      <c r="A5" s="112"/>
      <c r="B5" s="138" t="s">
        <v>0</v>
      </c>
      <c r="C5" s="138"/>
      <c r="D5" s="113"/>
      <c r="E5" s="112"/>
      <c r="F5" s="114"/>
      <c r="G5" s="306"/>
      <c r="H5" s="306"/>
      <c r="I5" s="306"/>
      <c r="J5" s="306"/>
      <c r="K5" s="306"/>
      <c r="L5" s="306"/>
      <c r="M5" s="112"/>
      <c r="N5" s="112"/>
      <c r="O5" s="112"/>
      <c r="P5" s="112"/>
    </row>
    <row r="6" spans="1:16" s="3" customFormat="1" ht="33.5" customHeight="1">
      <c r="A6" s="112"/>
      <c r="B6" s="113" t="s">
        <v>43</v>
      </c>
      <c r="C6" s="113"/>
      <c r="D6" s="4" t="s">
        <v>116</v>
      </c>
      <c r="E6" s="109"/>
      <c r="F6" s="113"/>
      <c r="G6" s="306"/>
      <c r="H6" s="306"/>
      <c r="I6" s="306"/>
      <c r="J6" s="306"/>
      <c r="K6" s="306"/>
      <c r="L6" s="306"/>
      <c r="M6" s="114"/>
      <c r="N6" s="364"/>
      <c r="O6" s="114"/>
      <c r="P6" s="114"/>
    </row>
    <row r="7" spans="1:16" s="3" customFormat="1" ht="33.5" customHeight="1">
      <c r="A7" s="112"/>
      <c r="B7" s="113" t="s">
        <v>44</v>
      </c>
      <c r="C7" s="113"/>
      <c r="D7" s="4" t="s">
        <v>237</v>
      </c>
      <c r="E7" s="4"/>
      <c r="F7" s="113"/>
      <c r="G7" s="306"/>
      <c r="H7" s="306"/>
      <c r="I7" s="306"/>
      <c r="J7" s="306"/>
      <c r="K7" s="306"/>
      <c r="L7" s="306"/>
      <c r="M7" s="114"/>
      <c r="N7" s="114"/>
      <c r="O7" s="114"/>
      <c r="P7" s="114"/>
    </row>
    <row r="8" spans="1:16" s="3" customFormat="1" ht="77.5" customHeight="1">
      <c r="A8" s="112"/>
      <c r="B8" s="113" t="s">
        <v>45</v>
      </c>
      <c r="C8" s="113"/>
      <c r="D8" s="275" t="s">
        <v>239</v>
      </c>
      <c r="E8" s="275"/>
      <c r="F8" s="275"/>
      <c r="G8" s="306"/>
      <c r="H8" s="306"/>
      <c r="I8" s="306"/>
      <c r="J8" s="306"/>
      <c r="K8" s="306"/>
      <c r="L8" s="306"/>
      <c r="M8" s="114"/>
      <c r="N8" s="114"/>
      <c r="O8" s="114"/>
      <c r="P8" s="114"/>
    </row>
    <row r="9" spans="1:16" s="5" customFormat="1" ht="32.5">
      <c r="B9" s="6" t="s">
        <v>1</v>
      </c>
      <c r="C9" s="6"/>
      <c r="D9" s="7" t="s">
        <v>115</v>
      </c>
      <c r="E9" s="7"/>
      <c r="F9" s="8"/>
      <c r="G9" s="9"/>
      <c r="H9" s="8"/>
      <c r="I9" s="8"/>
      <c r="J9" s="8"/>
      <c r="K9" s="8"/>
      <c r="L9" s="8"/>
      <c r="M9" s="8"/>
      <c r="N9" s="8"/>
      <c r="O9" s="8"/>
      <c r="P9" s="8"/>
    </row>
    <row r="10" spans="1:16" s="5" customFormat="1" ht="32.5">
      <c r="B10" s="10" t="s">
        <v>2</v>
      </c>
      <c r="C10" s="10"/>
      <c r="D10" s="11" t="s">
        <v>91</v>
      </c>
      <c r="E10" s="11"/>
      <c r="F10" s="11"/>
      <c r="G10" s="12"/>
      <c r="H10" s="11"/>
      <c r="I10" s="13"/>
      <c r="J10" s="13" t="s">
        <v>46</v>
      </c>
      <c r="K10" s="13"/>
      <c r="L10" s="14" t="s">
        <v>240</v>
      </c>
      <c r="M10" s="14"/>
      <c r="N10" s="14"/>
      <c r="O10" s="14"/>
      <c r="P10" s="14"/>
    </row>
    <row r="11" spans="1:16" s="5" customFormat="1" ht="58" customHeight="1">
      <c r="B11" s="13" t="s">
        <v>3</v>
      </c>
      <c r="C11" s="13"/>
      <c r="D11" s="268"/>
      <c r="E11" s="269"/>
      <c r="F11" s="269"/>
      <c r="G11" s="15"/>
      <c r="H11" s="16"/>
      <c r="I11" s="13"/>
      <c r="J11" s="13" t="s">
        <v>4</v>
      </c>
      <c r="K11" s="13"/>
      <c r="L11" s="305" t="s">
        <v>90</v>
      </c>
      <c r="M11" s="305"/>
      <c r="N11" s="305"/>
      <c r="O11" s="305"/>
      <c r="P11" s="305"/>
    </row>
    <row r="12" spans="1:16" s="5" customFormat="1" ht="32.5">
      <c r="B12" s="13" t="s">
        <v>5</v>
      </c>
      <c r="C12" s="13"/>
      <c r="D12" s="17"/>
      <c r="E12" s="13"/>
      <c r="F12" s="13"/>
      <c r="G12" s="18"/>
      <c r="H12" s="19"/>
      <c r="I12" s="13"/>
      <c r="J12" s="13" t="s">
        <v>83</v>
      </c>
      <c r="L12" s="13" t="s">
        <v>84</v>
      </c>
      <c r="M12" s="13"/>
      <c r="N12" s="19"/>
      <c r="O12" s="19"/>
      <c r="P12" s="14"/>
    </row>
    <row r="13" spans="1:16" s="5" customFormat="1" ht="32.5">
      <c r="B13" s="270"/>
      <c r="C13" s="270"/>
      <c r="D13" s="270"/>
      <c r="E13" s="270"/>
      <c r="F13" s="270"/>
      <c r="G13" s="18"/>
      <c r="H13" s="19"/>
      <c r="I13" s="13"/>
      <c r="J13" s="13" t="s">
        <v>6</v>
      </c>
      <c r="K13" s="13"/>
      <c r="L13" s="13"/>
      <c r="M13" s="19"/>
      <c r="N13" s="14"/>
      <c r="O13" s="14"/>
      <c r="P13" s="19"/>
    </row>
    <row r="14" spans="1:16" s="5" customFormat="1" ht="32.5">
      <c r="B14" s="13" t="s">
        <v>50</v>
      </c>
      <c r="C14" s="13"/>
      <c r="D14" s="13" t="s">
        <v>7</v>
      </c>
      <c r="E14" s="13"/>
      <c r="F14" s="13"/>
      <c r="G14" s="20"/>
      <c r="H14" s="13"/>
      <c r="I14" s="13"/>
      <c r="J14" s="13" t="s">
        <v>8</v>
      </c>
      <c r="K14" s="13"/>
      <c r="L14" s="14" t="s">
        <v>82</v>
      </c>
      <c r="M14" s="14"/>
      <c r="N14" s="14"/>
      <c r="O14" s="14"/>
      <c r="P14" s="14"/>
    </row>
    <row r="15" spans="1:16" s="5" customFormat="1" ht="21" customHeight="1">
      <c r="B15" s="21" t="s">
        <v>67</v>
      </c>
      <c r="C15" s="21"/>
      <c r="D15" s="21"/>
      <c r="E15" s="6"/>
      <c r="F15" s="6"/>
      <c r="G15" s="22"/>
      <c r="H15" s="6"/>
      <c r="I15" s="6"/>
      <c r="J15" s="6"/>
      <c r="K15" s="6"/>
      <c r="L15" s="6"/>
      <c r="M15" s="6"/>
      <c r="N15" s="6"/>
      <c r="O15" s="6"/>
      <c r="P15" s="6"/>
    </row>
    <row r="16" spans="1:16" s="23" customFormat="1" ht="18.75" customHeight="1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7" s="143" customFormat="1" ht="38.15" customHeight="1">
      <c r="B17" s="144"/>
      <c r="C17" s="144" t="s">
        <v>76</v>
      </c>
      <c r="D17" s="144" t="s">
        <v>9</v>
      </c>
      <c r="E17" s="145" t="s">
        <v>58</v>
      </c>
      <c r="F17" s="145"/>
      <c r="G17" s="145" t="s">
        <v>62</v>
      </c>
      <c r="H17" s="145" t="s">
        <v>10</v>
      </c>
      <c r="I17" s="145" t="s">
        <v>59</v>
      </c>
      <c r="J17" s="145" t="s">
        <v>60</v>
      </c>
      <c r="K17" s="145" t="s">
        <v>61</v>
      </c>
      <c r="L17" s="145"/>
      <c r="M17" s="145"/>
      <c r="N17" s="145"/>
      <c r="O17" s="145"/>
      <c r="P17" s="144" t="s">
        <v>11</v>
      </c>
    </row>
    <row r="18" spans="2:17" s="143" customFormat="1" ht="45.65" customHeight="1">
      <c r="B18" s="146" t="s">
        <v>12</v>
      </c>
      <c r="C18" s="146"/>
      <c r="D18" s="147" t="s">
        <v>117</v>
      </c>
      <c r="E18" s="148"/>
      <c r="F18" s="149"/>
      <c r="G18" s="149">
        <v>0</v>
      </c>
      <c r="H18" s="149">
        <v>0</v>
      </c>
      <c r="I18" s="149">
        <v>3</v>
      </c>
      <c r="J18" s="149">
        <v>0</v>
      </c>
      <c r="K18" s="149">
        <v>0</v>
      </c>
      <c r="L18" s="149"/>
      <c r="M18" s="149"/>
      <c r="N18" s="149"/>
      <c r="O18" s="149"/>
      <c r="P18" s="150">
        <f>SUM(E18:O18)</f>
        <v>3</v>
      </c>
    </row>
    <row r="19" spans="2:17" s="143" customFormat="1" ht="45.65" customHeight="1">
      <c r="B19" s="146" t="s">
        <v>65</v>
      </c>
      <c r="C19" s="146"/>
      <c r="D19" s="148" t="str">
        <f>+D18</f>
        <v>BLACK</v>
      </c>
      <c r="E19" s="148"/>
      <c r="F19" s="149"/>
      <c r="G19" s="149">
        <f>ROUNDUP(G18*3%,0)</f>
        <v>0</v>
      </c>
      <c r="H19" s="149">
        <f t="shared" ref="H19:K19" si="0">ROUNDUP(H18*3%,0)</f>
        <v>0</v>
      </c>
      <c r="I19" s="149">
        <v>0</v>
      </c>
      <c r="J19" s="149">
        <f t="shared" si="0"/>
        <v>0</v>
      </c>
      <c r="K19" s="149">
        <f t="shared" si="0"/>
        <v>0</v>
      </c>
      <c r="L19" s="149"/>
      <c r="M19" s="149"/>
      <c r="N19" s="149"/>
      <c r="O19" s="149"/>
      <c r="P19" s="150">
        <f>SUM(E19:O19)</f>
        <v>0</v>
      </c>
    </row>
    <row r="20" spans="2:17" s="151" customFormat="1" ht="45.65" customHeight="1">
      <c r="B20" s="152" t="s">
        <v>13</v>
      </c>
      <c r="C20" s="152"/>
      <c r="D20" s="153" t="str">
        <f>+D19</f>
        <v>BLACK</v>
      </c>
      <c r="E20" s="154"/>
      <c r="F20" s="155"/>
      <c r="G20" s="155">
        <f t="shared" ref="G20:K20" si="1">SUM(G18:G19)</f>
        <v>0</v>
      </c>
      <c r="H20" s="155">
        <f t="shared" si="1"/>
        <v>0</v>
      </c>
      <c r="I20" s="155">
        <f t="shared" si="1"/>
        <v>3</v>
      </c>
      <c r="J20" s="155">
        <f t="shared" si="1"/>
        <v>0</v>
      </c>
      <c r="K20" s="155">
        <f t="shared" si="1"/>
        <v>0</v>
      </c>
      <c r="L20" s="155"/>
      <c r="M20" s="155"/>
      <c r="N20" s="155"/>
      <c r="O20" s="155"/>
      <c r="P20" s="155">
        <f>SUM(P18:P19)</f>
        <v>3</v>
      </c>
    </row>
    <row r="21" spans="2:17" s="143" customFormat="1" ht="38.5" hidden="1" customHeight="1">
      <c r="B21" s="144"/>
      <c r="C21" s="144" t="s">
        <v>76</v>
      </c>
      <c r="D21" s="144" t="s">
        <v>9</v>
      </c>
      <c r="E21" s="145" t="s">
        <v>58</v>
      </c>
      <c r="F21" s="145"/>
      <c r="G21" s="145" t="s">
        <v>62</v>
      </c>
      <c r="H21" s="145" t="s">
        <v>10</v>
      </c>
      <c r="I21" s="145" t="s">
        <v>59</v>
      </c>
      <c r="J21" s="145" t="s">
        <v>60</v>
      </c>
      <c r="K21" s="145" t="s">
        <v>61</v>
      </c>
      <c r="L21" s="145"/>
      <c r="M21" s="145"/>
      <c r="N21" s="145"/>
      <c r="O21" s="145"/>
      <c r="P21" s="144" t="s">
        <v>11</v>
      </c>
    </row>
    <row r="22" spans="2:17" s="143" customFormat="1" ht="38.5" hidden="1" customHeight="1">
      <c r="B22" s="146" t="s">
        <v>12</v>
      </c>
      <c r="C22" s="146"/>
      <c r="D22" s="147" t="s">
        <v>203</v>
      </c>
      <c r="E22" s="148"/>
      <c r="F22" s="149"/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/>
      <c r="M22" s="149"/>
      <c r="N22" s="149"/>
      <c r="O22" s="149"/>
      <c r="P22" s="150">
        <f>SUM(E22:O22)</f>
        <v>0</v>
      </c>
      <c r="Q22" s="143">
        <f>P22*5%</f>
        <v>0</v>
      </c>
    </row>
    <row r="23" spans="2:17" s="143" customFormat="1" ht="38.5" hidden="1" customHeight="1">
      <c r="B23" s="146" t="s">
        <v>65</v>
      </c>
      <c r="C23" s="146"/>
      <c r="D23" s="147" t="str">
        <f>+D22</f>
        <v>GREEN</v>
      </c>
      <c r="E23" s="148"/>
      <c r="F23" s="149"/>
      <c r="G23" s="149">
        <f>ROUNDUP(G22*3%,0)</f>
        <v>0</v>
      </c>
      <c r="H23" s="149">
        <f t="shared" ref="H23" si="2">ROUNDUP(H22*3%,0)</f>
        <v>0</v>
      </c>
      <c r="I23" s="149">
        <v>0</v>
      </c>
      <c r="J23" s="149">
        <f t="shared" ref="J23" si="3">ROUNDUP(J22*3%,0)</f>
        <v>0</v>
      </c>
      <c r="K23" s="149">
        <f t="shared" ref="K23" si="4">ROUNDUP(K22*3%,0)</f>
        <v>0</v>
      </c>
      <c r="L23" s="149"/>
      <c r="M23" s="149"/>
      <c r="N23" s="149"/>
      <c r="O23" s="149"/>
      <c r="P23" s="150">
        <f>SUM(E23:O23)</f>
        <v>0</v>
      </c>
    </row>
    <row r="24" spans="2:17" s="151" customFormat="1" ht="38.5" hidden="1" customHeight="1">
      <c r="B24" s="152" t="s">
        <v>13</v>
      </c>
      <c r="C24" s="152"/>
      <c r="D24" s="156" t="str">
        <f>+D23</f>
        <v>GREEN</v>
      </c>
      <c r="E24" s="154"/>
      <c r="F24" s="155"/>
      <c r="G24" s="155">
        <f t="shared" ref="G24:K24" si="5">SUM(G22:G23)</f>
        <v>0</v>
      </c>
      <c r="H24" s="155">
        <f t="shared" si="5"/>
        <v>0</v>
      </c>
      <c r="I24" s="155">
        <f t="shared" si="5"/>
        <v>0</v>
      </c>
      <c r="J24" s="155">
        <f t="shared" si="5"/>
        <v>0</v>
      </c>
      <c r="K24" s="155">
        <f t="shared" si="5"/>
        <v>0</v>
      </c>
      <c r="L24" s="155"/>
      <c r="M24" s="155"/>
      <c r="N24" s="155"/>
      <c r="O24" s="155"/>
      <c r="P24" s="155">
        <f>SUM(P22:P23)</f>
        <v>0</v>
      </c>
    </row>
    <row r="25" spans="2:17" s="151" customFormat="1" ht="38.5" hidden="1" customHeight="1">
      <c r="B25" s="157"/>
      <c r="C25" s="157"/>
      <c r="D25" s="158"/>
      <c r="E25" s="159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</row>
    <row r="26" spans="2:17" s="143" customFormat="1" ht="38.5" hidden="1" customHeight="1">
      <c r="B26" s="144"/>
      <c r="C26" s="144" t="s">
        <v>76</v>
      </c>
      <c r="D26" s="144" t="s">
        <v>9</v>
      </c>
      <c r="E26" s="145" t="s">
        <v>58</v>
      </c>
      <c r="F26" s="145"/>
      <c r="G26" s="145" t="s">
        <v>62</v>
      </c>
      <c r="H26" s="145" t="s">
        <v>10</v>
      </c>
      <c r="I26" s="145" t="s">
        <v>59</v>
      </c>
      <c r="J26" s="145" t="s">
        <v>60</v>
      </c>
      <c r="K26" s="145" t="s">
        <v>61</v>
      </c>
      <c r="L26" s="145"/>
      <c r="M26" s="145"/>
      <c r="N26" s="145"/>
      <c r="O26" s="145"/>
      <c r="P26" s="144" t="s">
        <v>11</v>
      </c>
    </row>
    <row r="27" spans="2:17" s="143" customFormat="1" ht="38.5" hidden="1" customHeight="1">
      <c r="B27" s="146" t="s">
        <v>12</v>
      </c>
      <c r="C27" s="146"/>
      <c r="D27" s="147" t="s">
        <v>117</v>
      </c>
      <c r="E27" s="148"/>
      <c r="F27" s="149"/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/>
      <c r="M27" s="149"/>
      <c r="N27" s="149"/>
      <c r="O27" s="149"/>
      <c r="P27" s="150">
        <f>SUM(E27:O27)</f>
        <v>0</v>
      </c>
      <c r="Q27" s="143">
        <f>P27*5%</f>
        <v>0</v>
      </c>
    </row>
    <row r="28" spans="2:17" s="143" customFormat="1" ht="38.5" hidden="1" customHeight="1">
      <c r="B28" s="146" t="s">
        <v>65</v>
      </c>
      <c r="C28" s="146"/>
      <c r="D28" s="147" t="str">
        <f>+D27</f>
        <v>BLACK</v>
      </c>
      <c r="E28" s="148"/>
      <c r="F28" s="149"/>
      <c r="G28" s="149">
        <f>ROUNDUP(G27*3%,0)</f>
        <v>0</v>
      </c>
      <c r="H28" s="149">
        <f t="shared" ref="H28" si="6">ROUNDUP(H27*3%,0)</f>
        <v>0</v>
      </c>
      <c r="I28" s="149">
        <v>0</v>
      </c>
      <c r="J28" s="149">
        <f t="shared" ref="J28:K28" si="7">ROUNDUP(J27*3%,0)</f>
        <v>0</v>
      </c>
      <c r="K28" s="149">
        <f t="shared" si="7"/>
        <v>0</v>
      </c>
      <c r="L28" s="149"/>
      <c r="M28" s="149"/>
      <c r="N28" s="149"/>
      <c r="O28" s="149"/>
      <c r="P28" s="150">
        <f>SUM(E28:O28)</f>
        <v>0</v>
      </c>
    </row>
    <row r="29" spans="2:17" s="151" customFormat="1" ht="38.5" hidden="1" customHeight="1">
      <c r="B29" s="152" t="s">
        <v>13</v>
      </c>
      <c r="C29" s="152"/>
      <c r="D29" s="156" t="str">
        <f>+D28</f>
        <v>BLACK</v>
      </c>
      <c r="E29" s="154"/>
      <c r="F29" s="155"/>
      <c r="G29" s="155">
        <f t="shared" ref="G29:K29" si="8">SUM(G27:G28)</f>
        <v>0</v>
      </c>
      <c r="H29" s="155">
        <f t="shared" si="8"/>
        <v>0</v>
      </c>
      <c r="I29" s="155">
        <f t="shared" si="8"/>
        <v>0</v>
      </c>
      <c r="J29" s="155">
        <f t="shared" si="8"/>
        <v>0</v>
      </c>
      <c r="K29" s="155">
        <f t="shared" si="8"/>
        <v>0</v>
      </c>
      <c r="L29" s="155"/>
      <c r="M29" s="155"/>
      <c r="N29" s="155"/>
      <c r="O29" s="155"/>
      <c r="P29" s="155">
        <f>SUM(P27:P28)</f>
        <v>0</v>
      </c>
    </row>
    <row r="30" spans="2:17" s="143" customFormat="1" ht="38.5" customHeight="1">
      <c r="B30" s="161"/>
      <c r="C30" s="161"/>
      <c r="D30" s="161"/>
      <c r="E30" s="162"/>
      <c r="F30" s="163"/>
      <c r="G30" s="163"/>
      <c r="H30" s="162"/>
      <c r="I30" s="162"/>
      <c r="J30" s="162"/>
      <c r="K30" s="162"/>
      <c r="L30" s="162"/>
      <c r="M30" s="164"/>
      <c r="N30" s="165"/>
      <c r="O30" s="165"/>
      <c r="P30" s="165"/>
    </row>
    <row r="31" spans="2:17" s="151" customFormat="1" ht="42.75" customHeight="1">
      <c r="B31" s="166" t="s">
        <v>14</v>
      </c>
      <c r="C31" s="167"/>
      <c r="D31" s="166"/>
      <c r="E31" s="168"/>
      <c r="F31" s="169"/>
      <c r="G31" s="169">
        <f>G20+G24+G29</f>
        <v>0</v>
      </c>
      <c r="H31" s="169">
        <f>H20+H24+H29</f>
        <v>0</v>
      </c>
      <c r="I31" s="169">
        <f>I20+I24+I29</f>
        <v>3</v>
      </c>
      <c r="J31" s="169">
        <f>J20+J24+J29</f>
        <v>0</v>
      </c>
      <c r="K31" s="169">
        <f>K20+K24+K29</f>
        <v>0</v>
      </c>
      <c r="L31" s="169"/>
      <c r="M31" s="169"/>
      <c r="N31" s="169"/>
      <c r="O31" s="169"/>
      <c r="P31" s="169">
        <f>P20+P24+P29</f>
        <v>3</v>
      </c>
    </row>
    <row r="32" spans="2:17" s="25" customFormat="1" ht="20.25" customHeight="1">
      <c r="B32" s="26"/>
      <c r="C32" s="26"/>
      <c r="D32" s="27"/>
      <c r="E32" s="28"/>
      <c r="F32" s="29"/>
      <c r="G32" s="30"/>
      <c r="H32" s="31"/>
      <c r="I32" s="31"/>
      <c r="J32" s="31"/>
      <c r="K32" s="31"/>
      <c r="L32" s="32"/>
      <c r="M32" s="33"/>
      <c r="N32" s="29"/>
      <c r="O32" s="29"/>
      <c r="P32" s="29"/>
    </row>
    <row r="33" spans="1:17" s="1" customFormat="1" ht="30.75" customHeight="1" thickBot="1">
      <c r="B33" s="8" t="s">
        <v>15</v>
      </c>
      <c r="C33" s="34"/>
      <c r="D33" s="34"/>
      <c r="E33" s="34"/>
      <c r="F33" s="35"/>
      <c r="G33" s="36"/>
      <c r="H33" s="35"/>
      <c r="I33" s="35"/>
      <c r="J33" s="35"/>
      <c r="K33" s="35"/>
      <c r="L33" s="35"/>
      <c r="N33" s="37"/>
      <c r="O33" s="37"/>
      <c r="P33" s="38"/>
    </row>
    <row r="34" spans="1:17" s="39" customFormat="1" ht="156.65" customHeight="1" thickBot="1">
      <c r="A34" s="271" t="s">
        <v>16</v>
      </c>
      <c r="B34" s="272"/>
      <c r="C34" s="273"/>
      <c r="D34" s="85" t="s">
        <v>17</v>
      </c>
      <c r="E34" s="86" t="s">
        <v>18</v>
      </c>
      <c r="F34" s="85" t="s">
        <v>19</v>
      </c>
      <c r="G34" s="87" t="s">
        <v>20</v>
      </c>
      <c r="H34" s="87" t="s">
        <v>21</v>
      </c>
      <c r="I34" s="87" t="s">
        <v>37</v>
      </c>
      <c r="J34" s="87" t="s">
        <v>38</v>
      </c>
      <c r="K34" s="87" t="s">
        <v>93</v>
      </c>
      <c r="L34" s="87" t="s">
        <v>39</v>
      </c>
      <c r="M34" s="310" t="s">
        <v>52</v>
      </c>
      <c r="N34" s="311"/>
      <c r="O34" s="311"/>
      <c r="P34" s="312"/>
    </row>
    <row r="35" spans="1:17" s="43" customFormat="1" ht="54" customHeight="1">
      <c r="A35" s="40" t="str">
        <f>$D$20</f>
        <v>BLACK</v>
      </c>
      <c r="B35" s="115"/>
      <c r="C35" s="115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</row>
    <row r="36" spans="1:17" s="5" customFormat="1" ht="105" customHeight="1">
      <c r="A36" s="44">
        <v>1</v>
      </c>
      <c r="B36" s="239" t="str">
        <f>L11</f>
        <v>BRUSH FLEECE 80%COTTON 20%POLY 370GSM</v>
      </c>
      <c r="C36" s="239"/>
      <c r="D36" s="110" t="s">
        <v>51</v>
      </c>
      <c r="E36" s="365" t="s">
        <v>241</v>
      </c>
      <c r="F36" s="46" t="s">
        <v>10</v>
      </c>
      <c r="G36" s="47">
        <f>P20</f>
        <v>3</v>
      </c>
      <c r="H36" s="46">
        <v>1.22</v>
      </c>
      <c r="I36" s="48">
        <f>G36*H36</f>
        <v>3.66</v>
      </c>
      <c r="J36" s="48">
        <f>I36*2.95%+I36/30*0.5+I36*3%</f>
        <v>0.27877000000000002</v>
      </c>
      <c r="K36" s="48">
        <v>2</v>
      </c>
      <c r="L36" s="49">
        <f>+ROUNDUP(K36+J36+I36,0)</f>
        <v>6</v>
      </c>
      <c r="M36" s="307"/>
      <c r="N36" s="308"/>
      <c r="O36" s="308"/>
      <c r="P36" s="309"/>
      <c r="Q36" s="117">
        <f>L36-828-887-25-76-80</f>
        <v>-1890</v>
      </c>
    </row>
    <row r="37" spans="1:17" s="5" customFormat="1" ht="113.5" customHeight="1">
      <c r="A37" s="44">
        <v>2</v>
      </c>
      <c r="B37" s="236" t="s">
        <v>85</v>
      </c>
      <c r="C37" s="238"/>
      <c r="D37" s="110" t="s">
        <v>92</v>
      </c>
      <c r="E37" s="45" t="str">
        <f>E36</f>
        <v>19-0303 TCX “JET BLACK”</v>
      </c>
      <c r="F37" s="46" t="s">
        <v>10</v>
      </c>
      <c r="G37" s="47">
        <f>G36</f>
        <v>3</v>
      </c>
      <c r="H37" s="46">
        <v>0.22</v>
      </c>
      <c r="I37" s="48">
        <f t="shared" ref="I37" si="9">G37*H37</f>
        <v>0.66</v>
      </c>
      <c r="J37" s="48">
        <f>I37*10%</f>
        <v>6.6000000000000003E-2</v>
      </c>
      <c r="K37" s="48"/>
      <c r="L37" s="49">
        <f t="shared" ref="L37" si="10">+K37+J37+I37</f>
        <v>0.72599999999999998</v>
      </c>
      <c r="M37" s="307"/>
      <c r="N37" s="308"/>
      <c r="O37" s="308"/>
      <c r="P37" s="309"/>
      <c r="Q37" s="117">
        <f>L37-463</f>
        <v>-462.274</v>
      </c>
    </row>
    <row r="38" spans="1:17" s="43" customFormat="1" ht="54" hidden="1" customHeight="1">
      <c r="A38" s="40" t="str">
        <f>D22</f>
        <v>GREEN</v>
      </c>
      <c r="B38" s="41"/>
      <c r="C38" s="41"/>
      <c r="D38" s="11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</row>
    <row r="39" spans="1:17" s="5" customFormat="1" ht="105" hidden="1" customHeight="1">
      <c r="A39" s="44">
        <v>1</v>
      </c>
      <c r="B39" s="239" t="str">
        <f>B36</f>
        <v>BRUSH FLEECE 80%COTTON 20%POLY 370GSM</v>
      </c>
      <c r="C39" s="239"/>
      <c r="D39" s="110" t="s">
        <v>51</v>
      </c>
      <c r="E39" s="45" t="str">
        <f>A38</f>
        <v>GREEN</v>
      </c>
      <c r="F39" s="46" t="s">
        <v>10</v>
      </c>
      <c r="G39" s="47">
        <f>P24</f>
        <v>0</v>
      </c>
      <c r="H39" s="46">
        <v>1.22</v>
      </c>
      <c r="I39" s="48">
        <f>G39*H39</f>
        <v>0</v>
      </c>
      <c r="J39" s="48">
        <f>I39*2.95%+I39/30*0.5+I39*3%</f>
        <v>0</v>
      </c>
      <c r="K39" s="48">
        <v>2</v>
      </c>
      <c r="L39" s="49">
        <f>+K39+J39+I39</f>
        <v>2</v>
      </c>
      <c r="M39" s="307" t="s">
        <v>118</v>
      </c>
      <c r="N39" s="308"/>
      <c r="O39" s="308"/>
      <c r="P39" s="309"/>
      <c r="Q39" s="117">
        <f>L39-245-523</f>
        <v>-766</v>
      </c>
    </row>
    <row r="40" spans="1:17" s="5" customFormat="1" ht="105" hidden="1" customHeight="1">
      <c r="A40" s="44">
        <v>2</v>
      </c>
      <c r="B40" s="236" t="str">
        <f>B37</f>
        <v>100%COTTON RIB 1x1 _430GSM</v>
      </c>
      <c r="C40" s="238"/>
      <c r="D40" s="110" t="str">
        <f>$D$37</f>
        <v>LAI TAY, LAI ÁO</v>
      </c>
      <c r="E40" s="45" t="str">
        <f>E39</f>
        <v>GREEN</v>
      </c>
      <c r="F40" s="46" t="s">
        <v>10</v>
      </c>
      <c r="G40" s="47">
        <f>G39</f>
        <v>0</v>
      </c>
      <c r="H40" s="46">
        <v>0.22</v>
      </c>
      <c r="I40" s="48">
        <f t="shared" ref="I40" si="11">G40*H40</f>
        <v>0</v>
      </c>
      <c r="J40" s="48">
        <f>I40*10%</f>
        <v>0</v>
      </c>
      <c r="K40" s="48"/>
      <c r="L40" s="49">
        <f t="shared" ref="L40" si="12">+K40+J40+I40</f>
        <v>0</v>
      </c>
      <c r="M40" s="307" t="s">
        <v>118</v>
      </c>
      <c r="N40" s="308"/>
      <c r="O40" s="308"/>
      <c r="P40" s="309"/>
      <c r="Q40" s="117"/>
    </row>
    <row r="41" spans="1:17" s="43" customFormat="1" ht="54" hidden="1" customHeight="1">
      <c r="A41" s="40" t="str">
        <f>D27</f>
        <v>BLACK</v>
      </c>
      <c r="B41" s="41"/>
      <c r="C41" s="41"/>
      <c r="D41" s="11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</row>
    <row r="42" spans="1:17" s="5" customFormat="1" ht="105" hidden="1" customHeight="1">
      <c r="A42" s="44">
        <v>1</v>
      </c>
      <c r="B42" s="239" t="str">
        <f>B39</f>
        <v>BRUSH FLEECE 80%COTTON 20%POLY 370GSM</v>
      </c>
      <c r="C42" s="239"/>
      <c r="D42" s="110" t="s">
        <v>51</v>
      </c>
      <c r="E42" s="45" t="str">
        <f>A41</f>
        <v>BLACK</v>
      </c>
      <c r="F42" s="46" t="s">
        <v>10</v>
      </c>
      <c r="G42" s="47">
        <f>P29</f>
        <v>0</v>
      </c>
      <c r="H42" s="46">
        <v>1.22</v>
      </c>
      <c r="I42" s="48">
        <f>G42*H42</f>
        <v>0</v>
      </c>
      <c r="J42" s="48">
        <f>I42*2.95%+I42/30*0.5+I42*3%</f>
        <v>0</v>
      </c>
      <c r="K42" s="48">
        <v>2</v>
      </c>
      <c r="L42" s="49">
        <f>+K42+J42+I42</f>
        <v>2</v>
      </c>
      <c r="M42" s="307" t="s">
        <v>118</v>
      </c>
      <c r="N42" s="308"/>
      <c r="O42" s="308"/>
      <c r="P42" s="309"/>
      <c r="Q42" s="117">
        <f>L42-245-523</f>
        <v>-766</v>
      </c>
    </row>
    <row r="43" spans="1:17" s="5" customFormat="1" ht="105" hidden="1" customHeight="1">
      <c r="A43" s="44">
        <v>2</v>
      </c>
      <c r="B43" s="236" t="str">
        <f>B40</f>
        <v>100%COTTON RIB 1x1 _430GSM</v>
      </c>
      <c r="C43" s="238"/>
      <c r="D43" s="110" t="str">
        <f>$D$37</f>
        <v>LAI TAY, LAI ÁO</v>
      </c>
      <c r="E43" s="45" t="str">
        <f>E42</f>
        <v>BLACK</v>
      </c>
      <c r="F43" s="46" t="s">
        <v>10</v>
      </c>
      <c r="G43" s="47">
        <f>G42</f>
        <v>0</v>
      </c>
      <c r="H43" s="46">
        <v>0.22</v>
      </c>
      <c r="I43" s="48">
        <f t="shared" ref="I43" si="13">G43*H43</f>
        <v>0</v>
      </c>
      <c r="J43" s="48">
        <f>I43*10%</f>
        <v>0</v>
      </c>
      <c r="K43" s="48"/>
      <c r="L43" s="49">
        <f t="shared" ref="L43" si="14">+K43+J43+I43</f>
        <v>0</v>
      </c>
      <c r="M43" s="307" t="s">
        <v>118</v>
      </c>
      <c r="N43" s="308"/>
      <c r="O43" s="308"/>
      <c r="P43" s="309"/>
      <c r="Q43" s="117"/>
    </row>
    <row r="44" spans="1:17" s="50" customFormat="1" ht="33" customHeight="1" thickBot="1">
      <c r="B44" s="8" t="s">
        <v>22</v>
      </c>
      <c r="G44" s="51"/>
      <c r="P44" s="52"/>
    </row>
    <row r="45" spans="1:17" s="53" customFormat="1" ht="82.5" customHeight="1">
      <c r="A45" s="276" t="s">
        <v>23</v>
      </c>
      <c r="B45" s="277"/>
      <c r="C45" s="277"/>
      <c r="D45" s="277"/>
      <c r="E45" s="278"/>
      <c r="F45" s="88" t="s">
        <v>47</v>
      </c>
      <c r="G45" s="88" t="s">
        <v>24</v>
      </c>
      <c r="H45" s="279" t="s">
        <v>42</v>
      </c>
      <c r="I45" s="280"/>
      <c r="J45" s="89" t="s">
        <v>19</v>
      </c>
      <c r="K45" s="88" t="s">
        <v>48</v>
      </c>
      <c r="L45" s="88" t="s">
        <v>25</v>
      </c>
      <c r="M45" s="90" t="s">
        <v>26</v>
      </c>
      <c r="N45" s="90" t="s">
        <v>27</v>
      </c>
      <c r="O45" s="90" t="s">
        <v>28</v>
      </c>
      <c r="P45" s="91" t="s">
        <v>29</v>
      </c>
    </row>
    <row r="46" spans="1:17" s="5" customFormat="1" ht="58.5" customHeight="1">
      <c r="A46" s="54">
        <v>1</v>
      </c>
      <c r="B46" s="240" t="s">
        <v>41</v>
      </c>
      <c r="C46" s="240"/>
      <c r="D46" s="240"/>
      <c r="E46" s="240"/>
      <c r="F46" s="55" t="str">
        <f>H46</f>
        <v>BLACK</v>
      </c>
      <c r="G46" s="92" t="str">
        <f>F46</f>
        <v>BLACK</v>
      </c>
      <c r="H46" s="233" t="str">
        <f t="shared" ref="H46:H51" si="15">$D$20</f>
        <v>BLACK</v>
      </c>
      <c r="I46" s="234"/>
      <c r="J46" s="56" t="s">
        <v>30</v>
      </c>
      <c r="K46" s="57">
        <f>$P$20</f>
        <v>3</v>
      </c>
      <c r="L46" s="58">
        <f>330/4500</f>
        <v>7.3333333333333334E-2</v>
      </c>
      <c r="M46" s="59">
        <f t="shared" ref="M46" si="16">K46*L46</f>
        <v>0.22</v>
      </c>
      <c r="N46" s="62">
        <f>M46*3%</f>
        <v>6.6E-3</v>
      </c>
      <c r="O46" s="60">
        <f t="shared" ref="O46" si="17">ROUNDUP(N46+M46,0)</f>
        <v>1</v>
      </c>
      <c r="P46" s="122"/>
    </row>
    <row r="47" spans="1:17" s="5" customFormat="1" ht="58.5" customHeight="1">
      <c r="A47" s="54">
        <v>2</v>
      </c>
      <c r="B47" s="240" t="s">
        <v>89</v>
      </c>
      <c r="C47" s="240"/>
      <c r="D47" s="240"/>
      <c r="E47" s="240"/>
      <c r="F47" s="55" t="s">
        <v>87</v>
      </c>
      <c r="G47" s="55" t="str">
        <f t="shared" ref="G47:G51" si="18">F47</f>
        <v>YELLOW</v>
      </c>
      <c r="H47" s="233" t="str">
        <f t="shared" si="15"/>
        <v>BLACK</v>
      </c>
      <c r="I47" s="234"/>
      <c r="J47" s="56" t="s">
        <v>30</v>
      </c>
      <c r="K47" s="57">
        <f t="shared" ref="K47" si="19">$P$20</f>
        <v>3</v>
      </c>
      <c r="L47" s="116">
        <f>3/4500</f>
        <v>6.6666666666666664E-4</v>
      </c>
      <c r="M47" s="59">
        <f t="shared" ref="M47" si="20">K47*L47</f>
        <v>2E-3</v>
      </c>
      <c r="N47" s="58">
        <f t="shared" ref="N47" si="21">M47*3%</f>
        <v>6.0000000000000002E-5</v>
      </c>
      <c r="O47" s="60">
        <f t="shared" ref="O47" si="22">ROUNDUP(N47+M47,0)</f>
        <v>1</v>
      </c>
      <c r="P47" s="61"/>
    </row>
    <row r="48" spans="1:17" s="5" customFormat="1" ht="58.5" customHeight="1">
      <c r="A48" s="54">
        <v>3</v>
      </c>
      <c r="B48" s="239" t="s">
        <v>86</v>
      </c>
      <c r="C48" s="240"/>
      <c r="D48" s="240"/>
      <c r="E48" s="240"/>
      <c r="F48" s="55" t="s">
        <v>40</v>
      </c>
      <c r="G48" s="55" t="str">
        <f t="shared" si="18"/>
        <v>WHITE</v>
      </c>
      <c r="H48" s="233" t="str">
        <f t="shared" si="15"/>
        <v>BLACK</v>
      </c>
      <c r="I48" s="234"/>
      <c r="J48" s="57" t="s">
        <v>31</v>
      </c>
      <c r="K48" s="57">
        <f t="shared" ref="K48:K49" si="23">$P$20</f>
        <v>3</v>
      </c>
      <c r="L48" s="62">
        <v>1</v>
      </c>
      <c r="M48" s="62">
        <f t="shared" ref="M48" si="24">L48*K48</f>
        <v>3</v>
      </c>
      <c r="N48" s="62">
        <f t="shared" ref="N48:N54" si="25">M48*3%+1</f>
        <v>1.0900000000000001</v>
      </c>
      <c r="O48" s="60">
        <f t="shared" ref="O48" si="26">N48+M48</f>
        <v>4.09</v>
      </c>
      <c r="P48" s="61"/>
    </row>
    <row r="49" spans="1:16" s="5" customFormat="1" ht="58.5" customHeight="1">
      <c r="A49" s="54">
        <v>4</v>
      </c>
      <c r="B49" s="239" t="s">
        <v>214</v>
      </c>
      <c r="C49" s="240"/>
      <c r="D49" s="240"/>
      <c r="E49" s="240"/>
      <c r="F49" s="55" t="s">
        <v>87</v>
      </c>
      <c r="G49" s="55" t="str">
        <f t="shared" ref="G49" si="27">F49</f>
        <v>YELLOW</v>
      </c>
      <c r="H49" s="233" t="str">
        <f t="shared" si="15"/>
        <v>BLACK</v>
      </c>
      <c r="I49" s="234"/>
      <c r="J49" s="57" t="s">
        <v>31</v>
      </c>
      <c r="K49" s="57">
        <f t="shared" si="23"/>
        <v>3</v>
      </c>
      <c r="L49" s="62">
        <v>1</v>
      </c>
      <c r="M49" s="62">
        <f t="shared" ref="M49" si="28">L49*K49</f>
        <v>3</v>
      </c>
      <c r="N49" s="62">
        <f t="shared" si="25"/>
        <v>1.0900000000000001</v>
      </c>
      <c r="O49" s="60">
        <f t="shared" ref="O49" si="29">N49+M49</f>
        <v>4.09</v>
      </c>
      <c r="P49" s="61"/>
    </row>
    <row r="50" spans="1:16" s="5" customFormat="1" ht="58.5" customHeight="1">
      <c r="A50" s="54">
        <v>5</v>
      </c>
      <c r="B50" s="239" t="s">
        <v>98</v>
      </c>
      <c r="C50" s="240"/>
      <c r="D50" s="240"/>
      <c r="E50" s="240"/>
      <c r="F50" s="55" t="s">
        <v>87</v>
      </c>
      <c r="G50" s="55" t="str">
        <f t="shared" si="18"/>
        <v>YELLOW</v>
      </c>
      <c r="H50" s="233" t="str">
        <f t="shared" si="15"/>
        <v>BLACK</v>
      </c>
      <c r="I50" s="234"/>
      <c r="J50" s="57" t="s">
        <v>31</v>
      </c>
      <c r="K50" s="57">
        <f t="shared" ref="K50" si="30">$P$20</f>
        <v>3</v>
      </c>
      <c r="L50" s="62">
        <v>1</v>
      </c>
      <c r="M50" s="62">
        <f t="shared" ref="M50" si="31">L50*K50</f>
        <v>3</v>
      </c>
      <c r="N50" s="62">
        <f t="shared" si="25"/>
        <v>1.0900000000000001</v>
      </c>
      <c r="O50" s="60">
        <f t="shared" ref="O50" si="32">N50+M50</f>
        <v>4.09</v>
      </c>
      <c r="P50" s="61"/>
    </row>
    <row r="51" spans="1:16" s="5" customFormat="1" ht="58.5" customHeight="1">
      <c r="A51" s="54">
        <v>6</v>
      </c>
      <c r="B51" s="239" t="s">
        <v>99</v>
      </c>
      <c r="C51" s="240"/>
      <c r="D51" s="240"/>
      <c r="E51" s="240"/>
      <c r="F51" s="55" t="s">
        <v>87</v>
      </c>
      <c r="G51" s="55" t="str">
        <f t="shared" si="18"/>
        <v>YELLOW</v>
      </c>
      <c r="H51" s="233" t="str">
        <f t="shared" si="15"/>
        <v>BLACK</v>
      </c>
      <c r="I51" s="234"/>
      <c r="J51" s="57" t="s">
        <v>31</v>
      </c>
      <c r="K51" s="57">
        <f t="shared" ref="K51:K56" si="33">$P$20</f>
        <v>3</v>
      </c>
      <c r="L51" s="62">
        <v>1</v>
      </c>
      <c r="M51" s="62">
        <f t="shared" ref="M51" si="34">L51*K51</f>
        <v>3</v>
      </c>
      <c r="N51" s="62">
        <f t="shared" si="25"/>
        <v>1.0900000000000001</v>
      </c>
      <c r="O51" s="60">
        <f t="shared" ref="O51" si="35">N51+M51</f>
        <v>4.09</v>
      </c>
      <c r="P51" s="61"/>
    </row>
    <row r="52" spans="1:16" s="5" customFormat="1" ht="66" hidden="1" customHeight="1">
      <c r="A52" s="54">
        <v>7</v>
      </c>
      <c r="B52" s="239" t="s">
        <v>215</v>
      </c>
      <c r="C52" s="240"/>
      <c r="D52" s="240"/>
      <c r="E52" s="240"/>
      <c r="F52" s="55" t="s">
        <v>207</v>
      </c>
      <c r="G52" s="55" t="str">
        <f t="shared" ref="G52:G54" si="36">F52</f>
        <v>DTM</v>
      </c>
      <c r="H52" s="233" t="str">
        <f t="shared" ref="H52:H54" si="37">$D$20</f>
        <v>BLACK</v>
      </c>
      <c r="I52" s="234"/>
      <c r="J52" s="57" t="s">
        <v>31</v>
      </c>
      <c r="K52" s="57">
        <f t="shared" si="33"/>
        <v>3</v>
      </c>
      <c r="L52" s="62">
        <v>1</v>
      </c>
      <c r="M52" s="62">
        <f t="shared" ref="M52:M54" si="38">L52*K52</f>
        <v>3</v>
      </c>
      <c r="N52" s="62">
        <f t="shared" si="25"/>
        <v>1.0900000000000001</v>
      </c>
      <c r="O52" s="60">
        <f t="shared" ref="O52:O54" si="39">N52+M52</f>
        <v>4.09</v>
      </c>
      <c r="P52" s="61"/>
    </row>
    <row r="53" spans="1:16" s="5" customFormat="1" ht="66" hidden="1" customHeight="1">
      <c r="A53" s="54">
        <v>8</v>
      </c>
      <c r="B53" s="239" t="s">
        <v>204</v>
      </c>
      <c r="C53" s="240"/>
      <c r="D53" s="240"/>
      <c r="E53" s="240"/>
      <c r="F53" s="55" t="s">
        <v>207</v>
      </c>
      <c r="G53" s="55" t="str">
        <f t="shared" ref="G53" si="40">F53</f>
        <v>DTM</v>
      </c>
      <c r="H53" s="233" t="str">
        <f t="shared" si="37"/>
        <v>BLACK</v>
      </c>
      <c r="I53" s="234"/>
      <c r="J53" s="57" t="s">
        <v>31</v>
      </c>
      <c r="K53" s="57">
        <f t="shared" si="33"/>
        <v>3</v>
      </c>
      <c r="L53" s="62">
        <v>1</v>
      </c>
      <c r="M53" s="62">
        <f t="shared" ref="M53" si="41">L53*K53</f>
        <v>3</v>
      </c>
      <c r="N53" s="62">
        <f t="shared" si="25"/>
        <v>1.0900000000000001</v>
      </c>
      <c r="O53" s="60">
        <f t="shared" ref="O53" si="42">N53+M53</f>
        <v>4.09</v>
      </c>
      <c r="P53" s="61"/>
    </row>
    <row r="54" spans="1:16" s="5" customFormat="1" ht="66" hidden="1" customHeight="1">
      <c r="A54" s="54">
        <v>9</v>
      </c>
      <c r="B54" s="239" t="s">
        <v>212</v>
      </c>
      <c r="C54" s="240"/>
      <c r="D54" s="240"/>
      <c r="E54" s="240"/>
      <c r="F54" s="55" t="s">
        <v>206</v>
      </c>
      <c r="G54" s="55" t="str">
        <f t="shared" si="36"/>
        <v>ANTIQUE SILVER</v>
      </c>
      <c r="H54" s="233" t="str">
        <f t="shared" si="37"/>
        <v>BLACK</v>
      </c>
      <c r="I54" s="234"/>
      <c r="J54" s="57" t="s">
        <v>31</v>
      </c>
      <c r="K54" s="57">
        <f t="shared" si="33"/>
        <v>3</v>
      </c>
      <c r="L54" s="62">
        <v>1</v>
      </c>
      <c r="M54" s="62">
        <f t="shared" si="38"/>
        <v>3</v>
      </c>
      <c r="N54" s="62">
        <f t="shared" si="25"/>
        <v>1.0900000000000001</v>
      </c>
      <c r="O54" s="60">
        <f t="shared" si="39"/>
        <v>4.09</v>
      </c>
      <c r="P54" s="61"/>
    </row>
    <row r="55" spans="1:16" s="5" customFormat="1" ht="67.5" hidden="1" customHeight="1">
      <c r="A55" s="54">
        <v>23</v>
      </c>
      <c r="B55" s="239" t="s">
        <v>205</v>
      </c>
      <c r="C55" s="240"/>
      <c r="D55" s="240"/>
      <c r="E55" s="240"/>
      <c r="F55" s="55" t="s">
        <v>206</v>
      </c>
      <c r="G55" s="55" t="str">
        <f t="shared" ref="G55:G56" si="43">F55</f>
        <v>ANTIQUE SILVER</v>
      </c>
      <c r="H55" s="233" t="str">
        <f t="shared" ref="H55" si="44">$D$22</f>
        <v>GREEN</v>
      </c>
      <c r="I55" s="234"/>
      <c r="J55" s="57" t="s">
        <v>31</v>
      </c>
      <c r="K55" s="57">
        <f t="shared" si="33"/>
        <v>3</v>
      </c>
      <c r="L55" s="62">
        <v>1</v>
      </c>
      <c r="M55" s="62">
        <f t="shared" ref="M55:M56" si="45">L55*K55</f>
        <v>3</v>
      </c>
      <c r="N55" s="62">
        <f t="shared" ref="N55:N56" si="46">M55*3%+1</f>
        <v>1.0900000000000001</v>
      </c>
      <c r="O55" s="60">
        <f t="shared" ref="O55:O56" si="47">N55+M55</f>
        <v>4.09</v>
      </c>
      <c r="P55" s="61"/>
    </row>
    <row r="56" spans="1:16" s="5" customFormat="1" ht="67.5" hidden="1" customHeight="1">
      <c r="A56" s="54">
        <v>24</v>
      </c>
      <c r="B56" s="239" t="s">
        <v>205</v>
      </c>
      <c r="C56" s="240"/>
      <c r="D56" s="240"/>
      <c r="E56" s="240"/>
      <c r="F56" s="55" t="s">
        <v>206</v>
      </c>
      <c r="G56" s="55" t="str">
        <f t="shared" si="43"/>
        <v>ANTIQUE SILVER</v>
      </c>
      <c r="H56" s="233" t="str">
        <f t="shared" ref="H56" si="48">$D$27</f>
        <v>BLACK</v>
      </c>
      <c r="I56" s="234"/>
      <c r="J56" s="57" t="s">
        <v>31</v>
      </c>
      <c r="K56" s="57">
        <f t="shared" si="33"/>
        <v>3</v>
      </c>
      <c r="L56" s="62">
        <v>1</v>
      </c>
      <c r="M56" s="62">
        <f t="shared" si="45"/>
        <v>3</v>
      </c>
      <c r="N56" s="62">
        <f t="shared" si="46"/>
        <v>1.0900000000000001</v>
      </c>
      <c r="O56" s="60">
        <f t="shared" si="47"/>
        <v>4.09</v>
      </c>
      <c r="P56" s="61"/>
    </row>
    <row r="57" spans="1:16" s="64" customFormat="1" ht="19.899999999999999" customHeight="1">
      <c r="A57" s="37"/>
      <c r="B57" s="37"/>
      <c r="C57" s="37"/>
      <c r="D57" s="37"/>
      <c r="E57" s="37"/>
      <c r="F57" s="37"/>
      <c r="G57" s="63"/>
      <c r="H57" s="37"/>
      <c r="I57" s="37"/>
      <c r="J57" s="37"/>
      <c r="K57" s="37"/>
      <c r="L57" s="37"/>
      <c r="M57" s="37"/>
      <c r="N57" s="37"/>
      <c r="O57" s="37"/>
      <c r="P57" s="37"/>
    </row>
    <row r="58" spans="1:16" s="50" customFormat="1" ht="43.5" hidden="1" customHeight="1" thickBot="1">
      <c r="B58" s="8" t="s">
        <v>68</v>
      </c>
      <c r="F58" s="65"/>
      <c r="G58" s="66"/>
      <c r="H58" s="65"/>
      <c r="I58" s="65"/>
      <c r="J58" s="65"/>
      <c r="K58" s="65"/>
      <c r="L58" s="65"/>
      <c r="M58" s="65"/>
      <c r="N58" s="65"/>
      <c r="O58" s="65"/>
      <c r="P58" s="67"/>
    </row>
    <row r="59" spans="1:16" s="53" customFormat="1" ht="92.5" hidden="1" customHeight="1">
      <c r="A59" s="319" t="s">
        <v>23</v>
      </c>
      <c r="B59" s="320"/>
      <c r="C59" s="320"/>
      <c r="D59" s="320"/>
      <c r="E59" s="321"/>
      <c r="F59" s="124" t="s">
        <v>47</v>
      </c>
      <c r="G59" s="124" t="s">
        <v>24</v>
      </c>
      <c r="H59" s="317" t="s">
        <v>42</v>
      </c>
      <c r="I59" s="318"/>
      <c r="J59" s="125" t="s">
        <v>19</v>
      </c>
      <c r="K59" s="124" t="s">
        <v>48</v>
      </c>
      <c r="L59" s="124" t="s">
        <v>25</v>
      </c>
      <c r="M59" s="126" t="s">
        <v>26</v>
      </c>
      <c r="N59" s="126" t="s">
        <v>27</v>
      </c>
      <c r="O59" s="126" t="s">
        <v>28</v>
      </c>
      <c r="P59" s="127" t="s">
        <v>29</v>
      </c>
    </row>
    <row r="60" spans="1:16" s="5" customFormat="1" ht="49" hidden="1" customHeight="1">
      <c r="A60" s="54">
        <v>1</v>
      </c>
      <c r="B60" s="239" t="s">
        <v>94</v>
      </c>
      <c r="C60" s="240"/>
      <c r="D60" s="240"/>
      <c r="E60" s="240"/>
      <c r="F60" s="55" t="s">
        <v>40</v>
      </c>
      <c r="G60" s="55" t="s">
        <v>40</v>
      </c>
      <c r="H60" s="233" t="str">
        <f>$D$20</f>
        <v>BLACK</v>
      </c>
      <c r="I60" s="234"/>
      <c r="J60" s="57" t="s">
        <v>31</v>
      </c>
      <c r="K60" s="57">
        <f t="shared" ref="K60:K75" si="49">$P$20</f>
        <v>3</v>
      </c>
      <c r="L60" s="62">
        <v>1</v>
      </c>
      <c r="M60" s="62">
        <f t="shared" ref="M60:M63" si="50">L60*K60</f>
        <v>3</v>
      </c>
      <c r="N60" s="62">
        <f>M60*3%+1</f>
        <v>1.0900000000000001</v>
      </c>
      <c r="O60" s="60">
        <f t="shared" ref="O60:O77" si="51">N60+M60</f>
        <v>4.09</v>
      </c>
      <c r="P60" s="128" t="s">
        <v>111</v>
      </c>
    </row>
    <row r="61" spans="1:16" s="5" customFormat="1" ht="49" hidden="1" customHeight="1">
      <c r="A61" s="54">
        <v>2</v>
      </c>
      <c r="B61" s="239" t="s">
        <v>94</v>
      </c>
      <c r="C61" s="240"/>
      <c r="D61" s="240"/>
      <c r="E61" s="240"/>
      <c r="F61" s="55" t="s">
        <v>40</v>
      </c>
      <c r="G61" s="55" t="s">
        <v>40</v>
      </c>
      <c r="H61" s="233" t="str">
        <f>$D$22</f>
        <v>GREEN</v>
      </c>
      <c r="I61" s="234"/>
      <c r="J61" s="57" t="s">
        <v>31</v>
      </c>
      <c r="K61" s="57">
        <f t="shared" ref="K61:K76" si="52">$P$24</f>
        <v>0</v>
      </c>
      <c r="L61" s="62">
        <v>1</v>
      </c>
      <c r="M61" s="62">
        <f t="shared" ref="M61" si="53">L61*K61</f>
        <v>0</v>
      </c>
      <c r="N61" s="62">
        <f t="shared" ref="N61:N68" si="54">M61*3%+1</f>
        <v>1</v>
      </c>
      <c r="O61" s="60">
        <f t="shared" ref="O61" si="55">N61+M61</f>
        <v>1</v>
      </c>
      <c r="P61" s="128" t="s">
        <v>111</v>
      </c>
    </row>
    <row r="62" spans="1:16" s="5" customFormat="1" ht="49" hidden="1" customHeight="1">
      <c r="A62" s="54">
        <v>3</v>
      </c>
      <c r="B62" s="239" t="s">
        <v>94</v>
      </c>
      <c r="C62" s="240"/>
      <c r="D62" s="240"/>
      <c r="E62" s="240"/>
      <c r="F62" s="55" t="s">
        <v>40</v>
      </c>
      <c r="G62" s="55" t="s">
        <v>40</v>
      </c>
      <c r="H62" s="233" t="e">
        <f>#REF!</f>
        <v>#REF!</v>
      </c>
      <c r="I62" s="234"/>
      <c r="J62" s="57" t="s">
        <v>31</v>
      </c>
      <c r="K62" s="57" t="e">
        <f>#REF!</f>
        <v>#REF!</v>
      </c>
      <c r="L62" s="62">
        <v>1</v>
      </c>
      <c r="M62" s="62" t="e">
        <f t="shared" si="50"/>
        <v>#REF!</v>
      </c>
      <c r="N62" s="62" t="e">
        <f t="shared" si="54"/>
        <v>#REF!</v>
      </c>
      <c r="O62" s="60" t="e">
        <f t="shared" si="51"/>
        <v>#REF!</v>
      </c>
      <c r="P62" s="128" t="s">
        <v>111</v>
      </c>
    </row>
    <row r="63" spans="1:16" s="5" customFormat="1" ht="49" hidden="1" customHeight="1">
      <c r="A63" s="54">
        <v>4</v>
      </c>
      <c r="B63" s="239" t="s">
        <v>102</v>
      </c>
      <c r="C63" s="240"/>
      <c r="D63" s="240"/>
      <c r="E63" s="240"/>
      <c r="F63" s="55" t="s">
        <v>96</v>
      </c>
      <c r="G63" s="55" t="s">
        <v>96</v>
      </c>
      <c r="H63" s="233" t="str">
        <f t="shared" ref="H63" si="56">$D$20</f>
        <v>BLACK</v>
      </c>
      <c r="I63" s="234"/>
      <c r="J63" s="57" t="s">
        <v>31</v>
      </c>
      <c r="K63" s="57">
        <f t="shared" si="49"/>
        <v>3</v>
      </c>
      <c r="L63" s="62">
        <v>1</v>
      </c>
      <c r="M63" s="62">
        <f t="shared" si="50"/>
        <v>3</v>
      </c>
      <c r="N63" s="62">
        <f>M63*3%+1</f>
        <v>1.0900000000000001</v>
      </c>
      <c r="O63" s="60">
        <f t="shared" ref="O63" si="57">N63+M63</f>
        <v>4.09</v>
      </c>
      <c r="P63" s="61" t="s">
        <v>110</v>
      </c>
    </row>
    <row r="64" spans="1:16" s="5" customFormat="1" ht="49" hidden="1" customHeight="1">
      <c r="A64" s="54">
        <v>5</v>
      </c>
      <c r="B64" s="239" t="s">
        <v>102</v>
      </c>
      <c r="C64" s="240"/>
      <c r="D64" s="240"/>
      <c r="E64" s="240"/>
      <c r="F64" s="55" t="s">
        <v>96</v>
      </c>
      <c r="G64" s="55" t="s">
        <v>96</v>
      </c>
      <c r="H64" s="233" t="str">
        <f t="shared" ref="H64" si="58">$D$22</f>
        <v>GREEN</v>
      </c>
      <c r="I64" s="234"/>
      <c r="J64" s="57" t="s">
        <v>31</v>
      </c>
      <c r="K64" s="57">
        <f t="shared" si="52"/>
        <v>0</v>
      </c>
      <c r="L64" s="62">
        <v>1</v>
      </c>
      <c r="M64" s="62">
        <f t="shared" ref="M64" si="59">L64*K64</f>
        <v>0</v>
      </c>
      <c r="N64" s="62">
        <f t="shared" si="54"/>
        <v>1</v>
      </c>
      <c r="O64" s="60">
        <f t="shared" si="51"/>
        <v>1</v>
      </c>
      <c r="P64" s="61" t="s">
        <v>110</v>
      </c>
    </row>
    <row r="65" spans="1:16" s="5" customFormat="1" ht="49" hidden="1" customHeight="1">
      <c r="A65" s="54">
        <v>6</v>
      </c>
      <c r="B65" s="239" t="s">
        <v>102</v>
      </c>
      <c r="C65" s="240"/>
      <c r="D65" s="240"/>
      <c r="E65" s="240"/>
      <c r="F65" s="55" t="s">
        <v>96</v>
      </c>
      <c r="G65" s="55" t="s">
        <v>96</v>
      </c>
      <c r="H65" s="233" t="e">
        <f>#REF!</f>
        <v>#REF!</v>
      </c>
      <c r="I65" s="234"/>
      <c r="J65" s="57" t="s">
        <v>31</v>
      </c>
      <c r="K65" s="57" t="e">
        <f>#REF!</f>
        <v>#REF!</v>
      </c>
      <c r="L65" s="62">
        <v>1</v>
      </c>
      <c r="M65" s="62" t="e">
        <f t="shared" ref="M65:M72" si="60">L65*K65</f>
        <v>#REF!</v>
      </c>
      <c r="N65" s="62" t="e">
        <f t="shared" si="54"/>
        <v>#REF!</v>
      </c>
      <c r="O65" s="60" t="e">
        <f t="shared" ref="O65:O72" si="61">N65+M65</f>
        <v>#REF!</v>
      </c>
      <c r="P65" s="61" t="s">
        <v>110</v>
      </c>
    </row>
    <row r="66" spans="1:16" s="5" customFormat="1" ht="49" hidden="1" customHeight="1">
      <c r="A66" s="54">
        <v>7</v>
      </c>
      <c r="B66" s="239" t="s">
        <v>95</v>
      </c>
      <c r="C66" s="240"/>
      <c r="D66" s="240"/>
      <c r="E66" s="240"/>
      <c r="F66" s="55" t="s">
        <v>40</v>
      </c>
      <c r="G66" s="55" t="s">
        <v>40</v>
      </c>
      <c r="H66" s="233" t="str">
        <f t="shared" ref="H66" si="62">$D$20</f>
        <v>BLACK</v>
      </c>
      <c r="I66" s="234"/>
      <c r="J66" s="57" t="s">
        <v>31</v>
      </c>
      <c r="K66" s="57">
        <f t="shared" si="49"/>
        <v>3</v>
      </c>
      <c r="L66" s="62">
        <v>1</v>
      </c>
      <c r="M66" s="62">
        <f t="shared" ref="M66" si="63">L66*K66</f>
        <v>3</v>
      </c>
      <c r="N66" s="62">
        <f>M66*3%+1</f>
        <v>1.0900000000000001</v>
      </c>
      <c r="O66" s="60">
        <f t="shared" ref="O66" si="64">N66+M66</f>
        <v>4.09</v>
      </c>
      <c r="P66" s="61"/>
    </row>
    <row r="67" spans="1:16" s="5" customFormat="1" ht="49" hidden="1" customHeight="1">
      <c r="A67" s="54">
        <v>8</v>
      </c>
      <c r="B67" s="239" t="s">
        <v>95</v>
      </c>
      <c r="C67" s="240"/>
      <c r="D67" s="240"/>
      <c r="E67" s="240"/>
      <c r="F67" s="55" t="s">
        <v>40</v>
      </c>
      <c r="G67" s="55" t="s">
        <v>40</v>
      </c>
      <c r="H67" s="233" t="str">
        <f t="shared" ref="H67" si="65">$D$22</f>
        <v>GREEN</v>
      </c>
      <c r="I67" s="234"/>
      <c r="J67" s="57" t="s">
        <v>31</v>
      </c>
      <c r="K67" s="57">
        <f t="shared" si="52"/>
        <v>0</v>
      </c>
      <c r="L67" s="62">
        <v>1</v>
      </c>
      <c r="M67" s="62">
        <f t="shared" si="60"/>
        <v>0</v>
      </c>
      <c r="N67" s="62">
        <f t="shared" si="54"/>
        <v>1</v>
      </c>
      <c r="O67" s="60">
        <f t="shared" si="61"/>
        <v>1</v>
      </c>
      <c r="P67" s="61"/>
    </row>
    <row r="68" spans="1:16" s="5" customFormat="1" ht="49" hidden="1" customHeight="1">
      <c r="A68" s="54">
        <v>9</v>
      </c>
      <c r="B68" s="239" t="s">
        <v>95</v>
      </c>
      <c r="C68" s="240"/>
      <c r="D68" s="240"/>
      <c r="E68" s="240"/>
      <c r="F68" s="55" t="s">
        <v>40</v>
      </c>
      <c r="G68" s="55" t="s">
        <v>40</v>
      </c>
      <c r="H68" s="233" t="e">
        <f>#REF!</f>
        <v>#REF!</v>
      </c>
      <c r="I68" s="234"/>
      <c r="J68" s="57" t="s">
        <v>31</v>
      </c>
      <c r="K68" s="57" t="e">
        <f>#REF!</f>
        <v>#REF!</v>
      </c>
      <c r="L68" s="62">
        <v>1</v>
      </c>
      <c r="M68" s="62" t="e">
        <f t="shared" si="60"/>
        <v>#REF!</v>
      </c>
      <c r="N68" s="62" t="e">
        <f t="shared" si="54"/>
        <v>#REF!</v>
      </c>
      <c r="O68" s="60" t="e">
        <f t="shared" si="61"/>
        <v>#REF!</v>
      </c>
      <c r="P68" s="61"/>
    </row>
    <row r="69" spans="1:16" s="5" customFormat="1" ht="49" hidden="1" customHeight="1">
      <c r="A69" s="54">
        <v>10</v>
      </c>
      <c r="B69" s="239" t="s">
        <v>103</v>
      </c>
      <c r="C69" s="240"/>
      <c r="D69" s="240"/>
      <c r="E69" s="240"/>
      <c r="F69" s="55" t="s">
        <v>96</v>
      </c>
      <c r="G69" s="55" t="s">
        <v>96</v>
      </c>
      <c r="H69" s="233" t="str">
        <f t="shared" ref="H69" si="66">$D$20</f>
        <v>BLACK</v>
      </c>
      <c r="I69" s="234"/>
      <c r="J69" s="57" t="s">
        <v>31</v>
      </c>
      <c r="K69" s="57">
        <f t="shared" si="49"/>
        <v>3</v>
      </c>
      <c r="L69" s="58">
        <f t="shared" ref="L69:L74" si="67">1/12</f>
        <v>8.3333333333333329E-2</v>
      </c>
      <c r="M69" s="62">
        <f t="shared" ref="M69" si="68">L69*K69</f>
        <v>0.25</v>
      </c>
      <c r="N69" s="62">
        <f t="shared" ref="N69" si="69">M69*3%</f>
        <v>7.4999999999999997E-3</v>
      </c>
      <c r="O69" s="60">
        <f t="shared" ref="O69" si="70">N69+M69</f>
        <v>0.25750000000000001</v>
      </c>
      <c r="P69" s="61"/>
    </row>
    <row r="70" spans="1:16" s="5" customFormat="1" ht="49" hidden="1" customHeight="1">
      <c r="A70" s="54">
        <v>11</v>
      </c>
      <c r="B70" s="239" t="s">
        <v>103</v>
      </c>
      <c r="C70" s="240"/>
      <c r="D70" s="240"/>
      <c r="E70" s="240"/>
      <c r="F70" s="55" t="s">
        <v>96</v>
      </c>
      <c r="G70" s="55" t="s">
        <v>96</v>
      </c>
      <c r="H70" s="233" t="str">
        <f t="shared" ref="H70" si="71">$D$22</f>
        <v>GREEN</v>
      </c>
      <c r="I70" s="234"/>
      <c r="J70" s="57" t="s">
        <v>31</v>
      </c>
      <c r="K70" s="57">
        <f t="shared" si="52"/>
        <v>0</v>
      </c>
      <c r="L70" s="58">
        <f t="shared" si="67"/>
        <v>8.3333333333333329E-2</v>
      </c>
      <c r="M70" s="62">
        <f t="shared" si="60"/>
        <v>0</v>
      </c>
      <c r="N70" s="62">
        <f t="shared" ref="N70:N77" si="72">M70*3%</f>
        <v>0</v>
      </c>
      <c r="O70" s="60">
        <f t="shared" si="61"/>
        <v>0</v>
      </c>
      <c r="P70" s="61"/>
    </row>
    <row r="71" spans="1:16" s="5" customFormat="1" ht="49" hidden="1" customHeight="1">
      <c r="A71" s="54">
        <v>12</v>
      </c>
      <c r="B71" s="239" t="s">
        <v>103</v>
      </c>
      <c r="C71" s="240"/>
      <c r="D71" s="240"/>
      <c r="E71" s="240"/>
      <c r="F71" s="55" t="s">
        <v>96</v>
      </c>
      <c r="G71" s="55" t="s">
        <v>96</v>
      </c>
      <c r="H71" s="233" t="e">
        <f>#REF!</f>
        <v>#REF!</v>
      </c>
      <c r="I71" s="234"/>
      <c r="J71" s="57" t="s">
        <v>31</v>
      </c>
      <c r="K71" s="57" t="e">
        <f>#REF!</f>
        <v>#REF!</v>
      </c>
      <c r="L71" s="58">
        <f t="shared" si="67"/>
        <v>8.3333333333333329E-2</v>
      </c>
      <c r="M71" s="62" t="e">
        <f t="shared" si="60"/>
        <v>#REF!</v>
      </c>
      <c r="N71" s="62" t="e">
        <f t="shared" si="72"/>
        <v>#REF!</v>
      </c>
      <c r="O71" s="60" t="e">
        <f t="shared" si="61"/>
        <v>#REF!</v>
      </c>
      <c r="P71" s="61"/>
    </row>
    <row r="72" spans="1:16" s="5" customFormat="1" ht="49" hidden="1" customHeight="1">
      <c r="A72" s="54">
        <v>13</v>
      </c>
      <c r="B72" s="239" t="s">
        <v>104</v>
      </c>
      <c r="C72" s="240"/>
      <c r="D72" s="240"/>
      <c r="E72" s="240"/>
      <c r="F72" s="123" t="s">
        <v>57</v>
      </c>
      <c r="G72" s="123" t="s">
        <v>57</v>
      </c>
      <c r="H72" s="233" t="str">
        <f t="shared" ref="H72" si="73">$D$20</f>
        <v>BLACK</v>
      </c>
      <c r="I72" s="234"/>
      <c r="J72" s="57" t="s">
        <v>31</v>
      </c>
      <c r="K72" s="57">
        <f t="shared" si="49"/>
        <v>3</v>
      </c>
      <c r="L72" s="58">
        <f t="shared" si="67"/>
        <v>8.3333333333333329E-2</v>
      </c>
      <c r="M72" s="62">
        <f t="shared" si="60"/>
        <v>0.25</v>
      </c>
      <c r="N72" s="62">
        <f t="shared" ref="N72" si="74">M72*3%</f>
        <v>7.4999999999999997E-3</v>
      </c>
      <c r="O72" s="60">
        <f t="shared" si="61"/>
        <v>0.25750000000000001</v>
      </c>
      <c r="P72" s="61"/>
    </row>
    <row r="73" spans="1:16" s="5" customFormat="1" ht="49" hidden="1" customHeight="1">
      <c r="A73" s="54">
        <v>14</v>
      </c>
      <c r="B73" s="239" t="s">
        <v>104</v>
      </c>
      <c r="C73" s="240"/>
      <c r="D73" s="240"/>
      <c r="E73" s="240"/>
      <c r="F73" s="123" t="s">
        <v>57</v>
      </c>
      <c r="G73" s="123" t="s">
        <v>57</v>
      </c>
      <c r="H73" s="233" t="str">
        <f t="shared" ref="H73" si="75">$D$22</f>
        <v>GREEN</v>
      </c>
      <c r="I73" s="234"/>
      <c r="J73" s="57" t="s">
        <v>31</v>
      </c>
      <c r="K73" s="57">
        <f t="shared" si="52"/>
        <v>0</v>
      </c>
      <c r="L73" s="58">
        <f t="shared" si="67"/>
        <v>8.3333333333333329E-2</v>
      </c>
      <c r="M73" s="62">
        <f t="shared" ref="M73:M74" si="76">L73*K73</f>
        <v>0</v>
      </c>
      <c r="N73" s="62">
        <f t="shared" si="72"/>
        <v>0</v>
      </c>
      <c r="O73" s="60">
        <f t="shared" si="51"/>
        <v>0</v>
      </c>
      <c r="P73" s="61"/>
    </row>
    <row r="74" spans="1:16" s="5" customFormat="1" ht="49" hidden="1" customHeight="1">
      <c r="A74" s="54">
        <v>15</v>
      </c>
      <c r="B74" s="239" t="s">
        <v>104</v>
      </c>
      <c r="C74" s="240"/>
      <c r="D74" s="240"/>
      <c r="E74" s="240"/>
      <c r="F74" s="123" t="s">
        <v>57</v>
      </c>
      <c r="G74" s="123" t="s">
        <v>57</v>
      </c>
      <c r="H74" s="233" t="e">
        <f>#REF!</f>
        <v>#REF!</v>
      </c>
      <c r="I74" s="234"/>
      <c r="J74" s="57" t="s">
        <v>31</v>
      </c>
      <c r="K74" s="57" t="e">
        <f>#REF!</f>
        <v>#REF!</v>
      </c>
      <c r="L74" s="58">
        <f t="shared" si="67"/>
        <v>8.3333333333333329E-2</v>
      </c>
      <c r="M74" s="62" t="e">
        <f t="shared" si="76"/>
        <v>#REF!</v>
      </c>
      <c r="N74" s="62" t="e">
        <f t="shared" si="72"/>
        <v>#REF!</v>
      </c>
      <c r="O74" s="60" t="e">
        <f t="shared" si="51"/>
        <v>#REF!</v>
      </c>
      <c r="P74" s="61"/>
    </row>
    <row r="75" spans="1:16" s="5" customFormat="1" ht="49" hidden="1" customHeight="1">
      <c r="A75" s="54">
        <v>16</v>
      </c>
      <c r="B75" s="236" t="s">
        <v>56</v>
      </c>
      <c r="C75" s="237"/>
      <c r="D75" s="237"/>
      <c r="E75" s="238"/>
      <c r="F75" s="123" t="s">
        <v>57</v>
      </c>
      <c r="G75" s="123" t="s">
        <v>57</v>
      </c>
      <c r="H75" s="233" t="str">
        <f t="shared" ref="H75" si="77">$D$20</f>
        <v>BLACK</v>
      </c>
      <c r="I75" s="234"/>
      <c r="J75" s="57" t="s">
        <v>31</v>
      </c>
      <c r="K75" s="57">
        <f t="shared" si="49"/>
        <v>3</v>
      </c>
      <c r="L75" s="58">
        <f>L72*2</f>
        <v>0.16666666666666666</v>
      </c>
      <c r="M75" s="62">
        <f>ROUNDUP(M72*2,0)</f>
        <v>1</v>
      </c>
      <c r="N75" s="62">
        <f t="shared" ref="N75" si="78">M75*3%</f>
        <v>0.03</v>
      </c>
      <c r="O75" s="60">
        <f t="shared" ref="O75" si="79">N75+M75</f>
        <v>1.03</v>
      </c>
      <c r="P75" s="61"/>
    </row>
    <row r="76" spans="1:16" s="5" customFormat="1" ht="49" hidden="1" customHeight="1">
      <c r="A76" s="54">
        <v>17</v>
      </c>
      <c r="B76" s="236" t="s">
        <v>56</v>
      </c>
      <c r="C76" s="237"/>
      <c r="D76" s="237"/>
      <c r="E76" s="238"/>
      <c r="F76" s="123" t="s">
        <v>57</v>
      </c>
      <c r="G76" s="123" t="s">
        <v>57</v>
      </c>
      <c r="H76" s="233" t="str">
        <f t="shared" ref="H76" si="80">$D$22</f>
        <v>GREEN</v>
      </c>
      <c r="I76" s="234"/>
      <c r="J76" s="57" t="s">
        <v>31</v>
      </c>
      <c r="K76" s="57">
        <f t="shared" si="52"/>
        <v>0</v>
      </c>
      <c r="L76" s="58">
        <f>L73*2</f>
        <v>0.16666666666666666</v>
      </c>
      <c r="M76" s="62">
        <f>ROUNDUP(M73*2,0)</f>
        <v>0</v>
      </c>
      <c r="N76" s="62">
        <f t="shared" si="72"/>
        <v>0</v>
      </c>
      <c r="O76" s="60">
        <f t="shared" si="51"/>
        <v>0</v>
      </c>
      <c r="P76" s="61"/>
    </row>
    <row r="77" spans="1:16" s="5" customFormat="1" ht="49" hidden="1" customHeight="1">
      <c r="A77" s="54">
        <v>18</v>
      </c>
      <c r="B77" s="236" t="s">
        <v>56</v>
      </c>
      <c r="C77" s="237"/>
      <c r="D77" s="237"/>
      <c r="E77" s="238"/>
      <c r="F77" s="123" t="s">
        <v>57</v>
      </c>
      <c r="G77" s="123" t="s">
        <v>57</v>
      </c>
      <c r="H77" s="233" t="e">
        <f>#REF!</f>
        <v>#REF!</v>
      </c>
      <c r="I77" s="234"/>
      <c r="J77" s="57" t="s">
        <v>31</v>
      </c>
      <c r="K77" s="57" t="e">
        <f>#REF!</f>
        <v>#REF!</v>
      </c>
      <c r="L77" s="58">
        <f>L74*2</f>
        <v>0.16666666666666666</v>
      </c>
      <c r="M77" s="62" t="e">
        <f>ROUNDUP(M74*2,0)</f>
        <v>#REF!</v>
      </c>
      <c r="N77" s="62" t="e">
        <f t="shared" si="72"/>
        <v>#REF!</v>
      </c>
      <c r="O77" s="60" t="e">
        <f t="shared" si="51"/>
        <v>#REF!</v>
      </c>
      <c r="P77" s="61"/>
    </row>
    <row r="78" spans="1:16" s="68" customFormat="1" ht="20.25" customHeight="1">
      <c r="B78" s="69"/>
      <c r="C78" s="69"/>
      <c r="G78" s="70"/>
      <c r="N78" s="71"/>
      <c r="O78" s="71"/>
      <c r="P78" s="72"/>
    </row>
    <row r="79" spans="1:16" s="5" customFormat="1" ht="33" customHeight="1">
      <c r="B79" s="8" t="s">
        <v>69</v>
      </c>
      <c r="C79" s="73"/>
      <c r="G79" s="74"/>
      <c r="J79" s="241" t="s">
        <v>32</v>
      </c>
      <c r="K79" s="241"/>
      <c r="L79" s="241"/>
      <c r="M79" s="241"/>
      <c r="N79" s="75"/>
      <c r="O79" s="75"/>
      <c r="P79" s="76"/>
    </row>
    <row r="80" spans="1:16" s="194" customFormat="1" ht="53.5">
      <c r="A80" s="194">
        <v>1</v>
      </c>
      <c r="B80" s="195" t="s">
        <v>220</v>
      </c>
      <c r="C80" s="316" t="s">
        <v>242</v>
      </c>
      <c r="D80" s="316"/>
      <c r="E80" s="316"/>
      <c r="F80" s="316"/>
      <c r="G80" s="316"/>
      <c r="H80" s="316"/>
      <c r="I80" s="316"/>
      <c r="J80" s="316"/>
      <c r="K80" s="196"/>
      <c r="L80" s="197"/>
      <c r="M80" s="197"/>
      <c r="N80" s="197"/>
      <c r="O80" s="197"/>
      <c r="P80" s="197"/>
    </row>
    <row r="81" spans="1:16" s="53" customFormat="1" ht="28">
      <c r="A81" s="77"/>
      <c r="B81" s="264" t="s">
        <v>49</v>
      </c>
      <c r="C81" s="265"/>
      <c r="D81" s="265"/>
      <c r="E81" s="265"/>
      <c r="F81" s="265"/>
      <c r="G81" s="265"/>
      <c r="H81" s="265"/>
      <c r="I81" s="266"/>
      <c r="J81" s="78"/>
      <c r="K81" s="79"/>
      <c r="L81" s="78"/>
      <c r="M81" s="78"/>
      <c r="N81" s="78"/>
      <c r="O81" s="78"/>
      <c r="P81" s="78"/>
    </row>
    <row r="82" spans="1:16" s="5" customFormat="1" ht="32.5">
      <c r="A82" s="73"/>
      <c r="B82" s="177" t="s">
        <v>42</v>
      </c>
      <c r="C82" s="251" t="s">
        <v>54</v>
      </c>
      <c r="D82" s="252"/>
      <c r="E82" s="252"/>
      <c r="F82" s="252"/>
      <c r="G82" s="252"/>
      <c r="H82" s="252"/>
      <c r="I82" s="253"/>
      <c r="J82" s="74"/>
      <c r="K82" s="74"/>
      <c r="L82" s="74"/>
      <c r="M82" s="74"/>
      <c r="N82" s="74"/>
      <c r="O82" s="74"/>
      <c r="P82" s="74"/>
    </row>
    <row r="83" spans="1:16" s="5" customFormat="1" ht="84" customHeight="1">
      <c r="A83" s="73"/>
      <c r="B83" s="174" t="str">
        <f>$E$36</f>
        <v>19-0303 TCX “JET BLACK”</v>
      </c>
      <c r="C83" s="286" t="s">
        <v>243</v>
      </c>
      <c r="D83" s="286"/>
      <c r="E83" s="286"/>
      <c r="F83" s="286"/>
      <c r="G83" s="286"/>
      <c r="H83" s="286"/>
      <c r="I83" s="287"/>
      <c r="J83" s="74"/>
      <c r="K83" s="74"/>
      <c r="L83" s="74"/>
      <c r="M83" s="74"/>
      <c r="N83" s="74"/>
    </row>
    <row r="84" spans="1:16" s="5" customFormat="1" ht="32.5">
      <c r="A84" s="73"/>
      <c r="B84" s="254" t="s">
        <v>55</v>
      </c>
      <c r="C84" s="255"/>
      <c r="D84" s="256"/>
      <c r="E84" s="256"/>
      <c r="F84" s="256"/>
      <c r="G84" s="256"/>
      <c r="H84" s="256"/>
      <c r="I84" s="257"/>
      <c r="J84" s="74"/>
      <c r="K84" s="74"/>
    </row>
    <row r="85" spans="1:16" s="5" customFormat="1" ht="32.5">
      <c r="A85" s="73"/>
      <c r="B85" s="236" t="s">
        <v>58</v>
      </c>
      <c r="C85" s="238"/>
      <c r="D85" s="175" t="s">
        <v>72</v>
      </c>
      <c r="E85" s="175" t="s">
        <v>62</v>
      </c>
      <c r="F85" s="175" t="s">
        <v>10</v>
      </c>
      <c r="G85" s="175" t="s">
        <v>59</v>
      </c>
      <c r="H85" s="175" t="s">
        <v>60</v>
      </c>
      <c r="I85" s="175" t="s">
        <v>61</v>
      </c>
      <c r="J85" s="176"/>
    </row>
    <row r="86" spans="1:16" s="5" customFormat="1" ht="85" customHeight="1">
      <c r="A86" s="73"/>
      <c r="B86" s="300" t="s">
        <v>229</v>
      </c>
      <c r="C86" s="301"/>
      <c r="D86" s="366" t="s">
        <v>244</v>
      </c>
      <c r="E86" s="367"/>
      <c r="F86" s="368"/>
      <c r="G86" s="366" t="s">
        <v>245</v>
      </c>
      <c r="H86" s="367"/>
      <c r="I86" s="368"/>
      <c r="J86" s="369" t="s">
        <v>246</v>
      </c>
      <c r="K86" s="370"/>
      <c r="L86" s="370"/>
    </row>
    <row r="87" spans="1:16" s="5" customFormat="1" ht="163" customHeight="1">
      <c r="A87" s="73"/>
      <c r="B87" s="262" t="s">
        <v>247</v>
      </c>
      <c r="C87" s="263"/>
      <c r="D87" s="371" t="s">
        <v>248</v>
      </c>
      <c r="E87" s="371" t="s">
        <v>249</v>
      </c>
      <c r="F87" s="371" t="s">
        <v>250</v>
      </c>
      <c r="G87" s="371" t="s">
        <v>251</v>
      </c>
      <c r="H87" s="371" t="s">
        <v>252</v>
      </c>
      <c r="I87" s="371" t="s">
        <v>253</v>
      </c>
      <c r="J87" s="176"/>
    </row>
    <row r="88" spans="1:16" s="5" customFormat="1" ht="96.5" hidden="1" customHeight="1">
      <c r="A88" s="73"/>
      <c r="B88" s="262" t="s">
        <v>230</v>
      </c>
      <c r="C88" s="263"/>
      <c r="D88" s="297" t="s">
        <v>231</v>
      </c>
      <c r="E88" s="298"/>
      <c r="F88" s="298"/>
      <c r="G88" s="298"/>
      <c r="H88" s="298"/>
      <c r="I88" s="299"/>
      <c r="J88" s="176"/>
    </row>
    <row r="89" spans="1:16" s="5" customFormat="1" ht="78.5" hidden="1" customHeight="1">
      <c r="A89" s="73"/>
      <c r="B89" s="300" t="s">
        <v>232</v>
      </c>
      <c r="C89" s="301"/>
      <c r="D89" s="313" t="s">
        <v>233</v>
      </c>
      <c r="E89" s="314"/>
      <c r="F89" s="314"/>
      <c r="G89" s="314"/>
      <c r="H89" s="314"/>
      <c r="I89" s="315"/>
      <c r="J89" s="176"/>
    </row>
    <row r="90" spans="1:16" s="26" customFormat="1" ht="164" hidden="1" customHeight="1">
      <c r="A90" s="27"/>
      <c r="B90" s="262" t="s">
        <v>234</v>
      </c>
      <c r="C90" s="263"/>
      <c r="D90" s="135"/>
      <c r="E90" s="135"/>
      <c r="F90" s="135"/>
      <c r="G90" s="228" t="s">
        <v>235</v>
      </c>
      <c r="H90" s="135"/>
      <c r="I90" s="135"/>
      <c r="J90" s="134"/>
      <c r="K90" s="80"/>
      <c r="L90" s="80"/>
      <c r="M90" s="80"/>
      <c r="N90" s="80"/>
      <c r="O90" s="80"/>
      <c r="P90" s="80"/>
    </row>
    <row r="91" spans="1:16" s="194" customFormat="1" ht="53.5">
      <c r="A91" s="194">
        <v>2</v>
      </c>
      <c r="B91" s="198" t="s">
        <v>221</v>
      </c>
      <c r="C91" s="151" t="s">
        <v>228</v>
      </c>
      <c r="D91" s="151"/>
      <c r="E91" s="151"/>
      <c r="F91" s="151"/>
      <c r="G91" s="143"/>
      <c r="H91" s="143"/>
      <c r="I91" s="143"/>
      <c r="K91" s="196"/>
      <c r="L91" s="197"/>
      <c r="M91" s="197"/>
      <c r="N91" s="197"/>
      <c r="O91" s="197"/>
      <c r="P91" s="197"/>
    </row>
    <row r="92" spans="1:16" s="2" customFormat="1" ht="39" hidden="1">
      <c r="A92" s="171"/>
      <c r="B92" s="258" t="s">
        <v>49</v>
      </c>
      <c r="C92" s="259"/>
      <c r="D92" s="259"/>
      <c r="E92" s="259"/>
      <c r="F92" s="259"/>
      <c r="G92" s="259"/>
      <c r="H92" s="259"/>
      <c r="I92" s="267"/>
      <c r="J92" s="172"/>
      <c r="K92" s="173"/>
      <c r="L92" s="172"/>
      <c r="M92" s="172"/>
      <c r="N92" s="172"/>
      <c r="O92" s="172"/>
      <c r="P92" s="172"/>
    </row>
    <row r="93" spans="1:16" s="2" customFormat="1" ht="39" hidden="1">
      <c r="A93" s="171"/>
      <c r="B93" s="178" t="s">
        <v>42</v>
      </c>
      <c r="C93" s="245" t="s">
        <v>73</v>
      </c>
      <c r="D93" s="246"/>
      <c r="E93" s="246"/>
      <c r="F93" s="246"/>
      <c r="G93" s="246"/>
      <c r="H93" s="246"/>
      <c r="I93" s="247"/>
      <c r="J93" s="172"/>
      <c r="K93" s="172"/>
      <c r="L93" s="172"/>
      <c r="M93" s="172"/>
      <c r="N93" s="172"/>
      <c r="O93" s="172"/>
      <c r="P93" s="172"/>
    </row>
    <row r="94" spans="1:16" s="2" customFormat="1" ht="71.5" hidden="1" customHeight="1">
      <c r="A94" s="171"/>
      <c r="B94" s="179" t="str">
        <f>$E$36</f>
        <v>19-0303 TCX “JET BLACK”</v>
      </c>
      <c r="C94" s="288" t="s">
        <v>222</v>
      </c>
      <c r="D94" s="289"/>
      <c r="E94" s="289"/>
      <c r="F94" s="289"/>
      <c r="G94" s="289"/>
      <c r="H94" s="289"/>
      <c r="I94" s="290"/>
      <c r="J94" s="172"/>
      <c r="K94" s="172"/>
      <c r="L94" s="172"/>
      <c r="M94" s="172"/>
      <c r="N94" s="172"/>
    </row>
    <row r="95" spans="1:16" s="2" customFormat="1" ht="39" hidden="1">
      <c r="A95" s="171"/>
      <c r="B95" s="179" t="str">
        <f>$E$39</f>
        <v>GREEN</v>
      </c>
      <c r="C95" s="291"/>
      <c r="D95" s="292"/>
      <c r="E95" s="292"/>
      <c r="F95" s="292"/>
      <c r="G95" s="292"/>
      <c r="H95" s="292"/>
      <c r="I95" s="293"/>
      <c r="J95" s="172"/>
      <c r="K95" s="172"/>
      <c r="L95" s="172"/>
      <c r="M95" s="172"/>
      <c r="N95" s="172"/>
    </row>
    <row r="96" spans="1:16" s="2" customFormat="1" ht="39" hidden="1">
      <c r="A96" s="171"/>
      <c r="B96" s="179" t="e">
        <f>#REF!</f>
        <v>#REF!</v>
      </c>
      <c r="C96" s="294"/>
      <c r="D96" s="295"/>
      <c r="E96" s="295"/>
      <c r="F96" s="295"/>
      <c r="G96" s="295"/>
      <c r="H96" s="295"/>
      <c r="I96" s="296"/>
      <c r="J96" s="172"/>
      <c r="K96" s="172"/>
      <c r="L96" s="172"/>
      <c r="M96" s="172"/>
      <c r="N96" s="172"/>
    </row>
    <row r="97" spans="1:16" s="2" customFormat="1" ht="39" hidden="1">
      <c r="A97" s="171"/>
      <c r="B97" s="258" t="s">
        <v>74</v>
      </c>
      <c r="C97" s="259"/>
      <c r="D97" s="260"/>
      <c r="E97" s="260"/>
      <c r="F97" s="260"/>
      <c r="G97" s="260"/>
      <c r="H97" s="260"/>
      <c r="I97" s="261"/>
      <c r="J97" s="172"/>
      <c r="K97" s="172"/>
    </row>
    <row r="98" spans="1:16" s="2" customFormat="1" ht="39" hidden="1">
      <c r="A98" s="171"/>
      <c r="B98" s="284" t="s">
        <v>58</v>
      </c>
      <c r="C98" s="285"/>
      <c r="D98" s="180" t="s">
        <v>72</v>
      </c>
      <c r="E98" s="180" t="s">
        <v>62</v>
      </c>
      <c r="F98" s="180" t="s">
        <v>10</v>
      </c>
      <c r="G98" s="180" t="s">
        <v>59</v>
      </c>
      <c r="H98" s="180" t="s">
        <v>60</v>
      </c>
      <c r="I98" s="180" t="s">
        <v>61</v>
      </c>
      <c r="J98" s="172"/>
    </row>
    <row r="99" spans="1:16" s="2" customFormat="1" ht="70" hidden="1" customHeight="1">
      <c r="A99" s="171"/>
      <c r="B99" s="284" t="s">
        <v>223</v>
      </c>
      <c r="C99" s="285"/>
      <c r="D99" s="297" t="s">
        <v>226</v>
      </c>
      <c r="E99" s="298"/>
      <c r="F99" s="298"/>
      <c r="G99" s="298"/>
      <c r="H99" s="298"/>
      <c r="I99" s="299"/>
      <c r="J99" s="172"/>
    </row>
    <row r="100" spans="1:16" s="2" customFormat="1" ht="179" hidden="1" customHeight="1">
      <c r="A100" s="171"/>
      <c r="B100" s="243" t="s">
        <v>213</v>
      </c>
      <c r="C100" s="244"/>
      <c r="D100" s="136"/>
      <c r="E100" s="136"/>
      <c r="F100" s="136"/>
      <c r="G100" s="136" t="s">
        <v>227</v>
      </c>
      <c r="H100" s="136"/>
      <c r="I100" s="136"/>
      <c r="J100" s="172"/>
    </row>
    <row r="101" spans="1:16" s="229" customFormat="1" ht="68" customHeight="1">
      <c r="A101" s="229">
        <v>3</v>
      </c>
      <c r="B101" s="198" t="s">
        <v>236</v>
      </c>
      <c r="C101" s="151" t="s">
        <v>109</v>
      </c>
      <c r="D101" s="142"/>
      <c r="E101" s="142"/>
      <c r="F101" s="142"/>
      <c r="G101" s="230"/>
      <c r="H101" s="230"/>
      <c r="I101" s="230"/>
      <c r="J101" s="230"/>
      <c r="K101" s="231"/>
      <c r="L101" s="230"/>
      <c r="M101" s="230"/>
      <c r="N101" s="230"/>
      <c r="O101" s="230"/>
      <c r="P101" s="230"/>
    </row>
    <row r="102" spans="1:16" s="2" customFormat="1" ht="1.1499999999999999" hidden="1" customHeight="1">
      <c r="A102" s="171"/>
      <c r="B102" s="178" t="s">
        <v>42</v>
      </c>
      <c r="C102" s="245" t="s">
        <v>75</v>
      </c>
      <c r="D102" s="246"/>
      <c r="E102" s="246"/>
      <c r="F102" s="246"/>
      <c r="G102" s="246"/>
      <c r="H102" s="246"/>
      <c r="I102" s="247"/>
      <c r="J102" s="172"/>
      <c r="K102" s="172"/>
      <c r="L102" s="172"/>
      <c r="M102" s="172"/>
      <c r="N102" s="172"/>
      <c r="O102" s="172"/>
      <c r="P102" s="172"/>
    </row>
    <row r="103" spans="1:16" s="2" customFormat="1" ht="39" hidden="1" customHeight="1">
      <c r="A103" s="171"/>
      <c r="B103" s="181" t="str">
        <f>$E$36</f>
        <v>19-0303 TCX “JET BLACK”</v>
      </c>
      <c r="C103" s="248" t="s">
        <v>66</v>
      </c>
      <c r="D103" s="249"/>
      <c r="E103" s="249"/>
      <c r="F103" s="249"/>
      <c r="G103" s="249"/>
      <c r="H103" s="249"/>
      <c r="I103" s="250"/>
      <c r="J103" s="172"/>
      <c r="K103" s="172"/>
      <c r="L103" s="172"/>
      <c r="M103" s="172"/>
      <c r="N103" s="172"/>
    </row>
    <row r="104" spans="1:16" s="2" customFormat="1" ht="24" hidden="1" customHeight="1">
      <c r="A104" s="171"/>
      <c r="B104" s="181" t="e">
        <f>#REF!</f>
        <v>#REF!</v>
      </c>
      <c r="C104" s="281" t="s">
        <v>66</v>
      </c>
      <c r="D104" s="282"/>
      <c r="E104" s="282"/>
      <c r="F104" s="282"/>
      <c r="G104" s="282"/>
      <c r="H104" s="282"/>
      <c r="I104" s="283"/>
      <c r="J104" s="172"/>
      <c r="K104" s="172"/>
      <c r="L104" s="172"/>
      <c r="M104" s="172"/>
      <c r="N104" s="172"/>
    </row>
    <row r="105" spans="1:16" s="2" customFormat="1" ht="15.65" customHeight="1">
      <c r="A105" s="171"/>
      <c r="B105" s="171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</row>
    <row r="106" spans="1:16" s="2" customFormat="1" ht="40" customHeight="1">
      <c r="B106" s="235" t="s">
        <v>33</v>
      </c>
      <c r="C106" s="235"/>
      <c r="D106" s="235"/>
      <c r="E106" s="235"/>
      <c r="G106" s="172"/>
      <c r="M106" s="182"/>
      <c r="N106" s="183"/>
      <c r="O106" s="183"/>
      <c r="P106" s="182"/>
    </row>
    <row r="107" spans="1:16" s="2" customFormat="1" ht="35.25" customHeight="1">
      <c r="A107" s="171">
        <v>1</v>
      </c>
      <c r="B107" s="184" t="s">
        <v>88</v>
      </c>
      <c r="C107" s="171"/>
      <c r="D107" s="171"/>
      <c r="G107" s="172"/>
      <c r="M107" s="182"/>
      <c r="N107" s="183"/>
      <c r="O107" s="183"/>
      <c r="P107" s="182"/>
    </row>
    <row r="108" spans="1:16" s="2" customFormat="1" ht="35.25" customHeight="1">
      <c r="A108" s="171">
        <v>2</v>
      </c>
      <c r="B108" s="184" t="s">
        <v>70</v>
      </c>
      <c r="C108" s="171"/>
      <c r="D108" s="171"/>
      <c r="G108" s="172"/>
      <c r="M108" s="182"/>
      <c r="N108" s="183"/>
      <c r="O108" s="183"/>
      <c r="P108" s="182"/>
    </row>
    <row r="109" spans="1:16" s="2" customFormat="1" ht="35.25" customHeight="1">
      <c r="A109" s="171">
        <v>3</v>
      </c>
      <c r="B109" s="184" t="s">
        <v>71</v>
      </c>
      <c r="C109" s="171"/>
      <c r="D109" s="171"/>
      <c r="G109" s="172"/>
      <c r="M109" s="182"/>
      <c r="N109" s="183"/>
      <c r="O109" s="183"/>
      <c r="P109" s="182"/>
    </row>
    <row r="110" spans="1:16" s="170" customFormat="1" ht="35">
      <c r="A110" s="185"/>
      <c r="B110" s="186" t="s">
        <v>63</v>
      </c>
      <c r="C110" s="187" t="s">
        <v>72</v>
      </c>
      <c r="D110" s="187" t="s">
        <v>62</v>
      </c>
      <c r="E110" s="187" t="s">
        <v>10</v>
      </c>
      <c r="F110" s="187" t="s">
        <v>59</v>
      </c>
      <c r="G110" s="187" t="s">
        <v>60</v>
      </c>
      <c r="H110" s="187" t="s">
        <v>61</v>
      </c>
      <c r="I110" s="188" t="s">
        <v>11</v>
      </c>
      <c r="L110" s="189"/>
      <c r="M110" s="190"/>
      <c r="N110" s="190"/>
      <c r="O110" s="189"/>
    </row>
    <row r="111" spans="1:16" s="170" customFormat="1" ht="35">
      <c r="A111" s="185"/>
      <c r="B111" s="186" t="s">
        <v>64</v>
      </c>
      <c r="C111" s="191">
        <f>ROUNDUP(F31*1.03,0)</f>
        <v>0</v>
      </c>
      <c r="D111" s="191">
        <f t="shared" ref="D111:H111" si="81">ROUNDUP(G31*1.03,0)</f>
        <v>0</v>
      </c>
      <c r="E111" s="191">
        <f t="shared" si="81"/>
        <v>0</v>
      </c>
      <c r="F111" s="191">
        <v>4</v>
      </c>
      <c r="G111" s="191">
        <f t="shared" si="81"/>
        <v>0</v>
      </c>
      <c r="H111" s="191">
        <f t="shared" si="81"/>
        <v>0</v>
      </c>
      <c r="I111" s="192">
        <f>SUM(C111:H111)</f>
        <v>4</v>
      </c>
      <c r="L111" s="189"/>
      <c r="M111" s="190"/>
      <c r="N111" s="190"/>
      <c r="O111" s="189"/>
    </row>
    <row r="112" spans="1:16" s="142" customFormat="1" ht="74.5" customHeight="1">
      <c r="A112" s="242" t="s">
        <v>211</v>
      </c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242"/>
      <c r="O112" s="242"/>
      <c r="P112" s="242"/>
    </row>
    <row r="113" spans="1:16" s="8" customFormat="1" ht="312.5" customHeight="1">
      <c r="A113" s="6"/>
      <c r="B113" s="139"/>
      <c r="C113" s="140"/>
      <c r="D113" s="140"/>
      <c r="E113" s="140"/>
      <c r="F113" s="140"/>
      <c r="G113" s="140"/>
      <c r="H113" s="140"/>
      <c r="I113" s="141"/>
      <c r="L113" s="81"/>
      <c r="M113" s="82"/>
      <c r="N113" s="82"/>
      <c r="O113" s="81"/>
    </row>
    <row r="114" spans="1:16" ht="312.5" customHeight="1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</row>
    <row r="115" spans="1:16" ht="47.5">
      <c r="A115" s="119"/>
      <c r="B115" s="118"/>
      <c r="C115" s="119"/>
      <c r="D115" s="119"/>
      <c r="E115" s="119"/>
      <c r="F115" s="119"/>
      <c r="G115" s="120"/>
      <c r="H115" s="119"/>
      <c r="I115" s="119"/>
      <c r="J115" s="119"/>
      <c r="K115" s="119"/>
      <c r="L115" s="119"/>
      <c r="M115" s="119"/>
      <c r="N115" s="119"/>
      <c r="O115" s="119"/>
      <c r="P115" s="119"/>
    </row>
    <row r="116" spans="1:16" ht="47.5">
      <c r="A116" s="119"/>
      <c r="B116" s="118"/>
      <c r="C116" s="119"/>
      <c r="D116" s="119"/>
      <c r="E116" s="119"/>
      <c r="F116" s="119"/>
      <c r="G116" s="120"/>
      <c r="H116" s="119"/>
      <c r="I116" s="119"/>
      <c r="J116" s="119"/>
      <c r="K116" s="119"/>
      <c r="L116" s="119"/>
      <c r="M116" s="119"/>
      <c r="N116" s="119"/>
      <c r="O116" s="119"/>
      <c r="P116" s="119"/>
    </row>
  </sheetData>
  <mergeCells count="119">
    <mergeCell ref="D86:F86"/>
    <mergeCell ref="G86:I86"/>
    <mergeCell ref="J86:L86"/>
    <mergeCell ref="B88:C88"/>
    <mergeCell ref="B87:C87"/>
    <mergeCell ref="D88:I88"/>
    <mergeCell ref="B89:C89"/>
    <mergeCell ref="D89:I89"/>
    <mergeCell ref="B48:E48"/>
    <mergeCell ref="H48:I48"/>
    <mergeCell ref="B50:E50"/>
    <mergeCell ref="C80:J80"/>
    <mergeCell ref="B56:E56"/>
    <mergeCell ref="H56:I56"/>
    <mergeCell ref="B53:E53"/>
    <mergeCell ref="B52:E52"/>
    <mergeCell ref="H52:I52"/>
    <mergeCell ref="H53:I53"/>
    <mergeCell ref="B51:E51"/>
    <mergeCell ref="H51:I51"/>
    <mergeCell ref="B49:E49"/>
    <mergeCell ref="B72:E72"/>
    <mergeCell ref="H59:I59"/>
    <mergeCell ref="A59:E59"/>
    <mergeCell ref="B65:E65"/>
    <mergeCell ref="H65:I65"/>
    <mergeCell ref="B66:E66"/>
    <mergeCell ref="H66:I66"/>
    <mergeCell ref="B69:E69"/>
    <mergeCell ref="H69:I69"/>
    <mergeCell ref="B71:E71"/>
    <mergeCell ref="H71:I71"/>
    <mergeCell ref="B67:E67"/>
    <mergeCell ref="B54:E54"/>
    <mergeCell ref="H54:I54"/>
    <mergeCell ref="B55:E55"/>
    <mergeCell ref="H55:I55"/>
    <mergeCell ref="M1:N1"/>
    <mergeCell ref="O1:P1"/>
    <mergeCell ref="M2:N2"/>
    <mergeCell ref="O2:P2"/>
    <mergeCell ref="M3:N3"/>
    <mergeCell ref="O3:P3"/>
    <mergeCell ref="L11:P11"/>
    <mergeCell ref="G4:L8"/>
    <mergeCell ref="H50:I50"/>
    <mergeCell ref="M42:P42"/>
    <mergeCell ref="M43:P43"/>
    <mergeCell ref="H49:I49"/>
    <mergeCell ref="M39:P39"/>
    <mergeCell ref="M40:P40"/>
    <mergeCell ref="M36:P36"/>
    <mergeCell ref="M37:P37"/>
    <mergeCell ref="M34:P34"/>
    <mergeCell ref="C93:I93"/>
    <mergeCell ref="C104:I104"/>
    <mergeCell ref="B98:C98"/>
    <mergeCell ref="C83:I83"/>
    <mergeCell ref="C94:I96"/>
    <mergeCell ref="B70:E70"/>
    <mergeCell ref="H70:I70"/>
    <mergeCell ref="H60:I60"/>
    <mergeCell ref="H67:I67"/>
    <mergeCell ref="B68:E68"/>
    <mergeCell ref="H68:I68"/>
    <mergeCell ref="B62:E62"/>
    <mergeCell ref="H62:I62"/>
    <mergeCell ref="H64:I64"/>
    <mergeCell ref="B60:E60"/>
    <mergeCell ref="B61:E61"/>
    <mergeCell ref="B99:C99"/>
    <mergeCell ref="D99:I99"/>
    <mergeCell ref="H61:I61"/>
    <mergeCell ref="B63:E63"/>
    <mergeCell ref="H63:I63"/>
    <mergeCell ref="B64:E64"/>
    <mergeCell ref="H72:I72"/>
    <mergeCell ref="B86:C86"/>
    <mergeCell ref="D11:F11"/>
    <mergeCell ref="B13:F13"/>
    <mergeCell ref="A34:C34"/>
    <mergeCell ref="B36:C36"/>
    <mergeCell ref="A1:L3"/>
    <mergeCell ref="B47:E47"/>
    <mergeCell ref="H47:I47"/>
    <mergeCell ref="D8:F8"/>
    <mergeCell ref="B40:C40"/>
    <mergeCell ref="H46:I46"/>
    <mergeCell ref="A45:E45"/>
    <mergeCell ref="B37:C37"/>
    <mergeCell ref="B39:C39"/>
    <mergeCell ref="H45:I45"/>
    <mergeCell ref="B46:E46"/>
    <mergeCell ref="B42:C42"/>
    <mergeCell ref="B43:C43"/>
    <mergeCell ref="A114:P114"/>
    <mergeCell ref="H74:I74"/>
    <mergeCell ref="H73:I73"/>
    <mergeCell ref="B106:E106"/>
    <mergeCell ref="B77:E77"/>
    <mergeCell ref="H77:I77"/>
    <mergeCell ref="B73:E73"/>
    <mergeCell ref="B74:E74"/>
    <mergeCell ref="B76:E76"/>
    <mergeCell ref="H76:I76"/>
    <mergeCell ref="J79:M79"/>
    <mergeCell ref="A112:P112"/>
    <mergeCell ref="B100:C100"/>
    <mergeCell ref="C102:I102"/>
    <mergeCell ref="C103:I103"/>
    <mergeCell ref="C82:I82"/>
    <mergeCell ref="B84:I84"/>
    <mergeCell ref="B97:I97"/>
    <mergeCell ref="B85:C85"/>
    <mergeCell ref="B90:C90"/>
    <mergeCell ref="B81:I81"/>
    <mergeCell ref="B75:E75"/>
    <mergeCell ref="H75:I75"/>
    <mergeCell ref="B92:I92"/>
  </mergeCells>
  <printOptions horizontalCentered="1"/>
  <pageMargins left="0.25" right="0.25" top="0.75" bottom="0.75" header="0.3" footer="0.3"/>
  <pageSetup paperSize="9" scale="33" fitToHeight="0" orientation="portrait" r:id="rId1"/>
  <headerFooter>
    <oddHeader>&amp;L&amp;G&amp;R&amp;"Euclid Circular A SemiBold,Regular"&amp;26[CUTTING DOCKET]</oddHeader>
    <oddFooter>&amp;L&amp;"Euclid Circular A SemiBold,Regular"&amp;22[UA]&amp;"-,Regular"&amp;11
&amp;G&amp;R&amp;G</oddFooter>
  </headerFooter>
  <rowBreaks count="1" manualBreakCount="1">
    <brk id="56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tabSelected="1" view="pageBreakPreview" topLeftCell="A22" zoomScale="30" zoomScaleNormal="55" zoomScaleSheetLayoutView="30" zoomScalePageLayoutView="25" workbookViewId="0">
      <selection activeCell="C83" sqref="C83:I83"/>
    </sheetView>
  </sheetViews>
  <sheetFormatPr defaultColWidth="9.26953125" defaultRowHeight="24"/>
  <cols>
    <col min="1" max="1" width="57.54296875" style="107" customWidth="1"/>
    <col min="2" max="2" width="232.7265625" style="108" customWidth="1"/>
    <col min="3" max="4" width="100" style="108" hidden="1" customWidth="1"/>
    <col min="5" max="16384" width="9.26953125" style="108"/>
  </cols>
  <sheetData>
    <row r="1" spans="1:11" s="95" customFormat="1" ht="65">
      <c r="A1" s="93" t="s">
        <v>34</v>
      </c>
      <c r="B1" s="94"/>
      <c r="C1" s="94"/>
      <c r="D1" s="94"/>
    </row>
    <row r="2" spans="1:11" s="99" customFormat="1" ht="37.5" customHeight="1">
      <c r="A2" s="102" t="str">
        <f>'1. CUTTING DOCKET'!B6</f>
        <v xml:space="preserve">JOB NUMBER:  </v>
      </c>
      <c r="B2" s="102" t="str">
        <f>'1. CUTTING DOCKET'!D6</f>
        <v>G10  SS24  S2580</v>
      </c>
      <c r="C2" s="102"/>
      <c r="D2" s="102"/>
    </row>
    <row r="3" spans="1:11" s="99" customFormat="1" ht="37.5" customHeight="1">
      <c r="A3" s="193" t="str">
        <f>'1. CUTTING DOCKET'!B7</f>
        <v xml:space="preserve">STYLE NUMBER: </v>
      </c>
      <c r="B3" s="193" t="str">
        <f>'1. CUTTING DOCKET'!D7</f>
        <v>G10AHD146</v>
      </c>
      <c r="C3" s="102"/>
      <c r="D3" s="193"/>
    </row>
    <row r="4" spans="1:11" s="99" customFormat="1" ht="37.5" customHeight="1">
      <c r="A4" s="193" t="str">
        <f>'1. CUTTING DOCKET'!B8</f>
        <v xml:space="preserve">STYLE NAME : </v>
      </c>
      <c r="B4" s="193" t="str">
        <f>'1. CUTTING DOCKET'!D8</f>
        <v>LONDON CUPPA HOODIE</v>
      </c>
      <c r="C4" s="102"/>
      <c r="D4" s="193"/>
    </row>
    <row r="5" spans="1:11" s="95" customFormat="1" ht="41.5">
      <c r="A5" s="96"/>
      <c r="B5" s="133" t="str">
        <f>'1. CUTTING DOCKET'!D20</f>
        <v>BLACK</v>
      </c>
      <c r="C5" s="97" t="str">
        <f>'1. CUTTING DOCKET'!D24</f>
        <v>GREEN</v>
      </c>
      <c r="D5" s="97" t="str">
        <f>'1. CUTTING DOCKET'!$D$27</f>
        <v>BLACK</v>
      </c>
    </row>
    <row r="6" spans="1:11" s="99" customFormat="1" ht="41.5">
      <c r="A6" s="98" t="s">
        <v>35</v>
      </c>
      <c r="B6" s="132" t="str">
        <f>'1. CUTTING DOCKET'!E36</f>
        <v>19-0303 TCX “JET BLACK”</v>
      </c>
      <c r="C6" s="98" t="str">
        <f>C5</f>
        <v>GREEN</v>
      </c>
      <c r="D6" s="98" t="str">
        <f>D5</f>
        <v>BLACK</v>
      </c>
    </row>
    <row r="7" spans="1:11" s="99" customFormat="1" ht="41.5">
      <c r="A7" s="100" t="s">
        <v>36</v>
      </c>
      <c r="B7" s="336" t="str">
        <f>'1. CUTTING DOCKET'!B36:C36</f>
        <v>BRUSH FLEECE 80%COTTON 20%POLY 370GSM</v>
      </c>
      <c r="C7" s="324"/>
      <c r="D7" s="350"/>
    </row>
    <row r="8" spans="1:11" s="99" customFormat="1" ht="301" customHeight="1">
      <c r="A8" s="337" t="str">
        <f>'1. CUTTING DOCKET'!D36</f>
        <v>VẢI CHÍNH</v>
      </c>
      <c r="B8" s="345"/>
      <c r="C8" s="137"/>
      <c r="D8" s="339"/>
      <c r="K8" s="102"/>
    </row>
    <row r="9" spans="1:11" s="99" customFormat="1" ht="61.5" customHeight="1">
      <c r="A9" s="338"/>
      <c r="B9" s="346"/>
      <c r="C9" s="121"/>
      <c r="D9" s="340"/>
      <c r="K9" s="102"/>
    </row>
    <row r="10" spans="1:11" s="99" customFormat="1" ht="91.5" customHeight="1">
      <c r="A10" s="98" t="str">
        <f>'1. CUTTING DOCKET'!B37</f>
        <v>100%COTTON RIB 1x1 _430GSM</v>
      </c>
      <c r="B10" s="132" t="str">
        <f>'1. CUTTING DOCKET'!E37</f>
        <v>19-0303 TCX “JET BLACK”</v>
      </c>
      <c r="C10" s="98" t="str">
        <f>C6</f>
        <v>GREEN</v>
      </c>
      <c r="D10" s="103" t="str">
        <f>D5</f>
        <v>BLACK</v>
      </c>
    </row>
    <row r="11" spans="1:11" s="99" customFormat="1" ht="316" customHeight="1">
      <c r="A11" s="337" t="str">
        <f>'1. CUTTING DOCKET'!D37</f>
        <v>LAI TAY, LAI ÁO</v>
      </c>
      <c r="B11" s="347"/>
      <c r="C11" s="341"/>
      <c r="D11" s="343"/>
    </row>
    <row r="12" spans="1:11" s="99" customFormat="1" ht="150.65" hidden="1" customHeight="1">
      <c r="A12" s="338"/>
      <c r="B12" s="348"/>
      <c r="C12" s="342"/>
      <c r="D12" s="344"/>
    </row>
    <row r="13" spans="1:11" s="99" customFormat="1" ht="65.5" customHeight="1">
      <c r="A13" s="98" t="s">
        <v>53</v>
      </c>
      <c r="B13" s="131" t="str">
        <f>'1. CUTTING DOCKET'!F46</f>
        <v>BLACK</v>
      </c>
      <c r="C13" s="104" t="str">
        <f>C10</f>
        <v>GREEN</v>
      </c>
      <c r="D13" s="104" t="str">
        <f>D5</f>
        <v>BLACK</v>
      </c>
    </row>
    <row r="14" spans="1:11" s="99" customFormat="1" ht="83">
      <c r="A14" s="101" t="str">
        <f>'1. CUTTING DOCKET'!B46</f>
        <v>CHỈ 40/2 MAY CHÍNH + VẮT SỔ</v>
      </c>
      <c r="B14" s="333" t="s">
        <v>207</v>
      </c>
      <c r="C14" s="334"/>
      <c r="D14" s="335"/>
    </row>
    <row r="15" spans="1:11" s="99" customFormat="1" ht="66.650000000000006" customHeight="1">
      <c r="A15" s="98" t="str">
        <f>A13</f>
        <v>CHỈ</v>
      </c>
      <c r="B15" s="322" t="str">
        <f>'1. CUTTING DOCKET'!$F$47</f>
        <v>YELLOW</v>
      </c>
      <c r="C15" s="323"/>
      <c r="D15" s="349"/>
    </row>
    <row r="16" spans="1:11" s="99" customFormat="1" ht="60" customHeight="1">
      <c r="A16" s="101" t="str">
        <f>'1. CUTTING DOCKET'!$B$47</f>
        <v>CHỈ 40/2 MAY NHÃN</v>
      </c>
      <c r="B16" s="333" t="str">
        <f>B15</f>
        <v>YELLOW</v>
      </c>
      <c r="C16" s="334"/>
      <c r="D16" s="335"/>
    </row>
    <row r="17" spans="1:4" s="99" customFormat="1" ht="66.650000000000006" customHeight="1">
      <c r="A17" s="98" t="str">
        <f>'1. CUTTING DOCKET'!$B$49</f>
        <v>NHÃN CỜ</v>
      </c>
      <c r="B17" s="322" t="str">
        <f>'1. CUTTING DOCKET'!$F$49</f>
        <v>YELLOW</v>
      </c>
      <c r="C17" s="323"/>
      <c r="D17" s="349"/>
    </row>
    <row r="18" spans="1:4" s="99" customFormat="1" ht="260.5" customHeight="1">
      <c r="A18" s="105" t="s">
        <v>219</v>
      </c>
      <c r="B18" s="333"/>
      <c r="C18" s="334"/>
      <c r="D18" s="335"/>
    </row>
    <row r="19" spans="1:4" s="99" customFormat="1" ht="124.5">
      <c r="A19" s="98" t="str">
        <f>'1. CUTTING DOCKET'!$B$48</f>
        <v>NHÃN THÀNH PHẦN 80%COTTON 20%POLY</v>
      </c>
      <c r="B19" s="325" t="str">
        <f>'1. CUTTING DOCKET'!$F$48</f>
        <v>WHITE</v>
      </c>
      <c r="C19" s="325"/>
      <c r="D19" s="325"/>
    </row>
    <row r="20" spans="1:4" s="99" customFormat="1" ht="226" customHeight="1">
      <c r="A20" s="105" t="s">
        <v>97</v>
      </c>
      <c r="B20" s="331"/>
      <c r="C20" s="332"/>
      <c r="D20" s="332"/>
    </row>
    <row r="21" spans="1:4" s="99" customFormat="1" ht="83">
      <c r="A21" s="98" t="str">
        <f>'1. CUTTING DOCKET'!$B$50</f>
        <v>NHÃN CHÍNH 60mm x 24mm</v>
      </c>
      <c r="B21" s="325" t="str">
        <f>'1. CUTTING DOCKET'!$F$50</f>
        <v>YELLOW</v>
      </c>
      <c r="C21" s="325"/>
      <c r="D21" s="325"/>
    </row>
    <row r="22" spans="1:4" s="99" customFormat="1" ht="273" customHeight="1">
      <c r="A22" s="105" t="s">
        <v>114</v>
      </c>
      <c r="B22" s="326"/>
      <c r="C22" s="327"/>
      <c r="D22" s="328"/>
    </row>
    <row r="23" spans="1:4" s="99" customFormat="1" ht="83">
      <c r="A23" s="98" t="str">
        <f>'1. CUTTING DOCKET'!$B$51</f>
        <v xml:space="preserve"> NHÃN SIZE 37mm x 13mm</v>
      </c>
      <c r="B23" s="322" t="str">
        <f>'1. CUTTING DOCKET'!$F$51</f>
        <v>YELLOW</v>
      </c>
      <c r="C23" s="323"/>
      <c r="D23" s="323"/>
    </row>
    <row r="24" spans="1:4" s="99" customFormat="1" ht="219.5" customHeight="1">
      <c r="A24" s="105" t="s">
        <v>100</v>
      </c>
      <c r="B24" s="331"/>
      <c r="C24" s="332"/>
      <c r="D24" s="332"/>
    </row>
    <row r="25" spans="1:4" s="99" customFormat="1" ht="83">
      <c r="A25" s="98" t="str">
        <f>'1. CUTTING DOCKET'!$B$52</f>
        <v>DÂY KÉO MỞ GIỮA TRƯỚC</v>
      </c>
      <c r="B25" s="322" t="str">
        <f>'1. CUTTING DOCKET'!$F$52</f>
        <v>DTM</v>
      </c>
      <c r="C25" s="323"/>
      <c r="D25" s="323"/>
    </row>
    <row r="26" spans="1:4" s="99" customFormat="1" ht="130" customHeight="1">
      <c r="A26" s="105" t="s">
        <v>208</v>
      </c>
      <c r="B26" s="331"/>
      <c r="C26" s="332"/>
      <c r="D26" s="332"/>
    </row>
    <row r="27" spans="1:4" s="99" customFormat="1" ht="41.5">
      <c r="A27" s="98" t="str">
        <f>'1. CUTTING DOCKET'!$B$53</f>
        <v>DÂY LUỒN</v>
      </c>
      <c r="B27" s="131" t="str">
        <f>B5</f>
        <v>BLACK</v>
      </c>
      <c r="C27" s="131" t="str">
        <f t="shared" ref="C27:D27" si="0">C5</f>
        <v>GREEN</v>
      </c>
      <c r="D27" s="131" t="str">
        <f t="shared" si="0"/>
        <v>BLACK</v>
      </c>
    </row>
    <row r="28" spans="1:4" s="99" customFormat="1" ht="71.5" customHeight="1">
      <c r="A28" s="105" t="s">
        <v>209</v>
      </c>
      <c r="B28" s="333" t="s">
        <v>207</v>
      </c>
      <c r="C28" s="334"/>
      <c r="D28" s="335"/>
    </row>
    <row r="29" spans="1:4" s="99" customFormat="1" ht="41.5">
      <c r="A29" s="98" t="str">
        <f>'1. CUTTING DOCKET'!$B$54</f>
        <v>MẮT CÁO</v>
      </c>
      <c r="B29" s="322" t="str">
        <f>'1. CUTTING DOCKET'!$F$52</f>
        <v>DTM</v>
      </c>
      <c r="C29" s="323"/>
      <c r="D29" s="323"/>
    </row>
    <row r="30" spans="1:4" s="99" customFormat="1" ht="101.5" customHeight="1">
      <c r="A30" s="105" t="s">
        <v>210</v>
      </c>
      <c r="B30" s="333"/>
      <c r="C30" s="334"/>
      <c r="D30" s="335"/>
    </row>
    <row r="31" spans="1:4" s="99" customFormat="1" ht="118.5" customHeight="1">
      <c r="A31" s="98" t="str">
        <f>'1. CUTTING DOCKET'!B60</f>
        <v>STICKER POLYBAG</v>
      </c>
      <c r="B31" s="322" t="str">
        <f>'1. CUTTING DOCKET'!F60</f>
        <v>WHITE</v>
      </c>
      <c r="C31" s="323"/>
      <c r="D31" s="324"/>
    </row>
    <row r="32" spans="1:4" s="99" customFormat="1" ht="409.6" customHeight="1">
      <c r="A32" s="105" t="s">
        <v>101</v>
      </c>
      <c r="B32" s="130" t="s">
        <v>112</v>
      </c>
      <c r="C32" s="130" t="s">
        <v>112</v>
      </c>
      <c r="D32" s="129" t="s">
        <v>113</v>
      </c>
    </row>
    <row r="33" spans="1:4" s="99" customFormat="1" ht="97" customHeight="1">
      <c r="A33" s="98" t="s">
        <v>95</v>
      </c>
      <c r="B33" s="322" t="s">
        <v>40</v>
      </c>
      <c r="C33" s="323"/>
      <c r="D33" s="324"/>
    </row>
    <row r="34" spans="1:4" s="99" customFormat="1" ht="278.14999999999998" customHeight="1">
      <c r="A34" s="101" t="s">
        <v>105</v>
      </c>
      <c r="B34" s="329"/>
      <c r="C34" s="330"/>
      <c r="D34" s="330"/>
    </row>
    <row r="35" spans="1:4" s="99" customFormat="1" ht="117" customHeight="1">
      <c r="A35" s="98" t="str">
        <f>'1. CUTTING DOCKET'!B69</f>
        <v>BIG POLY BAG 100cmx120cm</v>
      </c>
      <c r="B35" s="322" t="s">
        <v>96</v>
      </c>
      <c r="C35" s="323"/>
      <c r="D35" s="324"/>
    </row>
    <row r="36" spans="1:4" s="99" customFormat="1" ht="183" customHeight="1">
      <c r="A36" s="101" t="s">
        <v>106</v>
      </c>
      <c r="B36" s="329"/>
      <c r="C36" s="330"/>
      <c r="D36" s="330"/>
    </row>
    <row r="37" spans="1:4" s="99" customFormat="1" ht="120.65" customHeight="1">
      <c r="A37" s="98" t="str">
        <f>'1. CUTTING DOCKET'!B64</f>
        <v>BAO NYLON 14"X16", CÓ LOGO</v>
      </c>
      <c r="B37" s="322" t="str">
        <f>'1. CUTTING DOCKET'!F64</f>
        <v>CLEAR</v>
      </c>
      <c r="C37" s="323"/>
      <c r="D37" s="324"/>
    </row>
    <row r="38" spans="1:4" s="99" customFormat="1" ht="289.5" customHeight="1">
      <c r="A38" s="101" t="s">
        <v>107</v>
      </c>
      <c r="B38" s="329"/>
      <c r="C38" s="330"/>
      <c r="D38" s="330"/>
    </row>
    <row r="39" spans="1:4" s="99" customFormat="1" ht="114" customHeight="1">
      <c r="A39" s="106" t="s">
        <v>108</v>
      </c>
      <c r="B39" s="336" t="s">
        <v>57</v>
      </c>
      <c r="C39" s="324"/>
      <c r="D39" s="324"/>
    </row>
    <row r="40" spans="1:4" s="99" customFormat="1" ht="358" customHeight="1">
      <c r="A40" s="101"/>
      <c r="B40" s="329"/>
      <c r="C40" s="330"/>
      <c r="D40" s="330"/>
    </row>
  </sheetData>
  <mergeCells count="33">
    <mergeCell ref="B15:D15"/>
    <mergeCell ref="B16:D16"/>
    <mergeCell ref="B19:D19"/>
    <mergeCell ref="B20:D20"/>
    <mergeCell ref="B7:D7"/>
    <mergeCell ref="B14:D14"/>
    <mergeCell ref="B17:D17"/>
    <mergeCell ref="B18:D18"/>
    <mergeCell ref="A8:A9"/>
    <mergeCell ref="D8:D9"/>
    <mergeCell ref="A11:A12"/>
    <mergeCell ref="C11:C12"/>
    <mergeCell ref="D11:D12"/>
    <mergeCell ref="B8:B9"/>
    <mergeCell ref="B11:B12"/>
    <mergeCell ref="B40:D40"/>
    <mergeCell ref="B37:D37"/>
    <mergeCell ref="B39:D39"/>
    <mergeCell ref="B33:D33"/>
    <mergeCell ref="B34:D34"/>
    <mergeCell ref="B35:D35"/>
    <mergeCell ref="B36:D36"/>
    <mergeCell ref="B31:D31"/>
    <mergeCell ref="B21:D21"/>
    <mergeCell ref="B22:D22"/>
    <mergeCell ref="B25:D25"/>
    <mergeCell ref="B38:D38"/>
    <mergeCell ref="B26:D26"/>
    <mergeCell ref="B23:D23"/>
    <mergeCell ref="B24:D24"/>
    <mergeCell ref="B28:D28"/>
    <mergeCell ref="B30:D30"/>
    <mergeCell ref="B29:D29"/>
  </mergeCells>
  <printOptions horizontalCentered="1"/>
  <pageMargins left="0" right="0" top="0.75" bottom="0.75" header="0.3" footer="0.3"/>
  <pageSetup paperSize="9" scale="35" fitToHeight="0" orientation="portrait" r:id="rId1"/>
  <headerFooter>
    <oddHeader>&amp;L&amp;G&amp;R&amp;"Euclid Circular A SemiBold,Regular"&amp;36[TRIMS CARD]</oddHeader>
    <oddFooter>&amp;L&amp;"Euclid Circular A SemiBold,Regular"&amp;36[UA]&amp;"-,Regular"&amp;11
&amp;G&amp;R&amp;G</oddFooter>
  </headerFooter>
  <rowBreaks count="1" manualBreakCount="1">
    <brk id="20" max="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5309-2DD3-4153-8AE3-AAC336A37419}">
  <sheetPr>
    <pageSetUpPr fitToPage="1"/>
  </sheetPr>
  <dimension ref="A1:L36"/>
  <sheetViews>
    <sheetView tabSelected="1" view="pageBreakPreview" zoomScale="60" zoomScaleNormal="80" workbookViewId="0">
      <selection activeCell="C83" sqref="C83:I83"/>
    </sheetView>
  </sheetViews>
  <sheetFormatPr defaultRowHeight="18.5"/>
  <cols>
    <col min="1" max="1" width="13" style="205" customWidth="1"/>
    <col min="2" max="2" width="46.90625" style="205" bestFit="1" customWidth="1"/>
    <col min="3" max="3" width="34.36328125" style="205" bestFit="1" customWidth="1"/>
    <col min="4" max="4" width="16" style="205" customWidth="1"/>
    <col min="5" max="5" width="17.90625" style="205" customWidth="1"/>
    <col min="6" max="6" width="16.36328125" style="205" customWidth="1"/>
    <col min="7" max="7" width="16.81640625" style="227" customWidth="1"/>
    <col min="8" max="8" width="16.90625" style="205" customWidth="1"/>
    <col min="9" max="9" width="14.6328125" style="205" customWidth="1"/>
    <col min="10" max="10" width="6.81640625" style="205" hidden="1" customWidth="1"/>
    <col min="11" max="11" width="19.6328125" style="205" customWidth="1"/>
    <col min="12" max="12" width="47.453125" style="205" hidden="1" customWidth="1"/>
    <col min="13" max="16384" width="8.7265625" style="205"/>
  </cols>
  <sheetData>
    <row r="1" spans="1:12" ht="21.5">
      <c r="A1" s="199" t="s">
        <v>119</v>
      </c>
      <c r="B1" s="200" t="s">
        <v>216</v>
      </c>
      <c r="C1" s="201"/>
      <c r="D1" s="202" t="s">
        <v>120</v>
      </c>
      <c r="E1" s="203">
        <v>45051</v>
      </c>
      <c r="F1" s="204"/>
      <c r="G1" s="201"/>
      <c r="H1" s="351"/>
      <c r="I1" s="352"/>
      <c r="J1" s="352"/>
      <c r="K1" s="353"/>
    </row>
    <row r="2" spans="1:12" ht="26.5" customHeight="1">
      <c r="A2" s="372" t="s">
        <v>121</v>
      </c>
      <c r="B2" s="200" t="s">
        <v>237</v>
      </c>
      <c r="C2" s="201"/>
      <c r="D2" s="202" t="s">
        <v>217</v>
      </c>
      <c r="E2" s="206" t="s">
        <v>218</v>
      </c>
      <c r="F2" s="204"/>
      <c r="G2" s="201"/>
      <c r="H2" s="354"/>
      <c r="I2" s="355"/>
      <c r="J2" s="355"/>
      <c r="K2" s="356"/>
    </row>
    <row r="3" spans="1:12" ht="26.5" customHeight="1">
      <c r="A3" s="373"/>
      <c r="B3" s="200" t="s">
        <v>239</v>
      </c>
      <c r="C3" s="201"/>
      <c r="D3" s="202"/>
      <c r="E3" s="206"/>
      <c r="F3" s="204"/>
      <c r="G3" s="201"/>
      <c r="H3" s="354"/>
      <c r="I3" s="355"/>
      <c r="J3" s="355"/>
      <c r="K3" s="356"/>
    </row>
    <row r="4" spans="1:12" ht="18.5" customHeight="1">
      <c r="A4" s="199" t="s">
        <v>122</v>
      </c>
      <c r="B4" s="201"/>
      <c r="C4" s="201"/>
      <c r="D4" s="202" t="s">
        <v>123</v>
      </c>
      <c r="E4" s="201"/>
      <c r="F4" s="204"/>
      <c r="G4" s="201"/>
      <c r="H4" s="354"/>
      <c r="I4" s="355"/>
      <c r="J4" s="355"/>
      <c r="K4" s="356"/>
    </row>
    <row r="5" spans="1:12" ht="22" thickBot="1">
      <c r="A5" s="199"/>
      <c r="B5" s="207"/>
      <c r="C5" s="207"/>
      <c r="D5" s="202"/>
      <c r="E5" s="201"/>
      <c r="F5" s="204"/>
      <c r="G5" s="201"/>
      <c r="H5" s="357"/>
      <c r="I5" s="358"/>
      <c r="J5" s="358"/>
      <c r="K5" s="359"/>
    </row>
    <row r="6" spans="1:12" ht="22" thickBot="1">
      <c r="A6" s="208"/>
      <c r="B6" s="209"/>
      <c r="C6" s="209"/>
      <c r="D6" s="210" t="s">
        <v>224</v>
      </c>
      <c r="E6" s="211"/>
      <c r="F6" s="211"/>
      <c r="G6" s="212"/>
      <c r="H6" s="211"/>
      <c r="I6" s="211"/>
      <c r="J6" s="211"/>
      <c r="K6" s="213"/>
    </row>
    <row r="7" spans="1:12" ht="19" thickTop="1">
      <c r="A7" s="360"/>
      <c r="B7" s="361"/>
      <c r="C7" s="361"/>
      <c r="D7" s="361"/>
      <c r="E7" s="361"/>
      <c r="F7" s="361"/>
      <c r="G7" s="361"/>
      <c r="H7" s="361"/>
      <c r="I7" s="361"/>
      <c r="J7" s="361"/>
      <c r="K7" s="362"/>
    </row>
    <row r="8" spans="1:12" ht="43">
      <c r="A8" s="214" t="s">
        <v>124</v>
      </c>
      <c r="B8" s="199" t="s">
        <v>125</v>
      </c>
      <c r="C8" s="201"/>
      <c r="D8" s="214" t="s">
        <v>72</v>
      </c>
      <c r="E8" s="214" t="s">
        <v>62</v>
      </c>
      <c r="F8" s="214" t="s">
        <v>10</v>
      </c>
      <c r="G8" s="214" t="s">
        <v>59</v>
      </c>
      <c r="H8" s="214" t="s">
        <v>60</v>
      </c>
      <c r="I8" s="214" t="s">
        <v>61</v>
      </c>
      <c r="J8" s="214" t="s">
        <v>126</v>
      </c>
      <c r="K8" s="214" t="s">
        <v>127</v>
      </c>
      <c r="L8" s="215" t="s">
        <v>128</v>
      </c>
    </row>
    <row r="9" spans="1:12" ht="43">
      <c r="A9" s="214" t="s">
        <v>129</v>
      </c>
      <c r="B9" s="204" t="s">
        <v>130</v>
      </c>
      <c r="C9" s="204" t="s">
        <v>131</v>
      </c>
      <c r="D9" s="216">
        <v>24</v>
      </c>
      <c r="E9" s="216">
        <v>26</v>
      </c>
      <c r="F9" s="216">
        <v>28</v>
      </c>
      <c r="G9" s="214">
        <v>29</v>
      </c>
      <c r="H9" s="216">
        <v>30</v>
      </c>
      <c r="I9" s="216">
        <v>31</v>
      </c>
      <c r="J9" s="216"/>
      <c r="K9" s="216">
        <v>0.5</v>
      </c>
    </row>
    <row r="10" spans="1:12" ht="43">
      <c r="A10" s="214" t="s">
        <v>132</v>
      </c>
      <c r="B10" s="204" t="s">
        <v>133</v>
      </c>
      <c r="C10" s="204" t="s">
        <v>134</v>
      </c>
      <c r="D10" s="216">
        <v>20.5</v>
      </c>
      <c r="E10" s="217">
        <v>22</v>
      </c>
      <c r="F10" s="216">
        <v>23.5</v>
      </c>
      <c r="G10" s="214">
        <v>25</v>
      </c>
      <c r="H10" s="216">
        <v>26.5</v>
      </c>
      <c r="I10" s="217">
        <v>28</v>
      </c>
      <c r="J10" s="216">
        <v>1.5</v>
      </c>
      <c r="K10" s="216">
        <v>0.5</v>
      </c>
      <c r="L10" s="218"/>
    </row>
    <row r="11" spans="1:12" ht="35" customHeight="1">
      <c r="A11" s="214"/>
      <c r="B11" s="204" t="s">
        <v>135</v>
      </c>
      <c r="C11" s="204" t="s">
        <v>136</v>
      </c>
      <c r="D11" s="216">
        <v>19.5</v>
      </c>
      <c r="E11" s="217">
        <v>21</v>
      </c>
      <c r="F11" s="216">
        <v>22.5</v>
      </c>
      <c r="G11" s="214">
        <v>24</v>
      </c>
      <c r="H11" s="216">
        <v>25.5</v>
      </c>
      <c r="I11" s="217">
        <v>27</v>
      </c>
      <c r="J11" s="216">
        <v>1.5</v>
      </c>
      <c r="K11" s="216">
        <v>0.5</v>
      </c>
      <c r="L11" s="218"/>
    </row>
    <row r="12" spans="1:12" ht="28.5" customHeight="1">
      <c r="A12" s="214" t="s">
        <v>137</v>
      </c>
      <c r="B12" s="204" t="s">
        <v>138</v>
      </c>
      <c r="C12" s="204" t="s">
        <v>139</v>
      </c>
      <c r="D12" s="216">
        <v>17</v>
      </c>
      <c r="E12" s="216">
        <v>18.5</v>
      </c>
      <c r="F12" s="216">
        <v>20</v>
      </c>
      <c r="G12" s="223">
        <v>21.5</v>
      </c>
      <c r="H12" s="216">
        <v>23</v>
      </c>
      <c r="I12" s="216">
        <v>24.5</v>
      </c>
      <c r="J12" s="216">
        <v>1.5</v>
      </c>
      <c r="K12" s="216">
        <v>0.5</v>
      </c>
      <c r="L12" s="218"/>
    </row>
    <row r="13" spans="1:12" ht="40.5" customHeight="1">
      <c r="A13" s="214" t="s">
        <v>140</v>
      </c>
      <c r="B13" s="204" t="s">
        <v>141</v>
      </c>
      <c r="C13" s="204" t="s">
        <v>142</v>
      </c>
      <c r="D13" s="374">
        <v>22.5</v>
      </c>
      <c r="E13" s="375">
        <v>23</v>
      </c>
      <c r="F13" s="374">
        <v>23.5</v>
      </c>
      <c r="G13" s="376">
        <v>24</v>
      </c>
      <c r="H13" s="374">
        <v>24.5</v>
      </c>
      <c r="I13" s="375">
        <v>25</v>
      </c>
      <c r="J13" s="377"/>
      <c r="K13" s="374">
        <v>0.375</v>
      </c>
      <c r="L13" s="219" t="s">
        <v>225</v>
      </c>
    </row>
    <row r="14" spans="1:12" ht="30.5" customHeight="1">
      <c r="A14" s="214" t="s">
        <v>143</v>
      </c>
      <c r="B14" s="204" t="s">
        <v>144</v>
      </c>
      <c r="C14" s="204" t="s">
        <v>145</v>
      </c>
      <c r="D14" s="216">
        <v>19.25</v>
      </c>
      <c r="E14" s="216">
        <v>20.25</v>
      </c>
      <c r="F14" s="216">
        <v>21.25</v>
      </c>
      <c r="G14" s="223">
        <v>22.25</v>
      </c>
      <c r="H14" s="216">
        <v>23.25</v>
      </c>
      <c r="I14" s="216">
        <v>24.25</v>
      </c>
      <c r="J14" s="216">
        <v>1</v>
      </c>
      <c r="K14" s="216">
        <v>0.375</v>
      </c>
      <c r="L14" s="363"/>
    </row>
    <row r="15" spans="1:12" ht="35.5" customHeight="1">
      <c r="A15" s="214" t="s">
        <v>146</v>
      </c>
      <c r="B15" s="204" t="s">
        <v>147</v>
      </c>
      <c r="C15" s="204" t="s">
        <v>148</v>
      </c>
      <c r="D15" s="216">
        <v>18</v>
      </c>
      <c r="E15" s="216">
        <v>19</v>
      </c>
      <c r="F15" s="216">
        <v>20</v>
      </c>
      <c r="G15" s="223">
        <v>21</v>
      </c>
      <c r="H15" s="216">
        <v>22</v>
      </c>
      <c r="I15" s="216">
        <v>23</v>
      </c>
      <c r="J15" s="216">
        <v>1</v>
      </c>
      <c r="K15" s="216">
        <v>0.375</v>
      </c>
      <c r="L15" s="363"/>
    </row>
    <row r="16" spans="1:12" ht="43">
      <c r="A16" s="214" t="s">
        <v>149</v>
      </c>
      <c r="B16" s="204" t="s">
        <v>150</v>
      </c>
      <c r="C16" s="204" t="s">
        <v>151</v>
      </c>
      <c r="D16" s="216">
        <v>18</v>
      </c>
      <c r="E16" s="216">
        <v>19</v>
      </c>
      <c r="F16" s="216">
        <v>20</v>
      </c>
      <c r="G16" s="223">
        <v>21</v>
      </c>
      <c r="H16" s="216">
        <v>22</v>
      </c>
      <c r="I16" s="216">
        <v>23</v>
      </c>
      <c r="J16" s="216">
        <v>1</v>
      </c>
      <c r="K16" s="216">
        <v>0.375</v>
      </c>
      <c r="L16" s="363"/>
    </row>
    <row r="17" spans="1:12" ht="30.5" customHeight="1">
      <c r="A17" s="214" t="s">
        <v>152</v>
      </c>
      <c r="B17" s="204" t="s">
        <v>153</v>
      </c>
      <c r="C17" s="204" t="s">
        <v>154</v>
      </c>
      <c r="D17" s="216">
        <v>8.25</v>
      </c>
      <c r="E17" s="216">
        <v>8.5</v>
      </c>
      <c r="F17" s="216">
        <v>9</v>
      </c>
      <c r="G17" s="223">
        <v>9.75</v>
      </c>
      <c r="H17" s="216">
        <v>10.5</v>
      </c>
      <c r="I17" s="216">
        <v>11.25</v>
      </c>
      <c r="J17" s="221"/>
      <c r="K17" s="216">
        <v>0.375</v>
      </c>
      <c r="L17" s="222"/>
    </row>
    <row r="18" spans="1:12" ht="30.5" customHeight="1">
      <c r="A18" s="214" t="s">
        <v>155</v>
      </c>
      <c r="B18" s="204" t="s">
        <v>156</v>
      </c>
      <c r="C18" s="204" t="s">
        <v>157</v>
      </c>
      <c r="D18" s="216">
        <v>9</v>
      </c>
      <c r="E18" s="216">
        <v>9.25</v>
      </c>
      <c r="F18" s="216">
        <v>9.75</v>
      </c>
      <c r="G18" s="223">
        <v>10.5</v>
      </c>
      <c r="H18" s="216">
        <v>11.25</v>
      </c>
      <c r="I18" s="216">
        <v>12</v>
      </c>
      <c r="J18" s="221"/>
      <c r="K18" s="216">
        <v>0.375</v>
      </c>
      <c r="L18" s="220"/>
    </row>
    <row r="19" spans="1:12" ht="43">
      <c r="A19" s="214" t="s">
        <v>158</v>
      </c>
      <c r="B19" s="204" t="s">
        <v>159</v>
      </c>
      <c r="C19" s="204" t="s">
        <v>160</v>
      </c>
      <c r="D19" s="216">
        <v>6.875</v>
      </c>
      <c r="E19" s="216">
        <v>7.25</v>
      </c>
      <c r="F19" s="216">
        <v>7.625</v>
      </c>
      <c r="G19" s="214">
        <v>8</v>
      </c>
      <c r="H19" s="216">
        <v>8.375</v>
      </c>
      <c r="I19" s="216">
        <v>8.75</v>
      </c>
      <c r="J19" s="221"/>
      <c r="K19" s="216">
        <v>0.25</v>
      </c>
    </row>
    <row r="20" spans="1:12" ht="43">
      <c r="A20" s="214" t="s">
        <v>161</v>
      </c>
      <c r="B20" s="204" t="s">
        <v>162</v>
      </c>
      <c r="C20" s="204" t="s">
        <v>163</v>
      </c>
      <c r="D20" s="217">
        <v>5</v>
      </c>
      <c r="E20" s="216">
        <v>5.25</v>
      </c>
      <c r="F20" s="216">
        <v>5.5</v>
      </c>
      <c r="G20" s="223">
        <v>5.75</v>
      </c>
      <c r="H20" s="217">
        <v>6</v>
      </c>
      <c r="I20" s="216">
        <v>6.25</v>
      </c>
      <c r="J20" s="221"/>
      <c r="K20" s="216">
        <v>0.25</v>
      </c>
    </row>
    <row r="21" spans="1:12" ht="21.5">
      <c r="A21" s="214" t="s">
        <v>164</v>
      </c>
      <c r="B21" s="204" t="s">
        <v>165</v>
      </c>
      <c r="C21" s="204" t="s">
        <v>166</v>
      </c>
      <c r="D21" s="217">
        <v>3</v>
      </c>
      <c r="E21" s="216">
        <v>3.25</v>
      </c>
      <c r="F21" s="216">
        <v>3.5</v>
      </c>
      <c r="G21" s="223">
        <v>3.75</v>
      </c>
      <c r="H21" s="217">
        <v>4</v>
      </c>
      <c r="I21" s="216">
        <v>4.25</v>
      </c>
      <c r="J21" s="221"/>
      <c r="K21" s="216">
        <v>0.25</v>
      </c>
    </row>
    <row r="22" spans="1:12" ht="21.5">
      <c r="A22" s="214" t="s">
        <v>59</v>
      </c>
      <c r="B22" s="204" t="s">
        <v>167</v>
      </c>
      <c r="C22" s="204" t="s">
        <v>168</v>
      </c>
      <c r="D22" s="216">
        <v>2</v>
      </c>
      <c r="E22" s="216">
        <v>2</v>
      </c>
      <c r="F22" s="216">
        <v>2</v>
      </c>
      <c r="G22" s="223">
        <v>2</v>
      </c>
      <c r="H22" s="216">
        <v>2</v>
      </c>
      <c r="I22" s="216">
        <v>2</v>
      </c>
      <c r="J22" s="217"/>
      <c r="K22" s="216">
        <v>0.25</v>
      </c>
    </row>
    <row r="23" spans="1:12" ht="21.5">
      <c r="A23" s="214" t="s">
        <v>10</v>
      </c>
      <c r="B23" s="204" t="s">
        <v>169</v>
      </c>
      <c r="C23" s="204" t="s">
        <v>170</v>
      </c>
      <c r="D23" s="216">
        <v>2</v>
      </c>
      <c r="E23" s="216">
        <v>2</v>
      </c>
      <c r="F23" s="216">
        <v>2</v>
      </c>
      <c r="G23" s="223">
        <v>2</v>
      </c>
      <c r="H23" s="216">
        <v>2</v>
      </c>
      <c r="I23" s="216">
        <v>2</v>
      </c>
      <c r="J23" s="217"/>
      <c r="K23" s="216">
        <v>0.25</v>
      </c>
    </row>
    <row r="24" spans="1:12" ht="21.5">
      <c r="A24" s="214" t="s">
        <v>171</v>
      </c>
      <c r="B24" s="204" t="s">
        <v>172</v>
      </c>
      <c r="C24" s="204" t="s">
        <v>173</v>
      </c>
      <c r="D24" s="216">
        <v>9.375</v>
      </c>
      <c r="E24" s="216">
        <v>9.625</v>
      </c>
      <c r="F24" s="216">
        <v>9.875</v>
      </c>
      <c r="G24" s="223">
        <v>10.125</v>
      </c>
      <c r="H24" s="216">
        <v>10.375</v>
      </c>
      <c r="I24" s="216">
        <v>10.625</v>
      </c>
      <c r="J24" s="221"/>
      <c r="K24" s="216">
        <v>0.25</v>
      </c>
    </row>
    <row r="25" spans="1:12" ht="43">
      <c r="A25" s="214" t="s">
        <v>174</v>
      </c>
      <c r="B25" s="204" t="s">
        <v>175</v>
      </c>
      <c r="C25" s="204" t="s">
        <v>176</v>
      </c>
      <c r="D25" s="217">
        <v>1</v>
      </c>
      <c r="E25" s="217">
        <v>1</v>
      </c>
      <c r="F25" s="217">
        <v>1</v>
      </c>
      <c r="G25" s="214">
        <v>1</v>
      </c>
      <c r="H25" s="217">
        <v>1</v>
      </c>
      <c r="I25" s="217">
        <v>1</v>
      </c>
      <c r="J25" s="217"/>
      <c r="K25" s="216">
        <v>0.25</v>
      </c>
    </row>
    <row r="26" spans="1:12" ht="43">
      <c r="A26" s="214" t="s">
        <v>177</v>
      </c>
      <c r="B26" s="204" t="s">
        <v>178</v>
      </c>
      <c r="C26" s="204" t="s">
        <v>179</v>
      </c>
      <c r="D26" s="216">
        <v>3.125</v>
      </c>
      <c r="E26" s="216">
        <v>3.25</v>
      </c>
      <c r="F26" s="216">
        <v>3.375</v>
      </c>
      <c r="G26" s="223">
        <v>3.5</v>
      </c>
      <c r="H26" s="216">
        <v>3.625</v>
      </c>
      <c r="I26" s="216">
        <v>3.75</v>
      </c>
      <c r="J26" s="221"/>
      <c r="K26" s="216">
        <v>0.25</v>
      </c>
    </row>
    <row r="27" spans="1:12" ht="21.5">
      <c r="A27" s="214" t="s">
        <v>62</v>
      </c>
      <c r="B27" s="204" t="s">
        <v>180</v>
      </c>
      <c r="C27" s="204" t="s">
        <v>181</v>
      </c>
      <c r="D27" s="216">
        <v>0.375</v>
      </c>
      <c r="E27" s="216">
        <v>0.375</v>
      </c>
      <c r="F27" s="216">
        <v>0.375</v>
      </c>
      <c r="G27" s="223">
        <v>0.375</v>
      </c>
      <c r="H27" s="216">
        <v>0.375</v>
      </c>
      <c r="I27" s="216">
        <v>0.375</v>
      </c>
      <c r="J27" s="217"/>
      <c r="K27" s="216">
        <v>0.25</v>
      </c>
    </row>
    <row r="28" spans="1:12" s="226" customFormat="1" ht="24">
      <c r="A28" s="378" t="s">
        <v>182</v>
      </c>
      <c r="B28" s="379"/>
      <c r="C28" s="379"/>
      <c r="D28" s="380"/>
      <c r="E28" s="380"/>
      <c r="F28" s="380"/>
      <c r="G28" s="380"/>
      <c r="H28" s="380"/>
      <c r="I28" s="380"/>
      <c r="J28" s="379"/>
      <c r="K28" s="224"/>
      <c r="L28" s="225"/>
    </row>
    <row r="29" spans="1:12" ht="33" customHeight="1">
      <c r="A29" s="214" t="s">
        <v>62</v>
      </c>
      <c r="B29" s="204" t="s">
        <v>183</v>
      </c>
      <c r="C29" s="204" t="s">
        <v>184</v>
      </c>
      <c r="D29" s="216">
        <v>15.25</v>
      </c>
      <c r="E29" s="216">
        <v>15.5</v>
      </c>
      <c r="F29" s="216">
        <v>15.75</v>
      </c>
      <c r="G29" s="214">
        <v>16</v>
      </c>
      <c r="H29" s="216">
        <v>16.25</v>
      </c>
      <c r="I29" s="216">
        <v>16.5</v>
      </c>
      <c r="J29" s="221"/>
      <c r="K29" s="216">
        <v>0.375</v>
      </c>
    </row>
    <row r="30" spans="1:12" ht="49" customHeight="1">
      <c r="A30" s="214" t="s">
        <v>185</v>
      </c>
      <c r="B30" s="204" t="s">
        <v>186</v>
      </c>
      <c r="C30" s="204" t="s">
        <v>187</v>
      </c>
      <c r="D30" s="217">
        <v>10</v>
      </c>
      <c r="E30" s="216">
        <v>10.25</v>
      </c>
      <c r="F30" s="216">
        <v>10.5</v>
      </c>
      <c r="G30" s="223">
        <v>10.75</v>
      </c>
      <c r="H30" s="217">
        <v>11</v>
      </c>
      <c r="I30" s="216">
        <v>11.25</v>
      </c>
      <c r="J30" s="221"/>
      <c r="K30" s="216">
        <v>0.375</v>
      </c>
    </row>
    <row r="31" spans="1:12" s="226" customFormat="1" ht="24">
      <c r="A31" s="378" t="s">
        <v>188</v>
      </c>
      <c r="B31" s="379"/>
      <c r="C31" s="379"/>
      <c r="D31" s="380"/>
      <c r="E31" s="380"/>
      <c r="F31" s="380"/>
      <c r="G31" s="380"/>
      <c r="H31" s="380"/>
      <c r="I31" s="380"/>
      <c r="J31" s="379"/>
      <c r="K31" s="224"/>
      <c r="L31" s="225"/>
    </row>
    <row r="32" spans="1:12" ht="21.5">
      <c r="A32" s="214" t="s">
        <v>189</v>
      </c>
      <c r="B32" s="204" t="s">
        <v>190</v>
      </c>
      <c r="C32" s="204" t="s">
        <v>191</v>
      </c>
      <c r="D32" s="216">
        <v>8.125</v>
      </c>
      <c r="E32" s="216">
        <v>8.75</v>
      </c>
      <c r="F32" s="216">
        <v>9.375</v>
      </c>
      <c r="G32" s="214">
        <v>10</v>
      </c>
      <c r="H32" s="216">
        <v>10.625</v>
      </c>
      <c r="I32" s="216">
        <v>11.25</v>
      </c>
      <c r="J32" s="221"/>
      <c r="K32" s="216">
        <v>0.375</v>
      </c>
    </row>
    <row r="33" spans="1:11" ht="43">
      <c r="A33" s="214" t="s">
        <v>192</v>
      </c>
      <c r="B33" s="204" t="s">
        <v>193</v>
      </c>
      <c r="C33" s="204" t="s">
        <v>194</v>
      </c>
      <c r="D33" s="216">
        <v>13.5</v>
      </c>
      <c r="E33" s="216">
        <v>14.25</v>
      </c>
      <c r="F33" s="217">
        <v>15</v>
      </c>
      <c r="G33" s="223">
        <v>15.75</v>
      </c>
      <c r="H33" s="216">
        <v>16.5</v>
      </c>
      <c r="I33" s="216">
        <v>17.25</v>
      </c>
      <c r="J33" s="221"/>
      <c r="K33" s="216">
        <v>0.375</v>
      </c>
    </row>
    <row r="34" spans="1:11" ht="39" customHeight="1">
      <c r="A34" s="214"/>
      <c r="B34" s="204" t="s">
        <v>195</v>
      </c>
      <c r="C34" s="204" t="s">
        <v>196</v>
      </c>
      <c r="D34" s="216">
        <v>5.5</v>
      </c>
      <c r="E34" s="216">
        <v>5.75</v>
      </c>
      <c r="F34" s="217">
        <v>6</v>
      </c>
      <c r="G34" s="223">
        <v>6.25</v>
      </c>
      <c r="H34" s="216">
        <v>6.5</v>
      </c>
      <c r="I34" s="216">
        <v>6.75</v>
      </c>
      <c r="J34" s="221"/>
      <c r="K34" s="216"/>
    </row>
    <row r="35" spans="1:11" ht="39" customHeight="1">
      <c r="A35" s="214" t="s">
        <v>197</v>
      </c>
      <c r="B35" s="204" t="s">
        <v>198</v>
      </c>
      <c r="C35" s="204" t="s">
        <v>199</v>
      </c>
      <c r="D35" s="216">
        <v>7.875</v>
      </c>
      <c r="E35" s="216">
        <v>8.25</v>
      </c>
      <c r="F35" s="216">
        <v>8.625</v>
      </c>
      <c r="G35" s="214">
        <v>9</v>
      </c>
      <c r="H35" s="216">
        <v>9.375</v>
      </c>
      <c r="I35" s="216">
        <v>9.75</v>
      </c>
      <c r="J35" s="221"/>
      <c r="K35" s="216">
        <v>0.375</v>
      </c>
    </row>
    <row r="36" spans="1:11" ht="21.5">
      <c r="A36" s="214" t="s">
        <v>200</v>
      </c>
      <c r="B36" s="204" t="s">
        <v>201</v>
      </c>
      <c r="C36" s="204" t="s">
        <v>202</v>
      </c>
      <c r="D36" s="216">
        <v>3.125</v>
      </c>
      <c r="E36" s="216">
        <v>3.25</v>
      </c>
      <c r="F36" s="216">
        <v>3.375</v>
      </c>
      <c r="G36" s="223">
        <v>3.5</v>
      </c>
      <c r="H36" s="216">
        <v>3.625</v>
      </c>
      <c r="I36" s="216">
        <v>3.75</v>
      </c>
      <c r="J36" s="221"/>
      <c r="K36" s="216">
        <v>0.375</v>
      </c>
    </row>
  </sheetData>
  <mergeCells count="4">
    <mergeCell ref="H1:K5"/>
    <mergeCell ref="A2:A3"/>
    <mergeCell ref="A7:K7"/>
    <mergeCell ref="L14:L16"/>
  </mergeCells>
  <pageMargins left="0.7" right="0.7" top="0.75" bottom="0.75" header="0.3" footer="0.3"/>
  <pageSetup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3AB6F0-D309-4751-B96B-BE4C5ADEC1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6170CD-FC3C-4EB2-9623-81B5F091F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CUTTING DOCKET</vt:lpstr>
      <vt:lpstr>2. TRIM CARD</vt:lpstr>
      <vt:lpstr>UA updated 05-05-2023</vt:lpstr>
      <vt:lpstr>'1. CUTTING DOCKET'!Print_Area</vt:lpstr>
      <vt:lpstr>'2. TRIM CARD'!Print_Area</vt:lpstr>
      <vt:lpstr>'UA updated 05-05-2023'!Print_Area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Ngoc Tran Thi Nhu</cp:lastModifiedBy>
  <cp:lastPrinted>2024-04-04T06:15:44Z</cp:lastPrinted>
  <dcterms:created xsi:type="dcterms:W3CDTF">2016-05-06T01:47:29Z</dcterms:created>
  <dcterms:modified xsi:type="dcterms:W3CDTF">2024-04-04T06:16:37Z</dcterms:modified>
</cp:coreProperties>
</file>