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GOLF WANG/3-SS24/1-SAMPLE/2-STYLE-FILE/CUTTING DOCKET/DROP LONDON EXCLUSIVES/"/>
    </mc:Choice>
  </mc:AlternateContent>
  <xr:revisionPtr revIDLastSave="53" documentId="13_ncr:1_{E8CC08A0-E6AE-481A-8551-5061438DD527}" xr6:coauthVersionLast="47" xr6:coauthVersionMax="47" xr10:uidLastSave="{51089DED-4868-4682-BB20-0CDBF645BB42}"/>
  <bookViews>
    <workbookView xWindow="-110" yWindow="-110" windowWidth="19420" windowHeight="10300" tabRatio="796" activeTab="2" xr2:uid="{00000000-000D-0000-FFFF-FFFF00000000}"/>
  </bookViews>
  <sheets>
    <sheet name="1. CUTTING DOCKET" sheetId="1" r:id="rId1"/>
    <sheet name="2. TRIM CARD" sheetId="5" r:id="rId2"/>
    <sheet name="UA FULLSIZE COMENT 7-4-2023" sheetId="20" r:id="rId3"/>
    <sheet name="4. COMMENT PP MEETING" sheetId="9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1" hidden="1">#REF!</definedName>
    <definedName name="_Fill" hidden="1">#REF!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'[8]Raw material movement'!#REF!</definedName>
    <definedName name="GDFD">'[9]Raw material movement'!#REF!</definedName>
    <definedName name="IB">#REF!</definedName>
    <definedName name="INTERNAL_INVOICE">[10]UN!#REF!</definedName>
    <definedName name="MAHANG">#REF!</definedName>
    <definedName name="MAVT">[11]Code!$A$7:$A$73</definedName>
    <definedName name="NAVY" hidden="1">#REF!</definedName>
    <definedName name="PRICE">#REF!</definedName>
    <definedName name="_xlnm.Print_Area" localSheetId="0">'1. CUTTING DOCKET'!$A$1:$P$107</definedName>
    <definedName name="_xlnm.Print_Area" localSheetId="1">'2. TRIM CARD'!$A$1:$B$14</definedName>
    <definedName name="_xlnm.Print_Area" localSheetId="3">'4. COMMENT PP MEETING'!$A$1:$H$21</definedName>
    <definedName name="_xlnm.Print_Area" localSheetId="2">'UA FULLSIZE COMENT 7-4-2023'!$A$1:$I$20</definedName>
    <definedName name="_xlnm.Print_Titles" localSheetId="0">'1. CUTTING DOCKET'!$1:$15</definedName>
    <definedName name="_xlnm.Print_Titles" localSheetId="1">'2. TRIM CARD'!$1:$5</definedName>
    <definedName name="SESEAM" hidden="1">#REF!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0" l="1"/>
  <c r="F17" i="20"/>
  <c r="E17" i="20"/>
  <c r="D17" i="20"/>
  <c r="I16" i="20"/>
  <c r="F16" i="20"/>
  <c r="E16" i="20"/>
  <c r="D16" i="20" s="1"/>
  <c r="G42" i="1" l="1"/>
  <c r="I42" i="1" s="1"/>
  <c r="J42" i="1" s="1"/>
  <c r="B5" i="5"/>
  <c r="I29" i="1"/>
  <c r="I24" i="1"/>
  <c r="I20" i="1"/>
  <c r="D29" i="1"/>
  <c r="D28" i="1"/>
  <c r="D24" i="1"/>
  <c r="D23" i="1"/>
  <c r="D20" i="1"/>
  <c r="D19" i="1"/>
  <c r="G43" i="1" l="1"/>
  <c r="I43" i="1" s="1"/>
  <c r="B9" i="5"/>
  <c r="P27" i="1"/>
  <c r="Q27" i="1" s="1"/>
  <c r="P28" i="1"/>
  <c r="P18" i="1"/>
  <c r="Q18" i="1" s="1"/>
  <c r="P19" i="1"/>
  <c r="P22" i="1"/>
  <c r="P23" i="1"/>
  <c r="C106" i="1"/>
  <c r="B13" i="5"/>
  <c r="A13" i="5"/>
  <c r="L48" i="1"/>
  <c r="L47" i="1"/>
  <c r="L46" i="1"/>
  <c r="H49" i="1"/>
  <c r="H50" i="1"/>
  <c r="H51" i="1"/>
  <c r="H48" i="1"/>
  <c r="B80" i="1" s="1"/>
  <c r="H47" i="1"/>
  <c r="B79" i="1" s="1"/>
  <c r="H46" i="1"/>
  <c r="B78" i="1"/>
  <c r="R37" i="1"/>
  <c r="A19" i="5"/>
  <c r="A17" i="5"/>
  <c r="B17" i="5"/>
  <c r="B15" i="5"/>
  <c r="B43" i="1"/>
  <c r="B40" i="1"/>
  <c r="L64" i="1"/>
  <c r="L65" i="1"/>
  <c r="L66" i="1"/>
  <c r="F7" i="9"/>
  <c r="C7" i="9"/>
  <c r="F5" i="9"/>
  <c r="L68" i="1"/>
  <c r="L71" i="1" s="1"/>
  <c r="A41" i="1"/>
  <c r="E42" i="1" s="1"/>
  <c r="D6" i="5" s="1"/>
  <c r="D5" i="5"/>
  <c r="D11" i="5" s="1"/>
  <c r="H66" i="1"/>
  <c r="H63" i="1"/>
  <c r="H72" i="1"/>
  <c r="H69" i="1"/>
  <c r="H60" i="1"/>
  <c r="H57" i="1"/>
  <c r="H31" i="1"/>
  <c r="E106" i="1" s="1"/>
  <c r="B36" i="1"/>
  <c r="B7" i="5" s="1"/>
  <c r="G31" i="1"/>
  <c r="D106" i="1" s="1"/>
  <c r="I31" i="1"/>
  <c r="F106" i="1" s="1"/>
  <c r="J31" i="1"/>
  <c r="G106" i="1" s="1"/>
  <c r="K31" i="1"/>
  <c r="H106" i="1" s="1"/>
  <c r="B21" i="5"/>
  <c r="A21" i="5"/>
  <c r="A15" i="5"/>
  <c r="A38" i="1"/>
  <c r="E39" i="1" s="1"/>
  <c r="B100" i="1" s="1"/>
  <c r="A12" i="5"/>
  <c r="A10" i="5"/>
  <c r="A8" i="5"/>
  <c r="A9" i="5"/>
  <c r="L69" i="1"/>
  <c r="L72" i="1" s="1"/>
  <c r="L67" i="1"/>
  <c r="L70" i="1" s="1"/>
  <c r="B2" i="5"/>
  <c r="B3" i="5"/>
  <c r="A4" i="5"/>
  <c r="A3" i="5"/>
  <c r="A2" i="5"/>
  <c r="B4" i="5"/>
  <c r="A35" i="1"/>
  <c r="F46" i="1" s="1"/>
  <c r="G46" i="1" s="1"/>
  <c r="C5" i="5"/>
  <c r="H65" i="1"/>
  <c r="H62" i="1"/>
  <c r="H64" i="1"/>
  <c r="H61" i="1"/>
  <c r="H68" i="1"/>
  <c r="H59" i="1"/>
  <c r="H71" i="1"/>
  <c r="H70" i="1"/>
  <c r="H67" i="1"/>
  <c r="H58" i="1"/>
  <c r="H55" i="1"/>
  <c r="H56" i="1"/>
  <c r="Q22" i="1" l="1"/>
  <c r="G39" i="1"/>
  <c r="B39" i="1"/>
  <c r="B42" i="1" s="1"/>
  <c r="C6" i="5"/>
  <c r="B90" i="1"/>
  <c r="F47" i="1"/>
  <c r="C11" i="5" s="1"/>
  <c r="E40" i="1"/>
  <c r="C9" i="5" s="1"/>
  <c r="E37" i="1"/>
  <c r="B99" i="1"/>
  <c r="B11" i="5"/>
  <c r="B12" i="5" s="1"/>
  <c r="B91" i="1"/>
  <c r="B92" i="1"/>
  <c r="F48" i="1"/>
  <c r="G48" i="1" s="1"/>
  <c r="D12" i="5" s="1"/>
  <c r="I106" i="1"/>
  <c r="E43" i="1"/>
  <c r="D9" i="5" s="1"/>
  <c r="P20" i="1"/>
  <c r="G36" i="1" s="1"/>
  <c r="P29" i="1"/>
  <c r="K63" i="1" s="1"/>
  <c r="M63" i="1" s="1"/>
  <c r="N63" i="1" s="1"/>
  <c r="O63" i="1" s="1"/>
  <c r="K72" i="1"/>
  <c r="P24" i="1"/>
  <c r="B6" i="5"/>
  <c r="K46" i="1" l="1"/>
  <c r="M46" i="1" s="1"/>
  <c r="N46" i="1" s="1"/>
  <c r="O46" i="1" s="1"/>
  <c r="I39" i="1"/>
  <c r="J39" i="1" s="1"/>
  <c r="G40" i="1"/>
  <c r="I40" i="1" s="1"/>
  <c r="K61" i="1"/>
  <c r="M61" i="1" s="1"/>
  <c r="N61" i="1" s="1"/>
  <c r="O61" i="1" s="1"/>
  <c r="G47" i="1"/>
  <c r="C12" i="5" s="1"/>
  <c r="L43" i="1"/>
  <c r="K70" i="1"/>
  <c r="K51" i="1"/>
  <c r="M51" i="1" s="1"/>
  <c r="N51" i="1" s="1"/>
  <c r="O51" i="1" s="1"/>
  <c r="K48" i="1"/>
  <c r="M48" i="1" s="1"/>
  <c r="N48" i="1" s="1"/>
  <c r="O48" i="1" s="1"/>
  <c r="K69" i="1"/>
  <c r="M69" i="1" s="1"/>
  <c r="M72" i="1" s="1"/>
  <c r="N72" i="1" s="1"/>
  <c r="O72" i="1" s="1"/>
  <c r="K58" i="1"/>
  <c r="M58" i="1" s="1"/>
  <c r="N58" i="1" s="1"/>
  <c r="O58" i="1" s="1"/>
  <c r="K55" i="1"/>
  <c r="M55" i="1" s="1"/>
  <c r="N55" i="1" s="1"/>
  <c r="O55" i="1" s="1"/>
  <c r="K64" i="1"/>
  <c r="M64" i="1" s="1"/>
  <c r="N64" i="1" s="1"/>
  <c r="O64" i="1" s="1"/>
  <c r="P31" i="1"/>
  <c r="K57" i="1"/>
  <c r="M57" i="1" s="1"/>
  <c r="N57" i="1" s="1"/>
  <c r="O57" i="1" s="1"/>
  <c r="K49" i="1"/>
  <c r="M49" i="1" s="1"/>
  <c r="O49" i="1" s="1"/>
  <c r="K60" i="1"/>
  <c r="M60" i="1" s="1"/>
  <c r="N60" i="1" s="1"/>
  <c r="O60" i="1" s="1"/>
  <c r="K67" i="1"/>
  <c r="M67" i="1" s="1"/>
  <c r="M70" i="1" s="1"/>
  <c r="N70" i="1" s="1"/>
  <c r="O70" i="1" s="1"/>
  <c r="K66" i="1"/>
  <c r="M66" i="1" s="1"/>
  <c r="N66" i="1" s="1"/>
  <c r="O66" i="1" s="1"/>
  <c r="K56" i="1"/>
  <c r="M56" i="1" s="1"/>
  <c r="N56" i="1" s="1"/>
  <c r="O56" i="1" s="1"/>
  <c r="K68" i="1"/>
  <c r="M68" i="1" s="1"/>
  <c r="K62" i="1"/>
  <c r="M62" i="1" s="1"/>
  <c r="N62" i="1" s="1"/>
  <c r="O62" i="1" s="1"/>
  <c r="K71" i="1"/>
  <c r="K65" i="1"/>
  <c r="M65" i="1" s="1"/>
  <c r="N65" i="1" s="1"/>
  <c r="O65" i="1" s="1"/>
  <c r="K59" i="1"/>
  <c r="M59" i="1" s="1"/>
  <c r="N59" i="1" s="1"/>
  <c r="O59" i="1" s="1"/>
  <c r="K47" i="1"/>
  <c r="M47" i="1" s="1"/>
  <c r="N47" i="1" s="1"/>
  <c r="O47" i="1" s="1"/>
  <c r="K50" i="1"/>
  <c r="M50" i="1" s="1"/>
  <c r="N50" i="1" s="1"/>
  <c r="O50" i="1" s="1"/>
  <c r="G37" i="1"/>
  <c r="I37" i="1" s="1"/>
  <c r="L37" i="1" s="1"/>
  <c r="I36" i="1"/>
  <c r="J36" i="1" s="1"/>
  <c r="L36" i="1" s="1"/>
  <c r="L42" i="1" l="1"/>
  <c r="N67" i="1"/>
  <c r="O67" i="1" s="1"/>
  <c r="N69" i="1"/>
  <c r="O69" i="1" s="1"/>
  <c r="L39" i="1"/>
  <c r="L40" i="1"/>
  <c r="M71" i="1"/>
  <c r="N71" i="1" s="1"/>
  <c r="O71" i="1" s="1"/>
  <c r="N68" i="1"/>
  <c r="O68" i="1" s="1"/>
</calcChain>
</file>

<file path=xl/sharedStrings.xml><?xml version="1.0" encoding="utf-8"?>
<sst xmlns="http://schemas.openxmlformats.org/spreadsheetml/2006/main" count="369" uniqueCount="222">
  <si>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</si>
  <si>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</si>
  <si>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</si>
  <si>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</si>
  <si>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</si>
  <si>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</si>
  <si>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</si>
  <si>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</si>
  <si>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</si>
  <si>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</si>
  <si>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</si>
  <si>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</si>
  <si>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</si>
  <si>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</si>
  <si>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</si>
  <si>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</si>
  <si>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</si>
  <si>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</si>
  <si>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</si>
  <si>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</si>
  <si>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</si>
  <si>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</si>
  <si>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</si>
  <si>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</si>
  <si>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</si>
  <si>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</si>
  <si>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</si>
  <si>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</si>
  <si>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</si>
  <si>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</si>
  <si>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</si>
  <si>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</si>
  <si>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</si>
  <si>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PHẦN D: LƯU Ý </t>
  </si>
  <si>
    <t>TRIMS CARD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</si>
  <si>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</si>
  <si>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</si>
  <si>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</si>
  <si>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</si>
  <si>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</si>
  <si>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WHITE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</si>
  <si>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</si>
  <si>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</si>
  <si>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</si>
  <si>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</si>
  <si>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</si>
  <si>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</si>
  <si>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</si>
  <si>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</si>
  <si>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</si>
  <si>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</si>
  <si>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>VẢI CHÍNH</t>
  </si>
  <si>
    <t xml:space="preserve">GHI CHÚ / CODE VẢI </t>
  </si>
  <si>
    <t>CHỈ</t>
  </si>
  <si>
    <t>DUYỆT HÌNH IN THEO</t>
  </si>
  <si>
    <t>THÔNG TIN ĐỊNH VỊ HÌNH IN</t>
  </si>
  <si>
    <t>THÙNG CARTON</t>
  </si>
  <si>
    <t>TẤM LÓT THÙNG</t>
  </si>
  <si>
    <t>NATURAL</t>
  </si>
  <si>
    <t>SIZE:</t>
  </si>
  <si>
    <t>L</t>
  </si>
  <si>
    <t>XL</t>
  </si>
  <si>
    <t>XXL</t>
  </si>
  <si>
    <t>S</t>
  </si>
  <si>
    <t>BO CỔ</t>
  </si>
  <si>
    <t>SIZE</t>
  </si>
  <si>
    <t>SỐ LƯỢNG</t>
  </si>
  <si>
    <t>EXTRA (+/-)</t>
  </si>
  <si>
    <t>HÌNH ẢNH CHỈ ĐỂ THAM KHẢO KIỂU DÁNG STICKER VÀ VỊ TRÍ DÁN</t>
  </si>
  <si>
    <t>DUYỆT THEO PPS CHUYỂN CÙNG TÁC NGHIỆP</t>
  </si>
  <si>
    <t>THÙNG + TẤM LÓT THÙNG + BAO 100X120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</si>
  <si>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</si>
  <si>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</si>
  <si>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</si>
  <si>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</si>
  <si>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</si>
  <si>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XS</t>
  </si>
  <si>
    <t>CANH GIỮA, CÁCH ĐƯỜNG TRA BO CỔ 7.5CM</t>
  </si>
  <si>
    <t>DUYỆT HÌNH THÊU THEO</t>
  </si>
  <si>
    <t>THÔNG TIN ĐỊNH VỊ HÌNH THÊU</t>
  </si>
  <si>
    <t>ĐỊNH VỊ HÌNH THÊU: THÂN SAU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</si>
  <si>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</si>
  <si>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</si>
  <si>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</si>
  <si>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</si>
  <si>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</si>
  <si>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</si>
  <si>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</si>
  <si>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>GOLF WANG</t>
  </si>
  <si>
    <t xml:space="preserve">THÀNH PHẦN: </t>
  </si>
  <si>
    <t>YELLOW</t>
  </si>
  <si>
    <t>KHÔNG CÓ</t>
  </si>
  <si>
    <t>-CÁCH MAY THEO NHƯ ÁO MẪU VÀ TÀI LIỆU ĐÍNH KÈM</t>
  </si>
  <si>
    <t>- GHI CHÚ…</t>
  </si>
  <si>
    <t>PP MEETING DATE</t>
  </si>
  <si>
    <t xml:space="preserve">BUYER </t>
  </si>
  <si>
    <t>SEASON</t>
  </si>
  <si>
    <t xml:space="preserve">STYLE(S)# </t>
  </si>
  <si>
    <t>ITEM</t>
  </si>
  <si>
    <t>Issue</t>
  </si>
  <si>
    <t>Comments</t>
  </si>
  <si>
    <t>Responsible</t>
  </si>
  <si>
    <t>Completion Date</t>
  </si>
  <si>
    <t>Fabric</t>
  </si>
  <si>
    <t>Trims and Accessories</t>
  </si>
  <si>
    <t>Pattern &amp; Marker</t>
  </si>
  <si>
    <t>Cutting</t>
  </si>
  <si>
    <t>Technical Garment Construction</t>
  </si>
  <si>
    <t>Operation and Attachments</t>
  </si>
  <si>
    <t>Printting</t>
  </si>
  <si>
    <t>Embroidery</t>
  </si>
  <si>
    <t>Washing</t>
  </si>
  <si>
    <t>Packing</t>
  </si>
  <si>
    <t>MERCHANDISER</t>
  </si>
  <si>
    <t>CUTTING</t>
  </si>
  <si>
    <t>TECHNICAL</t>
  </si>
  <si>
    <t>PRINTING</t>
  </si>
  <si>
    <t>QC/QA</t>
  </si>
  <si>
    <t>PACKING</t>
  </si>
  <si>
    <t xml:space="preserve"> </t>
  </si>
  <si>
    <t>STICKER POLYBAG</t>
  </si>
  <si>
    <t>GÓI CHỐNG ẨM</t>
  </si>
  <si>
    <t>BIG POLY BAG</t>
  </si>
  <si>
    <t>SS TEE</t>
  </si>
  <si>
    <t>SINGLE JERSEY 100% CM16 230GSM</t>
  </si>
  <si>
    <t>100% COTTON</t>
  </si>
  <si>
    <t>181CM</t>
  </si>
  <si>
    <t>SỐ LƯỢNG CẦN CẤP CHO TEST IN</t>
  </si>
  <si>
    <t>RIB 1X1 100% COTTON CM16 300-330GSM</t>
  </si>
  <si>
    <t>CLEAR</t>
  </si>
  <si>
    <t xml:space="preserve">NHÃN CHÍNH 76MM X 31MM </t>
  </si>
  <si>
    <t>BAO NYLON 14"X16", CÓ LOGO</t>
  </si>
  <si>
    <t>KHÔNG IN</t>
  </si>
  <si>
    <t>TBC</t>
  </si>
  <si>
    <t>DUYỆT THEO PPS CHUYỂN NGÀY 10/6</t>
  </si>
  <si>
    <t>DUYỆT THEO PPS CHUYỂN NGÀY 2/6</t>
  </si>
  <si>
    <t>MAY KẸP VÀO VIỀN CỔ GIỬA CỔ SAU</t>
  </si>
  <si>
    <t xml:space="preserve">DÁN BÊN GÓC PHẢI MẶT TRƯỚC BAO KHI NHÌN, CÁCH MÉP 2" VÀ CÁCH ĐÁY BAO 2" </t>
  </si>
  <si>
    <t>14"X16"</t>
  </si>
  <si>
    <t>GHI ĐẦY ĐỦ THÔNG TIN BÊN NGOÀI THÙNG</t>
  </si>
  <si>
    <t>VẢI ĐÃ NHẬP KHO</t>
  </si>
  <si>
    <t>CẮT CHÍNH XÁC</t>
  </si>
  <si>
    <t>KHÔNG WASH</t>
  </si>
  <si>
    <t>THEO QUY CÁCH ĐÓNG GÓI ĐÍNH KÈM</t>
  </si>
  <si>
    <t>ĐÓNG TRONG TỪNG SẢN PHẨM</t>
  </si>
  <si>
    <t>CUNG CẤP RẬP ĐỊNH VỊ FULL SIZE CHO IN</t>
  </si>
  <si>
    <t>KHÔNG THÊU</t>
  </si>
  <si>
    <t>CHẤT LƯỢNG VÀ MÀU SẮC</t>
  </si>
  <si>
    <r>
      <rPr>
        <b/>
        <u/>
        <sz val="18"/>
        <rFont val="Muli"/>
      </rPr>
      <t>ĐỊNH VỊ HÌNH THÊU: THÂN TRƯỚC</t>
    </r>
    <r>
      <rPr>
        <sz val="18"/>
        <rFont val="Muli"/>
      </rPr>
      <t xml:space="preserve">
CÁCH TÂM GIỮA ÁO </t>
    </r>
  </si>
  <si>
    <t>CUSTOMER: GOLF WANG</t>
  </si>
  <si>
    <t>Chest width @ 2.5cm down from underar</t>
  </si>
  <si>
    <t>RỘNG NGỰC DƯỚI NÁCH 2.5CM</t>
  </si>
  <si>
    <t xml:space="preserve">Bottom Opening </t>
  </si>
  <si>
    <t>Shoulder width (point to point)</t>
  </si>
  <si>
    <t>Neck width( seam to seam)</t>
  </si>
  <si>
    <t>Front neck drop (from HPS to seam)</t>
  </si>
  <si>
    <t>Back neck drop (from HPS to seam)</t>
  </si>
  <si>
    <t>Armhole Straight</t>
  </si>
  <si>
    <t>NÁCH ĐO THẲNG</t>
  </si>
  <si>
    <t>Sleeve Length</t>
  </si>
  <si>
    <t>DÀI TAY</t>
  </si>
  <si>
    <t>1/2 Bicep @ 2.5cm from armpit</t>
  </si>
  <si>
    <t>BẮP TAY DƯỚI NÁCH 2.5CM</t>
  </si>
  <si>
    <t xml:space="preserve">Sleeve Opening </t>
  </si>
  <si>
    <t>Cuff height</t>
  </si>
  <si>
    <t>Hem height</t>
  </si>
  <si>
    <t>Neck rib height</t>
  </si>
  <si>
    <t>L (NEW)</t>
  </si>
  <si>
    <t>7 ZEM</t>
  </si>
  <si>
    <t xml:space="preserve">ĐÓNG TRONG MỔI THÙNG CARTON, </t>
  </si>
  <si>
    <t>TRIM ĐÃ NHẬP KHO</t>
  </si>
  <si>
    <t>IN THÂN TRƯỚC</t>
  </si>
  <si>
    <t>TRIỂN KHAI SẢN XUẤT THEO MẪU PP ĐÍNH KÈM</t>
  </si>
  <si>
    <t>STYLE: SHORT SLEEVE TEE</t>
  </si>
  <si>
    <t>MEASUREMENTS= INCHES</t>
  </si>
  <si>
    <t>DESCRIPTION</t>
  </si>
  <si>
    <t>TOLERANCE (-/+)</t>
  </si>
  <si>
    <t>G10-0214</t>
  </si>
  <si>
    <t>SỬ DỤNG LOẠI QUA MÁY DÒ KIM</t>
  </si>
  <si>
    <t>CÁCH GẮN NHÃN THEO TÁC NGHIỆP SX</t>
  </si>
  <si>
    <t>HÌNH IN THÂN TRƯỚC</t>
  </si>
  <si>
    <t>SIZE ART</t>
  </si>
  <si>
    <t>G10 SS24 S2580</t>
  </si>
  <si>
    <t>DUYỆT THEO TECHPACK</t>
  </si>
  <si>
    <t>SS24 SAMPLING</t>
  </si>
  <si>
    <t>G10STS116-LAN 3-NGAY 07-04-2023</t>
  </si>
  <si>
    <t xml:space="preserve">Body length HPS     </t>
  </si>
  <si>
    <t>DÀI THÂN TỪ HPS</t>
  </si>
  <si>
    <t>ADJUSTED AS PER COMMENT ON 7/4/2023</t>
  </si>
  <si>
    <t>RỘNG LAI</t>
  </si>
  <si>
    <t>NGANG VAI</t>
  </si>
  <si>
    <t>ADJUSTED GRADING RULE TO CONSISTANT</t>
  </si>
  <si>
    <t>RỘNG CỔ</t>
  </si>
  <si>
    <t>HẠ CỔ TRƯỚC</t>
  </si>
  <si>
    <t>HẠ CỔ SAU</t>
  </si>
  <si>
    <t>LAI TAY</t>
  </si>
  <si>
    <t>CAO LAI TAY</t>
  </si>
  <si>
    <t>CAO LAI ÁO</t>
  </si>
  <si>
    <t>CAO RIB CỒ</t>
  </si>
  <si>
    <t xml:space="preserve">          </t>
  </si>
  <si>
    <t>NAVY</t>
  </si>
  <si>
    <t>BLACK</t>
  </si>
  <si>
    <r>
      <rPr>
        <b/>
        <u/>
        <sz val="22"/>
        <rFont val="Muli"/>
      </rPr>
      <t>ĐỊNH VỊ HÌNH IN: THÂN TRƯỚC</t>
    </r>
    <r>
      <rPr>
        <sz val="22"/>
        <rFont val="Muli"/>
      </rPr>
      <t xml:space="preserve">
CANH GIỮA THÂN TRƯỚC, CÁCH ĐƯỜNG TRA CỔ</t>
    </r>
  </si>
  <si>
    <r>
      <t>THÊU :</t>
    </r>
    <r>
      <rPr>
        <b/>
        <sz val="36"/>
        <color theme="1"/>
        <rFont val="Muli"/>
      </rPr>
      <t xml:space="preserve"> </t>
    </r>
  </si>
  <si>
    <r>
      <rPr>
        <b/>
        <u/>
        <sz val="36"/>
        <color theme="1"/>
        <rFont val="Muli"/>
      </rPr>
      <t>ĐỊNH VỊ HÌNH THÊU: THÂN TRƯỚC</t>
    </r>
    <r>
      <rPr>
        <sz val="36"/>
        <color theme="1"/>
        <rFont val="Muli"/>
      </rPr>
      <t xml:space="preserve">
CANH GIỮA NGỰC TRÁI, CÁCH ĐỈNH VAI</t>
    </r>
  </si>
  <si>
    <r>
      <t>WASH:</t>
    </r>
    <r>
      <rPr>
        <sz val="36"/>
        <color theme="1"/>
        <rFont val="Muli"/>
      </rPr>
      <t xml:space="preserve"> </t>
    </r>
  </si>
  <si>
    <r>
      <t>IN :</t>
    </r>
    <r>
      <rPr>
        <b/>
        <sz val="36"/>
        <rFont val="Muli"/>
      </rPr>
      <t xml:space="preserve"> </t>
    </r>
    <r>
      <rPr>
        <b/>
        <u/>
        <sz val="36"/>
        <rFont val="Muli"/>
      </rPr>
      <t>IN THÂN TRƯỚC- IN BTP- IN TRONG NHÀ</t>
    </r>
  </si>
  <si>
    <t>3"</t>
  </si>
  <si>
    <t>G10STS193</t>
  </si>
  <si>
    <t>LONDON CUPPA TEE</t>
  </si>
  <si>
    <t xml:space="preserve">LONDON EXCLUSIVE </t>
  </si>
  <si>
    <t>DUYỆT HÌNH IN THEO TECH PACK</t>
  </si>
  <si>
    <t>W: 6.75" X H: 5.5"</t>
  </si>
  <si>
    <t>W: 5.75" X H: 4.65"</t>
  </si>
  <si>
    <t>2.25”</t>
  </si>
  <si>
    <t>2.5”</t>
  </si>
  <si>
    <t>2.75"</t>
  </si>
  <si>
    <t>3.25"</t>
  </si>
  <si>
    <t>3.5"</t>
  </si>
  <si>
    <t>19-0303 TCX “JET BLACK”</t>
  </si>
  <si>
    <t>MER - NGỌC TRẦN 206</t>
  </si>
  <si>
    <r>
      <rPr>
        <b/>
        <u/>
        <sz val="30"/>
        <rFont val="Muli"/>
      </rPr>
      <t xml:space="preserve">TRIỂN KHAI MAY MẪU: </t>
    </r>
    <r>
      <rPr>
        <b/>
        <sz val="30"/>
        <rFont val="Muli"/>
      </rPr>
      <t>MẪU THAM KHẢO CÁCH MAY LÀ ÁO MẪU G10STS183, MÀU WHITE , SIZE L CHUYỂN CÙNG TÁC NGHIỆP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</si>
</sst>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[$-409]d\-mmm\-yy;@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Geneva"/>
      <family val="1"/>
      <charset val="134"/>
    </font>
    <font>
      <b/>
      <sz val="36"/>
      <name val="Muli"/>
    </font>
    <font>
      <b/>
      <sz val="16"/>
      <name val="Muli"/>
    </font>
    <font>
      <sz val="13"/>
      <name val="Muli"/>
    </font>
    <font>
      <sz val="26"/>
      <name val="Muli"/>
    </font>
    <font>
      <b/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sz val="15"/>
      <name val="Muli"/>
    </font>
    <font>
      <u/>
      <sz val="15"/>
      <name val="Muli"/>
    </font>
    <font>
      <b/>
      <sz val="28"/>
      <name val="Muli"/>
    </font>
    <font>
      <b/>
      <sz val="11"/>
      <name val="Muli"/>
    </font>
    <font>
      <sz val="18"/>
      <name val="Muli"/>
    </font>
    <font>
      <sz val="12"/>
      <name val="Muli"/>
    </font>
    <font>
      <sz val="11"/>
      <name val="Muli"/>
    </font>
    <font>
      <b/>
      <sz val="18"/>
      <name val="Muli"/>
    </font>
    <font>
      <sz val="20"/>
      <name val="Muli"/>
    </font>
    <font>
      <sz val="14"/>
      <name val="Muli"/>
    </font>
    <font>
      <b/>
      <u/>
      <sz val="18"/>
      <name val="Muli"/>
    </font>
    <font>
      <b/>
      <u/>
      <sz val="12"/>
      <name val="Muli"/>
    </font>
    <font>
      <b/>
      <sz val="14"/>
      <name val="Muli"/>
    </font>
    <font>
      <b/>
      <sz val="12"/>
      <name val="Muli"/>
    </font>
    <font>
      <b/>
      <sz val="48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sz val="28"/>
      <name val="Muli"/>
    </font>
    <font>
      <sz val="36"/>
      <name val="Muli"/>
    </font>
    <font>
      <sz val="10"/>
      <name val="Verdana"/>
      <family val="2"/>
    </font>
    <font>
      <sz val="12"/>
      <color theme="1"/>
      <name val="Calibri"/>
      <family val="2"/>
      <charset val="134"/>
      <scheme val="minor"/>
    </font>
    <font>
      <b/>
      <sz val="11"/>
      <name val="EuclidCircularA-Regular"/>
    </font>
    <font>
      <sz val="11"/>
      <color theme="1"/>
      <name val="Euclidcirculara-regular"/>
    </font>
    <font>
      <sz val="10"/>
      <color theme="1"/>
      <name val="Euclidcirculara-regular"/>
    </font>
    <font>
      <b/>
      <sz val="11"/>
      <color theme="1"/>
      <name val="Euclidcirculara-regular"/>
    </font>
    <font>
      <b/>
      <sz val="11"/>
      <color rgb="FFFF0000"/>
      <name val="Euclidcirculara-regula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Verdana"/>
      <family val="2"/>
    </font>
    <font>
      <b/>
      <sz val="20"/>
      <name val="Muli"/>
    </font>
    <font>
      <b/>
      <u/>
      <sz val="36"/>
      <name val="Muli"/>
    </font>
    <font>
      <b/>
      <u/>
      <sz val="22"/>
      <name val="Muli"/>
    </font>
    <font>
      <sz val="26"/>
      <color theme="1"/>
      <name val="Muli"/>
    </font>
    <font>
      <sz val="36"/>
      <color theme="1"/>
      <name val="Muli"/>
    </font>
    <font>
      <b/>
      <u/>
      <sz val="36"/>
      <color theme="1"/>
      <name val="Muli"/>
    </font>
    <font>
      <b/>
      <sz val="36"/>
      <color theme="1"/>
      <name val="Muli"/>
    </font>
    <font>
      <b/>
      <sz val="36"/>
      <color theme="9" tint="-0.249977111117893"/>
      <name val="Muli"/>
    </font>
    <font>
      <sz val="36"/>
      <color theme="9" tint="-0.249977111117893"/>
      <name val="Muli"/>
    </font>
    <font>
      <b/>
      <u/>
      <sz val="30"/>
      <name val="Muli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4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ECECE"/>
        <bgColor rgb="FFCECECE"/>
      </patternFill>
    </fill>
    <fill>
      <patternFill patternType="solid">
        <fgColor rgb="FFFBD4B4"/>
        <bgColor rgb="FFFBD4B4"/>
      </patternFill>
    </fill>
  </fills>
  <borders count="6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64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3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8" borderId="16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9" borderId="23" applyNumberFormat="0" applyProtection="0">
      <alignment horizontal="right" vertical="center"/>
    </xf>
    <xf numFmtId="0" fontId="2" fillId="10" borderId="23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4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20" fillId="0" borderId="0"/>
    <xf numFmtId="0" fontId="10" fillId="0" borderId="0"/>
    <xf numFmtId="0" fontId="52" fillId="0" borderId="0"/>
    <xf numFmtId="0" fontId="53" fillId="0" borderId="0">
      <alignment vertical="center"/>
    </xf>
    <xf numFmtId="43" fontId="53" fillId="0" borderId="0" applyFont="0" applyFill="0" applyBorder="0" applyAlignment="0" applyProtection="0"/>
  </cellStyleXfs>
  <cellXfs count="446">
    <xf numFmtId="0" fontId="0" fillId="0" borderId="0" xfId="0"/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5" fillId="3" borderId="0" xfId="0" applyFont="1" applyFill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8" fillId="3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8" fillId="2" borderId="0" xfId="0" applyFont="1" applyFill="1" applyAlignment="1">
      <alignment vertical="center" wrapText="1"/>
    </xf>
    <xf numFmtId="0" fontId="28" fillId="2" borderId="1" xfId="0" applyFont="1" applyFill="1" applyBorder="1" applyAlignment="1" applyProtection="1">
      <alignment vertical="center"/>
      <protection hidden="1"/>
    </xf>
    <xf numFmtId="0" fontId="29" fillId="2" borderId="1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left" vertical="center"/>
    </xf>
    <xf numFmtId="15" fontId="28" fillId="2" borderId="1" xfId="0" applyNumberFormat="1" applyFont="1" applyFill="1" applyBorder="1" applyAlignment="1">
      <alignment horizontal="left" vertical="center" wrapText="1"/>
    </xf>
    <xf numFmtId="15" fontId="28" fillId="2" borderId="1" xfId="0" applyNumberFormat="1" applyFont="1" applyFill="1" applyBorder="1" applyAlignment="1">
      <alignment horizontal="left" vertical="center"/>
    </xf>
    <xf numFmtId="164" fontId="28" fillId="2" borderId="1" xfId="0" quotePrefix="1" applyNumberFormat="1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 wrapText="1"/>
    </xf>
    <xf numFmtId="0" fontId="28" fillId="3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5" fillId="4" borderId="2" xfId="0" quotePrefix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left" vertical="center"/>
    </xf>
    <xf numFmtId="0" fontId="25" fillId="2" borderId="3" xfId="0" applyFont="1" applyFill="1" applyBorder="1" applyAlignment="1">
      <alignment vertical="center"/>
    </xf>
    <xf numFmtId="0" fontId="25" fillId="2" borderId="3" xfId="0" applyFont="1" applyFill="1" applyBorder="1" applyAlignment="1">
      <alignment horizontal="center" vertical="center"/>
    </xf>
    <xf numFmtId="3" fontId="25" fillId="2" borderId="3" xfId="0" applyNumberFormat="1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6" borderId="3" xfId="0" applyFont="1" applyFill="1" applyBorder="1" applyAlignment="1">
      <alignment vertical="center"/>
    </xf>
    <xf numFmtId="1" fontId="25" fillId="5" borderId="3" xfId="0" applyNumberFormat="1" applyFont="1" applyFill="1" applyBorder="1" applyAlignment="1">
      <alignment vertical="center"/>
    </xf>
    <xf numFmtId="1" fontId="25" fillId="5" borderId="3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right" vertical="center"/>
    </xf>
    <xf numFmtId="0" fontId="28" fillId="2" borderId="0" xfId="0" applyFont="1" applyFill="1" applyAlignment="1">
      <alignment horizontal="right" vertical="center" wrapText="1"/>
    </xf>
    <xf numFmtId="0" fontId="28" fillId="0" borderId="2" xfId="0" applyFont="1" applyBorder="1" applyAlignment="1">
      <alignment horizontal="right" vertical="center"/>
    </xf>
    <xf numFmtId="0" fontId="28" fillId="2" borderId="2" xfId="0" applyFont="1" applyFill="1" applyBorder="1" applyAlignment="1">
      <alignment horizontal="right" vertical="center"/>
    </xf>
    <xf numFmtId="0" fontId="22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right" vertical="center"/>
    </xf>
    <xf numFmtId="0" fontId="33" fillId="2" borderId="4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right" vertical="center"/>
    </xf>
    <xf numFmtId="0" fontId="23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right" vertical="center" wrapText="1"/>
    </xf>
    <xf numFmtId="0" fontId="23" fillId="2" borderId="0" xfId="0" applyFont="1" applyFill="1" applyAlignment="1">
      <alignment horizontal="center" vertical="center"/>
    </xf>
    <xf numFmtId="0" fontId="34" fillId="3" borderId="33" xfId="0" applyFont="1" applyFill="1" applyBorder="1" applyAlignment="1">
      <alignment vertical="center"/>
    </xf>
    <xf numFmtId="0" fontId="34" fillId="3" borderId="21" xfId="0" applyFont="1" applyFill="1" applyBorder="1" applyAlignment="1">
      <alignment vertical="center" wrapText="1"/>
    </xf>
    <xf numFmtId="0" fontId="34" fillId="3" borderId="14" xfId="0" applyFont="1" applyFill="1" applyBorder="1" applyAlignment="1">
      <alignment vertical="center"/>
    </xf>
    <xf numFmtId="0" fontId="34" fillId="3" borderId="15" xfId="0" applyFont="1" applyFill="1" applyBorder="1" applyAlignment="1">
      <alignment vertical="center"/>
    </xf>
    <xf numFmtId="0" fontId="34" fillId="3" borderId="0" xfId="0" applyFont="1" applyFill="1" applyAlignment="1">
      <alignment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/>
    </xf>
    <xf numFmtId="1" fontId="27" fillId="2" borderId="11" xfId="0" applyNumberFormat="1" applyFont="1" applyFill="1" applyBorder="1" applyAlignment="1">
      <alignment horizontal="center" vertical="center" wrapText="1"/>
    </xf>
    <xf numFmtId="165" fontId="27" fillId="2" borderId="11" xfId="0" applyNumberFormat="1" applyFont="1" applyFill="1" applyBorder="1" applyAlignment="1">
      <alignment horizontal="center" vertical="center"/>
    </xf>
    <xf numFmtId="1" fontId="27" fillId="2" borderId="11" xfId="0" applyNumberFormat="1" applyFont="1" applyFill="1" applyBorder="1" applyAlignment="1">
      <alignment horizontal="center" vertical="center"/>
    </xf>
    <xf numFmtId="0" fontId="34" fillId="3" borderId="14" xfId="0" applyFont="1" applyFill="1" applyBorder="1" applyAlignment="1">
      <alignment vertical="center" wrapText="1"/>
    </xf>
    <xf numFmtId="0" fontId="35" fillId="2" borderId="0" xfId="0" applyFont="1" applyFill="1" applyAlignment="1">
      <alignment vertical="center"/>
    </xf>
    <xf numFmtId="0" fontId="35" fillId="2" borderId="0" xfId="0" applyFont="1" applyFill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27" fillId="2" borderId="16" xfId="0" applyFont="1" applyFill="1" applyBorder="1" applyAlignment="1">
      <alignment horizontal="center" vertical="center"/>
    </xf>
    <xf numFmtId="1" fontId="27" fillId="2" borderId="16" xfId="0" applyNumberFormat="1" applyFont="1" applyFill="1" applyBorder="1" applyAlignment="1">
      <alignment horizontal="left" vertical="center"/>
    </xf>
    <xf numFmtId="2" fontId="27" fillId="2" borderId="16" xfId="0" applyNumberFormat="1" applyFont="1" applyFill="1" applyBorder="1" applyAlignment="1">
      <alignment horizontal="center" vertical="center"/>
    </xf>
    <xf numFmtId="1" fontId="28" fillId="2" borderId="16" xfId="0" applyNumberFormat="1" applyFont="1" applyFill="1" applyBorder="1" applyAlignment="1">
      <alignment horizontal="center" vertical="center"/>
    </xf>
    <xf numFmtId="1" fontId="28" fillId="2" borderId="15" xfId="0" applyNumberFormat="1" applyFont="1" applyFill="1" applyBorder="1" applyAlignment="1">
      <alignment vertical="center"/>
    </xf>
    <xf numFmtId="1" fontId="27" fillId="2" borderId="16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/>
    </xf>
    <xf numFmtId="0" fontId="35" fillId="2" borderId="4" xfId="0" applyFont="1" applyFill="1" applyBorder="1" applyAlignment="1">
      <alignment vertical="center"/>
    </xf>
    <xf numFmtId="0" fontId="35" fillId="2" borderId="4" xfId="0" applyFont="1" applyFill="1" applyBorder="1" applyAlignment="1">
      <alignment vertical="center" wrapText="1"/>
    </xf>
    <xf numFmtId="0" fontId="35" fillId="2" borderId="4" xfId="0" applyFont="1" applyFill="1" applyBorder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horizontal="left" vertical="center"/>
    </xf>
    <xf numFmtId="0" fontId="38" fillId="2" borderId="0" xfId="0" applyFont="1" applyFill="1" applyAlignment="1">
      <alignment vertical="center" wrapText="1"/>
    </xf>
    <xf numFmtId="2" fontId="38" fillId="2" borderId="0" xfId="0" applyNumberFormat="1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0" fontId="27" fillId="2" borderId="0" xfId="0" applyFont="1" applyFill="1" applyAlignment="1">
      <alignment vertical="center" wrapText="1"/>
    </xf>
    <xf numFmtId="166" fontId="27" fillId="2" borderId="0" xfId="0" applyNumberFormat="1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left" vertical="center"/>
    </xf>
    <xf numFmtId="0" fontId="36" fillId="2" borderId="0" xfId="0" applyFont="1" applyFill="1" applyAlignment="1">
      <alignment vertical="center" wrapText="1"/>
    </xf>
    <xf numFmtId="1" fontId="36" fillId="2" borderId="17" xfId="0" applyNumberFormat="1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left" vertical="center"/>
    </xf>
    <xf numFmtId="0" fontId="41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25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left" vertical="center"/>
    </xf>
    <xf numFmtId="3" fontId="43" fillId="2" borderId="4" xfId="0" applyNumberFormat="1" applyFont="1" applyFill="1" applyBorder="1" applyAlignment="1">
      <alignment horizontal="center" vertical="center"/>
    </xf>
    <xf numFmtId="3" fontId="43" fillId="2" borderId="4" xfId="0" applyNumberFormat="1" applyFont="1" applyFill="1" applyBorder="1" applyAlignment="1">
      <alignment vertical="center"/>
    </xf>
    <xf numFmtId="0" fontId="44" fillId="2" borderId="0" xfId="0" applyFont="1" applyFill="1" applyAlignment="1">
      <alignment vertical="center"/>
    </xf>
    <xf numFmtId="3" fontId="45" fillId="2" borderId="0" xfId="0" applyNumberFormat="1" applyFont="1" applyFill="1" applyAlignment="1">
      <alignment horizontal="center" vertical="center"/>
    </xf>
    <xf numFmtId="1" fontId="27" fillId="0" borderId="16" xfId="1" applyNumberFormat="1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38" fillId="0" borderId="0" xfId="0" applyFont="1" applyAlignment="1">
      <alignment vertical="center" wrapText="1"/>
    </xf>
    <xf numFmtId="0" fontId="22" fillId="7" borderId="22" xfId="0" applyFont="1" applyFill="1" applyBorder="1" applyAlignment="1">
      <alignment horizontal="center" vertical="center" wrapText="1"/>
    </xf>
    <xf numFmtId="0" fontId="22" fillId="7" borderId="22" xfId="0" applyFont="1" applyFill="1" applyBorder="1" applyAlignment="1">
      <alignment horizontal="center" vertical="center"/>
    </xf>
    <xf numFmtId="0" fontId="22" fillId="7" borderId="20" xfId="0" applyFont="1" applyFill="1" applyBorder="1" applyAlignment="1">
      <alignment horizontal="center" vertical="center" wrapText="1"/>
    </xf>
    <xf numFmtId="0" fontId="22" fillId="7" borderId="20" xfId="0" applyFont="1" applyFill="1" applyBorder="1" applyAlignment="1">
      <alignment vertical="center" wrapText="1"/>
    </xf>
    <xf numFmtId="0" fontId="47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8" fillId="0" borderId="0" xfId="2" applyFont="1" applyAlignment="1">
      <alignment horizontal="center" vertical="center"/>
    </xf>
    <xf numFmtId="0" fontId="34" fillId="14" borderId="16" xfId="2" applyFont="1" applyFill="1" applyBorder="1" applyAlignment="1">
      <alignment horizontal="center" vertical="center" wrapText="1"/>
    </xf>
    <xf numFmtId="0" fontId="34" fillId="7" borderId="16" xfId="2" applyFont="1" applyFill="1" applyBorder="1" applyAlignment="1">
      <alignment horizontal="center" vertical="center" wrapText="1"/>
    </xf>
    <xf numFmtId="0" fontId="50" fillId="0" borderId="0" xfId="2" applyFont="1" applyAlignment="1">
      <alignment vertical="center"/>
    </xf>
    <xf numFmtId="0" fontId="34" fillId="7" borderId="16" xfId="2" applyFont="1" applyFill="1" applyBorder="1" applyAlignment="1">
      <alignment horizontal="center" vertical="center"/>
    </xf>
    <xf numFmtId="0" fontId="50" fillId="0" borderId="16" xfId="2" applyFont="1" applyBorder="1" applyAlignment="1">
      <alignment horizontal="center" vertical="center" wrapText="1"/>
    </xf>
    <xf numFmtId="0" fontId="51" fillId="0" borderId="16" xfId="2" applyFont="1" applyBorder="1" applyAlignment="1">
      <alignment vertical="center" wrapText="1"/>
    </xf>
    <xf numFmtId="0" fontId="34" fillId="0" borderId="0" xfId="2" applyFont="1" applyAlignment="1">
      <alignment vertical="center"/>
    </xf>
    <xf numFmtId="0" fontId="34" fillId="7" borderId="15" xfId="2" applyFont="1" applyFill="1" applyBorder="1" applyAlignment="1">
      <alignment horizontal="center" vertical="center" wrapText="1"/>
    </xf>
    <xf numFmtId="1" fontId="34" fillId="0" borderId="16" xfId="2" applyNumberFormat="1" applyFont="1" applyBorder="1" applyAlignment="1">
      <alignment vertical="center" wrapText="1"/>
    </xf>
    <xf numFmtId="1" fontId="34" fillId="7" borderId="16" xfId="2" applyNumberFormat="1" applyFont="1" applyFill="1" applyBorder="1" applyAlignment="1">
      <alignment horizontal="center" vertical="center" wrapText="1"/>
    </xf>
    <xf numFmtId="0" fontId="50" fillId="0" borderId="16" xfId="2" quotePrefix="1" applyFont="1" applyBorder="1" applyAlignment="1">
      <alignment horizontal="center" vertical="center" wrapText="1"/>
    </xf>
    <xf numFmtId="0" fontId="34" fillId="7" borderId="16" xfId="2" applyFont="1" applyFill="1" applyBorder="1" applyAlignment="1">
      <alignment horizontal="left" vertical="center" wrapText="1"/>
    </xf>
    <xf numFmtId="0" fontId="30" fillId="0" borderId="0" xfId="2" applyFont="1" applyAlignment="1">
      <alignment horizontal="center" vertical="center"/>
    </xf>
    <xf numFmtId="0" fontId="30" fillId="0" borderId="0" xfId="2" applyFont="1" applyAlignment="1">
      <alignment vertical="center"/>
    </xf>
    <xf numFmtId="0" fontId="25" fillId="3" borderId="0" xfId="0" applyFont="1" applyFill="1" applyAlignment="1">
      <alignment horizontal="left" vertical="center" wrapText="1"/>
    </xf>
    <xf numFmtId="1" fontId="34" fillId="0" borderId="16" xfId="2" applyNumberFormat="1" applyFont="1" applyBorder="1" applyAlignment="1">
      <alignment horizontal="center" vertical="center" wrapText="1"/>
    </xf>
    <xf numFmtId="0" fontId="24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5" fillId="3" borderId="0" xfId="0" applyFont="1" applyFill="1" applyAlignment="1">
      <alignment vertical="center" wrapText="1"/>
    </xf>
    <xf numFmtId="0" fontId="21" fillId="0" borderId="16" xfId="2" applyFont="1" applyBorder="1" applyAlignment="1">
      <alignment vertical="top" wrapText="1"/>
    </xf>
    <xf numFmtId="0" fontId="37" fillId="0" borderId="25" xfId="60" applyFont="1" applyBorder="1"/>
    <xf numFmtId="0" fontId="37" fillId="0" borderId="26" xfId="60" applyFont="1" applyBorder="1"/>
    <xf numFmtId="0" fontId="45" fillId="0" borderId="27" xfId="60" applyFont="1" applyBorder="1" applyAlignment="1">
      <alignment vertical="center"/>
    </xf>
    <xf numFmtId="0" fontId="37" fillId="0" borderId="0" xfId="60" applyFont="1"/>
    <xf numFmtId="0" fontId="37" fillId="0" borderId="28" xfId="60" applyFont="1" applyBorder="1"/>
    <xf numFmtId="0" fontId="36" fillId="2" borderId="0" xfId="60" applyFont="1" applyFill="1" applyAlignment="1">
      <alignment vertical="center"/>
    </xf>
    <xf numFmtId="0" fontId="45" fillId="0" borderId="29" xfId="60" applyFont="1" applyBorder="1" applyAlignment="1">
      <alignment vertical="center"/>
    </xf>
    <xf numFmtId="0" fontId="37" fillId="0" borderId="28" xfId="60" applyFont="1" applyBorder="1" applyAlignment="1">
      <alignment vertical="center"/>
    </xf>
    <xf numFmtId="0" fontId="37" fillId="0" borderId="0" xfId="60" applyFont="1" applyAlignment="1">
      <alignment vertical="center"/>
    </xf>
    <xf numFmtId="173" fontId="45" fillId="12" borderId="34" xfId="60" quotePrefix="1" applyNumberFormat="1" applyFont="1" applyFill="1" applyBorder="1" applyAlignment="1">
      <alignment vertical="center"/>
    </xf>
    <xf numFmtId="0" fontId="45" fillId="0" borderId="28" xfId="60" applyFont="1" applyBorder="1" applyAlignment="1">
      <alignment vertical="center"/>
    </xf>
    <xf numFmtId="0" fontId="45" fillId="0" borderId="0" xfId="60" applyFont="1" applyAlignment="1">
      <alignment vertical="center"/>
    </xf>
    <xf numFmtId="0" fontId="45" fillId="7" borderId="34" xfId="60" applyFont="1" applyFill="1" applyBorder="1" applyAlignment="1">
      <alignment horizontal="left" vertical="center"/>
    </xf>
    <xf numFmtId="0" fontId="45" fillId="0" borderId="0" xfId="60" applyFont="1" applyAlignment="1">
      <alignment horizontal="left" vertical="center"/>
    </xf>
    <xf numFmtId="0" fontId="45" fillId="0" borderId="28" xfId="60" applyFont="1" applyBorder="1" applyAlignment="1">
      <alignment horizontal="left" vertical="center"/>
    </xf>
    <xf numFmtId="0" fontId="45" fillId="0" borderId="30" xfId="60" applyFont="1" applyBorder="1" applyAlignment="1">
      <alignment vertical="center"/>
    </xf>
    <xf numFmtId="0" fontId="45" fillId="0" borderId="0" xfId="60" applyFont="1" applyAlignment="1">
      <alignment horizontal="center" vertical="center"/>
    </xf>
    <xf numFmtId="0" fontId="45" fillId="0" borderId="0" xfId="60" applyFont="1" applyAlignment="1">
      <alignment horizontal="right" vertical="center"/>
    </xf>
    <xf numFmtId="0" fontId="45" fillId="0" borderId="29" xfId="60" applyFont="1" applyBorder="1" applyAlignment="1">
      <alignment horizontal="left" vertical="center"/>
    </xf>
    <xf numFmtId="0" fontId="45" fillId="0" borderId="34" xfId="60" applyFont="1" applyBorder="1" applyAlignment="1">
      <alignment horizontal="center" vertical="center"/>
    </xf>
    <xf numFmtId="0" fontId="45" fillId="0" borderId="5" xfId="60" applyFont="1" applyBorder="1" applyAlignment="1">
      <alignment horizontal="center" vertical="center"/>
    </xf>
    <xf numFmtId="0" fontId="45" fillId="0" borderId="7" xfId="60" applyFont="1" applyBorder="1" applyAlignment="1">
      <alignment horizontal="center" vertical="center"/>
    </xf>
    <xf numFmtId="0" fontId="45" fillId="0" borderId="7" xfId="60" applyFont="1" applyBorder="1" applyAlignment="1">
      <alignment horizontal="center" vertical="center" wrapText="1"/>
    </xf>
    <xf numFmtId="0" fontId="45" fillId="0" borderId="35" xfId="60" applyFont="1" applyBorder="1" applyAlignment="1">
      <alignment horizontal="center" vertical="center"/>
    </xf>
    <xf numFmtId="0" fontId="45" fillId="0" borderId="35" xfId="60" applyFont="1" applyBorder="1" applyAlignment="1">
      <alignment horizontal="center" vertical="center" wrapText="1"/>
    </xf>
    <xf numFmtId="0" fontId="45" fillId="0" borderId="38" xfId="60" applyFont="1" applyBorder="1" applyAlignment="1">
      <alignment horizontal="center" vertical="center"/>
    </xf>
    <xf numFmtId="0" fontId="37" fillId="0" borderId="35" xfId="60" applyFont="1" applyBorder="1" applyAlignment="1">
      <alignment horizontal="left" vertical="center"/>
    </xf>
    <xf numFmtId="0" fontId="45" fillId="0" borderId="39" xfId="60" applyFont="1" applyBorder="1" applyAlignment="1">
      <alignment horizontal="center" vertical="center"/>
    </xf>
    <xf numFmtId="0" fontId="45" fillId="0" borderId="40" xfId="60" applyFont="1" applyBorder="1" applyAlignment="1">
      <alignment horizontal="center" vertical="center" wrapText="1"/>
    </xf>
    <xf numFmtId="0" fontId="45" fillId="0" borderId="43" xfId="60" applyFont="1" applyBorder="1" applyAlignment="1">
      <alignment horizontal="center" vertical="center"/>
    </xf>
    <xf numFmtId="0" fontId="37" fillId="0" borderId="44" xfId="60" applyFont="1" applyBorder="1" applyAlignment="1">
      <alignment horizontal="left" vertical="center"/>
    </xf>
    <xf numFmtId="0" fontId="45" fillId="0" borderId="40" xfId="60" applyFont="1" applyBorder="1" applyAlignment="1">
      <alignment horizontal="center" vertical="center"/>
    </xf>
    <xf numFmtId="0" fontId="45" fillId="0" borderId="39" xfId="60" applyFont="1" applyBorder="1" applyAlignment="1">
      <alignment horizontal="center" vertical="center" wrapText="1"/>
    </xf>
    <xf numFmtId="0" fontId="45" fillId="0" borderId="45" xfId="60" applyFont="1" applyBorder="1" applyAlignment="1">
      <alignment horizontal="center" vertical="center"/>
    </xf>
    <xf numFmtId="0" fontId="45" fillId="0" borderId="29" xfId="60" applyFont="1" applyBorder="1" applyAlignment="1">
      <alignment horizontal="center" vertical="center"/>
    </xf>
    <xf numFmtId="0" fontId="37" fillId="0" borderId="48" xfId="60" applyFont="1" applyBorder="1" applyAlignment="1">
      <alignment horizontal="left" vertical="center"/>
    </xf>
    <xf numFmtId="0" fontId="45" fillId="0" borderId="49" xfId="60" applyFont="1" applyBorder="1" applyAlignment="1">
      <alignment horizontal="center" vertical="center"/>
    </xf>
    <xf numFmtId="0" fontId="45" fillId="0" borderId="50" xfId="60" applyFont="1" applyBorder="1" applyAlignment="1">
      <alignment horizontal="center" vertical="center"/>
    </xf>
    <xf numFmtId="0" fontId="45" fillId="0" borderId="52" xfId="60" applyFont="1" applyBorder="1" applyAlignment="1">
      <alignment horizontal="center" vertical="center"/>
    </xf>
    <xf numFmtId="0" fontId="37" fillId="0" borderId="50" xfId="60" applyFont="1" applyBorder="1" applyAlignment="1">
      <alignment horizontal="left" vertical="center"/>
    </xf>
    <xf numFmtId="0" fontId="45" fillId="0" borderId="0" xfId="60" applyFont="1" applyAlignment="1">
      <alignment horizontal="left" vertical="center" wrapText="1"/>
    </xf>
    <xf numFmtId="0" fontId="37" fillId="0" borderId="0" xfId="60" applyFont="1" applyAlignment="1">
      <alignment horizontal="left" vertical="center"/>
    </xf>
    <xf numFmtId="0" fontId="45" fillId="0" borderId="0" xfId="60" applyFont="1" applyAlignment="1">
      <alignment horizontal="center" vertical="top"/>
    </xf>
    <xf numFmtId="0" fontId="45" fillId="0" borderId="0" xfId="60" applyFont="1" applyAlignment="1">
      <alignment horizontal="right" vertical="top"/>
    </xf>
    <xf numFmtId="0" fontId="45" fillId="0" borderId="0" xfId="60" applyFont="1"/>
    <xf numFmtId="0" fontId="37" fillId="0" borderId="0" xfId="60" applyFont="1" applyAlignment="1">
      <alignment horizontal="center"/>
    </xf>
    <xf numFmtId="0" fontId="21" fillId="0" borderId="15" xfId="2" applyFont="1" applyBorder="1" applyAlignment="1">
      <alignment horizontal="center" vertical="top" wrapText="1"/>
    </xf>
    <xf numFmtId="1" fontId="39" fillId="2" borderId="15" xfId="0" applyNumberFormat="1" applyFont="1" applyFill="1" applyBorder="1" applyAlignment="1">
      <alignment vertical="center"/>
    </xf>
    <xf numFmtId="1" fontId="45" fillId="2" borderId="15" xfId="0" applyNumberFormat="1" applyFont="1" applyFill="1" applyBorder="1" applyAlignment="1">
      <alignment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55" fillId="0" borderId="0" xfId="0" applyFont="1"/>
    <xf numFmtId="0" fontId="56" fillId="0" borderId="0" xfId="0" applyFont="1" applyAlignment="1">
      <alignment horizontal="center" vertical="center"/>
    </xf>
    <xf numFmtId="0" fontId="55" fillId="15" borderId="0" xfId="0" applyFont="1" applyFill="1"/>
    <xf numFmtId="0" fontId="56" fillId="0" borderId="0" xfId="0" applyFont="1"/>
    <xf numFmtId="0" fontId="57" fillId="16" borderId="58" xfId="0" applyFont="1" applyFill="1" applyBorder="1" applyAlignment="1">
      <alignment horizontal="center"/>
    </xf>
    <xf numFmtId="0" fontId="57" fillId="16" borderId="58" xfId="0" applyFont="1" applyFill="1" applyBorder="1" applyAlignment="1">
      <alignment horizontal="center" vertical="center" wrapText="1"/>
    </xf>
    <xf numFmtId="0" fontId="57" fillId="16" borderId="58" xfId="0" applyFont="1" applyFill="1" applyBorder="1" applyAlignment="1">
      <alignment horizontal="center" vertical="center"/>
    </xf>
    <xf numFmtId="0" fontId="55" fillId="0" borderId="58" xfId="0" applyFont="1" applyBorder="1"/>
    <xf numFmtId="12" fontId="57" fillId="17" borderId="58" xfId="0" applyNumberFormat="1" applyFont="1" applyFill="1" applyBorder="1" applyAlignment="1">
      <alignment horizontal="center" vertical="center"/>
    </xf>
    <xf numFmtId="12" fontId="57" fillId="0" borderId="58" xfId="0" applyNumberFormat="1" applyFont="1" applyBorder="1" applyAlignment="1">
      <alignment horizontal="center" vertical="center"/>
    </xf>
    <xf numFmtId="0" fontId="59" fillId="0" borderId="0" xfId="0" applyFont="1"/>
    <xf numFmtId="0" fontId="60" fillId="0" borderId="0" xfId="0" applyFont="1"/>
    <xf numFmtId="12" fontId="54" fillId="0" borderId="58" xfId="0" applyNumberFormat="1" applyFont="1" applyBorder="1" applyAlignment="1">
      <alignment horizontal="center" vertical="center"/>
    </xf>
    <xf numFmtId="0" fontId="61" fillId="0" borderId="0" xfId="0" applyFont="1"/>
    <xf numFmtId="0" fontId="55" fillId="0" borderId="59" xfId="0" applyFont="1" applyBorder="1"/>
    <xf numFmtId="12" fontId="57" fillId="17" borderId="59" xfId="0" applyNumberFormat="1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vertical="center"/>
    </xf>
    <xf numFmtId="0" fontId="21" fillId="2" borderId="3" xfId="0" applyFont="1" applyFill="1" applyBorder="1" applyAlignment="1">
      <alignment horizontal="center" vertical="center"/>
    </xf>
    <xf numFmtId="3" fontId="21" fillId="2" borderId="3" xfId="0" applyNumberFormat="1" applyFont="1" applyFill="1" applyBorder="1" applyAlignment="1">
      <alignment horizontal="center" vertical="center"/>
    </xf>
    <xf numFmtId="0" fontId="51" fillId="2" borderId="0" xfId="0" applyFont="1" applyFill="1" applyAlignment="1">
      <alignment vertical="center"/>
    </xf>
    <xf numFmtId="0" fontId="21" fillId="5" borderId="3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vertical="center"/>
    </xf>
    <xf numFmtId="1" fontId="21" fillId="5" borderId="3" xfId="0" applyNumberFormat="1" applyFont="1" applyFill="1" applyBorder="1" applyAlignment="1">
      <alignment vertical="center"/>
    </xf>
    <xf numFmtId="1" fontId="21" fillId="5" borderId="3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2" xfId="0" applyFont="1" applyFill="1" applyBorder="1" applyAlignment="1">
      <alignment horizontal="center" vertical="center"/>
    </xf>
    <xf numFmtId="0" fontId="21" fillId="4" borderId="2" xfId="0" quotePrefix="1" applyFont="1" applyFill="1" applyBorder="1" applyAlignment="1">
      <alignment horizontal="center" vertical="center"/>
    </xf>
    <xf numFmtId="0" fontId="21" fillId="13" borderId="0" xfId="0" applyFont="1" applyFill="1" applyAlignment="1">
      <alignment horizontal="left" vertical="center"/>
    </xf>
    <xf numFmtId="0" fontId="21" fillId="13" borderId="0" xfId="0" applyFont="1" applyFill="1" applyAlignment="1">
      <alignment horizontal="center" vertical="center"/>
    </xf>
    <xf numFmtId="1" fontId="21" fillId="13" borderId="0" xfId="0" applyNumberFormat="1" applyFont="1" applyFill="1" applyAlignment="1">
      <alignment horizontal="right" vertical="center"/>
    </xf>
    <xf numFmtId="1" fontId="21" fillId="13" borderId="0" xfId="0" applyNumberFormat="1" applyFont="1" applyFill="1" applyAlignment="1">
      <alignment horizontal="center" vertical="center"/>
    </xf>
    <xf numFmtId="0" fontId="63" fillId="7" borderId="8" xfId="0" applyFont="1" applyFill="1" applyBorder="1" applyAlignment="1">
      <alignment horizontal="center" vertical="center"/>
    </xf>
    <xf numFmtId="0" fontId="63" fillId="7" borderId="9" xfId="0" applyFont="1" applyFill="1" applyBorder="1" applyAlignment="1">
      <alignment horizontal="center" vertical="center"/>
    </xf>
    <xf numFmtId="0" fontId="63" fillId="7" borderId="8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/>
    </xf>
    <xf numFmtId="0" fontId="49" fillId="2" borderId="10" xfId="0" applyFont="1" applyFill="1" applyBorder="1" applyAlignment="1">
      <alignment horizontal="center" vertical="center"/>
    </xf>
    <xf numFmtId="0" fontId="49" fillId="2" borderId="12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/>
    </xf>
    <xf numFmtId="1" fontId="49" fillId="2" borderId="11" xfId="0" applyNumberFormat="1" applyFont="1" applyFill="1" applyBorder="1" applyAlignment="1">
      <alignment horizontal="center" vertical="center" wrapText="1"/>
    </xf>
    <xf numFmtId="165" fontId="49" fillId="2" borderId="11" xfId="0" applyNumberFormat="1" applyFont="1" applyFill="1" applyBorder="1" applyAlignment="1">
      <alignment horizontal="center" vertical="center"/>
    </xf>
    <xf numFmtId="1" fontId="49" fillId="2" borderId="11" xfId="0" applyNumberFormat="1" applyFont="1" applyFill="1" applyBorder="1" applyAlignment="1">
      <alignment horizontal="center" vertical="center"/>
    </xf>
    <xf numFmtId="0" fontId="49" fillId="2" borderId="0" xfId="0" applyFont="1" applyFill="1" applyAlignment="1">
      <alignment vertical="center"/>
    </xf>
    <xf numFmtId="0" fontId="39" fillId="7" borderId="22" xfId="0" applyFont="1" applyFill="1" applyBorder="1" applyAlignment="1">
      <alignment horizontal="center" vertical="center" wrapText="1"/>
    </xf>
    <xf numFmtId="0" fontId="39" fillId="7" borderId="20" xfId="0" applyFont="1" applyFill="1" applyBorder="1" applyAlignment="1">
      <alignment horizontal="center" vertical="center" wrapText="1"/>
    </xf>
    <xf numFmtId="0" fontId="39" fillId="7" borderId="22" xfId="0" applyFont="1" applyFill="1" applyBorder="1" applyAlignment="1">
      <alignment horizontal="center" vertical="center"/>
    </xf>
    <xf numFmtId="0" fontId="39" fillId="7" borderId="20" xfId="0" applyFont="1" applyFill="1" applyBorder="1" applyAlignment="1">
      <alignment vertical="center" wrapText="1"/>
    </xf>
    <xf numFmtId="0" fontId="49" fillId="2" borderId="16" xfId="0" applyFont="1" applyFill="1" applyBorder="1" applyAlignment="1">
      <alignment horizontal="center" vertical="center"/>
    </xf>
    <xf numFmtId="1" fontId="49" fillId="0" borderId="16" xfId="1" applyNumberFormat="1" applyFont="1" applyBorder="1" applyAlignment="1">
      <alignment horizontal="center" vertical="center" wrapText="1"/>
    </xf>
    <xf numFmtId="1" fontId="48" fillId="0" borderId="16" xfId="1" applyNumberFormat="1" applyFont="1" applyBorder="1" applyAlignment="1">
      <alignment horizontal="center" vertical="center" wrapText="1"/>
    </xf>
    <xf numFmtId="1" fontId="49" fillId="2" borderId="16" xfId="0" applyNumberFormat="1" applyFont="1" applyFill="1" applyBorder="1" applyAlignment="1">
      <alignment horizontal="left" vertical="center"/>
    </xf>
    <xf numFmtId="2" fontId="49" fillId="2" borderId="16" xfId="0" applyNumberFormat="1" applyFont="1" applyFill="1" applyBorder="1" applyAlignment="1">
      <alignment horizontal="center" vertical="center"/>
    </xf>
    <xf numFmtId="165" fontId="49" fillId="2" borderId="16" xfId="0" applyNumberFormat="1" applyFont="1" applyFill="1" applyBorder="1" applyAlignment="1">
      <alignment horizontal="center" vertical="center"/>
    </xf>
    <xf numFmtId="1" fontId="49" fillId="2" borderId="16" xfId="0" applyNumberFormat="1" applyFont="1" applyFill="1" applyBorder="1" applyAlignment="1">
      <alignment horizontal="center" vertical="center"/>
    </xf>
    <xf numFmtId="1" fontId="48" fillId="2" borderId="16" xfId="0" applyNumberFormat="1" applyFont="1" applyFill="1" applyBorder="1" applyAlignment="1">
      <alignment horizontal="center" vertical="center"/>
    </xf>
    <xf numFmtId="1" fontId="48" fillId="2" borderId="15" xfId="0" applyNumberFormat="1" applyFont="1" applyFill="1" applyBorder="1" applyAlignment="1">
      <alignment vertical="center"/>
    </xf>
    <xf numFmtId="0" fontId="51" fillId="2" borderId="0" xfId="0" applyFont="1" applyFill="1" applyAlignment="1">
      <alignment horizontal="left" vertical="center"/>
    </xf>
    <xf numFmtId="0" fontId="51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49" fillId="2" borderId="0" xfId="0" applyFont="1" applyFill="1" applyAlignment="1">
      <alignment horizontal="left" vertical="center"/>
    </xf>
    <xf numFmtId="0" fontId="49" fillId="2" borderId="0" xfId="0" applyFont="1" applyFill="1" applyAlignment="1">
      <alignment vertical="center" wrapText="1"/>
    </xf>
    <xf numFmtId="0" fontId="48" fillId="2" borderId="0" xfId="0" applyFont="1" applyFill="1" applyAlignment="1">
      <alignment vertical="center" wrapText="1"/>
    </xf>
    <xf numFmtId="0" fontId="48" fillId="0" borderId="16" xfId="0" applyFont="1" applyBorder="1" applyAlignment="1">
      <alignment horizontal="center" vertical="center"/>
    </xf>
    <xf numFmtId="1" fontId="40" fillId="2" borderId="17" xfId="0" applyNumberFormat="1" applyFont="1" applyFill="1" applyBorder="1" applyAlignment="1">
      <alignment horizontal="center" vertical="center" wrapText="1"/>
    </xf>
    <xf numFmtId="0" fontId="28" fillId="0" borderId="13" xfId="0" quotePrefix="1" applyFont="1" applyBorder="1" applyAlignment="1">
      <alignment horizontal="center" vertical="center"/>
    </xf>
    <xf numFmtId="1" fontId="49" fillId="2" borderId="17" xfId="0" applyNumberFormat="1" applyFont="1" applyFill="1" applyBorder="1" applyAlignment="1">
      <alignment vertical="center" wrapText="1"/>
    </xf>
    <xf numFmtId="0" fontId="49" fillId="2" borderId="0" xfId="0" applyFont="1" applyFill="1" applyAlignment="1">
      <alignment horizontal="center" vertical="center"/>
    </xf>
    <xf numFmtId="166" fontId="49" fillId="2" borderId="0" xfId="0" applyNumberFormat="1" applyFont="1" applyFill="1" applyAlignment="1">
      <alignment horizontal="center" vertical="center"/>
    </xf>
    <xf numFmtId="0" fontId="49" fillId="2" borderId="0" xfId="0" quotePrefix="1" applyFont="1" applyFill="1" applyAlignment="1">
      <alignment horizontal="left" vertical="center"/>
    </xf>
    <xf numFmtId="0" fontId="48" fillId="2" borderId="0" xfId="0" applyFont="1" applyFill="1" applyAlignment="1">
      <alignment horizontal="left" vertical="center"/>
    </xf>
    <xf numFmtId="0" fontId="48" fillId="2" borderId="16" xfId="0" quotePrefix="1" applyFont="1" applyFill="1" applyBorder="1" applyAlignment="1">
      <alignment horizontal="left" vertical="center"/>
    </xf>
    <xf numFmtId="0" fontId="48" fillId="2" borderId="16" xfId="0" applyFont="1" applyFill="1" applyBorder="1" applyAlignment="1">
      <alignment horizontal="center" vertical="center"/>
    </xf>
    <xf numFmtId="0" fontId="48" fillId="2" borderId="16" xfId="0" applyFont="1" applyFill="1" applyBorder="1" applyAlignment="1">
      <alignment horizontal="right" vertical="center"/>
    </xf>
    <xf numFmtId="0" fontId="48" fillId="2" borderId="0" xfId="0" applyFont="1" applyFill="1" applyAlignment="1">
      <alignment vertical="center"/>
    </xf>
    <xf numFmtId="166" fontId="48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66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68" fillId="2" borderId="0" xfId="0" applyFont="1" applyFill="1" applyAlignment="1">
      <alignment horizontal="left" vertical="center"/>
    </xf>
    <xf numFmtId="0" fontId="67" fillId="2" borderId="0" xfId="0" applyFont="1" applyFill="1" applyAlignment="1">
      <alignment vertical="center" wrapText="1"/>
    </xf>
    <xf numFmtId="0" fontId="70" fillId="2" borderId="0" xfId="0" applyFont="1" applyFill="1" applyAlignment="1">
      <alignment vertical="center" wrapText="1"/>
    </xf>
    <xf numFmtId="0" fontId="71" fillId="2" borderId="0" xfId="0" applyFont="1" applyFill="1" applyAlignment="1">
      <alignment vertical="center" wrapText="1"/>
    </xf>
    <xf numFmtId="0" fontId="71" fillId="2" borderId="0" xfId="0" applyFont="1" applyFill="1" applyAlignment="1">
      <alignment horizontal="left" vertical="center"/>
    </xf>
    <xf numFmtId="0" fontId="69" fillId="0" borderId="16" xfId="0" applyFont="1" applyBorder="1" applyAlignment="1">
      <alignment horizontal="center" vertical="center"/>
    </xf>
    <xf numFmtId="1" fontId="67" fillId="2" borderId="17" xfId="0" applyNumberFormat="1" applyFont="1" applyFill="1" applyBorder="1" applyAlignment="1">
      <alignment horizontal="center" vertical="center" wrapText="1"/>
    </xf>
    <xf numFmtId="0" fontId="69" fillId="0" borderId="13" xfId="0" quotePrefix="1" applyFont="1" applyBorder="1" applyAlignment="1">
      <alignment horizontal="center" vertical="center"/>
    </xf>
    <xf numFmtId="0" fontId="69" fillId="2" borderId="0" xfId="0" applyFont="1" applyFill="1" applyAlignment="1">
      <alignment vertical="center"/>
    </xf>
    <xf numFmtId="0" fontId="21" fillId="0" borderId="0" xfId="2" applyFont="1" applyAlignment="1">
      <alignment vertical="center"/>
    </xf>
    <xf numFmtId="0" fontId="51" fillId="0" borderId="0" xfId="2" applyFont="1" applyAlignment="1">
      <alignment vertical="center"/>
    </xf>
    <xf numFmtId="0" fontId="21" fillId="0" borderId="0" xfId="2" applyFont="1" applyAlignment="1">
      <alignment horizontal="left" vertical="center"/>
    </xf>
    <xf numFmtId="0" fontId="67" fillId="11" borderId="17" xfId="0" applyFont="1" applyFill="1" applyBorder="1" applyAlignment="1">
      <alignment horizontal="left" vertical="center" wrapText="1"/>
    </xf>
    <xf numFmtId="0" fontId="67" fillId="11" borderId="15" xfId="0" applyFont="1" applyFill="1" applyBorder="1" applyAlignment="1">
      <alignment horizontal="left" vertical="center" wrapText="1"/>
    </xf>
    <xf numFmtId="0" fontId="64" fillId="2" borderId="0" xfId="0" applyFont="1" applyFill="1" applyAlignment="1">
      <alignment horizontal="left" vertical="center" wrapText="1"/>
    </xf>
    <xf numFmtId="0" fontId="28" fillId="2" borderId="55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39" fillId="7" borderId="20" xfId="0" applyFont="1" applyFill="1" applyBorder="1" applyAlignment="1">
      <alignment horizontal="center" vertical="center" wrapText="1"/>
    </xf>
    <xf numFmtId="0" fontId="39" fillId="7" borderId="19" xfId="0" applyFont="1" applyFill="1" applyBorder="1" applyAlignment="1">
      <alignment horizontal="center" vertical="center" wrapText="1"/>
    </xf>
    <xf numFmtId="0" fontId="49" fillId="2" borderId="16" xfId="0" applyFont="1" applyFill="1" applyBorder="1" applyAlignment="1">
      <alignment horizontal="center" vertical="center"/>
    </xf>
    <xf numFmtId="1" fontId="49" fillId="2" borderId="17" xfId="0" applyNumberFormat="1" applyFont="1" applyFill="1" applyBorder="1" applyAlignment="1">
      <alignment horizontal="center" vertical="center" wrapText="1"/>
    </xf>
    <xf numFmtId="1" fontId="49" fillId="2" borderId="15" xfId="0" applyNumberFormat="1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/>
    </xf>
    <xf numFmtId="1" fontId="27" fillId="2" borderId="17" xfId="0" applyNumberFormat="1" applyFont="1" applyFill="1" applyBorder="1" applyAlignment="1">
      <alignment horizontal="center" vertical="center" wrapText="1"/>
    </xf>
    <xf numFmtId="1" fontId="27" fillId="2" borderId="15" xfId="0" applyNumberFormat="1" applyFont="1" applyFill="1" applyBorder="1" applyAlignment="1">
      <alignment horizontal="center" vertical="center" wrapText="1"/>
    </xf>
    <xf numFmtId="0" fontId="22" fillId="7" borderId="18" xfId="0" applyFont="1" applyFill="1" applyBorder="1" applyAlignment="1">
      <alignment horizontal="center" vertical="center"/>
    </xf>
    <xf numFmtId="0" fontId="22" fillId="7" borderId="21" xfId="0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0" fontId="22" fillId="7" borderId="20" xfId="0" applyFont="1" applyFill="1" applyBorder="1" applyAlignment="1">
      <alignment horizontal="center" vertical="center" wrapText="1"/>
    </xf>
    <xf numFmtId="0" fontId="22" fillId="7" borderId="19" xfId="0" applyFont="1" applyFill="1" applyBorder="1" applyAlignment="1">
      <alignment horizontal="center" vertical="center" wrapText="1"/>
    </xf>
    <xf numFmtId="1" fontId="36" fillId="2" borderId="17" xfId="0" applyNumberFormat="1" applyFont="1" applyFill="1" applyBorder="1" applyAlignment="1">
      <alignment horizontal="center" vertical="center" wrapText="1"/>
    </xf>
    <xf numFmtId="1" fontId="36" fillId="2" borderId="15" xfId="0" applyNumberFormat="1" applyFont="1" applyFill="1" applyBorder="1" applyAlignment="1">
      <alignment horizontal="center" vertical="center" wrapText="1"/>
    </xf>
    <xf numFmtId="0" fontId="49" fillId="2" borderId="17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5" xfId="0" applyFont="1" applyFill="1" applyBorder="1" applyAlignment="1">
      <alignment horizontal="center" vertical="center"/>
    </xf>
    <xf numFmtId="0" fontId="49" fillId="2" borderId="16" xfId="0" applyFont="1" applyFill="1" applyBorder="1" applyAlignment="1">
      <alignment horizontal="center" vertical="center" wrapText="1"/>
    </xf>
    <xf numFmtId="0" fontId="67" fillId="2" borderId="17" xfId="0" quotePrefix="1" applyFont="1" applyFill="1" applyBorder="1" applyAlignment="1">
      <alignment horizontal="center" vertical="center" wrapText="1"/>
    </xf>
    <xf numFmtId="0" fontId="67" fillId="2" borderId="14" xfId="0" quotePrefix="1" applyFont="1" applyFill="1" applyBorder="1" applyAlignment="1">
      <alignment horizontal="center" vertical="center" wrapText="1"/>
    </xf>
    <xf numFmtId="0" fontId="67" fillId="2" borderId="15" xfId="0" quotePrefix="1" applyFont="1" applyFill="1" applyBorder="1" applyAlignment="1">
      <alignment horizontal="center" vertical="center" wrapText="1"/>
    </xf>
    <xf numFmtId="0" fontId="69" fillId="3" borderId="17" xfId="0" applyFont="1" applyFill="1" applyBorder="1" applyAlignment="1">
      <alignment horizontal="center" vertical="center" wrapText="1"/>
    </xf>
    <xf numFmtId="0" fontId="69" fillId="3" borderId="14" xfId="0" applyFont="1" applyFill="1" applyBorder="1" applyAlignment="1">
      <alignment horizontal="center" vertical="center" wrapText="1"/>
    </xf>
    <xf numFmtId="0" fontId="69" fillId="3" borderId="31" xfId="0" applyFont="1" applyFill="1" applyBorder="1" applyAlignment="1">
      <alignment horizontal="center" vertical="center" wrapText="1"/>
    </xf>
    <xf numFmtId="0" fontId="69" fillId="3" borderId="32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7" fillId="11" borderId="17" xfId="0" applyFont="1" applyFill="1" applyBorder="1" applyAlignment="1">
      <alignment horizontal="left" vertical="center" wrapText="1"/>
    </xf>
    <xf numFmtId="0" fontId="27" fillId="11" borderId="15" xfId="0" applyFont="1" applyFill="1" applyBorder="1" applyAlignment="1">
      <alignment horizontal="left" vertical="center" wrapText="1"/>
    </xf>
    <xf numFmtId="0" fontId="69" fillId="0" borderId="17" xfId="0" applyFont="1" applyBorder="1" applyAlignment="1">
      <alignment horizontal="center" vertical="center"/>
    </xf>
    <xf numFmtId="0" fontId="69" fillId="0" borderId="14" xfId="0" applyFont="1" applyBorder="1" applyAlignment="1">
      <alignment horizontal="center" vertical="center"/>
    </xf>
    <xf numFmtId="0" fontId="69" fillId="0" borderId="15" xfId="0" applyFont="1" applyBorder="1" applyAlignment="1">
      <alignment horizontal="center" vertical="center"/>
    </xf>
    <xf numFmtId="0" fontId="46" fillId="0" borderId="0" xfId="0" quotePrefix="1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8" fillId="2" borderId="0" xfId="0" applyFont="1" applyFill="1" applyAlignment="1">
      <alignment horizontal="left"/>
    </xf>
    <xf numFmtId="0" fontId="27" fillId="2" borderId="17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 wrapText="1"/>
    </xf>
    <xf numFmtId="12" fontId="69" fillId="0" borderId="17" xfId="0" quotePrefix="1" applyNumberFormat="1" applyFont="1" applyBorder="1" applyAlignment="1">
      <alignment horizontal="center" vertical="center" wrapText="1"/>
    </xf>
    <xf numFmtId="12" fontId="69" fillId="0" borderId="14" xfId="0" quotePrefix="1" applyNumberFormat="1" applyFont="1" applyBorder="1" applyAlignment="1">
      <alignment horizontal="center" vertical="center" wrapText="1"/>
    </xf>
    <xf numFmtId="12" fontId="69" fillId="0" borderId="15" xfId="0" quotePrefix="1" applyNumberFormat="1" applyFont="1" applyBorder="1" applyAlignment="1">
      <alignment horizontal="center" vertical="center" wrapText="1"/>
    </xf>
    <xf numFmtId="0" fontId="28" fillId="2" borderId="0" xfId="0" applyFont="1" applyFill="1" applyAlignment="1">
      <alignment horizontal="left" vertical="center"/>
    </xf>
    <xf numFmtId="0" fontId="49" fillId="2" borderId="17" xfId="0" quotePrefix="1" applyFont="1" applyFill="1" applyBorder="1" applyAlignment="1">
      <alignment horizontal="left" vertical="center" wrapText="1"/>
    </xf>
    <xf numFmtId="0" fontId="49" fillId="2" borderId="14" xfId="0" quotePrefix="1" applyFont="1" applyFill="1" applyBorder="1" applyAlignment="1">
      <alignment horizontal="left" vertical="center" wrapText="1"/>
    </xf>
    <xf numFmtId="0" fontId="49" fillId="2" borderId="15" xfId="0" quotePrefix="1" applyFont="1" applyFill="1" applyBorder="1" applyAlignment="1">
      <alignment horizontal="left" vertical="center" wrapText="1"/>
    </xf>
    <xf numFmtId="0" fontId="69" fillId="2" borderId="17" xfId="0" applyFont="1" applyFill="1" applyBorder="1" applyAlignment="1">
      <alignment horizontal="center" vertical="center" wrapText="1"/>
    </xf>
    <xf numFmtId="0" fontId="69" fillId="2" borderId="15" xfId="0" applyFont="1" applyFill="1" applyBorder="1" applyAlignment="1">
      <alignment horizontal="center" vertical="center" wrapText="1"/>
    </xf>
    <xf numFmtId="0" fontId="49" fillId="2" borderId="17" xfId="0" quotePrefix="1" applyFont="1" applyFill="1" applyBorder="1" applyAlignment="1">
      <alignment horizontal="center" vertical="center" wrapText="1"/>
    </xf>
    <xf numFmtId="0" fontId="49" fillId="2" borderId="14" xfId="0" quotePrefix="1" applyFont="1" applyFill="1" applyBorder="1" applyAlignment="1">
      <alignment horizontal="center" vertical="center" wrapText="1"/>
    </xf>
    <xf numFmtId="0" fontId="49" fillId="2" borderId="15" xfId="0" quotePrefix="1" applyFont="1" applyFill="1" applyBorder="1" applyAlignment="1">
      <alignment horizontal="center" vertical="center" wrapText="1"/>
    </xf>
    <xf numFmtId="12" fontId="46" fillId="0" borderId="17" xfId="0" quotePrefix="1" applyNumberFormat="1" applyFont="1" applyBorder="1" applyAlignment="1">
      <alignment horizontal="center" vertical="center" wrapText="1"/>
    </xf>
    <xf numFmtId="12" fontId="46" fillId="0" borderId="14" xfId="0" quotePrefix="1" applyNumberFormat="1" applyFont="1" applyBorder="1" applyAlignment="1">
      <alignment horizontal="center" vertical="center" wrapText="1"/>
    </xf>
    <xf numFmtId="12" fontId="46" fillId="0" borderId="15" xfId="0" quotePrefix="1" applyNumberFormat="1" applyFont="1" applyBorder="1" applyAlignment="1">
      <alignment horizontal="center" vertical="center" wrapText="1"/>
    </xf>
    <xf numFmtId="0" fontId="36" fillId="11" borderId="17" xfId="0" applyFont="1" applyFill="1" applyBorder="1" applyAlignment="1">
      <alignment horizontal="left" vertical="center" wrapText="1"/>
    </xf>
    <xf numFmtId="0" fontId="36" fillId="11" borderId="15" xfId="0" applyFont="1" applyFill="1" applyBorder="1" applyAlignment="1">
      <alignment horizontal="left" vertical="center" wrapText="1"/>
    </xf>
    <xf numFmtId="0" fontId="69" fillId="3" borderId="15" xfId="0" applyFont="1" applyFill="1" applyBorder="1" applyAlignment="1">
      <alignment horizontal="center" vertical="center" wrapText="1"/>
    </xf>
    <xf numFmtId="0" fontId="22" fillId="7" borderId="16" xfId="0" applyFont="1" applyFill="1" applyBorder="1" applyAlignment="1">
      <alignment horizontal="center" vertical="center"/>
    </xf>
    <xf numFmtId="1" fontId="48" fillId="0" borderId="54" xfId="0" applyNumberFormat="1" applyFont="1" applyBorder="1" applyAlignment="1">
      <alignment horizontal="center" vertical="center"/>
    </xf>
    <xf numFmtId="1" fontId="48" fillId="0" borderId="31" xfId="0" applyNumberFormat="1" applyFont="1" applyBorder="1" applyAlignment="1">
      <alignment horizontal="center" vertical="center"/>
    </xf>
    <xf numFmtId="1" fontId="48" fillId="0" borderId="32" xfId="0" applyNumberFormat="1" applyFont="1" applyBorder="1" applyAlignment="1">
      <alignment horizontal="center" vertical="center"/>
    </xf>
    <xf numFmtId="1" fontId="48" fillId="0" borderId="12" xfId="0" applyNumberFormat="1" applyFont="1" applyBorder="1" applyAlignment="1">
      <alignment horizontal="center" vertical="center"/>
    </xf>
    <xf numFmtId="1" fontId="48" fillId="0" borderId="57" xfId="0" applyNumberFormat="1" applyFont="1" applyBorder="1" applyAlignment="1">
      <alignment horizontal="center" vertical="center"/>
    </xf>
    <xf numFmtId="1" fontId="48" fillId="0" borderId="53" xfId="0" applyNumberFormat="1" applyFont="1" applyBorder="1" applyAlignment="1">
      <alignment horizontal="center" vertical="center"/>
    </xf>
    <xf numFmtId="1" fontId="28" fillId="0" borderId="54" xfId="0" applyNumberFormat="1" applyFont="1" applyBorder="1" applyAlignment="1">
      <alignment horizontal="center" vertical="center" wrapText="1"/>
    </xf>
    <xf numFmtId="1" fontId="28" fillId="0" borderId="31" xfId="0" applyNumberFormat="1" applyFont="1" applyBorder="1" applyAlignment="1">
      <alignment horizontal="center" vertical="center" wrapText="1"/>
    </xf>
    <xf numFmtId="1" fontId="28" fillId="0" borderId="32" xfId="0" applyNumberFormat="1" applyFont="1" applyBorder="1" applyAlignment="1">
      <alignment horizontal="center" vertical="center" wrapText="1"/>
    </xf>
    <xf numFmtId="1" fontId="28" fillId="0" borderId="12" xfId="0" applyNumberFormat="1" applyFont="1" applyBorder="1" applyAlignment="1">
      <alignment horizontal="center" vertical="center" wrapText="1"/>
    </xf>
    <xf numFmtId="1" fontId="28" fillId="0" borderId="57" xfId="0" applyNumberFormat="1" applyFont="1" applyBorder="1" applyAlignment="1">
      <alignment horizontal="center" vertical="center" wrapText="1"/>
    </xf>
    <xf numFmtId="1" fontId="28" fillId="0" borderId="53" xfId="0" applyNumberFormat="1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/>
    </xf>
    <xf numFmtId="0" fontId="30" fillId="0" borderId="16" xfId="0" quotePrefix="1" applyFont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63" fillId="7" borderId="9" xfId="0" applyFont="1" applyFill="1" applyBorder="1" applyAlignment="1">
      <alignment horizontal="center" vertical="center" wrapText="1"/>
    </xf>
    <xf numFmtId="0" fontId="63" fillId="7" borderId="6" xfId="0" applyFont="1" applyFill="1" applyBorder="1" applyAlignment="1">
      <alignment horizontal="center" vertical="center" wrapText="1"/>
    </xf>
    <xf numFmtId="0" fontId="63" fillId="7" borderId="7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63" fillId="7" borderId="5" xfId="0" applyFont="1" applyFill="1" applyBorder="1" applyAlignment="1">
      <alignment horizontal="center" vertical="center"/>
    </xf>
    <xf numFmtId="0" fontId="63" fillId="7" borderId="6" xfId="0" applyFont="1" applyFill="1" applyBorder="1" applyAlignment="1">
      <alignment horizontal="center" vertical="center"/>
    </xf>
    <xf numFmtId="0" fontId="63" fillId="7" borderId="7" xfId="0" applyFont="1" applyFill="1" applyBorder="1" applyAlignment="1">
      <alignment horizontal="center" vertical="center"/>
    </xf>
    <xf numFmtId="0" fontId="69" fillId="2" borderId="0" xfId="0" applyFont="1" applyFill="1" applyAlignment="1">
      <alignment horizontal="left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49" fillId="2" borderId="53" xfId="0" applyFont="1" applyFill="1" applyBorder="1" applyAlignment="1">
      <alignment horizontal="center" vertical="center" wrapText="1"/>
    </xf>
    <xf numFmtId="0" fontId="49" fillId="2" borderId="17" xfId="0" applyFont="1" applyFill="1" applyBorder="1" applyAlignment="1">
      <alignment horizontal="center" vertical="center" wrapText="1"/>
    </xf>
    <xf numFmtId="0" fontId="49" fillId="2" borderId="15" xfId="0" applyFont="1" applyFill="1" applyBorder="1" applyAlignment="1">
      <alignment horizontal="center" vertical="center" wrapText="1"/>
    </xf>
    <xf numFmtId="12" fontId="69" fillId="0" borderId="17" xfId="0" quotePrefix="1" applyNumberFormat="1" applyFont="1" applyBorder="1" applyAlignment="1">
      <alignment horizontal="left" vertical="center" wrapText="1"/>
    </xf>
    <xf numFmtId="12" fontId="69" fillId="0" borderId="14" xfId="0" quotePrefix="1" applyNumberFormat="1" applyFont="1" applyBorder="1" applyAlignment="1">
      <alignment horizontal="left" vertical="center" wrapText="1"/>
    </xf>
    <xf numFmtId="12" fontId="69" fillId="0" borderId="15" xfId="0" quotePrefix="1" applyNumberFormat="1" applyFont="1" applyBorder="1" applyAlignment="1">
      <alignment horizontal="left" vertical="center" wrapText="1"/>
    </xf>
    <xf numFmtId="0" fontId="48" fillId="3" borderId="17" xfId="0" applyFont="1" applyFill="1" applyBorder="1" applyAlignment="1">
      <alignment horizontal="center" vertical="center" wrapText="1"/>
    </xf>
    <xf numFmtId="0" fontId="48" fillId="3" borderId="14" xfId="0" applyFont="1" applyFill="1" applyBorder="1" applyAlignment="1">
      <alignment horizontal="center" vertical="center" wrapText="1"/>
    </xf>
    <xf numFmtId="0" fontId="48" fillId="3" borderId="15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left" vertical="center" wrapText="1"/>
    </xf>
    <xf numFmtId="15" fontId="28" fillId="2" borderId="1" xfId="0" quotePrefix="1" applyNumberFormat="1" applyFont="1" applyFill="1" applyBorder="1" applyAlignment="1">
      <alignment horizontal="left" vertical="center"/>
    </xf>
    <xf numFmtId="15" fontId="28" fillId="2" borderId="1" xfId="0" applyNumberFormat="1" applyFont="1" applyFill="1" applyBorder="1" applyAlignment="1">
      <alignment horizontal="left" vertical="center"/>
    </xf>
    <xf numFmtId="0" fontId="31" fillId="3" borderId="54" xfId="0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  <xf numFmtId="0" fontId="31" fillId="3" borderId="32" xfId="0" applyFont="1" applyFill="1" applyBorder="1" applyAlignment="1">
      <alignment horizontal="center" vertical="center" wrapText="1"/>
    </xf>
    <xf numFmtId="0" fontId="31" fillId="3" borderId="55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0" fontId="31" fillId="3" borderId="56" xfId="0" applyFont="1" applyFill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center" wrapText="1"/>
    </xf>
    <xf numFmtId="0" fontId="31" fillId="3" borderId="57" xfId="0" applyFont="1" applyFill="1" applyBorder="1" applyAlignment="1">
      <alignment horizontal="center" vertical="center" wrapText="1"/>
    </xf>
    <xf numFmtId="0" fontId="31" fillId="3" borderId="53" xfId="0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 vertical="center"/>
    </xf>
    <xf numFmtId="0" fontId="49" fillId="2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39" fillId="7" borderId="18" xfId="0" applyFont="1" applyFill="1" applyBorder="1" applyAlignment="1">
      <alignment horizontal="center" vertical="center"/>
    </xf>
    <xf numFmtId="0" fontId="39" fillId="7" borderId="21" xfId="0" applyFont="1" applyFill="1" applyBorder="1" applyAlignment="1">
      <alignment horizontal="center" vertical="center"/>
    </xf>
    <xf numFmtId="0" fontId="39" fillId="7" borderId="19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27" fillId="2" borderId="17" xfId="0" quotePrefix="1" applyFont="1" applyFill="1" applyBorder="1" applyAlignment="1">
      <alignment horizontal="center" vertical="center" wrapText="1"/>
    </xf>
    <xf numFmtId="0" fontId="27" fillId="2" borderId="14" xfId="0" quotePrefix="1" applyFont="1" applyFill="1" applyBorder="1" applyAlignment="1">
      <alignment horizontal="center" vertical="center" wrapText="1"/>
    </xf>
    <xf numFmtId="0" fontId="27" fillId="2" borderId="15" xfId="0" quotePrefix="1" applyFont="1" applyFill="1" applyBorder="1" applyAlignment="1">
      <alignment horizontal="center" vertical="center" wrapText="1"/>
    </xf>
    <xf numFmtId="0" fontId="40" fillId="2" borderId="17" xfId="0" quotePrefix="1" applyFont="1" applyFill="1" applyBorder="1" applyAlignment="1">
      <alignment horizontal="center" vertical="center" wrapText="1"/>
    </xf>
    <xf numFmtId="0" fontId="40" fillId="2" borderId="14" xfId="0" quotePrefix="1" applyFont="1" applyFill="1" applyBorder="1" applyAlignment="1">
      <alignment horizontal="center" vertical="center" wrapText="1"/>
    </xf>
    <xf numFmtId="0" fontId="40" fillId="2" borderId="15" xfId="0" quotePrefix="1" applyFont="1" applyFill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0" fontId="28" fillId="3" borderId="31" xfId="0" applyFont="1" applyFill="1" applyBorder="1" applyAlignment="1">
      <alignment horizontal="center" vertical="center" wrapText="1"/>
    </xf>
    <xf numFmtId="0" fontId="28" fillId="3" borderId="32" xfId="0" applyFont="1" applyFill="1" applyBorder="1" applyAlignment="1">
      <alignment horizontal="center" vertical="center" wrapText="1"/>
    </xf>
    <xf numFmtId="1" fontId="50" fillId="0" borderId="12" xfId="2" applyNumberFormat="1" applyFont="1" applyBorder="1" applyAlignment="1">
      <alignment horizontal="center" vertical="center" wrapText="1"/>
    </xf>
    <xf numFmtId="1" fontId="50" fillId="0" borderId="57" xfId="2" applyNumberFormat="1" applyFont="1" applyBorder="1" applyAlignment="1">
      <alignment horizontal="center" vertical="center" wrapText="1"/>
    </xf>
    <xf numFmtId="0" fontId="31" fillId="0" borderId="55" xfId="2" quotePrefix="1" applyFont="1" applyBorder="1" applyAlignment="1">
      <alignment horizontal="left" wrapText="1"/>
    </xf>
    <xf numFmtId="0" fontId="31" fillId="0" borderId="0" xfId="2" quotePrefix="1" applyFont="1" applyAlignment="1">
      <alignment horizontal="left" wrapText="1"/>
    </xf>
    <xf numFmtId="0" fontId="31" fillId="0" borderId="0" xfId="2" applyFont="1" applyAlignment="1">
      <alignment horizontal="left"/>
    </xf>
    <xf numFmtId="1" fontId="34" fillId="0" borderId="55" xfId="2" applyNumberFormat="1" applyFont="1" applyBorder="1" applyAlignment="1">
      <alignment horizontal="center"/>
    </xf>
    <xf numFmtId="1" fontId="34" fillId="0" borderId="0" xfId="2" applyNumberFormat="1" applyFont="1" applyAlignment="1">
      <alignment horizontal="center"/>
    </xf>
    <xf numFmtId="1" fontId="34" fillId="7" borderId="16" xfId="2" applyNumberFormat="1" applyFont="1" applyFill="1" applyBorder="1" applyAlignment="1">
      <alignment horizontal="center" vertical="center" wrapText="1"/>
    </xf>
    <xf numFmtId="0" fontId="34" fillId="7" borderId="16" xfId="2" applyFont="1" applyFill="1" applyBorder="1" applyAlignment="1">
      <alignment horizontal="center" vertical="center" wrapText="1"/>
    </xf>
    <xf numFmtId="1" fontId="50" fillId="0" borderId="17" xfId="2" applyNumberFormat="1" applyFont="1" applyBorder="1" applyAlignment="1">
      <alignment horizontal="center" vertical="center" wrapText="1"/>
    </xf>
    <xf numFmtId="1" fontId="50" fillId="0" borderId="14" xfId="2" applyNumberFormat="1" applyFont="1" applyBorder="1" applyAlignment="1">
      <alignment horizontal="center" vertical="center" wrapText="1"/>
    </xf>
    <xf numFmtId="0" fontId="34" fillId="7" borderId="17" xfId="2" applyFont="1" applyFill="1" applyBorder="1" applyAlignment="1">
      <alignment horizontal="center" vertical="center" wrapText="1"/>
    </xf>
    <xf numFmtId="0" fontId="34" fillId="7" borderId="14" xfId="2" applyFont="1" applyFill="1" applyBorder="1" applyAlignment="1">
      <alignment horizontal="center" vertical="center" wrapText="1"/>
    </xf>
    <xf numFmtId="0" fontId="45" fillId="0" borderId="5" xfId="60" applyFont="1" applyBorder="1" applyAlignment="1">
      <alignment horizontal="center" vertical="center"/>
    </xf>
    <xf numFmtId="0" fontId="45" fillId="0" borderId="6" xfId="60" applyFont="1" applyBorder="1" applyAlignment="1">
      <alignment horizontal="center" vertical="center"/>
    </xf>
    <xf numFmtId="0" fontId="45" fillId="0" borderId="7" xfId="60" applyFont="1" applyBorder="1" applyAlignment="1">
      <alignment horizontal="center" vertical="center"/>
    </xf>
    <xf numFmtId="0" fontId="45" fillId="7" borderId="5" xfId="60" applyFont="1" applyFill="1" applyBorder="1" applyAlignment="1">
      <alignment horizontal="left" vertical="center" wrapText="1"/>
    </xf>
    <xf numFmtId="0" fontId="45" fillId="7" borderId="7" xfId="60" applyFont="1" applyFill="1" applyBorder="1" applyAlignment="1">
      <alignment horizontal="left" vertical="center" wrapText="1"/>
    </xf>
    <xf numFmtId="0" fontId="45" fillId="12" borderId="5" xfId="60" applyFont="1" applyFill="1" applyBorder="1" applyAlignment="1">
      <alignment horizontal="center" vertical="center"/>
    </xf>
    <xf numFmtId="0" fontId="45" fillId="12" borderId="7" xfId="60" applyFont="1" applyFill="1" applyBorder="1" applyAlignment="1">
      <alignment horizontal="center" vertical="center"/>
    </xf>
    <xf numFmtId="0" fontId="45" fillId="12" borderId="5" xfId="60" quotePrefix="1" applyFont="1" applyFill="1" applyBorder="1" applyAlignment="1" applyProtection="1">
      <alignment horizontal="center" vertical="center" wrapText="1"/>
      <protection locked="0"/>
    </xf>
    <xf numFmtId="0" fontId="45" fillId="12" borderId="7" xfId="60" applyFont="1" applyFill="1" applyBorder="1" applyAlignment="1" applyProtection="1">
      <alignment horizontal="center" vertical="center" wrapText="1"/>
      <protection locked="0"/>
    </xf>
    <xf numFmtId="16" fontId="45" fillId="0" borderId="36" xfId="60" applyNumberFormat="1" applyFont="1" applyBorder="1" applyAlignment="1">
      <alignment horizontal="left" vertical="center" wrapText="1"/>
    </xf>
    <xf numFmtId="16" fontId="45" fillId="0" borderId="37" xfId="60" applyNumberFormat="1" applyFont="1" applyBorder="1" applyAlignment="1">
      <alignment horizontal="left" vertical="center" wrapText="1"/>
    </xf>
    <xf numFmtId="16" fontId="45" fillId="0" borderId="38" xfId="60" applyNumberFormat="1" applyFont="1" applyBorder="1" applyAlignment="1">
      <alignment horizontal="left" vertical="center" wrapText="1"/>
    </xf>
    <xf numFmtId="0" fontId="45" fillId="0" borderId="41" xfId="60" applyFont="1" applyBorder="1" applyAlignment="1">
      <alignment horizontal="left" vertical="center" wrapText="1"/>
    </xf>
    <xf numFmtId="0" fontId="45" fillId="0" borderId="42" xfId="60" applyFont="1" applyBorder="1" applyAlignment="1">
      <alignment horizontal="left" vertical="center" wrapText="1"/>
    </xf>
    <xf numFmtId="0" fontId="45" fillId="0" borderId="43" xfId="60" applyFont="1" applyBorder="1" applyAlignment="1">
      <alignment horizontal="left" vertical="center" wrapText="1"/>
    </xf>
    <xf numFmtId="0" fontId="45" fillId="0" borderId="39" xfId="60" applyFont="1" applyBorder="1" applyAlignment="1">
      <alignment horizontal="left" vertical="center" wrapText="1"/>
    </xf>
    <xf numFmtId="0" fontId="45" fillId="0" borderId="46" xfId="60" applyFont="1" applyBorder="1" applyAlignment="1">
      <alignment horizontal="left" vertical="center" wrapText="1"/>
    </xf>
    <xf numFmtId="0" fontId="45" fillId="0" borderId="47" xfId="60" applyFont="1" applyBorder="1" applyAlignment="1">
      <alignment horizontal="left" vertical="center" wrapText="1"/>
    </xf>
    <xf numFmtId="0" fontId="45" fillId="0" borderId="49" xfId="60" applyFont="1" applyBorder="1" applyAlignment="1">
      <alignment horizontal="left" vertical="center" wrapText="1"/>
    </xf>
    <xf numFmtId="0" fontId="45" fillId="0" borderId="51" xfId="60" applyFont="1" applyBorder="1" applyAlignment="1">
      <alignment horizontal="left" vertical="center" wrapText="1"/>
    </xf>
    <xf numFmtId="0" fontId="45" fillId="0" borderId="52" xfId="60" applyFont="1" applyBorder="1" applyAlignment="1">
      <alignment horizontal="left" vertical="center" wrapText="1"/>
    </xf>
    <xf numFmtId="0" fontId="45" fillId="0" borderId="41" xfId="60" quotePrefix="1" applyFont="1" applyBorder="1" applyAlignment="1">
      <alignment horizontal="left" vertical="center" wrapText="1"/>
    </xf>
    <xf numFmtId="0" fontId="45" fillId="0" borderId="42" xfId="60" quotePrefix="1" applyFont="1" applyBorder="1" applyAlignment="1">
      <alignment horizontal="left" vertical="center" wrapText="1"/>
    </xf>
    <xf numFmtId="0" fontId="45" fillId="0" borderId="43" xfId="60" quotePrefix="1" applyFont="1" applyBorder="1" applyAlignment="1">
      <alignment horizontal="left" vertical="center" wrapText="1"/>
    </xf>
    <xf numFmtId="0" fontId="34" fillId="0" borderId="17" xfId="0" quotePrefix="1" applyFont="1" applyBorder="1" applyAlignment="1">
      <alignment horizontal="center" vertical="center"/>
    </xf>
    <xf numFmtId="0" fontId="34" fillId="0" borderId="14" xfId="0" quotePrefix="1" applyFont="1" applyBorder="1" applyAlignment="1">
      <alignment horizontal="center" vertical="center"/>
    </xf>
    <xf numFmtId="0" fontId="34" fillId="0" borderId="15" xfId="0" quotePrefix="1" applyFont="1" applyBorder="1" applyAlignment="1">
      <alignment horizontal="center" vertical="center"/>
    </xf>
    <xf numFmtId="12" fontId="34" fillId="0" borderId="16" xfId="0" quotePrefix="1" applyNumberFormat="1" applyFont="1" applyBorder="1" applyAlignment="1">
      <alignment horizontal="center" vertical="center" wrapText="1"/>
    </xf>
    <xf numFmtId="12" fontId="58" fillId="0" borderId="58" xfId="0" applyNumberFormat="1" applyFont="1" applyBorder="1" applyAlignment="1">
      <alignment horizontal="center" vertical="center"/>
    </xf>
  </cellXfs>
  <cellStyles count="64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Column_Title" xfId="11" xr:uid="{00000000-0005-0000-0000-000008000000}"/>
    <cellStyle name="Comma 2" xfId="12" xr:uid="{00000000-0005-0000-0000-000009000000}"/>
    <cellStyle name="Comma 2 2" xfId="13" xr:uid="{00000000-0005-0000-0000-00000A000000}"/>
    <cellStyle name="Comma 2 4" xfId="63" xr:uid="{04037462-5028-4B4C-AE4D-56FC0390EC25}"/>
    <cellStyle name="Comma 3" xfId="14" xr:uid="{00000000-0005-0000-0000-00000B000000}"/>
    <cellStyle name="Comma 4" xfId="15" xr:uid="{00000000-0005-0000-0000-00000C000000}"/>
    <cellStyle name="Comma0" xfId="16" xr:uid="{00000000-0005-0000-0000-00000D000000}"/>
    <cellStyle name="Currency 2" xfId="17" xr:uid="{00000000-0005-0000-0000-00000E000000}"/>
    <cellStyle name="Currency0" xfId="18" xr:uid="{00000000-0005-0000-0000-00000F000000}"/>
    <cellStyle name="Date" xfId="19" xr:uid="{00000000-0005-0000-0000-000010000000}"/>
    <cellStyle name="Excel Built-in 20% - Accent1" xfId="20" xr:uid="{00000000-0005-0000-0000-000011000000}"/>
    <cellStyle name="Fixed" xfId="21" xr:uid="{00000000-0005-0000-0000-000012000000}"/>
    <cellStyle name="Grey" xfId="22" xr:uid="{00000000-0005-0000-0000-000013000000}"/>
    <cellStyle name="Heading 1 2" xfId="23" xr:uid="{00000000-0005-0000-0000-000014000000}"/>
    <cellStyle name="Heading 2 2" xfId="24" xr:uid="{00000000-0005-0000-0000-000015000000}"/>
    <cellStyle name="Input [yellow]" xfId="25" xr:uid="{00000000-0005-0000-0000-000016000000}"/>
    <cellStyle name="Normal" xfId="0" builtinId="0"/>
    <cellStyle name="Normal - Style1" xfId="26" xr:uid="{00000000-0005-0000-0000-000018000000}"/>
    <cellStyle name="Normal 133" xfId="1" xr:uid="{00000000-0005-0000-0000-000019000000}"/>
    <cellStyle name="Normal 2" xfId="2" xr:uid="{00000000-0005-0000-0000-00001A000000}"/>
    <cellStyle name="Normal 2 2" xfId="27" xr:uid="{00000000-0005-0000-0000-00001B000000}"/>
    <cellStyle name="Normal 2 3" xfId="60" xr:uid="{00000000-0005-0000-0000-00001C000000}"/>
    <cellStyle name="Normal 2 8" xfId="62" xr:uid="{81801208-7293-47B0-B786-D554F569A03A}"/>
    <cellStyle name="Normal 2_112060-QTM" xfId="28" xr:uid="{00000000-0005-0000-0000-00001D000000}"/>
    <cellStyle name="Normal 3" xfId="29" xr:uid="{00000000-0005-0000-0000-00001E000000}"/>
    <cellStyle name="Normal 3 2" xfId="30" xr:uid="{00000000-0005-0000-0000-00001F000000}"/>
    <cellStyle name="Normal 3 3" xfId="31" xr:uid="{00000000-0005-0000-0000-000020000000}"/>
    <cellStyle name="Normal 3_111030-111048-111061-QTCN" xfId="32" xr:uid="{00000000-0005-0000-0000-000021000000}"/>
    <cellStyle name="Normal 4" xfId="33" xr:uid="{00000000-0005-0000-0000-000022000000}"/>
    <cellStyle name="Normal 4 2" xfId="34" xr:uid="{00000000-0005-0000-0000-000023000000}"/>
    <cellStyle name="Normal 5" xfId="35" xr:uid="{00000000-0005-0000-0000-000024000000}"/>
    <cellStyle name="Normal 6" xfId="36" xr:uid="{00000000-0005-0000-0000-000025000000}"/>
    <cellStyle name="Normal 7" xfId="59" xr:uid="{00000000-0005-0000-0000-000026000000}"/>
    <cellStyle name="Normal 8" xfId="61" xr:uid="{00000000-0005-0000-0000-000027000000}"/>
    <cellStyle name="Percent [2]" xfId="37" xr:uid="{00000000-0005-0000-0000-000028000000}"/>
    <cellStyle name="Percent 2" xfId="38" xr:uid="{00000000-0005-0000-0000-000029000000}"/>
    <cellStyle name="Percent 2 2" xfId="39" xr:uid="{00000000-0005-0000-0000-00002A000000}"/>
    <cellStyle name="Percent 2 3" xfId="40" xr:uid="{00000000-0005-0000-0000-00002B000000}"/>
    <cellStyle name="Percent 3" xfId="41" xr:uid="{00000000-0005-0000-0000-00002C000000}"/>
    <cellStyle name="SAPBEXstdData" xfId="42" xr:uid="{00000000-0005-0000-0000-00002D000000}"/>
    <cellStyle name="SAPBEXstdItem" xfId="43" xr:uid="{00000000-0005-0000-0000-00002E000000}"/>
    <cellStyle name="Style 1" xfId="44" xr:uid="{00000000-0005-0000-0000-00002F000000}"/>
    <cellStyle name="Times New Roman" xfId="45" xr:uid="{00000000-0005-0000-0000-000030000000}"/>
    <cellStyle name="Total 2" xfId="46" xr:uid="{00000000-0005-0000-0000-000031000000}"/>
    <cellStyle name="Обычный_Лист1" xfId="47" xr:uid="{00000000-0005-0000-0000-000032000000}"/>
    <cellStyle name="똿뗦먛귟 [0.00]_PRODUCT DETAIL Q1" xfId="48" xr:uid="{00000000-0005-0000-0000-000033000000}"/>
    <cellStyle name="똿뗦먛귟_PRODUCT DETAIL Q1" xfId="49" xr:uid="{00000000-0005-0000-0000-000034000000}"/>
    <cellStyle name="믅됞 [0.00]_PRODUCT DETAIL Q1" xfId="50" xr:uid="{00000000-0005-0000-0000-000035000000}"/>
    <cellStyle name="믅됞_PRODUCT DETAIL Q1" xfId="51" xr:uid="{00000000-0005-0000-0000-000036000000}"/>
    <cellStyle name="백분율_HOBONG" xfId="52" xr:uid="{00000000-0005-0000-0000-000037000000}"/>
    <cellStyle name="뷭?_BOOKSHIP" xfId="53" xr:uid="{00000000-0005-0000-0000-000038000000}"/>
    <cellStyle name="콤마 [0]_1202" xfId="54" xr:uid="{00000000-0005-0000-0000-000039000000}"/>
    <cellStyle name="콤마_1202" xfId="55" xr:uid="{00000000-0005-0000-0000-00003A000000}"/>
    <cellStyle name="통화 [0]_1202" xfId="56" xr:uid="{00000000-0005-0000-0000-00003B000000}"/>
    <cellStyle name="통화_1202" xfId="57" xr:uid="{00000000-0005-0000-0000-00003C000000}"/>
    <cellStyle name="표준_(정보부문)월별인원계획" xfId="58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1.png"/><Relationship Id="rId4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3</xdr:row>
      <xdr:rowOff>301625</xdr:rowOff>
    </xdr:from>
    <xdr:to>
      <xdr:col>15</xdr:col>
      <xdr:colOff>1088916</xdr:colOff>
      <xdr:row>8</xdr:row>
      <xdr:rowOff>127000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D8BAD4-393C-DCD8-AA88-7A22B7D57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73500" y="1825625"/>
          <a:ext cx="3501916" cy="3111500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73</xdr:row>
      <xdr:rowOff>63500</xdr:rowOff>
    </xdr:from>
    <xdr:to>
      <xdr:col>15</xdr:col>
      <xdr:colOff>319310</xdr:colOff>
      <xdr:row>80</xdr:row>
      <xdr:rowOff>396875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39DDFD1-FC47-DE51-F4F0-64F0FE68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17750" y="20097750"/>
          <a:ext cx="4288060" cy="3810000"/>
        </a:xfrm>
        <a:prstGeom prst="rect">
          <a:avLst/>
        </a:prstGeom>
      </xdr:spPr>
    </xdr:pic>
    <xdr:clientData/>
  </xdr:twoCellAnchor>
  <xdr:twoCellAnchor editAs="oneCell">
    <xdr:from>
      <xdr:col>9</xdr:col>
      <xdr:colOff>508000</xdr:colOff>
      <xdr:row>82</xdr:row>
      <xdr:rowOff>476250</xdr:rowOff>
    </xdr:from>
    <xdr:to>
      <xdr:col>15</xdr:col>
      <xdr:colOff>285750</xdr:colOff>
      <xdr:row>100</xdr:row>
      <xdr:rowOff>303758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6F8EAFD-356D-7506-CDC8-58F68BA1F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76250" y="24812625"/>
          <a:ext cx="6096000" cy="41772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1371600</xdr:colOff>
      <xdr:row>21</xdr:row>
      <xdr:rowOff>165100</xdr:rowOff>
    </xdr:from>
    <xdr:to>
      <xdr:col>13</xdr:col>
      <xdr:colOff>0</xdr:colOff>
      <xdr:row>21</xdr:row>
      <xdr:rowOff>4297680</xdr:rowOff>
    </xdr:to>
    <xdr:pic>
      <xdr:nvPicPr>
        <xdr:cNvPr id="23" name="Picture 22" descr="A blueprint of a golf course&#10;&#10;Description automatically generated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03000" y="47053500"/>
          <a:ext cx="5943600" cy="4132580"/>
        </a:xfrm>
        <a:prstGeom prst="rect">
          <a:avLst/>
        </a:prstGeom>
      </xdr:spPr>
    </xdr:pic>
    <xdr:clientData/>
  </xdr:twoCellAnchor>
  <xdr:twoCellAnchor editAs="oneCell">
    <xdr:from>
      <xdr:col>1</xdr:col>
      <xdr:colOff>2895600</xdr:colOff>
      <xdr:row>13</xdr:row>
      <xdr:rowOff>101600</xdr:rowOff>
    </xdr:from>
    <xdr:to>
      <xdr:col>1</xdr:col>
      <xdr:colOff>14427200</xdr:colOff>
      <xdr:row>13</xdr:row>
      <xdr:rowOff>4809900</xdr:rowOff>
    </xdr:to>
    <xdr:pic>
      <xdr:nvPicPr>
        <xdr:cNvPr id="13" name="Picture 12" descr="A yellow label with black text&#10;&#10;Description automatically generated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08800" y="22301200"/>
          <a:ext cx="11531600" cy="4708300"/>
        </a:xfrm>
        <a:prstGeom prst="rect">
          <a:avLst/>
        </a:prstGeom>
      </xdr:spPr>
    </xdr:pic>
    <xdr:clientData/>
  </xdr:twoCellAnchor>
  <xdr:twoCellAnchor editAs="oneCell">
    <xdr:from>
      <xdr:col>2</xdr:col>
      <xdr:colOff>4064000</xdr:colOff>
      <xdr:row>15</xdr:row>
      <xdr:rowOff>965200</xdr:rowOff>
    </xdr:from>
    <xdr:to>
      <xdr:col>15</xdr:col>
      <xdr:colOff>419100</xdr:colOff>
      <xdr:row>15</xdr:row>
      <xdr:rowOff>4134644</xdr:rowOff>
    </xdr:to>
    <xdr:pic>
      <xdr:nvPicPr>
        <xdr:cNvPr id="8" name="Picture 7" descr="A bar code on a white label&#10;&#10;Description automatically generated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5400" y="33782000"/>
          <a:ext cx="7683500" cy="3169444"/>
        </a:xfrm>
        <a:prstGeom prst="rect">
          <a:avLst/>
        </a:prstGeom>
      </xdr:spPr>
    </xdr:pic>
    <xdr:clientData/>
  </xdr:twoCellAnchor>
  <xdr:twoCellAnchor>
    <xdr:from>
      <xdr:col>1</xdr:col>
      <xdr:colOff>5613399</xdr:colOff>
      <xdr:row>15</xdr:row>
      <xdr:rowOff>228600</xdr:rowOff>
    </xdr:from>
    <xdr:to>
      <xdr:col>2</xdr:col>
      <xdr:colOff>3193138</xdr:colOff>
      <xdr:row>15</xdr:row>
      <xdr:rowOff>4394200</xdr:rowOff>
    </xdr:to>
    <xdr:pic>
      <xdr:nvPicPr>
        <xdr:cNvPr id="9" name="Picture 8" descr="A black bag with black text on it&#10;&#10;Description automatically generated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6599" y="33045400"/>
          <a:ext cx="3497939" cy="416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14960600</xdr:colOff>
      <xdr:row>0</xdr:row>
      <xdr:rowOff>330200</xdr:rowOff>
    </xdr:from>
    <xdr:to>
      <xdr:col>1</xdr:col>
      <xdr:colOff>17551400</xdr:colOff>
      <xdr:row>3</xdr:row>
      <xdr:rowOff>498561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D40132-42CF-4B07-B0AB-C6F451FB4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973800" y="330200"/>
          <a:ext cx="2590800" cy="23019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R.%20HAI%20PLANNING\WovenForm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OTHERS\TRIMS%20&amp;%20FABRIC%20LIST\MARSHALL%20ARTIST\SP12%20PRODUCTION\trim\TRIMLIST\MAI\BCThue\Nam%202009\Tu%20van%20ke%20toan\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  <sheetName val="DATABASE"/>
      <sheetName val="STEP 5.0- STYLE COSTING SHEET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8"/>
  <sheetViews>
    <sheetView view="pageBreakPreview" topLeftCell="A46" zoomScale="40" zoomScaleNormal="100" zoomScaleSheetLayoutView="40" zoomScalePageLayoutView="55" workbookViewId="0">
      <selection activeCell="B84" sqref="B84:C84"/>
    </sheetView>
  </sheetViews>
  <sheetFormatPr defaultColWidth="9.26953125" defaultRowHeight="16.5"/>
  <cols>
    <col min="1" max="1" width="9.26953125" style="98" customWidth="1"/>
    <col min="2" max="2" width="24.54296875" style="98" customWidth="1"/>
    <col min="3" max="3" width="23.7265625" style="98" bestFit="1" customWidth="1"/>
    <col min="4" max="4" width="24.6328125" style="98" customWidth="1"/>
    <col min="5" max="5" width="19" style="98" customWidth="1"/>
    <col min="6" max="6" width="23.54296875" style="98" customWidth="1"/>
    <col min="7" max="7" width="19.453125" style="99" customWidth="1"/>
    <col min="8" max="8" width="18.453125" style="98" customWidth="1"/>
    <col min="9" max="9" width="18.7265625" style="98" customWidth="1"/>
    <col min="10" max="10" width="16.7265625" style="98" customWidth="1"/>
    <col min="11" max="11" width="15.453125" style="98" customWidth="1"/>
    <col min="12" max="12" width="18.1796875" style="98" customWidth="1"/>
    <col min="13" max="13" width="13.26953125" style="98" customWidth="1"/>
    <col min="14" max="15" width="13.453125" style="98" customWidth="1"/>
    <col min="16" max="16" width="21.1796875" style="98" customWidth="1"/>
    <col min="17" max="17" width="14.7265625" style="98" bestFit="1" customWidth="1"/>
    <col min="18" max="16384" width="9.26953125" style="98"/>
  </cols>
  <sheetData>
    <row r="1" spans="1:16" s="1" customFormat="1" ht="40.15" customHeight="1">
      <c r="A1" s="351"/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36" t="s">
        <v>83</v>
      </c>
      <c r="N1" s="336" t="s">
        <v>83</v>
      </c>
      <c r="O1" s="349" t="s">
        <v>84</v>
      </c>
      <c r="P1" s="349"/>
    </row>
    <row r="2" spans="1:16" s="1" customFormat="1" ht="40.15" customHeight="1">
      <c r="A2" s="351"/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36" t="s">
        <v>85</v>
      </c>
      <c r="N2" s="336" t="s">
        <v>85</v>
      </c>
      <c r="O2" s="350" t="s">
        <v>86</v>
      </c>
      <c r="P2" s="350"/>
    </row>
    <row r="3" spans="1:16" s="1" customFormat="1" ht="40.15" customHeight="1">
      <c r="A3" s="351"/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36" t="s">
        <v>87</v>
      </c>
      <c r="N3" s="336" t="s">
        <v>87</v>
      </c>
      <c r="O3" s="349">
        <v>1</v>
      </c>
      <c r="P3" s="349"/>
    </row>
    <row r="4" spans="1:16" s="2" customFormat="1" ht="37" customHeight="1">
      <c r="A4" s="124"/>
      <c r="B4" s="125" t="s">
        <v>220</v>
      </c>
      <c r="C4" s="124"/>
      <c r="D4" s="124"/>
      <c r="E4" s="124"/>
      <c r="F4" s="124"/>
      <c r="G4" s="127"/>
      <c r="H4" s="127"/>
      <c r="I4" s="127"/>
      <c r="J4" s="127"/>
      <c r="K4" s="127"/>
      <c r="L4" s="127"/>
      <c r="M4" s="124"/>
      <c r="N4" s="124"/>
      <c r="O4" s="124"/>
      <c r="P4" s="124"/>
    </row>
    <row r="5" spans="1:16" s="2" customFormat="1" ht="61" customHeight="1">
      <c r="A5" s="124"/>
      <c r="B5" s="126" t="s">
        <v>0</v>
      </c>
      <c r="C5" s="126"/>
      <c r="D5" s="125"/>
      <c r="E5" s="124"/>
      <c r="F5" s="127"/>
      <c r="G5" s="374" t="s">
        <v>221</v>
      </c>
      <c r="H5" s="375"/>
      <c r="I5" s="375"/>
      <c r="J5" s="375"/>
      <c r="K5" s="375"/>
      <c r="L5" s="376"/>
      <c r="M5" s="124"/>
      <c r="N5" s="124"/>
      <c r="O5" s="124"/>
      <c r="P5" s="124"/>
    </row>
    <row r="6" spans="1:16" s="4" customFormat="1" ht="34" customHeight="1">
      <c r="A6" s="124"/>
      <c r="B6" s="125" t="s">
        <v>43</v>
      </c>
      <c r="C6" s="125"/>
      <c r="D6" s="5" t="s">
        <v>182</v>
      </c>
      <c r="E6" s="122"/>
      <c r="F6" s="125"/>
      <c r="G6" s="377"/>
      <c r="H6" s="378"/>
      <c r="I6" s="378"/>
      <c r="J6" s="378"/>
      <c r="K6" s="378"/>
      <c r="L6" s="379"/>
      <c r="M6" s="127"/>
      <c r="N6" s="127"/>
      <c r="O6" s="127"/>
      <c r="P6" s="127"/>
    </row>
    <row r="7" spans="1:16" s="4" customFormat="1" ht="61" customHeight="1">
      <c r="A7" s="124"/>
      <c r="B7" s="125" t="s">
        <v>44</v>
      </c>
      <c r="C7" s="125"/>
      <c r="D7" s="5" t="s">
        <v>208</v>
      </c>
      <c r="E7" s="5"/>
      <c r="F7" s="125"/>
      <c r="G7" s="377"/>
      <c r="H7" s="378"/>
      <c r="I7" s="378"/>
      <c r="J7" s="378"/>
      <c r="K7" s="378"/>
      <c r="L7" s="379"/>
      <c r="M7" s="127"/>
      <c r="N7" s="127"/>
      <c r="O7" s="127"/>
      <c r="P7" s="127"/>
    </row>
    <row r="8" spans="1:16" s="4" customFormat="1" ht="65" customHeight="1">
      <c r="A8" s="124"/>
      <c r="B8" s="125" t="s">
        <v>45</v>
      </c>
      <c r="C8" s="125"/>
      <c r="D8" s="371" t="s">
        <v>209</v>
      </c>
      <c r="E8" s="371"/>
      <c r="F8" s="371"/>
      <c r="G8" s="380"/>
      <c r="H8" s="381"/>
      <c r="I8" s="381"/>
      <c r="J8" s="381"/>
      <c r="K8" s="381"/>
      <c r="L8" s="382"/>
      <c r="M8" s="127"/>
      <c r="N8" s="127"/>
      <c r="O8" s="127"/>
      <c r="P8" s="127"/>
    </row>
    <row r="9" spans="1:16" s="6" customFormat="1" ht="43" customHeight="1">
      <c r="B9" s="7" t="s">
        <v>1</v>
      </c>
      <c r="C9" s="7"/>
      <c r="D9" s="125" t="s">
        <v>184</v>
      </c>
      <c r="E9" s="8"/>
      <c r="F9" s="9"/>
      <c r="G9" s="10"/>
      <c r="H9" s="9"/>
      <c r="I9" s="9"/>
      <c r="J9" s="9"/>
      <c r="K9" s="9"/>
      <c r="L9" s="9"/>
      <c r="M9" s="9"/>
      <c r="N9" s="9"/>
      <c r="O9" s="9"/>
      <c r="P9" s="9"/>
    </row>
    <row r="10" spans="1:16" s="6" customFormat="1" ht="40" customHeight="1">
      <c r="B10" s="11" t="s">
        <v>2</v>
      </c>
      <c r="C10" s="11"/>
      <c r="D10" s="12" t="s">
        <v>123</v>
      </c>
      <c r="E10" s="12"/>
      <c r="F10" s="12"/>
      <c r="G10" s="13"/>
      <c r="H10" s="12"/>
      <c r="I10" s="14"/>
      <c r="J10" s="14" t="s">
        <v>46</v>
      </c>
      <c r="K10" s="14"/>
      <c r="L10" s="15" t="s">
        <v>210</v>
      </c>
      <c r="M10" s="15"/>
      <c r="N10" s="15"/>
      <c r="O10" s="15"/>
      <c r="P10" s="15"/>
    </row>
    <row r="11" spans="1:16" s="6" customFormat="1" ht="41" customHeight="1">
      <c r="B11" s="14" t="s">
        <v>3</v>
      </c>
      <c r="C11" s="14"/>
      <c r="D11" s="372"/>
      <c r="E11" s="373"/>
      <c r="F11" s="373"/>
      <c r="G11" s="16"/>
      <c r="H11" s="17"/>
      <c r="I11" s="14"/>
      <c r="J11" s="14" t="s">
        <v>4</v>
      </c>
      <c r="K11" s="14"/>
      <c r="L11" s="352" t="s">
        <v>124</v>
      </c>
      <c r="M11" s="352"/>
      <c r="N11" s="352"/>
      <c r="O11" s="352"/>
      <c r="P11" s="352"/>
    </row>
    <row r="12" spans="1:16" s="6" customFormat="1" ht="32.5">
      <c r="B12" s="14" t="s">
        <v>5</v>
      </c>
      <c r="C12" s="14"/>
      <c r="D12" s="18"/>
      <c r="E12" s="14"/>
      <c r="F12" s="14"/>
      <c r="G12" s="19"/>
      <c r="H12" s="20"/>
      <c r="I12" s="14"/>
      <c r="J12" s="14" t="s">
        <v>89</v>
      </c>
      <c r="L12" s="14" t="s">
        <v>125</v>
      </c>
      <c r="M12" s="14"/>
      <c r="N12" s="20"/>
      <c r="O12" s="20"/>
      <c r="P12" s="15"/>
    </row>
    <row r="13" spans="1:16" s="6" customFormat="1" ht="32.5">
      <c r="B13" s="356"/>
      <c r="C13" s="356"/>
      <c r="D13" s="356"/>
      <c r="E13" s="356"/>
      <c r="F13" s="356"/>
      <c r="G13" s="19"/>
      <c r="H13" s="20"/>
      <c r="I13" s="14"/>
      <c r="J13" s="14" t="s">
        <v>6</v>
      </c>
      <c r="K13" s="14"/>
      <c r="L13" s="14" t="s">
        <v>126</v>
      </c>
      <c r="M13" s="20"/>
      <c r="N13" s="15"/>
      <c r="O13" s="15"/>
      <c r="P13" s="20"/>
    </row>
    <row r="14" spans="1:16" s="6" customFormat="1" ht="32.5">
      <c r="B14" s="14" t="s">
        <v>50</v>
      </c>
      <c r="C14" s="14"/>
      <c r="D14" s="14" t="s">
        <v>7</v>
      </c>
      <c r="E14" s="14"/>
      <c r="F14" s="14"/>
      <c r="G14" s="21"/>
      <c r="H14" s="14"/>
      <c r="I14" s="14"/>
      <c r="J14" s="14" t="s">
        <v>8</v>
      </c>
      <c r="K14" s="14"/>
      <c r="L14" s="15" t="s">
        <v>88</v>
      </c>
      <c r="M14" s="15"/>
      <c r="N14" s="15"/>
      <c r="O14" s="15"/>
      <c r="P14" s="15"/>
    </row>
    <row r="15" spans="1:16" s="6" customFormat="1" ht="30.75" customHeight="1">
      <c r="B15" s="22" t="s">
        <v>71</v>
      </c>
      <c r="C15" s="22"/>
      <c r="D15" s="22"/>
      <c r="E15" s="7"/>
      <c r="F15" s="7"/>
      <c r="G15" s="23"/>
      <c r="H15" s="7"/>
      <c r="I15" s="7"/>
      <c r="J15" s="7"/>
      <c r="K15" s="7"/>
      <c r="L15" s="7"/>
      <c r="M15" s="7"/>
      <c r="N15" s="7"/>
      <c r="O15" s="7"/>
      <c r="P15" s="7"/>
    </row>
    <row r="16" spans="1:16" s="24" customFormat="1" ht="18.75" customHeight="1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2:17" s="202" customFormat="1" ht="34.5" customHeight="1">
      <c r="B17" s="208"/>
      <c r="C17" s="208" t="s">
        <v>82</v>
      </c>
      <c r="D17" s="208" t="s">
        <v>9</v>
      </c>
      <c r="E17" s="209" t="s">
        <v>59</v>
      </c>
      <c r="F17" s="209"/>
      <c r="G17" s="209" t="s">
        <v>63</v>
      </c>
      <c r="H17" s="209" t="s">
        <v>10</v>
      </c>
      <c r="I17" s="209" t="s">
        <v>60</v>
      </c>
      <c r="J17" s="209" t="s">
        <v>61</v>
      </c>
      <c r="K17" s="209" t="s">
        <v>62</v>
      </c>
      <c r="L17" s="209"/>
      <c r="M17" s="209"/>
      <c r="N17" s="209"/>
      <c r="O17" s="209"/>
      <c r="P17" s="208" t="s">
        <v>11</v>
      </c>
    </row>
    <row r="18" spans="2:17" s="202" customFormat="1" ht="40" customHeight="1">
      <c r="B18" s="197" t="s">
        <v>12</v>
      </c>
      <c r="C18" s="197"/>
      <c r="D18" s="198" t="s">
        <v>201</v>
      </c>
      <c r="E18" s="199"/>
      <c r="F18" s="200"/>
      <c r="G18" s="200"/>
      <c r="H18" s="200"/>
      <c r="I18" s="200">
        <v>3</v>
      </c>
      <c r="J18" s="200"/>
      <c r="K18" s="200"/>
      <c r="L18" s="200"/>
      <c r="M18" s="200"/>
      <c r="N18" s="200"/>
      <c r="O18" s="200"/>
      <c r="P18" s="201">
        <f>SUM(E18:O18)</f>
        <v>3</v>
      </c>
      <c r="Q18" s="202">
        <f>P18*5%</f>
        <v>0.15000000000000002</v>
      </c>
    </row>
    <row r="19" spans="2:17" s="202" customFormat="1" ht="40" customHeight="1">
      <c r="B19" s="197" t="s">
        <v>67</v>
      </c>
      <c r="C19" s="197"/>
      <c r="D19" s="199" t="str">
        <f>D18</f>
        <v>BLACK</v>
      </c>
      <c r="E19" s="199"/>
      <c r="F19" s="200"/>
      <c r="G19" s="200"/>
      <c r="H19" s="200"/>
      <c r="I19" s="200">
        <v>0</v>
      </c>
      <c r="J19" s="200"/>
      <c r="K19" s="200"/>
      <c r="L19" s="200"/>
      <c r="M19" s="200"/>
      <c r="N19" s="200"/>
      <c r="O19" s="200"/>
      <c r="P19" s="201">
        <f>SUM(E19:O19)</f>
        <v>0</v>
      </c>
    </row>
    <row r="20" spans="2:17" s="207" customFormat="1" ht="40" customHeight="1">
      <c r="B20" s="203" t="s">
        <v>13</v>
      </c>
      <c r="C20" s="203"/>
      <c r="D20" s="204" t="str">
        <f>D18</f>
        <v>BLACK</v>
      </c>
      <c r="E20" s="205"/>
      <c r="F20" s="206"/>
      <c r="G20" s="206"/>
      <c r="H20" s="206"/>
      <c r="I20" s="206">
        <f>I18</f>
        <v>3</v>
      </c>
      <c r="J20" s="206"/>
      <c r="K20" s="206"/>
      <c r="L20" s="206"/>
      <c r="M20" s="206"/>
      <c r="N20" s="206"/>
      <c r="O20" s="206"/>
      <c r="P20" s="206">
        <f>SUM(P18:P19)</f>
        <v>3</v>
      </c>
    </row>
    <row r="21" spans="2:17" s="2" customFormat="1" ht="38.25" hidden="1" customHeight="1">
      <c r="B21" s="91"/>
      <c r="C21" s="91" t="s">
        <v>82</v>
      </c>
      <c r="D21" s="91" t="s">
        <v>9</v>
      </c>
      <c r="E21" s="26" t="s">
        <v>59</v>
      </c>
      <c r="F21" s="26"/>
      <c r="G21" s="26" t="s">
        <v>63</v>
      </c>
      <c r="H21" s="26" t="s">
        <v>10</v>
      </c>
      <c r="I21" s="26" t="s">
        <v>60</v>
      </c>
      <c r="J21" s="26" t="s">
        <v>61</v>
      </c>
      <c r="K21" s="26" t="s">
        <v>62</v>
      </c>
      <c r="L21" s="26"/>
      <c r="M21" s="26"/>
      <c r="N21" s="26"/>
      <c r="O21" s="26"/>
      <c r="P21" s="91" t="s">
        <v>11</v>
      </c>
    </row>
    <row r="22" spans="2:17" s="2" customFormat="1" ht="40" hidden="1" customHeight="1">
      <c r="B22" s="92" t="s">
        <v>12</v>
      </c>
      <c r="C22" s="92"/>
      <c r="D22" s="27" t="s">
        <v>200</v>
      </c>
      <c r="E22" s="28"/>
      <c r="F22" s="29"/>
      <c r="G22" s="29"/>
      <c r="H22" s="29"/>
      <c r="I22" s="29">
        <v>0</v>
      </c>
      <c r="J22" s="29"/>
      <c r="K22" s="29"/>
      <c r="L22" s="29"/>
      <c r="M22" s="29"/>
      <c r="N22" s="29"/>
      <c r="O22" s="29"/>
      <c r="P22" s="30">
        <f>SUM(E22:O22)</f>
        <v>0</v>
      </c>
      <c r="Q22" s="2">
        <f>P22*5%</f>
        <v>0</v>
      </c>
    </row>
    <row r="23" spans="2:17" s="2" customFormat="1" ht="40" hidden="1" customHeight="1">
      <c r="B23" s="92" t="s">
        <v>67</v>
      </c>
      <c r="C23" s="92"/>
      <c r="D23" s="28" t="str">
        <f>D22</f>
        <v>NAVY</v>
      </c>
      <c r="E23" s="28"/>
      <c r="F23" s="29"/>
      <c r="G23" s="29"/>
      <c r="H23" s="29"/>
      <c r="I23" s="29">
        <v>0</v>
      </c>
      <c r="J23" s="29"/>
      <c r="K23" s="29"/>
      <c r="L23" s="29"/>
      <c r="M23" s="29"/>
      <c r="N23" s="29"/>
      <c r="O23" s="29"/>
      <c r="P23" s="30">
        <f>SUM(E23:O23)</f>
        <v>0</v>
      </c>
    </row>
    <row r="24" spans="2:17" s="3" customFormat="1" ht="40" hidden="1" customHeight="1">
      <c r="B24" s="31" t="s">
        <v>13</v>
      </c>
      <c r="C24" s="31"/>
      <c r="D24" s="32" t="str">
        <f>D22</f>
        <v>NAVY</v>
      </c>
      <c r="E24" s="33"/>
      <c r="F24" s="34"/>
      <c r="G24" s="34"/>
      <c r="H24" s="34"/>
      <c r="I24" s="34">
        <f>I22</f>
        <v>0</v>
      </c>
      <c r="J24" s="34"/>
      <c r="K24" s="34"/>
      <c r="L24" s="34"/>
      <c r="M24" s="34"/>
      <c r="N24" s="34"/>
      <c r="O24" s="34"/>
      <c r="P24" s="34">
        <f>SUM(P22:P23)</f>
        <v>0</v>
      </c>
    </row>
    <row r="25" spans="2:17" s="6" customFormat="1" ht="31.5" hidden="1" customHeight="1">
      <c r="B25" s="22"/>
      <c r="C25" s="22"/>
      <c r="D25" s="22"/>
      <c r="E25" s="35"/>
      <c r="F25" s="36"/>
      <c r="G25" s="36"/>
      <c r="H25" s="35"/>
      <c r="I25" s="35"/>
      <c r="J25" s="35"/>
      <c r="K25" s="35"/>
      <c r="L25" s="35"/>
      <c r="M25" s="37"/>
      <c r="N25" s="38"/>
      <c r="O25" s="38"/>
      <c r="P25" s="38"/>
    </row>
    <row r="26" spans="2:17" s="2" customFormat="1" ht="38.25" hidden="1" customHeight="1">
      <c r="B26" s="91"/>
      <c r="C26" s="91" t="s">
        <v>82</v>
      </c>
      <c r="D26" s="91" t="s">
        <v>9</v>
      </c>
      <c r="E26" s="26" t="s">
        <v>59</v>
      </c>
      <c r="F26" s="26"/>
      <c r="G26" s="26" t="s">
        <v>63</v>
      </c>
      <c r="H26" s="26" t="s">
        <v>10</v>
      </c>
      <c r="I26" s="26" t="s">
        <v>60</v>
      </c>
      <c r="J26" s="26" t="s">
        <v>61</v>
      </c>
      <c r="K26" s="26" t="s">
        <v>62</v>
      </c>
      <c r="L26" s="26"/>
      <c r="M26" s="26"/>
      <c r="N26" s="26"/>
      <c r="O26" s="26"/>
      <c r="P26" s="91" t="s">
        <v>11</v>
      </c>
    </row>
    <row r="27" spans="2:17" s="2" customFormat="1" ht="40" hidden="1" customHeight="1">
      <c r="B27" s="92" t="s">
        <v>12</v>
      </c>
      <c r="C27" s="92"/>
      <c r="D27" s="27" t="s">
        <v>201</v>
      </c>
      <c r="E27" s="28"/>
      <c r="F27" s="29"/>
      <c r="G27" s="29"/>
      <c r="H27" s="29"/>
      <c r="I27" s="29">
        <v>0</v>
      </c>
      <c r="J27" s="29"/>
      <c r="K27" s="29"/>
      <c r="L27" s="29"/>
      <c r="M27" s="29"/>
      <c r="N27" s="29"/>
      <c r="O27" s="29"/>
      <c r="P27" s="30">
        <f>SUM(E27:O27)</f>
        <v>0</v>
      </c>
      <c r="Q27" s="2">
        <f>P27*5%</f>
        <v>0</v>
      </c>
    </row>
    <row r="28" spans="2:17" s="2" customFormat="1" ht="40" hidden="1" customHeight="1">
      <c r="B28" s="92" t="s">
        <v>67</v>
      </c>
      <c r="C28" s="92"/>
      <c r="D28" s="28" t="str">
        <f>D27</f>
        <v>BLACK</v>
      </c>
      <c r="E28" s="28"/>
      <c r="F28" s="29"/>
      <c r="G28" s="29"/>
      <c r="H28" s="29"/>
      <c r="I28" s="29">
        <v>0</v>
      </c>
      <c r="J28" s="29"/>
      <c r="K28" s="29"/>
      <c r="L28" s="29"/>
      <c r="M28" s="29"/>
      <c r="N28" s="29"/>
      <c r="O28" s="29"/>
      <c r="P28" s="30">
        <f>SUM(E28:O28)</f>
        <v>0</v>
      </c>
    </row>
    <row r="29" spans="2:17" s="3" customFormat="1" ht="37.5" hidden="1" customHeight="1">
      <c r="B29" s="31" t="s">
        <v>13</v>
      </c>
      <c r="C29" s="31"/>
      <c r="D29" s="32" t="str">
        <f>D27</f>
        <v>BLACK</v>
      </c>
      <c r="E29" s="33"/>
      <c r="F29" s="34"/>
      <c r="G29" s="34"/>
      <c r="H29" s="34"/>
      <c r="I29" s="34">
        <f>I27</f>
        <v>0</v>
      </c>
      <c r="J29" s="34"/>
      <c r="K29" s="34"/>
      <c r="L29" s="34"/>
      <c r="M29" s="34"/>
      <c r="N29" s="34"/>
      <c r="O29" s="34"/>
      <c r="P29" s="34">
        <f>SUM(P27:P28)</f>
        <v>0</v>
      </c>
    </row>
    <row r="30" spans="2:17" s="6" customFormat="1" ht="27" customHeight="1">
      <c r="B30" s="22"/>
      <c r="C30" s="22"/>
      <c r="D30" s="22"/>
      <c r="E30" s="35"/>
      <c r="F30" s="36"/>
      <c r="G30" s="36"/>
      <c r="H30" s="35"/>
      <c r="I30" s="35"/>
      <c r="J30" s="35"/>
      <c r="K30" s="35"/>
      <c r="L30" s="35"/>
      <c r="M30" s="37"/>
      <c r="N30" s="38"/>
      <c r="O30" s="38"/>
      <c r="P30" s="38"/>
    </row>
    <row r="31" spans="2:17" s="207" customFormat="1" ht="35" customHeight="1">
      <c r="B31" s="210" t="s">
        <v>14</v>
      </c>
      <c r="C31" s="211"/>
      <c r="D31" s="210"/>
      <c r="E31" s="212"/>
      <c r="F31" s="213"/>
      <c r="G31" s="213">
        <f>G20+G24+G29</f>
        <v>0</v>
      </c>
      <c r="H31" s="213">
        <f>H20+H24+H29</f>
        <v>0</v>
      </c>
      <c r="I31" s="213">
        <f>I20+I24+I29</f>
        <v>3</v>
      </c>
      <c r="J31" s="213">
        <f>J20+J24+J29</f>
        <v>0</v>
      </c>
      <c r="K31" s="213">
        <f>K20+K24+K29</f>
        <v>0</v>
      </c>
      <c r="L31" s="213"/>
      <c r="M31" s="213"/>
      <c r="N31" s="213"/>
      <c r="O31" s="213"/>
      <c r="P31" s="213">
        <f>P20+P24+P29</f>
        <v>3</v>
      </c>
    </row>
    <row r="32" spans="2:17" s="39" customFormat="1" ht="20.25" customHeight="1">
      <c r="B32" s="40"/>
      <c r="C32" s="40"/>
      <c r="D32" s="41"/>
      <c r="E32" s="42"/>
      <c r="F32" s="93"/>
      <c r="G32" s="43"/>
      <c r="H32" s="44"/>
      <c r="I32" s="44"/>
      <c r="J32" s="44"/>
      <c r="K32" s="44"/>
      <c r="L32" s="45"/>
      <c r="M32" s="94"/>
      <c r="N32" s="93"/>
      <c r="O32" s="93"/>
      <c r="P32" s="93"/>
    </row>
    <row r="33" spans="1:18" s="1" customFormat="1" ht="30.75" customHeight="1" thickBot="1">
      <c r="B33" s="9" t="s">
        <v>15</v>
      </c>
      <c r="C33" s="95"/>
      <c r="D33" s="95"/>
      <c r="E33" s="95"/>
      <c r="F33" s="46"/>
      <c r="G33" s="47"/>
      <c r="H33" s="46"/>
      <c r="I33" s="46"/>
      <c r="J33" s="46"/>
      <c r="K33" s="46"/>
      <c r="L33" s="46"/>
      <c r="N33" s="48"/>
      <c r="O33" s="48"/>
      <c r="P33" s="96"/>
    </row>
    <row r="34" spans="1:18" s="217" customFormat="1" ht="177.5" customHeight="1" thickBot="1">
      <c r="A34" s="357" t="s">
        <v>16</v>
      </c>
      <c r="B34" s="358"/>
      <c r="C34" s="359"/>
      <c r="D34" s="214" t="s">
        <v>17</v>
      </c>
      <c r="E34" s="215" t="s">
        <v>18</v>
      </c>
      <c r="F34" s="214" t="s">
        <v>19</v>
      </c>
      <c r="G34" s="216" t="s">
        <v>20</v>
      </c>
      <c r="H34" s="216" t="s">
        <v>21</v>
      </c>
      <c r="I34" s="216" t="s">
        <v>37</v>
      </c>
      <c r="J34" s="216" t="s">
        <v>38</v>
      </c>
      <c r="K34" s="216" t="s">
        <v>127</v>
      </c>
      <c r="L34" s="216" t="s">
        <v>39</v>
      </c>
      <c r="M34" s="353" t="s">
        <v>52</v>
      </c>
      <c r="N34" s="354"/>
      <c r="O34" s="354"/>
      <c r="P34" s="355"/>
    </row>
    <row r="35" spans="1:18" s="53" customFormat="1" ht="40.5" customHeight="1">
      <c r="A35" s="49" t="str">
        <f>$D$20</f>
        <v>BLACK</v>
      </c>
      <c r="B35" s="50"/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</row>
    <row r="36" spans="1:18" s="225" customFormat="1" ht="114.5" customHeight="1">
      <c r="A36" s="218">
        <v>1</v>
      </c>
      <c r="B36" s="361" t="str">
        <f>L11</f>
        <v>SINGLE JERSEY 100% CM16 230GSM</v>
      </c>
      <c r="C36" s="362"/>
      <c r="D36" s="220" t="s">
        <v>51</v>
      </c>
      <c r="E36" s="219" t="s">
        <v>219</v>
      </c>
      <c r="F36" s="221" t="s">
        <v>10</v>
      </c>
      <c r="G36" s="222">
        <f>P20</f>
        <v>3</v>
      </c>
      <c r="H36" s="221">
        <v>0.69499999999999995</v>
      </c>
      <c r="I36" s="223">
        <f>G36*H36</f>
        <v>2.085</v>
      </c>
      <c r="J36" s="223">
        <f>I36*4%+I36*3%</f>
        <v>0.14595</v>
      </c>
      <c r="K36" s="223">
        <v>2</v>
      </c>
      <c r="L36" s="224">
        <f>+K36+J36+I36</f>
        <v>4.23095</v>
      </c>
      <c r="M36" s="337"/>
      <c r="N36" s="338"/>
      <c r="O36" s="338"/>
      <c r="P36" s="339"/>
    </row>
    <row r="37" spans="1:18" s="225" customFormat="1" ht="98.5" customHeight="1">
      <c r="A37" s="218">
        <v>2</v>
      </c>
      <c r="B37" s="363" t="s">
        <v>128</v>
      </c>
      <c r="C37" s="364"/>
      <c r="D37" s="220" t="s">
        <v>64</v>
      </c>
      <c r="E37" s="219" t="str">
        <f>E36</f>
        <v>19-0303 TCX “JET BLACK”</v>
      </c>
      <c r="F37" s="221" t="s">
        <v>10</v>
      </c>
      <c r="G37" s="222">
        <f>G36</f>
        <v>3</v>
      </c>
      <c r="H37" s="221">
        <v>0.02</v>
      </c>
      <c r="I37" s="223">
        <f t="shared" ref="I37" si="0">G37*H37</f>
        <v>0.06</v>
      </c>
      <c r="J37" s="223"/>
      <c r="K37" s="223"/>
      <c r="L37" s="224">
        <f>+K37+J37+I37</f>
        <v>0.06</v>
      </c>
      <c r="M37" s="340"/>
      <c r="N37" s="341"/>
      <c r="O37" s="341"/>
      <c r="P37" s="342"/>
      <c r="R37" s="225">
        <f>10/0.02</f>
        <v>500</v>
      </c>
    </row>
    <row r="38" spans="1:18" s="53" customFormat="1" ht="40.5" hidden="1" customHeight="1">
      <c r="A38" s="49" t="str">
        <f>$D$24</f>
        <v>NAVY</v>
      </c>
      <c r="B38" s="60"/>
      <c r="C38" s="6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2"/>
    </row>
    <row r="39" spans="1:18" s="6" customFormat="1" ht="85.5" hidden="1" customHeight="1">
      <c r="A39" s="54">
        <v>3</v>
      </c>
      <c r="B39" s="315" t="str">
        <f>B36</f>
        <v>SINGLE JERSEY 100% CM16 230GSM</v>
      </c>
      <c r="C39" s="317"/>
      <c r="D39" s="55" t="s">
        <v>51</v>
      </c>
      <c r="E39" s="178" t="str">
        <f>A38</f>
        <v>NAVY</v>
      </c>
      <c r="F39" s="56" t="s">
        <v>10</v>
      </c>
      <c r="G39" s="57">
        <f>P22</f>
        <v>0</v>
      </c>
      <c r="H39" s="56">
        <v>0.69499999999999995</v>
      </c>
      <c r="I39" s="58">
        <f>G39*H39</f>
        <v>0</v>
      </c>
      <c r="J39" s="58">
        <f>I39*4%+I39*3%</f>
        <v>0</v>
      </c>
      <c r="K39" s="58">
        <v>2</v>
      </c>
      <c r="L39" s="59">
        <f>+K39+J39+I39</f>
        <v>2</v>
      </c>
      <c r="M39" s="343"/>
      <c r="N39" s="344"/>
      <c r="O39" s="344"/>
      <c r="P39" s="345"/>
    </row>
    <row r="40" spans="1:18" s="6" customFormat="1" ht="92.5" hidden="1" customHeight="1">
      <c r="A40" s="54">
        <v>4</v>
      </c>
      <c r="B40" s="315" t="str">
        <f>B37</f>
        <v>RIB 1X1 100% COTTON CM16 300-330GSM</v>
      </c>
      <c r="C40" s="317"/>
      <c r="D40" s="55" t="s">
        <v>64</v>
      </c>
      <c r="E40" s="178" t="str">
        <f>E39</f>
        <v>NAVY</v>
      </c>
      <c r="F40" s="56" t="s">
        <v>10</v>
      </c>
      <c r="G40" s="57">
        <f>G39</f>
        <v>0</v>
      </c>
      <c r="H40" s="56">
        <v>0.02</v>
      </c>
      <c r="I40" s="58">
        <f t="shared" ref="I40" si="1">G40*H40</f>
        <v>0</v>
      </c>
      <c r="J40" s="58"/>
      <c r="K40" s="58"/>
      <c r="L40" s="59">
        <f t="shared" ref="L40" si="2">+K40+J40+I40</f>
        <v>0</v>
      </c>
      <c r="M40" s="346"/>
      <c r="N40" s="347"/>
      <c r="O40" s="347"/>
      <c r="P40" s="348"/>
    </row>
    <row r="41" spans="1:18" s="53" customFormat="1" ht="39" hidden="1" customHeight="1">
      <c r="A41" s="49" t="str">
        <f>$D$29</f>
        <v>BLACK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2"/>
    </row>
    <row r="42" spans="1:18" s="6" customFormat="1" ht="84" hidden="1" customHeight="1">
      <c r="A42" s="54">
        <v>5</v>
      </c>
      <c r="B42" s="315" t="str">
        <f>B39</f>
        <v>SINGLE JERSEY 100% CM16 230GSM</v>
      </c>
      <c r="C42" s="317"/>
      <c r="D42" s="55" t="s">
        <v>51</v>
      </c>
      <c r="E42" s="178" t="str">
        <f>A41</f>
        <v>BLACK</v>
      </c>
      <c r="F42" s="56" t="s">
        <v>10</v>
      </c>
      <c r="G42" s="57">
        <f>P25</f>
        <v>0</v>
      </c>
      <c r="H42" s="56">
        <v>0.69499999999999995</v>
      </c>
      <c r="I42" s="58">
        <f>G42*H42</f>
        <v>0</v>
      </c>
      <c r="J42" s="58">
        <f>I42*4%+I42*3%</f>
        <v>0</v>
      </c>
      <c r="K42" s="58">
        <v>2</v>
      </c>
      <c r="L42" s="59">
        <f>+K42+J42+I42</f>
        <v>2</v>
      </c>
      <c r="M42" s="343"/>
      <c r="N42" s="344"/>
      <c r="O42" s="344"/>
      <c r="P42" s="345"/>
    </row>
    <row r="43" spans="1:18" s="6" customFormat="1" ht="81.5" hidden="1" customHeight="1">
      <c r="A43" s="54">
        <v>6</v>
      </c>
      <c r="B43" s="315" t="str">
        <f>B37</f>
        <v>RIB 1X1 100% COTTON CM16 300-330GSM</v>
      </c>
      <c r="C43" s="317"/>
      <c r="D43" s="55" t="s">
        <v>64</v>
      </c>
      <c r="E43" s="178" t="str">
        <f>E42</f>
        <v>BLACK</v>
      </c>
      <c r="F43" s="56" t="s">
        <v>10</v>
      </c>
      <c r="G43" s="57">
        <f>G42</f>
        <v>0</v>
      </c>
      <c r="H43" s="56">
        <v>0.02</v>
      </c>
      <c r="I43" s="58">
        <f t="shared" ref="I43" si="3">G43*H43</f>
        <v>0</v>
      </c>
      <c r="J43" s="58"/>
      <c r="K43" s="58"/>
      <c r="L43" s="59">
        <f t="shared" ref="L43" si="4">+K43+J43+I43</f>
        <v>0</v>
      </c>
      <c r="M43" s="346"/>
      <c r="N43" s="347"/>
      <c r="O43" s="347"/>
      <c r="P43" s="348"/>
    </row>
    <row r="44" spans="1:18" s="61" customFormat="1" ht="33" customHeight="1" thickBot="1">
      <c r="B44" s="9" t="s">
        <v>22</v>
      </c>
      <c r="G44" s="62"/>
      <c r="P44" s="63"/>
    </row>
    <row r="45" spans="1:18" s="64" customFormat="1" ht="124" customHeight="1">
      <c r="A45" s="387" t="s">
        <v>23</v>
      </c>
      <c r="B45" s="388"/>
      <c r="C45" s="388"/>
      <c r="D45" s="388"/>
      <c r="E45" s="389"/>
      <c r="F45" s="226" t="s">
        <v>47</v>
      </c>
      <c r="G45" s="226" t="s">
        <v>24</v>
      </c>
      <c r="H45" s="278" t="s">
        <v>42</v>
      </c>
      <c r="I45" s="279"/>
      <c r="J45" s="228" t="s">
        <v>19</v>
      </c>
      <c r="K45" s="226" t="s">
        <v>48</v>
      </c>
      <c r="L45" s="226" t="s">
        <v>25</v>
      </c>
      <c r="M45" s="227" t="s">
        <v>26</v>
      </c>
      <c r="N45" s="227" t="s">
        <v>27</v>
      </c>
      <c r="O45" s="227" t="s">
        <v>28</v>
      </c>
      <c r="P45" s="229" t="s">
        <v>29</v>
      </c>
    </row>
    <row r="46" spans="1:18" s="225" customFormat="1" ht="64" customHeight="1">
      <c r="A46" s="230">
        <v>1</v>
      </c>
      <c r="B46" s="280" t="s">
        <v>41</v>
      </c>
      <c r="C46" s="280"/>
      <c r="D46" s="280"/>
      <c r="E46" s="280"/>
      <c r="F46" s="231" t="str">
        <f>E36</f>
        <v>19-0303 TCX “JET BLACK”</v>
      </c>
      <c r="G46" s="232" t="str">
        <f>F46</f>
        <v>19-0303 TCX “JET BLACK”</v>
      </c>
      <c r="H46" s="281" t="str">
        <f>$D$18</f>
        <v>BLACK</v>
      </c>
      <c r="I46" s="282"/>
      <c r="J46" s="233" t="s">
        <v>30</v>
      </c>
      <c r="K46" s="233">
        <f>$P$20</f>
        <v>3</v>
      </c>
      <c r="L46" s="234">
        <f>110/4500</f>
        <v>2.4444444444444446E-2</v>
      </c>
      <c r="M46" s="235">
        <f t="shared" ref="M46" si="5">K46*L46</f>
        <v>7.3333333333333334E-2</v>
      </c>
      <c r="N46" s="236">
        <f>M46*3%</f>
        <v>2.2000000000000001E-3</v>
      </c>
      <c r="O46" s="237">
        <f t="shared" ref="O46" si="6">ROUNDUP(N46+M46,0)</f>
        <v>1</v>
      </c>
      <c r="P46" s="238"/>
    </row>
    <row r="47" spans="1:18" s="225" customFormat="1" ht="63" hidden="1" customHeight="1">
      <c r="A47" s="230">
        <v>1</v>
      </c>
      <c r="B47" s="280" t="s">
        <v>41</v>
      </c>
      <c r="C47" s="280"/>
      <c r="D47" s="280"/>
      <c r="E47" s="280"/>
      <c r="F47" s="231" t="str">
        <f>E39</f>
        <v>NAVY</v>
      </c>
      <c r="G47" s="232" t="str">
        <f t="shared" ref="G47:G48" si="7">F47</f>
        <v>NAVY</v>
      </c>
      <c r="H47" s="281" t="str">
        <f>$D$22</f>
        <v>NAVY</v>
      </c>
      <c r="I47" s="282"/>
      <c r="J47" s="233" t="s">
        <v>30</v>
      </c>
      <c r="K47" s="233">
        <f>$P$24</f>
        <v>0</v>
      </c>
      <c r="L47" s="234">
        <f t="shared" ref="L47:L48" si="8">110/4500</f>
        <v>2.4444444444444446E-2</v>
      </c>
      <c r="M47" s="235">
        <f t="shared" ref="M47:M48" si="9">K47*L47</f>
        <v>0</v>
      </c>
      <c r="N47" s="236">
        <f>M47*3%</f>
        <v>0</v>
      </c>
      <c r="O47" s="237">
        <f t="shared" ref="O47:O48" si="10">ROUNDUP(N47+M47,0)</f>
        <v>0</v>
      </c>
      <c r="P47" s="238"/>
    </row>
    <row r="48" spans="1:18" s="225" customFormat="1" ht="55.5" hidden="1" customHeight="1">
      <c r="A48" s="230">
        <v>1</v>
      </c>
      <c r="B48" s="294" t="s">
        <v>41</v>
      </c>
      <c r="C48" s="295"/>
      <c r="D48" s="295"/>
      <c r="E48" s="296"/>
      <c r="F48" s="231" t="str">
        <f>E42</f>
        <v>BLACK</v>
      </c>
      <c r="G48" s="232" t="str">
        <f t="shared" si="7"/>
        <v>BLACK</v>
      </c>
      <c r="H48" s="281" t="str">
        <f>$D$27</f>
        <v>BLACK</v>
      </c>
      <c r="I48" s="282"/>
      <c r="J48" s="233" t="s">
        <v>30</v>
      </c>
      <c r="K48" s="233">
        <f>$P$29</f>
        <v>0</v>
      </c>
      <c r="L48" s="234">
        <f t="shared" si="8"/>
        <v>2.4444444444444446E-2</v>
      </c>
      <c r="M48" s="235">
        <f t="shared" si="9"/>
        <v>0</v>
      </c>
      <c r="N48" s="236">
        <f>M48*3%</f>
        <v>0</v>
      </c>
      <c r="O48" s="237">
        <f t="shared" si="10"/>
        <v>0</v>
      </c>
      <c r="P48" s="238"/>
    </row>
    <row r="49" spans="1:16" s="225" customFormat="1" ht="55.5" customHeight="1">
      <c r="A49" s="230">
        <v>2</v>
      </c>
      <c r="B49" s="297" t="s">
        <v>130</v>
      </c>
      <c r="C49" s="280"/>
      <c r="D49" s="280"/>
      <c r="E49" s="280"/>
      <c r="F49" s="231" t="s">
        <v>90</v>
      </c>
      <c r="G49" s="231"/>
      <c r="H49" s="281" t="str">
        <f>$D$18</f>
        <v>BLACK</v>
      </c>
      <c r="I49" s="282"/>
      <c r="J49" s="233" t="s">
        <v>31</v>
      </c>
      <c r="K49" s="233">
        <f>$P$20</f>
        <v>3</v>
      </c>
      <c r="L49" s="236">
        <v>1</v>
      </c>
      <c r="M49" s="236">
        <f t="shared" ref="M49:M51" si="11">L49*K49</f>
        <v>3</v>
      </c>
      <c r="N49" s="236">
        <v>0</v>
      </c>
      <c r="O49" s="237">
        <f t="shared" ref="O49:O51" si="12">N49+M49</f>
        <v>3</v>
      </c>
      <c r="P49" s="238"/>
    </row>
    <row r="50" spans="1:16" s="6" customFormat="1" ht="55.5" hidden="1" customHeight="1">
      <c r="A50" s="65">
        <v>2</v>
      </c>
      <c r="B50" s="283" t="s">
        <v>130</v>
      </c>
      <c r="C50" s="284"/>
      <c r="D50" s="284"/>
      <c r="E50" s="284"/>
      <c r="F50" s="97" t="s">
        <v>90</v>
      </c>
      <c r="G50" s="97"/>
      <c r="H50" s="292" t="str">
        <f>$D$22</f>
        <v>NAVY</v>
      </c>
      <c r="I50" s="293"/>
      <c r="J50" s="66" t="s">
        <v>31</v>
      </c>
      <c r="K50" s="66">
        <f>$P$24</f>
        <v>0</v>
      </c>
      <c r="L50" s="70">
        <v>1</v>
      </c>
      <c r="M50" s="70">
        <f t="shared" si="11"/>
        <v>0</v>
      </c>
      <c r="N50" s="70">
        <f>M50*3%</f>
        <v>0</v>
      </c>
      <c r="O50" s="68">
        <f t="shared" si="12"/>
        <v>0</v>
      </c>
      <c r="P50" s="69"/>
    </row>
    <row r="51" spans="1:16" s="6" customFormat="1" ht="55.5" hidden="1" customHeight="1">
      <c r="A51" s="65">
        <v>2</v>
      </c>
      <c r="B51" s="283" t="s">
        <v>130</v>
      </c>
      <c r="C51" s="284"/>
      <c r="D51" s="284"/>
      <c r="E51" s="284"/>
      <c r="F51" s="97" t="s">
        <v>90</v>
      </c>
      <c r="G51" s="97"/>
      <c r="H51" s="292" t="str">
        <f>$D$27</f>
        <v>BLACK</v>
      </c>
      <c r="I51" s="293"/>
      <c r="J51" s="66" t="s">
        <v>31</v>
      </c>
      <c r="K51" s="66">
        <f>$P$29</f>
        <v>0</v>
      </c>
      <c r="L51" s="70">
        <v>1</v>
      </c>
      <c r="M51" s="70">
        <f t="shared" si="11"/>
        <v>0</v>
      </c>
      <c r="N51" s="70">
        <f>M51*3%</f>
        <v>0</v>
      </c>
      <c r="O51" s="68">
        <f t="shared" si="12"/>
        <v>0</v>
      </c>
      <c r="P51" s="69"/>
    </row>
    <row r="52" spans="1:16" s="72" customFormat="1" ht="19.5" hidden="1" customHeight="1">
      <c r="A52" s="48"/>
      <c r="B52" s="48"/>
      <c r="C52" s="48"/>
      <c r="D52" s="48"/>
      <c r="E52" s="48"/>
      <c r="F52" s="48"/>
      <c r="G52" s="71"/>
      <c r="H52" s="48"/>
      <c r="I52" s="48"/>
      <c r="J52" s="48"/>
      <c r="K52" s="48"/>
      <c r="L52" s="48"/>
      <c r="M52" s="48"/>
      <c r="N52" s="48"/>
      <c r="O52" s="48"/>
      <c r="P52" s="48"/>
    </row>
    <row r="53" spans="1:16" s="61" customFormat="1" ht="33" hidden="1" customHeight="1" thickBot="1">
      <c r="B53" s="9" t="s">
        <v>72</v>
      </c>
      <c r="F53" s="73"/>
      <c r="G53" s="74"/>
      <c r="H53" s="73"/>
      <c r="I53" s="73"/>
      <c r="J53" s="73"/>
      <c r="K53" s="73"/>
      <c r="L53" s="73"/>
      <c r="M53" s="73"/>
      <c r="N53" s="73"/>
      <c r="O53" s="73"/>
      <c r="P53" s="75"/>
    </row>
    <row r="54" spans="1:16" s="64" customFormat="1" ht="120" hidden="1" customHeight="1">
      <c r="A54" s="287" t="s">
        <v>23</v>
      </c>
      <c r="B54" s="288"/>
      <c r="C54" s="288"/>
      <c r="D54" s="288"/>
      <c r="E54" s="289"/>
      <c r="F54" s="100" t="s">
        <v>47</v>
      </c>
      <c r="G54" s="100" t="s">
        <v>24</v>
      </c>
      <c r="H54" s="290" t="s">
        <v>42</v>
      </c>
      <c r="I54" s="291"/>
      <c r="J54" s="101" t="s">
        <v>19</v>
      </c>
      <c r="K54" s="100" t="s">
        <v>48</v>
      </c>
      <c r="L54" s="100" t="s">
        <v>25</v>
      </c>
      <c r="M54" s="102" t="s">
        <v>26</v>
      </c>
      <c r="N54" s="102" t="s">
        <v>27</v>
      </c>
      <c r="O54" s="102" t="s">
        <v>28</v>
      </c>
      <c r="P54" s="103" t="s">
        <v>29</v>
      </c>
    </row>
    <row r="55" spans="1:16" s="6" customFormat="1" ht="48" hidden="1" customHeight="1">
      <c r="A55" s="65">
        <v>1</v>
      </c>
      <c r="B55" s="283" t="s">
        <v>120</v>
      </c>
      <c r="C55" s="284"/>
      <c r="D55" s="284"/>
      <c r="E55" s="284"/>
      <c r="F55" s="97" t="s">
        <v>40</v>
      </c>
      <c r="G55" s="97"/>
      <c r="H55" s="285" t="str">
        <f>$D$20</f>
        <v>BLACK</v>
      </c>
      <c r="I55" s="286"/>
      <c r="J55" s="66" t="s">
        <v>31</v>
      </c>
      <c r="K55" s="66">
        <f>$P$20</f>
        <v>3</v>
      </c>
      <c r="L55" s="70">
        <v>1</v>
      </c>
      <c r="M55" s="70">
        <f t="shared" ref="M55:M57" si="13">L55*K55</f>
        <v>3</v>
      </c>
      <c r="N55" s="70">
        <f>M55*3%+3</f>
        <v>3.09</v>
      </c>
      <c r="O55" s="68">
        <f t="shared" ref="O55:O72" si="14">N55+M55</f>
        <v>6.09</v>
      </c>
      <c r="P55" s="176" t="s">
        <v>177</v>
      </c>
    </row>
    <row r="56" spans="1:16" s="6" customFormat="1" ht="48" hidden="1" customHeight="1">
      <c r="A56" s="65">
        <v>1</v>
      </c>
      <c r="B56" s="283" t="s">
        <v>120</v>
      </c>
      <c r="C56" s="284"/>
      <c r="D56" s="284"/>
      <c r="E56" s="284"/>
      <c r="F56" s="97" t="s">
        <v>40</v>
      </c>
      <c r="G56" s="97"/>
      <c r="H56" s="285" t="str">
        <f>$D$24</f>
        <v>NAVY</v>
      </c>
      <c r="I56" s="286"/>
      <c r="J56" s="66" t="s">
        <v>31</v>
      </c>
      <c r="K56" s="66">
        <f>$P$24</f>
        <v>0</v>
      </c>
      <c r="L56" s="70">
        <v>1</v>
      </c>
      <c r="M56" s="70">
        <f t="shared" ref="M56" si="15">L56*K56</f>
        <v>0</v>
      </c>
      <c r="N56" s="70">
        <f t="shared" ref="N56:N72" si="16">M56*3%</f>
        <v>0</v>
      </c>
      <c r="O56" s="68">
        <f t="shared" si="14"/>
        <v>0</v>
      </c>
      <c r="P56" s="176" t="s">
        <v>177</v>
      </c>
    </row>
    <row r="57" spans="1:16" s="6" customFormat="1" ht="48" hidden="1" customHeight="1">
      <c r="A57" s="65">
        <v>1</v>
      </c>
      <c r="B57" s="283" t="s">
        <v>120</v>
      </c>
      <c r="C57" s="284"/>
      <c r="D57" s="284"/>
      <c r="E57" s="284"/>
      <c r="F57" s="97" t="s">
        <v>40</v>
      </c>
      <c r="G57" s="97"/>
      <c r="H57" s="285" t="str">
        <f>$D$29</f>
        <v>BLACK</v>
      </c>
      <c r="I57" s="286"/>
      <c r="J57" s="66" t="s">
        <v>31</v>
      </c>
      <c r="K57" s="66">
        <f>$P$29</f>
        <v>0</v>
      </c>
      <c r="L57" s="70">
        <v>1</v>
      </c>
      <c r="M57" s="70">
        <f t="shared" si="13"/>
        <v>0</v>
      </c>
      <c r="N57" s="70">
        <f t="shared" si="16"/>
        <v>0</v>
      </c>
      <c r="O57" s="68">
        <f t="shared" si="14"/>
        <v>0</v>
      </c>
      <c r="P57" s="176" t="s">
        <v>177</v>
      </c>
    </row>
    <row r="58" spans="1:16" s="6" customFormat="1" ht="40.5" hidden="1" customHeight="1">
      <c r="A58" s="65">
        <v>2</v>
      </c>
      <c r="B58" s="283" t="s">
        <v>131</v>
      </c>
      <c r="C58" s="284"/>
      <c r="D58" s="284"/>
      <c r="E58" s="284"/>
      <c r="F58" s="97" t="s">
        <v>129</v>
      </c>
      <c r="G58" s="97"/>
      <c r="H58" s="285" t="str">
        <f>$D$20</f>
        <v>BLACK</v>
      </c>
      <c r="I58" s="286"/>
      <c r="J58" s="66" t="s">
        <v>31</v>
      </c>
      <c r="K58" s="66">
        <f>$P$20</f>
        <v>3</v>
      </c>
      <c r="L58" s="70">
        <v>1</v>
      </c>
      <c r="M58" s="70">
        <f t="shared" ref="M58" si="17">L58*K58</f>
        <v>3</v>
      </c>
      <c r="N58" s="70">
        <f>M58*3%+3</f>
        <v>3.09</v>
      </c>
      <c r="O58" s="68">
        <f t="shared" si="14"/>
        <v>6.09</v>
      </c>
      <c r="P58" s="69" t="s">
        <v>168</v>
      </c>
    </row>
    <row r="59" spans="1:16" s="6" customFormat="1" ht="40.5" hidden="1" customHeight="1">
      <c r="A59" s="65">
        <v>2</v>
      </c>
      <c r="B59" s="283" t="s">
        <v>131</v>
      </c>
      <c r="C59" s="284"/>
      <c r="D59" s="284"/>
      <c r="E59" s="284"/>
      <c r="F59" s="97" t="s">
        <v>129</v>
      </c>
      <c r="G59" s="97"/>
      <c r="H59" s="285" t="str">
        <f>$D$24</f>
        <v>NAVY</v>
      </c>
      <c r="I59" s="286"/>
      <c r="J59" s="66" t="s">
        <v>31</v>
      </c>
      <c r="K59" s="66">
        <f>$P$24</f>
        <v>0</v>
      </c>
      <c r="L59" s="70">
        <v>1</v>
      </c>
      <c r="M59" s="70">
        <f t="shared" ref="M59" si="18">L59*K59</f>
        <v>0</v>
      </c>
      <c r="N59" s="70">
        <f t="shared" si="16"/>
        <v>0</v>
      </c>
      <c r="O59" s="68">
        <f t="shared" ref="O59" si="19">N59+M59</f>
        <v>0</v>
      </c>
      <c r="P59" s="69" t="s">
        <v>168</v>
      </c>
    </row>
    <row r="60" spans="1:16" s="6" customFormat="1" ht="40.5" hidden="1" customHeight="1">
      <c r="A60" s="65">
        <v>2</v>
      </c>
      <c r="B60" s="283" t="s">
        <v>131</v>
      </c>
      <c r="C60" s="284"/>
      <c r="D60" s="284"/>
      <c r="E60" s="284"/>
      <c r="F60" s="97" t="s">
        <v>129</v>
      </c>
      <c r="G60" s="97"/>
      <c r="H60" s="285" t="str">
        <f>$D$29</f>
        <v>BLACK</v>
      </c>
      <c r="I60" s="286"/>
      <c r="J60" s="66" t="s">
        <v>31</v>
      </c>
      <c r="K60" s="66">
        <f t="shared" ref="K60:K66" si="20">$P$29</f>
        <v>0</v>
      </c>
      <c r="L60" s="70">
        <v>1</v>
      </c>
      <c r="M60" s="70">
        <f t="shared" ref="M60:M62" si="21">L60*K60</f>
        <v>0</v>
      </c>
      <c r="N60" s="70">
        <f t="shared" si="16"/>
        <v>0</v>
      </c>
      <c r="O60" s="68">
        <f t="shared" ref="O60:O62" si="22">N60+M60</f>
        <v>0</v>
      </c>
      <c r="P60" s="69" t="s">
        <v>168</v>
      </c>
    </row>
    <row r="61" spans="1:16" s="6" customFormat="1" ht="48" hidden="1" customHeight="1">
      <c r="A61" s="65">
        <v>3</v>
      </c>
      <c r="B61" s="283" t="s">
        <v>121</v>
      </c>
      <c r="C61" s="284"/>
      <c r="D61" s="284"/>
      <c r="E61" s="284"/>
      <c r="F61" s="97" t="s">
        <v>40</v>
      </c>
      <c r="G61" s="97"/>
      <c r="H61" s="285" t="str">
        <f>$D$20</f>
        <v>BLACK</v>
      </c>
      <c r="I61" s="286"/>
      <c r="J61" s="66" t="s">
        <v>31</v>
      </c>
      <c r="K61" s="66">
        <f>$P$20</f>
        <v>3</v>
      </c>
      <c r="L61" s="70">
        <v>1</v>
      </c>
      <c r="M61" s="70">
        <f t="shared" ref="M61" si="23">L61*K61</f>
        <v>3</v>
      </c>
      <c r="N61" s="70">
        <f>M61*3%+3</f>
        <v>3.09</v>
      </c>
      <c r="O61" s="68">
        <f t="shared" ref="O61" si="24">N61+M61</f>
        <v>6.09</v>
      </c>
      <c r="P61" s="177" t="s">
        <v>178</v>
      </c>
    </row>
    <row r="62" spans="1:16" s="6" customFormat="1" ht="41.5" hidden="1" customHeight="1">
      <c r="A62" s="65">
        <v>3</v>
      </c>
      <c r="B62" s="283" t="s">
        <v>121</v>
      </c>
      <c r="C62" s="284"/>
      <c r="D62" s="284"/>
      <c r="E62" s="284"/>
      <c r="F62" s="97" t="s">
        <v>40</v>
      </c>
      <c r="G62" s="97"/>
      <c r="H62" s="285" t="str">
        <f>$D$24</f>
        <v>NAVY</v>
      </c>
      <c r="I62" s="286"/>
      <c r="J62" s="66" t="s">
        <v>31</v>
      </c>
      <c r="K62" s="66">
        <f>$P$24</f>
        <v>0</v>
      </c>
      <c r="L62" s="70">
        <v>1</v>
      </c>
      <c r="M62" s="70">
        <f t="shared" si="21"/>
        <v>0</v>
      </c>
      <c r="N62" s="70">
        <f t="shared" si="16"/>
        <v>0</v>
      </c>
      <c r="O62" s="68">
        <f t="shared" si="22"/>
        <v>0</v>
      </c>
      <c r="P62" s="177" t="s">
        <v>178</v>
      </c>
    </row>
    <row r="63" spans="1:16" s="6" customFormat="1" ht="41.5" hidden="1" customHeight="1">
      <c r="A63" s="65">
        <v>3</v>
      </c>
      <c r="B63" s="283" t="s">
        <v>121</v>
      </c>
      <c r="C63" s="284"/>
      <c r="D63" s="284"/>
      <c r="E63" s="284"/>
      <c r="F63" s="97" t="s">
        <v>40</v>
      </c>
      <c r="G63" s="97"/>
      <c r="H63" s="285" t="str">
        <f>$D$29</f>
        <v>BLACK</v>
      </c>
      <c r="I63" s="286"/>
      <c r="J63" s="66" t="s">
        <v>31</v>
      </c>
      <c r="K63" s="66">
        <f t="shared" si="20"/>
        <v>0</v>
      </c>
      <c r="L63" s="70">
        <v>1</v>
      </c>
      <c r="M63" s="70">
        <f t="shared" ref="M63:M65" si="25">L63*K63</f>
        <v>0</v>
      </c>
      <c r="N63" s="70">
        <f t="shared" si="16"/>
        <v>0</v>
      </c>
      <c r="O63" s="68">
        <f t="shared" ref="O63:O65" si="26">N63+M63</f>
        <v>0</v>
      </c>
      <c r="P63" s="177" t="s">
        <v>178</v>
      </c>
    </row>
    <row r="64" spans="1:16" s="6" customFormat="1" ht="44" hidden="1" customHeight="1">
      <c r="A64" s="65">
        <v>4</v>
      </c>
      <c r="B64" s="283" t="s">
        <v>122</v>
      </c>
      <c r="C64" s="284"/>
      <c r="D64" s="284"/>
      <c r="E64" s="284"/>
      <c r="F64" s="97" t="s">
        <v>129</v>
      </c>
      <c r="G64" s="97"/>
      <c r="H64" s="285" t="str">
        <f>$D$20</f>
        <v>BLACK</v>
      </c>
      <c r="I64" s="286"/>
      <c r="J64" s="66" t="s">
        <v>31</v>
      </c>
      <c r="K64" s="66">
        <f>$P$20</f>
        <v>3</v>
      </c>
      <c r="L64" s="67">
        <f>1/50</f>
        <v>0.02</v>
      </c>
      <c r="M64" s="70">
        <f t="shared" ref="M64" si="27">L64*K64</f>
        <v>0.06</v>
      </c>
      <c r="N64" s="70">
        <f t="shared" si="16"/>
        <v>1.8E-3</v>
      </c>
      <c r="O64" s="68">
        <f t="shared" ref="O64" si="28">N64+M64</f>
        <v>6.1800000000000001E-2</v>
      </c>
      <c r="P64" s="69"/>
    </row>
    <row r="65" spans="1:16" s="6" customFormat="1" ht="48" hidden="1" customHeight="1">
      <c r="A65" s="65">
        <v>4</v>
      </c>
      <c r="B65" s="283" t="s">
        <v>122</v>
      </c>
      <c r="C65" s="284"/>
      <c r="D65" s="284"/>
      <c r="E65" s="284"/>
      <c r="F65" s="97" t="s">
        <v>129</v>
      </c>
      <c r="G65" s="97"/>
      <c r="H65" s="285" t="str">
        <f>$D$24</f>
        <v>NAVY</v>
      </c>
      <c r="I65" s="286"/>
      <c r="J65" s="66" t="s">
        <v>31</v>
      </c>
      <c r="K65" s="66">
        <f>$P$24</f>
        <v>0</v>
      </c>
      <c r="L65" s="67">
        <f>1/50</f>
        <v>0.02</v>
      </c>
      <c r="M65" s="70">
        <f t="shared" si="25"/>
        <v>0</v>
      </c>
      <c r="N65" s="70">
        <f t="shared" si="16"/>
        <v>0</v>
      </c>
      <c r="O65" s="68">
        <f t="shared" si="26"/>
        <v>0</v>
      </c>
      <c r="P65" s="69"/>
    </row>
    <row r="66" spans="1:16" s="6" customFormat="1" ht="48" hidden="1" customHeight="1">
      <c r="A66" s="65">
        <v>4</v>
      </c>
      <c r="B66" s="283" t="s">
        <v>122</v>
      </c>
      <c r="C66" s="284"/>
      <c r="D66" s="284"/>
      <c r="E66" s="284"/>
      <c r="F66" s="97" t="s">
        <v>129</v>
      </c>
      <c r="G66" s="97"/>
      <c r="H66" s="285" t="str">
        <f>$D$29</f>
        <v>BLACK</v>
      </c>
      <c r="I66" s="286"/>
      <c r="J66" s="66" t="s">
        <v>31</v>
      </c>
      <c r="K66" s="66">
        <f t="shared" si="20"/>
        <v>0</v>
      </c>
      <c r="L66" s="67">
        <f>1/50</f>
        <v>0.02</v>
      </c>
      <c r="M66" s="70">
        <f t="shared" ref="M66" si="29">L66*K66</f>
        <v>0</v>
      </c>
      <c r="N66" s="70">
        <f t="shared" si="16"/>
        <v>0</v>
      </c>
      <c r="O66" s="68">
        <f t="shared" ref="O66" si="30">N66+M66</f>
        <v>0</v>
      </c>
      <c r="P66" s="69"/>
    </row>
    <row r="67" spans="1:16" s="6" customFormat="1" ht="43" hidden="1" customHeight="1">
      <c r="A67" s="65">
        <v>5</v>
      </c>
      <c r="B67" s="283" t="s">
        <v>56</v>
      </c>
      <c r="C67" s="284"/>
      <c r="D67" s="284"/>
      <c r="E67" s="284"/>
      <c r="F67" s="97" t="s">
        <v>58</v>
      </c>
      <c r="G67" s="97"/>
      <c r="H67" s="285" t="str">
        <f>$D$20</f>
        <v>BLACK</v>
      </c>
      <c r="I67" s="286"/>
      <c r="J67" s="66" t="s">
        <v>31</v>
      </c>
      <c r="K67" s="66">
        <f>$P$20</f>
        <v>3</v>
      </c>
      <c r="L67" s="67">
        <f>1/50</f>
        <v>0.02</v>
      </c>
      <c r="M67" s="70">
        <f t="shared" ref="M67:M69" si="31">L67*K67</f>
        <v>0.06</v>
      </c>
      <c r="N67" s="70">
        <f t="shared" si="16"/>
        <v>1.8E-3</v>
      </c>
      <c r="O67" s="68">
        <f t="shared" si="14"/>
        <v>6.1800000000000001E-2</v>
      </c>
      <c r="P67" s="69"/>
    </row>
    <row r="68" spans="1:16" s="6" customFormat="1" ht="48" hidden="1" customHeight="1">
      <c r="A68" s="65">
        <v>5</v>
      </c>
      <c r="B68" s="283" t="s">
        <v>56</v>
      </c>
      <c r="C68" s="284"/>
      <c r="D68" s="284"/>
      <c r="E68" s="284"/>
      <c r="F68" s="97" t="s">
        <v>58</v>
      </c>
      <c r="G68" s="97"/>
      <c r="H68" s="285" t="str">
        <f>$D$24</f>
        <v>NAVY</v>
      </c>
      <c r="I68" s="286"/>
      <c r="J68" s="66" t="s">
        <v>31</v>
      </c>
      <c r="K68" s="66">
        <f>$P$24</f>
        <v>0</v>
      </c>
      <c r="L68" s="67">
        <f t="shared" ref="L68:L69" si="32">1/50</f>
        <v>0.02</v>
      </c>
      <c r="M68" s="70">
        <f t="shared" ref="M68" si="33">L68*K68</f>
        <v>0</v>
      </c>
      <c r="N68" s="70">
        <f t="shared" si="16"/>
        <v>0</v>
      </c>
      <c r="O68" s="68">
        <f t="shared" ref="O68" si="34">N68+M68</f>
        <v>0</v>
      </c>
      <c r="P68" s="69"/>
    </row>
    <row r="69" spans="1:16" s="6" customFormat="1" ht="40.5" hidden="1" customHeight="1">
      <c r="A69" s="65">
        <v>5</v>
      </c>
      <c r="B69" s="283" t="s">
        <v>56</v>
      </c>
      <c r="C69" s="284"/>
      <c r="D69" s="284"/>
      <c r="E69" s="284"/>
      <c r="F69" s="97" t="s">
        <v>58</v>
      </c>
      <c r="G69" s="97"/>
      <c r="H69" s="285" t="str">
        <f>$D$29</f>
        <v>BLACK</v>
      </c>
      <c r="I69" s="286"/>
      <c r="J69" s="66" t="s">
        <v>31</v>
      </c>
      <c r="K69" s="66">
        <f t="shared" ref="K69" si="35">$P$29</f>
        <v>0</v>
      </c>
      <c r="L69" s="67">
        <f t="shared" si="32"/>
        <v>0.02</v>
      </c>
      <c r="M69" s="70">
        <f t="shared" si="31"/>
        <v>0</v>
      </c>
      <c r="N69" s="70">
        <f t="shared" si="16"/>
        <v>0</v>
      </c>
      <c r="O69" s="68">
        <f t="shared" si="14"/>
        <v>0</v>
      </c>
      <c r="P69" s="69"/>
    </row>
    <row r="70" spans="1:16" s="6" customFormat="1" ht="48" hidden="1" customHeight="1">
      <c r="A70" s="65">
        <v>6</v>
      </c>
      <c r="B70" s="315" t="s">
        <v>57</v>
      </c>
      <c r="C70" s="316"/>
      <c r="D70" s="316"/>
      <c r="E70" s="317"/>
      <c r="F70" s="97" t="s">
        <v>58</v>
      </c>
      <c r="G70" s="97"/>
      <c r="H70" s="285" t="str">
        <f>$D$20</f>
        <v>BLACK</v>
      </c>
      <c r="I70" s="286"/>
      <c r="J70" s="66" t="s">
        <v>31</v>
      </c>
      <c r="K70" s="66">
        <f>$P$20</f>
        <v>3</v>
      </c>
      <c r="L70" s="67">
        <f>L67*2</f>
        <v>0.04</v>
      </c>
      <c r="M70" s="70">
        <f>ROUNDUP(M67*2,0)</f>
        <v>1</v>
      </c>
      <c r="N70" s="70">
        <f t="shared" si="16"/>
        <v>0.03</v>
      </c>
      <c r="O70" s="68">
        <f t="shared" si="14"/>
        <v>1.03</v>
      </c>
      <c r="P70" s="69"/>
    </row>
    <row r="71" spans="1:16" s="6" customFormat="1" ht="48" hidden="1" customHeight="1">
      <c r="A71" s="65">
        <v>6</v>
      </c>
      <c r="B71" s="315" t="s">
        <v>57</v>
      </c>
      <c r="C71" s="316"/>
      <c r="D71" s="316"/>
      <c r="E71" s="317"/>
      <c r="F71" s="97" t="s">
        <v>58</v>
      </c>
      <c r="G71" s="97"/>
      <c r="H71" s="285" t="str">
        <f>$D$24</f>
        <v>NAVY</v>
      </c>
      <c r="I71" s="286"/>
      <c r="J71" s="66" t="s">
        <v>31</v>
      </c>
      <c r="K71" s="66">
        <f>$P$24</f>
        <v>0</v>
      </c>
      <c r="L71" s="67">
        <f>L68*2</f>
        <v>0.04</v>
      </c>
      <c r="M71" s="70">
        <f>ROUNDUP(M68*2,0)</f>
        <v>0</v>
      </c>
      <c r="N71" s="70">
        <f t="shared" si="16"/>
        <v>0</v>
      </c>
      <c r="O71" s="68">
        <f t="shared" ref="O71" si="36">N71+M71</f>
        <v>0</v>
      </c>
      <c r="P71" s="69"/>
    </row>
    <row r="72" spans="1:16" s="6" customFormat="1" ht="48" hidden="1" customHeight="1">
      <c r="A72" s="65">
        <v>6</v>
      </c>
      <c r="B72" s="315" t="s">
        <v>57</v>
      </c>
      <c r="C72" s="316"/>
      <c r="D72" s="316"/>
      <c r="E72" s="317"/>
      <c r="F72" s="97" t="s">
        <v>58</v>
      </c>
      <c r="G72" s="97"/>
      <c r="H72" s="285" t="str">
        <f>$D$29</f>
        <v>BLACK</v>
      </c>
      <c r="I72" s="286"/>
      <c r="J72" s="66" t="s">
        <v>31</v>
      </c>
      <c r="K72" s="66">
        <f>$P$29</f>
        <v>0</v>
      </c>
      <c r="L72" s="67">
        <f>L69*2</f>
        <v>0.04</v>
      </c>
      <c r="M72" s="70">
        <f>ROUNDUP(M69*2,0)</f>
        <v>0</v>
      </c>
      <c r="N72" s="70">
        <f t="shared" si="16"/>
        <v>0</v>
      </c>
      <c r="O72" s="68">
        <f t="shared" si="14"/>
        <v>0</v>
      </c>
      <c r="P72" s="69"/>
    </row>
    <row r="73" spans="1:16" s="76" customFormat="1" ht="20.25" customHeight="1">
      <c r="B73" s="77"/>
      <c r="C73" s="77"/>
      <c r="G73" s="78"/>
      <c r="N73" s="79"/>
      <c r="O73" s="79"/>
      <c r="P73" s="80"/>
    </row>
    <row r="74" spans="1:16" s="6" customFormat="1" ht="33" customHeight="1">
      <c r="B74" s="9" t="s">
        <v>73</v>
      </c>
      <c r="C74" s="81"/>
      <c r="G74" s="82"/>
      <c r="J74" s="321" t="s">
        <v>32</v>
      </c>
      <c r="K74" s="321"/>
      <c r="L74" s="321"/>
      <c r="M74" s="321"/>
      <c r="N74" s="83"/>
      <c r="O74" s="83"/>
      <c r="P74" s="84"/>
    </row>
    <row r="75" spans="1:16" s="239" customFormat="1" ht="129.5" customHeight="1">
      <c r="A75" s="239">
        <v>1</v>
      </c>
      <c r="B75" s="275" t="s">
        <v>206</v>
      </c>
      <c r="C75" s="275"/>
      <c r="D75" s="275"/>
      <c r="E75" s="275"/>
      <c r="F75" s="275"/>
      <c r="G75" s="275"/>
      <c r="H75" s="275"/>
      <c r="I75" s="275"/>
      <c r="J75" s="275"/>
      <c r="K75" s="207"/>
      <c r="L75" s="351"/>
      <c r="M75" s="351"/>
      <c r="N75" s="351"/>
      <c r="O75" s="351"/>
      <c r="P75" s="351"/>
    </row>
    <row r="76" spans="1:16" s="225" customFormat="1" ht="38" customHeight="1">
      <c r="A76" s="242"/>
      <c r="B76" s="368" t="s">
        <v>147</v>
      </c>
      <c r="C76" s="369"/>
      <c r="D76" s="369"/>
      <c r="E76" s="369"/>
      <c r="F76" s="369"/>
      <c r="G76" s="369"/>
      <c r="H76" s="369"/>
      <c r="I76" s="370"/>
      <c r="J76" s="243"/>
      <c r="K76" s="244"/>
      <c r="L76" s="243"/>
      <c r="M76" s="243"/>
      <c r="N76" s="243"/>
      <c r="O76" s="243"/>
      <c r="P76" s="243"/>
    </row>
    <row r="77" spans="1:16" s="225" customFormat="1" ht="35">
      <c r="A77" s="242"/>
      <c r="B77" s="245" t="s">
        <v>42</v>
      </c>
      <c r="C77" s="391" t="s">
        <v>54</v>
      </c>
      <c r="D77" s="392"/>
      <c r="E77" s="392"/>
      <c r="F77" s="392"/>
      <c r="G77" s="392"/>
      <c r="H77" s="392"/>
      <c r="I77" s="393"/>
      <c r="J77" s="243"/>
      <c r="K77" s="243"/>
      <c r="L77" s="243"/>
      <c r="M77" s="243"/>
      <c r="N77" s="243"/>
      <c r="O77" s="243"/>
      <c r="P77" s="243"/>
    </row>
    <row r="78" spans="1:16" s="64" customFormat="1" ht="39" customHeight="1">
      <c r="A78" s="85"/>
      <c r="B78" s="246" t="str">
        <f>$D$18</f>
        <v>BLACK</v>
      </c>
      <c r="C78" s="394" t="s">
        <v>211</v>
      </c>
      <c r="D78" s="395"/>
      <c r="E78" s="395"/>
      <c r="F78" s="395"/>
      <c r="G78" s="395"/>
      <c r="H78" s="395"/>
      <c r="I78" s="396"/>
      <c r="J78" s="86"/>
      <c r="K78" s="86"/>
      <c r="L78" s="385"/>
      <c r="M78" s="385"/>
      <c r="N78" s="86"/>
    </row>
    <row r="79" spans="1:16" s="64" customFormat="1" ht="45" hidden="1" customHeight="1">
      <c r="A79" s="85"/>
      <c r="B79" s="87" t="str">
        <f>$H$47</f>
        <v>NAVY</v>
      </c>
      <c r="C79" s="397" t="s">
        <v>183</v>
      </c>
      <c r="D79" s="398"/>
      <c r="E79" s="398"/>
      <c r="F79" s="398"/>
      <c r="G79" s="398"/>
      <c r="H79" s="398"/>
      <c r="I79" s="399"/>
      <c r="J79" s="86"/>
      <c r="K79" s="86"/>
      <c r="L79" s="385"/>
      <c r="M79" s="385"/>
      <c r="N79" s="86"/>
    </row>
    <row r="80" spans="1:16" s="64" customFormat="1" ht="45" hidden="1" customHeight="1">
      <c r="A80" s="85"/>
      <c r="B80" s="87" t="str">
        <f>$H$48</f>
        <v>BLACK</v>
      </c>
      <c r="C80" s="397" t="s">
        <v>183</v>
      </c>
      <c r="D80" s="398"/>
      <c r="E80" s="398"/>
      <c r="F80" s="398"/>
      <c r="G80" s="398"/>
      <c r="H80" s="398"/>
      <c r="I80" s="399"/>
      <c r="J80" s="86"/>
      <c r="K80" s="86"/>
      <c r="L80" s="86"/>
      <c r="M80" s="86"/>
      <c r="N80" s="86"/>
    </row>
    <row r="81" spans="1:16" s="6" customFormat="1" ht="32.5">
      <c r="A81" s="81"/>
      <c r="B81" s="400" t="s">
        <v>55</v>
      </c>
      <c r="C81" s="401"/>
      <c r="D81" s="402"/>
      <c r="E81" s="402"/>
      <c r="F81" s="402"/>
      <c r="G81" s="402"/>
      <c r="H81" s="402"/>
      <c r="I81" s="403"/>
      <c r="J81" s="82"/>
      <c r="K81" s="82"/>
      <c r="L81" s="386"/>
      <c r="M81" s="386"/>
    </row>
    <row r="82" spans="1:16" s="6" customFormat="1" ht="32.5">
      <c r="A82" s="81"/>
      <c r="B82" s="305" t="s">
        <v>59</v>
      </c>
      <c r="C82" s="306"/>
      <c r="D82" s="247" t="s">
        <v>76</v>
      </c>
      <c r="E82" s="247" t="s">
        <v>63</v>
      </c>
      <c r="F82" s="247" t="s">
        <v>10</v>
      </c>
      <c r="G82" s="247" t="s">
        <v>60</v>
      </c>
      <c r="H82" s="247" t="s">
        <v>61</v>
      </c>
      <c r="I82" s="247" t="s">
        <v>62</v>
      </c>
      <c r="J82" s="82"/>
      <c r="L82" s="386"/>
      <c r="M82" s="386"/>
    </row>
    <row r="83" spans="1:16" s="6" customFormat="1" ht="45.5" customHeight="1">
      <c r="A83" s="81"/>
      <c r="B83" s="305" t="s">
        <v>181</v>
      </c>
      <c r="C83" s="306"/>
      <c r="D83" s="441" t="s">
        <v>213</v>
      </c>
      <c r="E83" s="442"/>
      <c r="F83" s="443"/>
      <c r="G83" s="441" t="s">
        <v>212</v>
      </c>
      <c r="H83" s="442"/>
      <c r="I83" s="443"/>
      <c r="J83" s="276" t="s">
        <v>180</v>
      </c>
      <c r="K83" s="277"/>
      <c r="L83" s="277"/>
      <c r="M83" s="196"/>
    </row>
    <row r="84" spans="1:16" s="40" customFormat="1" ht="174" customHeight="1">
      <c r="A84" s="41"/>
      <c r="B84" s="307" t="s">
        <v>202</v>
      </c>
      <c r="C84" s="308"/>
      <c r="D84" s="444" t="s">
        <v>214</v>
      </c>
      <c r="E84" s="444" t="s">
        <v>215</v>
      </c>
      <c r="F84" s="444" t="s">
        <v>216</v>
      </c>
      <c r="G84" s="444" t="s">
        <v>207</v>
      </c>
      <c r="H84" s="444" t="s">
        <v>217</v>
      </c>
      <c r="I84" s="444" t="s">
        <v>218</v>
      </c>
      <c r="J84" s="9"/>
      <c r="K84" s="89"/>
      <c r="L84" s="89"/>
      <c r="M84" s="89"/>
      <c r="N84" s="89"/>
      <c r="O84" s="89"/>
      <c r="P84" s="89"/>
    </row>
    <row r="85" spans="1:16" s="40" customFormat="1" ht="105" hidden="1" customHeight="1">
      <c r="A85" s="41"/>
      <c r="B85" s="333" t="s">
        <v>148</v>
      </c>
      <c r="C85" s="334"/>
      <c r="D85" s="330"/>
      <c r="E85" s="331"/>
      <c r="F85" s="331"/>
      <c r="G85" s="331"/>
      <c r="H85" s="331"/>
      <c r="I85" s="332"/>
      <c r="J85" s="86"/>
      <c r="K85" s="89"/>
      <c r="L85" s="89"/>
      <c r="M85" s="89"/>
      <c r="N85" s="89"/>
      <c r="O85" s="89"/>
      <c r="P85" s="89"/>
    </row>
    <row r="86" spans="1:16" s="40" customFormat="1" ht="20" customHeight="1">
      <c r="A86" s="41"/>
      <c r="B86" s="88"/>
      <c r="C86" s="88"/>
      <c r="D86" s="88"/>
      <c r="E86" s="88"/>
      <c r="F86" s="88"/>
      <c r="G86" s="88"/>
      <c r="H86" s="88"/>
      <c r="I86" s="88"/>
      <c r="J86" s="90"/>
      <c r="K86" s="90"/>
      <c r="L86" s="390"/>
      <c r="M86" s="390"/>
      <c r="N86" s="90"/>
      <c r="O86" s="90"/>
      <c r="P86" s="90"/>
    </row>
    <row r="87" spans="1:16" s="265" customFormat="1" ht="53.5">
      <c r="A87" s="259">
        <v>2</v>
      </c>
      <c r="B87" s="261" t="s">
        <v>203</v>
      </c>
      <c r="C87" s="360" t="s">
        <v>146</v>
      </c>
      <c r="D87" s="360"/>
      <c r="E87" s="360"/>
      <c r="F87" s="360"/>
      <c r="G87" s="262"/>
      <c r="H87" s="262"/>
      <c r="I87" s="262"/>
      <c r="J87" s="262"/>
      <c r="K87" s="263"/>
      <c r="L87" s="264"/>
      <c r="M87" s="264"/>
      <c r="N87" s="264"/>
      <c r="O87" s="264"/>
      <c r="P87" s="264"/>
    </row>
    <row r="88" spans="1:16" s="202" customFormat="1" ht="34.5" hidden="1" customHeight="1">
      <c r="A88" s="239"/>
      <c r="B88" s="301" t="s">
        <v>49</v>
      </c>
      <c r="C88" s="302"/>
      <c r="D88" s="302"/>
      <c r="E88" s="302"/>
      <c r="F88" s="302"/>
      <c r="G88" s="302"/>
      <c r="H88" s="302"/>
      <c r="I88" s="335"/>
      <c r="J88" s="262"/>
      <c r="K88" s="241"/>
      <c r="L88" s="240"/>
      <c r="M88" s="240"/>
      <c r="N88" s="240"/>
      <c r="O88" s="240"/>
      <c r="P88" s="240"/>
    </row>
    <row r="89" spans="1:16" s="202" customFormat="1" ht="34.5" hidden="1" customHeight="1">
      <c r="A89" s="239"/>
      <c r="B89" s="266" t="s">
        <v>42</v>
      </c>
      <c r="C89" s="309" t="s">
        <v>78</v>
      </c>
      <c r="D89" s="310"/>
      <c r="E89" s="310"/>
      <c r="F89" s="310"/>
      <c r="G89" s="310"/>
      <c r="H89" s="310"/>
      <c r="I89" s="311"/>
      <c r="J89" s="262"/>
      <c r="K89" s="240"/>
      <c r="L89" s="240"/>
      <c r="M89" s="240"/>
      <c r="N89" s="240"/>
      <c r="O89" s="240"/>
      <c r="P89" s="240"/>
    </row>
    <row r="90" spans="1:16" s="202" customFormat="1" ht="39" hidden="1" customHeight="1">
      <c r="A90" s="239"/>
      <c r="B90" s="267" t="str">
        <f>$E$36</f>
        <v>19-0303 TCX “JET BLACK”</v>
      </c>
      <c r="C90" s="298" t="s">
        <v>134</v>
      </c>
      <c r="D90" s="299"/>
      <c r="E90" s="299"/>
      <c r="F90" s="299"/>
      <c r="G90" s="299"/>
      <c r="H90" s="299"/>
      <c r="I90" s="300"/>
      <c r="J90" s="262"/>
      <c r="K90" s="240"/>
      <c r="L90" s="240"/>
      <c r="M90" s="240"/>
      <c r="N90" s="240"/>
    </row>
    <row r="91" spans="1:16" s="202" customFormat="1" ht="39" hidden="1" customHeight="1">
      <c r="A91" s="239"/>
      <c r="B91" s="267" t="str">
        <f>$E$39</f>
        <v>NAVY</v>
      </c>
      <c r="C91" s="298" t="s">
        <v>134</v>
      </c>
      <c r="D91" s="299"/>
      <c r="E91" s="299"/>
      <c r="F91" s="299"/>
      <c r="G91" s="299"/>
      <c r="H91" s="299"/>
      <c r="I91" s="300"/>
      <c r="J91" s="262"/>
      <c r="K91" s="240"/>
      <c r="L91" s="240"/>
      <c r="M91" s="240"/>
      <c r="N91" s="240"/>
    </row>
    <row r="92" spans="1:16" s="202" customFormat="1" ht="39" hidden="1" customHeight="1">
      <c r="A92" s="239"/>
      <c r="B92" s="267" t="str">
        <f>$E$42</f>
        <v>BLACK</v>
      </c>
      <c r="C92" s="298" t="s">
        <v>135</v>
      </c>
      <c r="D92" s="299"/>
      <c r="E92" s="299"/>
      <c r="F92" s="299"/>
      <c r="G92" s="299"/>
      <c r="H92" s="299"/>
      <c r="I92" s="300"/>
      <c r="J92" s="262"/>
      <c r="K92" s="240"/>
      <c r="L92" s="240"/>
      <c r="M92" s="240"/>
      <c r="N92" s="240"/>
    </row>
    <row r="93" spans="1:16" s="202" customFormat="1" ht="34.5" hidden="1" customHeight="1">
      <c r="A93" s="239"/>
      <c r="B93" s="301" t="s">
        <v>79</v>
      </c>
      <c r="C93" s="302"/>
      <c r="D93" s="303"/>
      <c r="E93" s="303"/>
      <c r="F93" s="303"/>
      <c r="G93" s="303"/>
      <c r="H93" s="303"/>
      <c r="I93" s="304"/>
      <c r="J93" s="262"/>
      <c r="K93" s="240"/>
    </row>
    <row r="94" spans="1:16" s="202" customFormat="1" ht="34.5" hidden="1" customHeight="1">
      <c r="A94" s="239"/>
      <c r="B94" s="325" t="s">
        <v>59</v>
      </c>
      <c r="C94" s="326"/>
      <c r="D94" s="268" t="s">
        <v>76</v>
      </c>
      <c r="E94" s="268" t="s">
        <v>63</v>
      </c>
      <c r="F94" s="268" t="s">
        <v>10</v>
      </c>
      <c r="G94" s="268" t="s">
        <v>60</v>
      </c>
      <c r="H94" s="268" t="s">
        <v>61</v>
      </c>
      <c r="I94" s="268" t="s">
        <v>62</v>
      </c>
      <c r="J94" s="262"/>
    </row>
    <row r="95" spans="1:16" s="202" customFormat="1" ht="114" hidden="1" customHeight="1">
      <c r="A95" s="239"/>
      <c r="B95" s="273" t="s">
        <v>204</v>
      </c>
      <c r="C95" s="274"/>
      <c r="D95" s="318" t="s">
        <v>133</v>
      </c>
      <c r="E95" s="319"/>
      <c r="F95" s="319"/>
      <c r="G95" s="319"/>
      <c r="H95" s="319"/>
      <c r="I95" s="320"/>
      <c r="J95" s="262"/>
    </row>
    <row r="96" spans="1:16" s="202" customFormat="1" ht="45.65" hidden="1" customHeight="1">
      <c r="A96" s="239"/>
      <c r="B96" s="273" t="s">
        <v>80</v>
      </c>
      <c r="C96" s="274"/>
      <c r="D96" s="365" t="s">
        <v>77</v>
      </c>
      <c r="E96" s="366"/>
      <c r="F96" s="366"/>
      <c r="G96" s="366"/>
      <c r="H96" s="366"/>
      <c r="I96" s="366"/>
      <c r="J96" s="367"/>
    </row>
    <row r="97" spans="1:16" s="239" customFormat="1" ht="50" customHeight="1">
      <c r="A97" s="260">
        <v>3</v>
      </c>
      <c r="B97" s="261" t="s">
        <v>205</v>
      </c>
      <c r="C97" s="269" t="s">
        <v>91</v>
      </c>
      <c r="D97" s="269"/>
      <c r="E97" s="269"/>
      <c r="F97" s="269"/>
      <c r="G97" s="262"/>
      <c r="H97" s="262"/>
      <c r="I97" s="262"/>
      <c r="J97" s="262"/>
      <c r="K97" s="241"/>
      <c r="L97" s="240"/>
      <c r="M97" s="240"/>
      <c r="N97" s="240"/>
      <c r="O97" s="240"/>
      <c r="P97" s="240"/>
    </row>
    <row r="98" spans="1:16" s="225" customFormat="1" ht="1.1499999999999999" hidden="1" customHeight="1">
      <c r="A98" s="242"/>
      <c r="B98" s="245" t="s">
        <v>42</v>
      </c>
      <c r="C98" s="391" t="s">
        <v>81</v>
      </c>
      <c r="D98" s="392"/>
      <c r="E98" s="392"/>
      <c r="F98" s="392"/>
      <c r="G98" s="392"/>
      <c r="H98" s="392"/>
      <c r="I98" s="393"/>
      <c r="J98" s="243"/>
      <c r="K98" s="243"/>
      <c r="L98" s="243"/>
      <c r="M98" s="243"/>
      <c r="N98" s="243"/>
      <c r="O98" s="243"/>
      <c r="P98" s="243"/>
    </row>
    <row r="99" spans="1:16" s="225" customFormat="1" ht="39" hidden="1" customHeight="1">
      <c r="A99" s="242"/>
      <c r="B99" s="248" t="str">
        <f>$E$36</f>
        <v>19-0303 TCX “JET BLACK”</v>
      </c>
      <c r="C99" s="327" t="s">
        <v>69</v>
      </c>
      <c r="D99" s="328"/>
      <c r="E99" s="328"/>
      <c r="F99" s="328"/>
      <c r="G99" s="328"/>
      <c r="H99" s="328"/>
      <c r="I99" s="329"/>
      <c r="J99" s="243"/>
      <c r="K99" s="243"/>
      <c r="L99" s="243"/>
      <c r="M99" s="243"/>
      <c r="N99" s="243"/>
    </row>
    <row r="100" spans="1:16" s="225" customFormat="1" ht="39" hidden="1" customHeight="1">
      <c r="A100" s="242"/>
      <c r="B100" s="248" t="str">
        <f>$E$39</f>
        <v>NAVY</v>
      </c>
      <c r="C100" s="322" t="s">
        <v>69</v>
      </c>
      <c r="D100" s="323"/>
      <c r="E100" s="323"/>
      <c r="F100" s="323"/>
      <c r="G100" s="323"/>
      <c r="H100" s="323"/>
      <c r="I100" s="324"/>
      <c r="J100" s="243"/>
      <c r="K100" s="243"/>
      <c r="L100" s="243"/>
      <c r="M100" s="243"/>
      <c r="N100" s="243"/>
    </row>
    <row r="101" spans="1:16" s="225" customFormat="1" ht="40" customHeight="1">
      <c r="B101" s="314" t="s">
        <v>33</v>
      </c>
      <c r="C101" s="314"/>
      <c r="D101" s="314"/>
      <c r="E101" s="314"/>
      <c r="G101" s="243"/>
      <c r="L101" s="383"/>
      <c r="M101" s="383"/>
      <c r="N101" s="250"/>
      <c r="O101" s="250"/>
      <c r="P101" s="249"/>
    </row>
    <row r="102" spans="1:16" s="225" customFormat="1" ht="35.25" customHeight="1">
      <c r="A102" s="242">
        <v>1</v>
      </c>
      <c r="B102" s="251" t="s">
        <v>92</v>
      </c>
      <c r="C102" s="242"/>
      <c r="D102" s="242"/>
      <c r="G102" s="243"/>
      <c r="M102" s="249"/>
      <c r="N102" s="250"/>
      <c r="O102" s="250"/>
      <c r="P102" s="249"/>
    </row>
    <row r="103" spans="1:16" s="225" customFormat="1" ht="35.25" customHeight="1">
      <c r="A103" s="242">
        <v>2</v>
      </c>
      <c r="B103" s="251" t="s">
        <v>74</v>
      </c>
      <c r="C103" s="242"/>
      <c r="D103" s="242"/>
      <c r="G103" s="243"/>
      <c r="M103" s="249"/>
      <c r="N103" s="250"/>
      <c r="O103" s="250"/>
      <c r="P103" s="249"/>
    </row>
    <row r="104" spans="1:16" s="225" customFormat="1" ht="47.5" customHeight="1">
      <c r="A104" s="242">
        <v>3</v>
      </c>
      <c r="B104" s="251" t="s">
        <v>75</v>
      </c>
      <c r="C104" s="242"/>
      <c r="D104" s="242"/>
      <c r="G104" s="243"/>
      <c r="L104" s="384"/>
      <c r="M104" s="384"/>
      <c r="N104" s="250"/>
      <c r="O104" s="250"/>
      <c r="P104" s="249"/>
    </row>
    <row r="105" spans="1:16" s="256" customFormat="1" ht="45.5" customHeight="1">
      <c r="A105" s="252"/>
      <c r="B105" s="253" t="s">
        <v>65</v>
      </c>
      <c r="C105" s="254" t="s">
        <v>76</v>
      </c>
      <c r="D105" s="254" t="s">
        <v>63</v>
      </c>
      <c r="E105" s="254" t="s">
        <v>10</v>
      </c>
      <c r="F105" s="254" t="s">
        <v>60</v>
      </c>
      <c r="G105" s="254" t="s">
        <v>61</v>
      </c>
      <c r="H105" s="254" t="s">
        <v>62</v>
      </c>
      <c r="I105" s="255" t="s">
        <v>11</v>
      </c>
      <c r="L105" s="384"/>
      <c r="M105" s="384"/>
      <c r="N105" s="257"/>
      <c r="O105" s="258"/>
    </row>
    <row r="106" spans="1:16" s="256" customFormat="1" ht="35">
      <c r="A106" s="252"/>
      <c r="B106" s="253" t="s">
        <v>66</v>
      </c>
      <c r="C106" s="237">
        <f>ROUNDUP(F31*1.03,0)</f>
        <v>0</v>
      </c>
      <c r="D106" s="237">
        <f t="shared" ref="D106:H106" si="37">ROUNDUP(G31*1.03,0)</f>
        <v>0</v>
      </c>
      <c r="E106" s="237">
        <f t="shared" si="37"/>
        <v>0</v>
      </c>
      <c r="F106" s="237">
        <f>ROUNDUP(I31*1.03,0)-1</f>
        <v>3</v>
      </c>
      <c r="G106" s="237">
        <f t="shared" si="37"/>
        <v>0</v>
      </c>
      <c r="H106" s="237">
        <f t="shared" si="37"/>
        <v>0</v>
      </c>
      <c r="I106" s="237">
        <f>SUM(C106:H106)</f>
        <v>3</v>
      </c>
      <c r="L106" s="258"/>
      <c r="M106" s="257"/>
      <c r="N106" s="257"/>
      <c r="O106" s="258"/>
    </row>
    <row r="107" spans="1:16" ht="70" customHeight="1">
      <c r="A107" s="312" t="s">
        <v>93</v>
      </c>
      <c r="B107" s="313"/>
      <c r="C107" s="313"/>
      <c r="D107" s="313"/>
      <c r="E107" s="313"/>
      <c r="F107" s="313"/>
      <c r="G107" s="313"/>
      <c r="H107" s="313"/>
      <c r="I107" s="313"/>
      <c r="J107" s="313"/>
      <c r="K107" s="313"/>
      <c r="L107" s="313"/>
      <c r="M107" s="313"/>
      <c r="N107" s="313"/>
      <c r="O107" s="313"/>
      <c r="P107" s="313"/>
    </row>
    <row r="108" spans="1:16" ht="61" customHeight="1"/>
  </sheetData>
  <mergeCells count="117">
    <mergeCell ref="D96:J96"/>
    <mergeCell ref="B76:I76"/>
    <mergeCell ref="B61:E61"/>
    <mergeCell ref="D8:F8"/>
    <mergeCell ref="D11:F11"/>
    <mergeCell ref="G5:L8"/>
    <mergeCell ref="L101:M101"/>
    <mergeCell ref="L105:M105"/>
    <mergeCell ref="L79:M79"/>
    <mergeCell ref="L82:M82"/>
    <mergeCell ref="L78:M78"/>
    <mergeCell ref="L81:M81"/>
    <mergeCell ref="L104:M104"/>
    <mergeCell ref="H46:I46"/>
    <mergeCell ref="A45:E45"/>
    <mergeCell ref="L75:P75"/>
    <mergeCell ref="L86:M86"/>
    <mergeCell ref="C77:I77"/>
    <mergeCell ref="C78:I78"/>
    <mergeCell ref="C79:I79"/>
    <mergeCell ref="B81:I81"/>
    <mergeCell ref="B82:C82"/>
    <mergeCell ref="C80:I80"/>
    <mergeCell ref="C98:I98"/>
    <mergeCell ref="B60:E60"/>
    <mergeCell ref="H60:I60"/>
    <mergeCell ref="C87:F87"/>
    <mergeCell ref="B36:C36"/>
    <mergeCell ref="B37:C37"/>
    <mergeCell ref="H55:I55"/>
    <mergeCell ref="B50:E50"/>
    <mergeCell ref="B51:E51"/>
    <mergeCell ref="H51:I51"/>
    <mergeCell ref="H61:I61"/>
    <mergeCell ref="D83:F83"/>
    <mergeCell ref="G83:I83"/>
    <mergeCell ref="M1:N1"/>
    <mergeCell ref="M36:P37"/>
    <mergeCell ref="M39:P40"/>
    <mergeCell ref="M42:P43"/>
    <mergeCell ref="B39:C39"/>
    <mergeCell ref="B40:C40"/>
    <mergeCell ref="B42:C42"/>
    <mergeCell ref="B43:C43"/>
    <mergeCell ref="O1:P1"/>
    <mergeCell ref="M2:N2"/>
    <mergeCell ref="O2:P2"/>
    <mergeCell ref="M3:N3"/>
    <mergeCell ref="O3:P3"/>
    <mergeCell ref="A1:L3"/>
    <mergeCell ref="L11:P11"/>
    <mergeCell ref="M34:P34"/>
    <mergeCell ref="B13:F13"/>
    <mergeCell ref="A34:C34"/>
    <mergeCell ref="A107:P107"/>
    <mergeCell ref="H69:I69"/>
    <mergeCell ref="B68:E68"/>
    <mergeCell ref="H68:I68"/>
    <mergeCell ref="H67:I67"/>
    <mergeCell ref="B101:E101"/>
    <mergeCell ref="B72:E72"/>
    <mergeCell ref="H72:I72"/>
    <mergeCell ref="B67:E67"/>
    <mergeCell ref="B69:E69"/>
    <mergeCell ref="B70:E70"/>
    <mergeCell ref="C91:I91"/>
    <mergeCell ref="D95:I95"/>
    <mergeCell ref="H70:I70"/>
    <mergeCell ref="B71:E71"/>
    <mergeCell ref="H71:I71"/>
    <mergeCell ref="J74:M74"/>
    <mergeCell ref="C100:I100"/>
    <mergeCell ref="B94:C94"/>
    <mergeCell ref="C99:I99"/>
    <mergeCell ref="D85:I85"/>
    <mergeCell ref="B85:C85"/>
    <mergeCell ref="B88:I88"/>
    <mergeCell ref="C90:I90"/>
    <mergeCell ref="C92:I92"/>
    <mergeCell ref="B93:I93"/>
    <mergeCell ref="B62:E62"/>
    <mergeCell ref="H62:I62"/>
    <mergeCell ref="B83:C83"/>
    <mergeCell ref="B63:E63"/>
    <mergeCell ref="B84:C84"/>
    <mergeCell ref="H63:I63"/>
    <mergeCell ref="C89:I89"/>
    <mergeCell ref="B66:E66"/>
    <mergeCell ref="H66:I66"/>
    <mergeCell ref="B65:E65"/>
    <mergeCell ref="H65:I65"/>
    <mergeCell ref="B64:E64"/>
    <mergeCell ref="H64:I64"/>
    <mergeCell ref="B95:C95"/>
    <mergeCell ref="B96:C96"/>
    <mergeCell ref="B75:J75"/>
    <mergeCell ref="J83:L83"/>
    <mergeCell ref="H45:I45"/>
    <mergeCell ref="B47:E47"/>
    <mergeCell ref="H47:I47"/>
    <mergeCell ref="B59:E59"/>
    <mergeCell ref="H57:I57"/>
    <mergeCell ref="B58:E58"/>
    <mergeCell ref="H58:I58"/>
    <mergeCell ref="H59:I59"/>
    <mergeCell ref="B57:E57"/>
    <mergeCell ref="A54:E54"/>
    <mergeCell ref="H54:I54"/>
    <mergeCell ref="B55:E55"/>
    <mergeCell ref="H50:I50"/>
    <mergeCell ref="H49:I49"/>
    <mergeCell ref="B48:E48"/>
    <mergeCell ref="H48:I48"/>
    <mergeCell ref="B49:E49"/>
    <mergeCell ref="B46:E46"/>
    <mergeCell ref="B56:E56"/>
    <mergeCell ref="H56:I56"/>
  </mergeCells>
  <printOptions horizontalCentered="1"/>
  <pageMargins left="0.25" right="0.25" top="0.75" bottom="0.75" header="0.3" footer="0.3"/>
  <pageSetup paperSize="9" scale="34" fitToHeight="0" orientation="portrait" r:id="rId1"/>
  <headerFooter>
    <oddHeader>&amp;L&amp;G&amp;R&amp;"Euclid Circular A SemiBold,Regular"&amp;26[CUTTING DOCKET]</oddHeader>
    <oddFooter>&amp;L&amp;"Euclid Circular A SemiBold,Regular"&amp;22[UA]&amp;"-,Regular"&amp;11
&amp;G&amp;R&amp;G</oddFooter>
  </headerFooter>
  <rowBreaks count="1" manualBreakCount="1">
    <brk id="72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view="pageBreakPreview" topLeftCell="A10" zoomScale="25" zoomScaleNormal="55" zoomScaleSheetLayoutView="25" zoomScalePageLayoutView="25" workbookViewId="0">
      <selection activeCell="G9" sqref="G9"/>
    </sheetView>
  </sheetViews>
  <sheetFormatPr defaultColWidth="9.26953125" defaultRowHeight="24"/>
  <cols>
    <col min="1" max="1" width="57.54296875" style="120" customWidth="1"/>
    <col min="2" max="2" width="255.453125" style="121" customWidth="1"/>
    <col min="3" max="3" width="93.6328125" style="121" hidden="1" customWidth="1"/>
    <col min="4" max="4" width="96.54296875" style="121" hidden="1" customWidth="1"/>
    <col min="5" max="16384" width="9.26953125" style="121"/>
  </cols>
  <sheetData>
    <row r="1" spans="1:10" s="106" customFormat="1" ht="72" customHeight="1">
      <c r="A1" s="104" t="s">
        <v>34</v>
      </c>
      <c r="B1" s="105"/>
      <c r="D1" s="105"/>
    </row>
    <row r="2" spans="1:10" s="271" customFormat="1" ht="47.5" customHeight="1">
      <c r="A2" s="270" t="str">
        <f>'1. CUTTING DOCKET'!B6</f>
        <v xml:space="preserve">JOB NUMBER:  </v>
      </c>
      <c r="B2" s="270" t="str">
        <f>'1. CUTTING DOCKET'!D6</f>
        <v>G10 SS24 S2580</v>
      </c>
      <c r="C2" s="270"/>
      <c r="D2" s="270"/>
    </row>
    <row r="3" spans="1:10" s="271" customFormat="1" ht="47.5" customHeight="1">
      <c r="A3" s="272" t="str">
        <f>'1. CUTTING DOCKET'!B7</f>
        <v xml:space="preserve">STYLE NUMBER: </v>
      </c>
      <c r="B3" s="272" t="str">
        <f>'1. CUTTING DOCKET'!D7</f>
        <v>G10STS193</v>
      </c>
      <c r="C3" s="270"/>
      <c r="D3" s="270"/>
    </row>
    <row r="4" spans="1:10" s="271" customFormat="1" ht="47.5" customHeight="1">
      <c r="A4" s="272" t="str">
        <f>'1. CUTTING DOCKET'!B8</f>
        <v xml:space="preserve">STYLE NAME : </v>
      </c>
      <c r="B4" s="272" t="str">
        <f>'1. CUTTING DOCKET'!D8</f>
        <v>LONDON CUPPA TEE</v>
      </c>
      <c r="C4" s="270"/>
      <c r="D4" s="270"/>
    </row>
    <row r="5" spans="1:10" s="106" customFormat="1" ht="76.150000000000006" customHeight="1">
      <c r="A5" s="107"/>
      <c r="B5" s="108" t="str">
        <f>'1. CUTTING DOCKET'!D18</f>
        <v>BLACK</v>
      </c>
      <c r="C5" s="108" t="str">
        <f>'1. CUTTING DOCKET'!D24</f>
        <v>NAVY</v>
      </c>
      <c r="D5" s="108" t="str">
        <f>'1. CUTTING DOCKET'!D29</f>
        <v>BLACK</v>
      </c>
    </row>
    <row r="6" spans="1:10" s="110" customFormat="1" ht="69.75" customHeight="1">
      <c r="A6" s="109" t="s">
        <v>35</v>
      </c>
      <c r="B6" s="109" t="str">
        <f>B5</f>
        <v>BLACK</v>
      </c>
      <c r="C6" s="109" t="str">
        <f>'1. CUTTING DOCKET'!E39</f>
        <v>NAVY</v>
      </c>
      <c r="D6" s="109" t="str">
        <f>'1. CUTTING DOCKET'!E42</f>
        <v>BLACK</v>
      </c>
    </row>
    <row r="7" spans="1:10" s="110" customFormat="1" ht="118.15" customHeight="1">
      <c r="A7" s="111" t="s">
        <v>36</v>
      </c>
      <c r="B7" s="415" t="str">
        <f>'1. CUTTING DOCKET'!B36:C36</f>
        <v>SINGLE JERSEY 100% CM16 230GSM</v>
      </c>
      <c r="C7" s="416"/>
      <c r="D7" s="416"/>
    </row>
    <row r="8" spans="1:10" s="110" customFormat="1" ht="409.6" customHeight="1">
      <c r="A8" s="112" t="str">
        <f>'1. CUTTING DOCKET'!D36</f>
        <v>VẢI CHÍNH</v>
      </c>
      <c r="B8" s="113"/>
      <c r="C8" s="128"/>
      <c r="D8" s="175"/>
      <c r="J8" s="114"/>
    </row>
    <row r="9" spans="1:10" s="110" customFormat="1" ht="159.65" customHeight="1">
      <c r="A9" s="109" t="str">
        <f>'1. CUTTING DOCKET'!B37</f>
        <v>RIB 1X1 100% COTTON CM16 300-330GSM</v>
      </c>
      <c r="B9" s="109" t="str">
        <f>B5</f>
        <v>BLACK</v>
      </c>
      <c r="C9" s="109" t="str">
        <f>'1. CUTTING DOCKET'!E40</f>
        <v>NAVY</v>
      </c>
      <c r="D9" s="115" t="str">
        <f>'1. CUTTING DOCKET'!E43</f>
        <v>BLACK</v>
      </c>
    </row>
    <row r="10" spans="1:10" s="110" customFormat="1" ht="409.5" customHeight="1">
      <c r="A10" s="112" t="str">
        <f>'1. CUTTING DOCKET'!D37</f>
        <v>BO CỔ</v>
      </c>
      <c r="B10" s="116"/>
      <c r="C10" s="116"/>
      <c r="D10" s="175"/>
    </row>
    <row r="11" spans="1:10" s="110" customFormat="1" ht="65.5" customHeight="1">
      <c r="A11" s="109" t="s">
        <v>53</v>
      </c>
      <c r="B11" s="117" t="str">
        <f>B9</f>
        <v>BLACK</v>
      </c>
      <c r="C11" s="117" t="str">
        <f>'1. CUTTING DOCKET'!F47</f>
        <v>NAVY</v>
      </c>
      <c r="D11" s="117" t="str">
        <f>D5</f>
        <v>BLACK</v>
      </c>
    </row>
    <row r="12" spans="1:10" s="110" customFormat="1" ht="105.5" customHeight="1">
      <c r="A12" s="112" t="str">
        <f>'1. CUTTING DOCKET'!B46</f>
        <v>CHỈ 40/2 MAY CHÍNH + VẮT SỔ</v>
      </c>
      <c r="B12" s="123" t="str">
        <f>B11</f>
        <v>BLACK</v>
      </c>
      <c r="C12" s="123" t="str">
        <f>'1. CUTTING DOCKET'!G47</f>
        <v>NAVY</v>
      </c>
      <c r="D12" s="123" t="str">
        <f>'1. CUTTING DOCKET'!G48</f>
        <v>BLACK</v>
      </c>
    </row>
    <row r="13" spans="1:10" s="110" customFormat="1" ht="116.15" customHeight="1">
      <c r="A13" s="109" t="str">
        <f>'1. CUTTING DOCKET'!B49</f>
        <v xml:space="preserve">NHÃN CHÍNH 76MM X 31MM </v>
      </c>
      <c r="B13" s="411" t="str">
        <f>'1. CUTTING DOCKET'!F49</f>
        <v>YELLOW</v>
      </c>
      <c r="C13" s="411"/>
      <c r="D13" s="411"/>
    </row>
    <row r="14" spans="1:10" s="110" customFormat="1" ht="389.25" customHeight="1">
      <c r="A14" s="112" t="s">
        <v>136</v>
      </c>
      <c r="B14" s="406"/>
      <c r="C14" s="407"/>
      <c r="D14" s="408"/>
    </row>
    <row r="15" spans="1:10" s="110" customFormat="1" ht="70.150000000000006" customHeight="1">
      <c r="A15" s="109" t="str">
        <f>'1. CUTTING DOCKET'!B55</f>
        <v>STICKER POLYBAG</v>
      </c>
      <c r="B15" s="411" t="str">
        <f>'1. CUTTING DOCKET'!$F$55</f>
        <v>WHITE</v>
      </c>
      <c r="C15" s="411"/>
      <c r="D15" s="411"/>
    </row>
    <row r="16" spans="1:10" s="110" customFormat="1" ht="403" customHeight="1">
      <c r="A16" s="118" t="s">
        <v>137</v>
      </c>
      <c r="B16" s="409" t="s">
        <v>68</v>
      </c>
      <c r="C16" s="410"/>
      <c r="D16" s="410"/>
      <c r="E16" s="410"/>
      <c r="F16" s="410"/>
    </row>
    <row r="17" spans="1:4" s="110" customFormat="1" ht="70.150000000000006" customHeight="1">
      <c r="A17" s="109" t="str">
        <f>'1. CUTTING DOCKET'!B61</f>
        <v>GÓI CHỐNG ẨM</v>
      </c>
      <c r="B17" s="411" t="str">
        <f>'1. CUTTING DOCKET'!$F$55</f>
        <v>WHITE</v>
      </c>
      <c r="C17" s="411"/>
      <c r="D17" s="411"/>
    </row>
    <row r="18" spans="1:4" s="110" customFormat="1" ht="267" customHeight="1">
      <c r="A18" s="118" t="s">
        <v>144</v>
      </c>
      <c r="B18" s="409"/>
      <c r="C18" s="410"/>
      <c r="D18" s="410"/>
    </row>
    <row r="19" spans="1:4" s="110" customFormat="1" ht="70.150000000000006" customHeight="1">
      <c r="A19" s="109" t="str">
        <f>'1. CUTTING DOCKET'!B64</f>
        <v>BIG POLY BAG</v>
      </c>
      <c r="B19" s="411" t="s">
        <v>129</v>
      </c>
      <c r="C19" s="411"/>
      <c r="D19" s="411"/>
    </row>
    <row r="20" spans="1:4" s="110" customFormat="1" ht="177" customHeight="1">
      <c r="A20" s="118" t="s">
        <v>169</v>
      </c>
      <c r="B20" s="409"/>
      <c r="C20" s="410"/>
      <c r="D20" s="410"/>
    </row>
    <row r="21" spans="1:4" s="110" customFormat="1" ht="118" customHeight="1">
      <c r="A21" s="109" t="str">
        <f>'1. CUTTING DOCKET'!B58</f>
        <v>BAO NYLON 14"X16", CÓ LOGO</v>
      </c>
      <c r="B21" s="411" t="str">
        <f>'1. CUTTING DOCKET'!F58</f>
        <v>CLEAR</v>
      </c>
      <c r="C21" s="411"/>
      <c r="D21" s="411"/>
    </row>
    <row r="22" spans="1:4" s="110" customFormat="1" ht="408" customHeight="1">
      <c r="A22" s="112" t="s">
        <v>138</v>
      </c>
      <c r="B22" s="413"/>
      <c r="C22" s="414"/>
      <c r="D22" s="414"/>
    </row>
    <row r="23" spans="1:4" s="110" customFormat="1" ht="140.5" customHeight="1">
      <c r="A23" s="119" t="s">
        <v>70</v>
      </c>
      <c r="B23" s="412" t="s">
        <v>58</v>
      </c>
      <c r="C23" s="412"/>
      <c r="D23" s="412"/>
    </row>
    <row r="24" spans="1:4" s="110" customFormat="1" ht="197.5" customHeight="1">
      <c r="A24" s="112" t="s">
        <v>139</v>
      </c>
      <c r="B24" s="404"/>
      <c r="C24" s="405"/>
      <c r="D24" s="405"/>
    </row>
  </sheetData>
  <mergeCells count="14">
    <mergeCell ref="E16:F16"/>
    <mergeCell ref="B7:D7"/>
    <mergeCell ref="B13:D13"/>
    <mergeCell ref="B15:D15"/>
    <mergeCell ref="B17:D17"/>
    <mergeCell ref="B16:D16"/>
    <mergeCell ref="B24:D24"/>
    <mergeCell ref="B14:D14"/>
    <mergeCell ref="B18:D18"/>
    <mergeCell ref="B20:D20"/>
    <mergeCell ref="B19:D19"/>
    <mergeCell ref="B21:D21"/>
    <mergeCell ref="B23:D23"/>
    <mergeCell ref="B22:D22"/>
  </mergeCells>
  <printOptions horizontalCentered="1"/>
  <pageMargins left="0.25" right="0.25" top="0.75" bottom="0.75" header="0.3" footer="0.3"/>
  <pageSetup paperSize="9" scale="31" fitToHeight="0" orientation="portrait" r:id="rId1"/>
  <headerFooter>
    <oddHeader>&amp;L&amp;G&amp;R&amp;"Euclid Circular A SemiBold,Regular"&amp;36[TRIMS CARD]</oddHeader>
    <oddFooter>&amp;L&amp;"Euclid Circular A SemiBold,Regular"&amp;30[UA]&amp;"-,Regular"&amp;11
&amp;G&amp;R&amp;G</oddFooter>
  </headerFooter>
  <rowBreaks count="1" manualBreakCount="1">
    <brk id="20" max="6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58AB1-DC81-44E1-BB55-DAA0D7EDBD0E}">
  <dimension ref="A1:M23"/>
  <sheetViews>
    <sheetView tabSelected="1" view="pageBreakPreview" zoomScale="60" zoomScaleNormal="100" workbookViewId="0">
      <selection activeCell="G19" sqref="G19"/>
    </sheetView>
  </sheetViews>
  <sheetFormatPr defaultRowHeight="14.5"/>
  <cols>
    <col min="1" max="1" width="39.90625" bestFit="1" customWidth="1"/>
    <col min="2" max="2" width="32.1796875" bestFit="1" customWidth="1"/>
    <col min="3" max="3" width="9.08984375" bestFit="1" customWidth="1"/>
    <col min="4" max="4" width="11.453125" customWidth="1"/>
    <col min="5" max="5" width="10.36328125" customWidth="1"/>
    <col min="6" max="6" width="11" customWidth="1"/>
    <col min="7" max="7" width="10.81640625" customWidth="1"/>
    <col min="10" max="10" width="0" hidden="1" customWidth="1"/>
  </cols>
  <sheetData>
    <row r="1" spans="1:13">
      <c r="A1" s="179" t="s">
        <v>149</v>
      </c>
      <c r="B1" s="179"/>
      <c r="C1" s="180"/>
      <c r="D1" s="180"/>
      <c r="E1" s="180"/>
      <c r="F1" s="180"/>
      <c r="G1" s="180"/>
      <c r="H1" s="180"/>
      <c r="I1" s="180"/>
    </row>
    <row r="2" spans="1:13">
      <c r="A2" s="179" t="s">
        <v>173</v>
      </c>
      <c r="B2" s="179"/>
      <c r="C2" s="180"/>
      <c r="D2" s="180"/>
      <c r="E2" s="180"/>
      <c r="F2" s="180"/>
      <c r="G2" s="180"/>
      <c r="H2" s="180"/>
      <c r="I2" s="180"/>
    </row>
    <row r="3" spans="1:13">
      <c r="A3" s="179" t="s">
        <v>174</v>
      </c>
      <c r="B3" s="179"/>
      <c r="C3" s="180"/>
      <c r="D3" s="180"/>
      <c r="E3" s="180"/>
      <c r="F3" s="180"/>
      <c r="G3" s="180"/>
      <c r="H3" s="180"/>
      <c r="I3" s="180"/>
    </row>
    <row r="4" spans="1:13">
      <c r="A4" s="181" t="s">
        <v>185</v>
      </c>
      <c r="B4" s="179"/>
      <c r="C4" s="180"/>
      <c r="D4" s="180"/>
      <c r="E4" s="180"/>
      <c r="F4" s="180"/>
      <c r="G4" s="180"/>
      <c r="H4" s="180"/>
      <c r="I4" s="180"/>
    </row>
    <row r="5" spans="1:13">
      <c r="A5" s="182"/>
      <c r="B5" s="182"/>
      <c r="C5" s="180"/>
      <c r="D5" s="180"/>
      <c r="E5" s="180"/>
      <c r="F5" s="180"/>
      <c r="G5" s="180"/>
      <c r="H5" s="180"/>
      <c r="I5" s="180"/>
    </row>
    <row r="6" spans="1:13" ht="43.5">
      <c r="A6" s="183" t="s">
        <v>175</v>
      </c>
      <c r="B6" s="183"/>
      <c r="C6" s="184" t="s">
        <v>176</v>
      </c>
      <c r="D6" s="185" t="s">
        <v>76</v>
      </c>
      <c r="E6" s="185" t="s">
        <v>63</v>
      </c>
      <c r="F6" s="185" t="s">
        <v>10</v>
      </c>
      <c r="G6" s="185" t="s">
        <v>167</v>
      </c>
      <c r="H6" s="185" t="s">
        <v>61</v>
      </c>
      <c r="I6" s="185" t="s">
        <v>62</v>
      </c>
    </row>
    <row r="7" spans="1:13" ht="22.5" customHeight="1">
      <c r="A7" s="186" t="s">
        <v>186</v>
      </c>
      <c r="B7" s="186" t="s">
        <v>187</v>
      </c>
      <c r="C7" s="187">
        <v>0.5</v>
      </c>
      <c r="D7" s="188">
        <v>25.5</v>
      </c>
      <c r="E7" s="188">
        <v>26.5</v>
      </c>
      <c r="F7" s="188">
        <v>27.5</v>
      </c>
      <c r="G7" s="188">
        <v>29</v>
      </c>
      <c r="H7" s="188">
        <v>30</v>
      </c>
      <c r="I7" s="188">
        <v>31.5</v>
      </c>
    </row>
    <row r="8" spans="1:13" ht="22.5" customHeight="1">
      <c r="A8" s="186" t="s">
        <v>150</v>
      </c>
      <c r="B8" s="186" t="s">
        <v>151</v>
      </c>
      <c r="C8" s="187">
        <v>0.5</v>
      </c>
      <c r="D8" s="445">
        <v>20</v>
      </c>
      <c r="E8" s="445">
        <v>21.5</v>
      </c>
      <c r="F8" s="445">
        <v>23</v>
      </c>
      <c r="G8" s="445">
        <v>24.5</v>
      </c>
      <c r="H8" s="445">
        <v>26</v>
      </c>
      <c r="I8" s="445">
        <v>27.5</v>
      </c>
      <c r="J8" s="189" t="s">
        <v>188</v>
      </c>
      <c r="K8" s="189"/>
      <c r="L8" s="189"/>
      <c r="M8" s="189"/>
    </row>
    <row r="9" spans="1:13" ht="22.5" customHeight="1">
      <c r="A9" s="186" t="s">
        <v>152</v>
      </c>
      <c r="B9" s="186" t="s">
        <v>189</v>
      </c>
      <c r="C9" s="187">
        <v>0.5</v>
      </c>
      <c r="D9" s="445">
        <v>20</v>
      </c>
      <c r="E9" s="445">
        <v>21.5</v>
      </c>
      <c r="F9" s="445">
        <v>23</v>
      </c>
      <c r="G9" s="445">
        <v>24.5</v>
      </c>
      <c r="H9" s="445">
        <v>26</v>
      </c>
      <c r="I9" s="445">
        <v>27.5</v>
      </c>
      <c r="J9" s="189" t="s">
        <v>188</v>
      </c>
      <c r="K9" s="189"/>
      <c r="L9" s="189"/>
      <c r="M9" s="189"/>
    </row>
    <row r="10" spans="1:13" ht="22.5" customHeight="1">
      <c r="A10" s="186" t="s">
        <v>153</v>
      </c>
      <c r="B10" s="186" t="s">
        <v>190</v>
      </c>
      <c r="C10" s="187">
        <v>0.25</v>
      </c>
      <c r="D10" s="445">
        <v>17</v>
      </c>
      <c r="E10" s="445">
        <v>18</v>
      </c>
      <c r="F10" s="445">
        <v>19</v>
      </c>
      <c r="G10" s="445">
        <v>20</v>
      </c>
      <c r="H10" s="445">
        <v>21</v>
      </c>
      <c r="I10" s="445">
        <v>22</v>
      </c>
      <c r="J10" s="190" t="s">
        <v>191</v>
      </c>
      <c r="K10" s="189"/>
      <c r="L10" s="189"/>
      <c r="M10" s="189"/>
    </row>
    <row r="11" spans="1:13" ht="22.5" customHeight="1">
      <c r="A11" s="186" t="s">
        <v>154</v>
      </c>
      <c r="B11" s="186" t="s">
        <v>192</v>
      </c>
      <c r="C11" s="187">
        <v>0.25</v>
      </c>
      <c r="D11" s="191">
        <v>6.75</v>
      </c>
      <c r="E11" s="191">
        <v>6.9291338582677158</v>
      </c>
      <c r="F11" s="191">
        <v>7.25</v>
      </c>
      <c r="G11" s="191">
        <v>7.5</v>
      </c>
      <c r="H11" s="191">
        <v>7.75</v>
      </c>
      <c r="I11" s="191">
        <v>8</v>
      </c>
      <c r="J11" s="192"/>
    </row>
    <row r="12" spans="1:13" ht="22.5" customHeight="1">
      <c r="A12" s="186" t="s">
        <v>155</v>
      </c>
      <c r="B12" s="186" t="s">
        <v>193</v>
      </c>
      <c r="C12" s="187">
        <v>0.25</v>
      </c>
      <c r="D12" s="191">
        <v>3.75</v>
      </c>
      <c r="E12" s="191">
        <v>4</v>
      </c>
      <c r="F12" s="191">
        <v>4.25</v>
      </c>
      <c r="G12" s="191">
        <v>4.5</v>
      </c>
      <c r="H12" s="191">
        <v>4.75</v>
      </c>
      <c r="I12" s="191">
        <v>5</v>
      </c>
      <c r="J12" s="192"/>
    </row>
    <row r="13" spans="1:13" ht="22.5" customHeight="1">
      <c r="A13" s="186" t="s">
        <v>156</v>
      </c>
      <c r="B13" s="186" t="s">
        <v>194</v>
      </c>
      <c r="C13" s="187">
        <v>0.25</v>
      </c>
      <c r="D13" s="191">
        <v>1.125</v>
      </c>
      <c r="E13" s="191">
        <v>1.125</v>
      </c>
      <c r="F13" s="191">
        <v>1.125</v>
      </c>
      <c r="G13" s="191">
        <v>1.125</v>
      </c>
      <c r="H13" s="191">
        <v>1.125</v>
      </c>
      <c r="I13" s="191">
        <v>1.125</v>
      </c>
      <c r="J13" s="192"/>
    </row>
    <row r="14" spans="1:13" ht="22.5" customHeight="1">
      <c r="A14" s="186" t="s">
        <v>157</v>
      </c>
      <c r="B14" s="186" t="s">
        <v>158</v>
      </c>
      <c r="C14" s="187">
        <v>0.5</v>
      </c>
      <c r="D14" s="191">
        <v>8.75</v>
      </c>
      <c r="E14" s="191">
        <v>9.25</v>
      </c>
      <c r="F14" s="191">
        <v>9.75</v>
      </c>
      <c r="G14" s="191">
        <v>10.25</v>
      </c>
      <c r="H14" s="191">
        <v>10.75</v>
      </c>
      <c r="I14" s="191">
        <v>11.25</v>
      </c>
      <c r="J14" s="192"/>
    </row>
    <row r="15" spans="1:13" ht="22.5" customHeight="1">
      <c r="A15" s="186" t="s">
        <v>159</v>
      </c>
      <c r="B15" s="186" t="s">
        <v>160</v>
      </c>
      <c r="C15" s="187">
        <v>0.25</v>
      </c>
      <c r="D15" s="191">
        <v>8</v>
      </c>
      <c r="E15" s="191">
        <v>8.5</v>
      </c>
      <c r="F15" s="191">
        <v>9</v>
      </c>
      <c r="G15" s="191">
        <v>9.5</v>
      </c>
      <c r="H15" s="191">
        <v>10</v>
      </c>
      <c r="I15" s="191">
        <v>10.5</v>
      </c>
      <c r="J15" s="192"/>
    </row>
    <row r="16" spans="1:13" ht="22.5" customHeight="1">
      <c r="A16" s="186" t="s">
        <v>161</v>
      </c>
      <c r="B16" s="186" t="s">
        <v>162</v>
      </c>
      <c r="C16" s="187">
        <v>0.5</v>
      </c>
      <c r="D16" s="191">
        <f t="shared" ref="D16:E16" si="0">E16-1/2</f>
        <v>8.625</v>
      </c>
      <c r="E16" s="191">
        <f t="shared" si="0"/>
        <v>9.125</v>
      </c>
      <c r="F16" s="191">
        <f>G16-1/2</f>
        <v>9.625</v>
      </c>
      <c r="G16" s="191">
        <v>10.125</v>
      </c>
      <c r="H16" s="191">
        <v>10.625</v>
      </c>
      <c r="I16" s="191">
        <f>H16+1/2</f>
        <v>11.125</v>
      </c>
      <c r="J16" s="192"/>
    </row>
    <row r="17" spans="1:10" ht="22.5" customHeight="1">
      <c r="A17" s="186" t="s">
        <v>163</v>
      </c>
      <c r="B17" s="186" t="s">
        <v>195</v>
      </c>
      <c r="C17" s="187">
        <v>0.5</v>
      </c>
      <c r="D17" s="191">
        <f t="shared" ref="D17:E17" si="1">E17-3/8</f>
        <v>6.75</v>
      </c>
      <c r="E17" s="191">
        <f t="shared" si="1"/>
        <v>7.125</v>
      </c>
      <c r="F17" s="191">
        <f>G17-3/8</f>
        <v>7.5</v>
      </c>
      <c r="G17" s="191">
        <v>7.875</v>
      </c>
      <c r="H17" s="191">
        <v>8.25</v>
      </c>
      <c r="I17" s="191">
        <f>H17+3/8</f>
        <v>8.625</v>
      </c>
      <c r="J17" s="192"/>
    </row>
    <row r="18" spans="1:10" ht="22.5" customHeight="1">
      <c r="A18" s="186" t="s">
        <v>164</v>
      </c>
      <c r="B18" s="186" t="s">
        <v>196</v>
      </c>
      <c r="C18" s="187">
        <v>0.125</v>
      </c>
      <c r="D18" s="188">
        <v>0.875</v>
      </c>
      <c r="E18" s="188">
        <v>0.875</v>
      </c>
      <c r="F18" s="188">
        <v>0.875</v>
      </c>
      <c r="G18" s="188">
        <v>0.875</v>
      </c>
      <c r="H18" s="188">
        <v>0.875</v>
      </c>
      <c r="I18" s="188">
        <v>0.875</v>
      </c>
    </row>
    <row r="19" spans="1:10" ht="22.5" customHeight="1">
      <c r="A19" s="186" t="s">
        <v>165</v>
      </c>
      <c r="B19" s="186" t="s">
        <v>197</v>
      </c>
      <c r="C19" s="187">
        <v>0.125</v>
      </c>
      <c r="D19" s="188">
        <v>0.875</v>
      </c>
      <c r="E19" s="188">
        <v>0.875</v>
      </c>
      <c r="F19" s="188">
        <v>0.875</v>
      </c>
      <c r="G19" s="188">
        <v>0.875</v>
      </c>
      <c r="H19" s="188">
        <v>0.875</v>
      </c>
      <c r="I19" s="188">
        <v>0.875</v>
      </c>
    </row>
    <row r="20" spans="1:10" ht="22.5" customHeight="1" thickBot="1">
      <c r="A20" s="193" t="s">
        <v>166</v>
      </c>
      <c r="B20" s="193" t="s">
        <v>198</v>
      </c>
      <c r="C20" s="194">
        <v>0.125</v>
      </c>
      <c r="D20" s="188">
        <v>0.98425196850393704</v>
      </c>
      <c r="E20" s="188">
        <v>0.98425196850393704</v>
      </c>
      <c r="F20" s="188">
        <v>0.98425196850393704</v>
      </c>
      <c r="G20" s="188">
        <v>0.98425196850393704</v>
      </c>
      <c r="H20" s="188">
        <v>0.98425196850393704</v>
      </c>
      <c r="I20" s="188">
        <v>0.98425196850393704</v>
      </c>
    </row>
    <row r="21" spans="1:10">
      <c r="C21" s="195"/>
      <c r="D21" s="195"/>
      <c r="E21" s="195"/>
      <c r="F21" s="195"/>
      <c r="G21" s="195"/>
      <c r="H21" s="195"/>
      <c r="I21" s="195"/>
    </row>
    <row r="23" spans="1:10">
      <c r="G23" t="s">
        <v>199</v>
      </c>
    </row>
  </sheetData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H177"/>
  <sheetViews>
    <sheetView showGridLines="0" showRuler="0" view="pageBreakPreview" zoomScaleNormal="90" zoomScaleSheetLayoutView="100" workbookViewId="0">
      <selection activeCell="F7" sqref="F7:G7"/>
    </sheetView>
  </sheetViews>
  <sheetFormatPr defaultColWidth="9.81640625" defaultRowHeight="18"/>
  <cols>
    <col min="1" max="1" width="4" style="132" customWidth="1"/>
    <col min="2" max="2" width="19.81640625" style="132" customWidth="1"/>
    <col min="3" max="3" width="14.453125" style="132" customWidth="1"/>
    <col min="4" max="4" width="13.26953125" style="132" customWidth="1"/>
    <col min="5" max="5" width="16.1796875" style="132" customWidth="1"/>
    <col min="6" max="6" width="8.1796875" style="132" customWidth="1"/>
    <col min="7" max="7" width="14.7265625" style="132" bestFit="1" customWidth="1"/>
    <col min="8" max="8" width="20.453125" style="132" bestFit="1" customWidth="1"/>
    <col min="9" max="16384" width="9.81640625" style="132"/>
  </cols>
  <sheetData>
    <row r="1" spans="1:8" ht="9" customHeight="1">
      <c r="A1" s="129"/>
      <c r="B1" s="130"/>
      <c r="C1" s="130"/>
      <c r="D1" s="130"/>
      <c r="E1" s="130"/>
      <c r="F1" s="130"/>
      <c r="G1" s="130"/>
      <c r="H1" s="131"/>
    </row>
    <row r="2" spans="1:8" ht="8.15" customHeight="1" thickBot="1">
      <c r="A2" s="133"/>
      <c r="B2" s="134"/>
      <c r="H2" s="135"/>
    </row>
    <row r="3" spans="1:8" ht="17.25" customHeight="1" thickBot="1">
      <c r="A3" s="136"/>
      <c r="B3" s="137"/>
      <c r="C3" s="137"/>
      <c r="D3" s="137"/>
      <c r="E3" s="420" t="s">
        <v>94</v>
      </c>
      <c r="F3" s="421"/>
      <c r="G3" s="138"/>
      <c r="H3" s="135"/>
    </row>
    <row r="4" spans="1:8" ht="4" customHeight="1" thickBot="1">
      <c r="A4" s="139"/>
      <c r="B4" s="140"/>
      <c r="C4" s="140"/>
      <c r="D4" s="140"/>
      <c r="E4" s="140"/>
      <c r="F4" s="140"/>
      <c r="G4" s="140"/>
      <c r="H4" s="135"/>
    </row>
    <row r="5" spans="1:8" ht="17.25" customHeight="1" thickBot="1">
      <c r="A5" s="139"/>
      <c r="B5" s="141" t="s">
        <v>95</v>
      </c>
      <c r="C5" s="422" t="s">
        <v>88</v>
      </c>
      <c r="D5" s="423"/>
      <c r="E5" s="141" t="s">
        <v>96</v>
      </c>
      <c r="F5" s="422" t="str">
        <f>'1. CUTTING DOCKET'!D9</f>
        <v>SS24 SAMPLING</v>
      </c>
      <c r="G5" s="423"/>
      <c r="H5" s="135"/>
    </row>
    <row r="6" spans="1:8" ht="4" customHeight="1" thickBot="1">
      <c r="A6" s="139"/>
      <c r="B6" s="142"/>
      <c r="C6" s="140"/>
      <c r="D6" s="140"/>
      <c r="E6" s="142"/>
      <c r="F6" s="140"/>
      <c r="G6" s="140"/>
      <c r="H6" s="135"/>
    </row>
    <row r="7" spans="1:8" ht="26.5" customHeight="1" thickBot="1">
      <c r="A7" s="139"/>
      <c r="B7" s="141" t="s">
        <v>97</v>
      </c>
      <c r="C7" s="424" t="str">
        <f>'1. CUTTING DOCKET'!D7</f>
        <v>G10STS193</v>
      </c>
      <c r="D7" s="425"/>
      <c r="E7" s="141" t="s">
        <v>98</v>
      </c>
      <c r="F7" s="422" t="str">
        <f>'1. CUTTING DOCKET'!D10</f>
        <v>SS TEE</v>
      </c>
      <c r="G7" s="423"/>
      <c r="H7" s="135"/>
    </row>
    <row r="8" spans="1:8" s="140" customFormat="1" ht="5.15" customHeight="1" thickBot="1">
      <c r="A8" s="143"/>
      <c r="B8" s="144"/>
      <c r="C8" s="145"/>
      <c r="D8" s="144"/>
      <c r="E8" s="144"/>
      <c r="F8" s="146"/>
      <c r="H8" s="147"/>
    </row>
    <row r="9" spans="1:8" s="145" customFormat="1" ht="26.5" customHeight="1" thickBot="1">
      <c r="A9" s="148"/>
      <c r="B9" s="149" t="s">
        <v>99</v>
      </c>
      <c r="C9" s="417" t="s">
        <v>100</v>
      </c>
      <c r="D9" s="418"/>
      <c r="E9" s="418"/>
      <c r="F9" s="419"/>
      <c r="G9" s="150" t="s">
        <v>101</v>
      </c>
      <c r="H9" s="151" t="s">
        <v>102</v>
      </c>
    </row>
    <row r="10" spans="1:8" ht="57" customHeight="1">
      <c r="A10" s="152">
        <v>1</v>
      </c>
      <c r="B10" s="153" t="s">
        <v>103</v>
      </c>
      <c r="C10" s="426" t="s">
        <v>140</v>
      </c>
      <c r="D10" s="427"/>
      <c r="E10" s="427"/>
      <c r="F10" s="428"/>
      <c r="G10" s="154"/>
      <c r="H10" s="155"/>
    </row>
    <row r="11" spans="1:8" ht="57" customHeight="1">
      <c r="A11" s="156">
        <v>2</v>
      </c>
      <c r="B11" s="157" t="s">
        <v>104</v>
      </c>
      <c r="C11" s="429" t="s">
        <v>170</v>
      </c>
      <c r="D11" s="430"/>
      <c r="E11" s="430"/>
      <c r="F11" s="431"/>
      <c r="G11" s="158"/>
      <c r="H11" s="159"/>
    </row>
    <row r="12" spans="1:8" ht="57" customHeight="1">
      <c r="A12" s="156">
        <v>3</v>
      </c>
      <c r="B12" s="157" t="s">
        <v>105</v>
      </c>
      <c r="C12" s="429" t="s">
        <v>145</v>
      </c>
      <c r="D12" s="430"/>
      <c r="E12" s="430"/>
      <c r="F12" s="431"/>
      <c r="G12" s="158"/>
      <c r="H12" s="159"/>
    </row>
    <row r="13" spans="1:8" ht="49.5" customHeight="1">
      <c r="A13" s="156">
        <v>4</v>
      </c>
      <c r="B13" s="160" t="s">
        <v>106</v>
      </c>
      <c r="C13" s="429" t="s">
        <v>141</v>
      </c>
      <c r="D13" s="430"/>
      <c r="E13" s="430"/>
      <c r="F13" s="431"/>
      <c r="G13" s="158"/>
      <c r="H13" s="159"/>
    </row>
    <row r="14" spans="1:8" ht="75.650000000000006" customHeight="1">
      <c r="A14" s="161">
        <v>5</v>
      </c>
      <c r="B14" s="157" t="s">
        <v>107</v>
      </c>
      <c r="C14" s="438" t="s">
        <v>172</v>
      </c>
      <c r="D14" s="439"/>
      <c r="E14" s="439"/>
      <c r="F14" s="440"/>
      <c r="G14" s="158"/>
      <c r="H14" s="159"/>
    </row>
    <row r="15" spans="1:8" ht="64.5" customHeight="1">
      <c r="A15" s="161">
        <v>6</v>
      </c>
      <c r="B15" s="157" t="s">
        <v>108</v>
      </c>
      <c r="C15" s="429" t="s">
        <v>179</v>
      </c>
      <c r="D15" s="430"/>
      <c r="E15" s="430"/>
      <c r="F15" s="431"/>
      <c r="G15" s="158"/>
      <c r="H15" s="159"/>
    </row>
    <row r="16" spans="1:8" ht="57" customHeight="1">
      <c r="A16" s="156">
        <v>7</v>
      </c>
      <c r="B16" s="160" t="s">
        <v>109</v>
      </c>
      <c r="C16" s="429" t="s">
        <v>171</v>
      </c>
      <c r="D16" s="430"/>
      <c r="E16" s="430"/>
      <c r="F16" s="431"/>
      <c r="G16" s="158"/>
      <c r="H16" s="159"/>
    </row>
    <row r="17" spans="1:8" ht="57" customHeight="1">
      <c r="A17" s="156"/>
      <c r="B17" s="162" t="s">
        <v>110</v>
      </c>
      <c r="C17" s="432" t="s">
        <v>132</v>
      </c>
      <c r="D17" s="433"/>
      <c r="E17" s="433"/>
      <c r="F17" s="434"/>
      <c r="G17" s="163"/>
      <c r="H17" s="164"/>
    </row>
    <row r="18" spans="1:8" ht="58.5" customHeight="1">
      <c r="A18" s="156">
        <v>9</v>
      </c>
      <c r="B18" s="160" t="s">
        <v>111</v>
      </c>
      <c r="C18" s="429" t="s">
        <v>142</v>
      </c>
      <c r="D18" s="430"/>
      <c r="E18" s="430"/>
      <c r="F18" s="431"/>
      <c r="G18" s="158"/>
      <c r="H18" s="159"/>
    </row>
    <row r="19" spans="1:8" ht="58.5" customHeight="1" thickBot="1">
      <c r="A19" s="165">
        <v>10</v>
      </c>
      <c r="B19" s="166" t="s">
        <v>112</v>
      </c>
      <c r="C19" s="435" t="s">
        <v>143</v>
      </c>
      <c r="D19" s="436"/>
      <c r="E19" s="436"/>
      <c r="F19" s="437"/>
      <c r="G19" s="167"/>
      <c r="H19" s="168"/>
    </row>
    <row r="20" spans="1:8" ht="12.65" customHeight="1">
      <c r="A20" s="145"/>
      <c r="B20" s="145"/>
      <c r="C20" s="169"/>
      <c r="D20" s="169"/>
      <c r="E20" s="169"/>
      <c r="F20" s="169"/>
      <c r="G20" s="145"/>
      <c r="H20" s="170"/>
    </row>
    <row r="21" spans="1:8" ht="60" customHeight="1">
      <c r="A21" s="145"/>
      <c r="B21" s="171" t="s">
        <v>113</v>
      </c>
      <c r="C21" s="171" t="s">
        <v>114</v>
      </c>
      <c r="D21" s="171" t="s">
        <v>115</v>
      </c>
      <c r="F21" s="172" t="s">
        <v>116</v>
      </c>
      <c r="G21" s="171" t="s">
        <v>117</v>
      </c>
      <c r="H21" s="171" t="s">
        <v>118</v>
      </c>
    </row>
    <row r="22" spans="1:8" ht="46" customHeight="1">
      <c r="A22" s="140"/>
      <c r="B22" s="137"/>
      <c r="C22" s="137"/>
      <c r="D22" s="137"/>
      <c r="E22" s="137"/>
      <c r="F22" s="137"/>
      <c r="G22" s="137"/>
      <c r="H22" s="137"/>
    </row>
    <row r="23" spans="1:8" ht="46" customHeight="1">
      <c r="A23" s="173"/>
      <c r="E23" s="173"/>
      <c r="F23" s="173"/>
      <c r="G23" s="173"/>
      <c r="H23" s="174"/>
    </row>
    <row r="24" spans="1:8" ht="46" customHeight="1">
      <c r="A24" s="173"/>
      <c r="B24" s="173"/>
      <c r="E24" s="173"/>
      <c r="F24" s="173"/>
      <c r="G24" s="173"/>
      <c r="H24" s="174"/>
    </row>
    <row r="25" spans="1:8" ht="46" customHeight="1">
      <c r="A25" s="173"/>
      <c r="B25" s="173"/>
      <c r="E25" s="173"/>
      <c r="F25" s="173"/>
      <c r="G25" s="173"/>
      <c r="H25" s="174"/>
    </row>
    <row r="26" spans="1:8">
      <c r="A26" s="173"/>
    </row>
    <row r="27" spans="1:8">
      <c r="A27" s="173"/>
      <c r="C27" s="132" t="s">
        <v>119</v>
      </c>
    </row>
    <row r="28" spans="1:8">
      <c r="A28" s="173"/>
    </row>
    <row r="29" spans="1:8">
      <c r="A29" s="173"/>
    </row>
    <row r="30" spans="1:8">
      <c r="A30" s="173"/>
    </row>
    <row r="31" spans="1:8">
      <c r="A31" s="173"/>
    </row>
    <row r="32" spans="1:8">
      <c r="A32" s="173"/>
    </row>
    <row r="33" spans="1:3">
      <c r="A33" s="173"/>
      <c r="C33" s="132" t="s">
        <v>119</v>
      </c>
    </row>
    <row r="34" spans="1:3">
      <c r="A34" s="173"/>
    </row>
    <row r="35" spans="1:3">
      <c r="A35" s="173"/>
    </row>
    <row r="36" spans="1:3">
      <c r="A36" s="173"/>
    </row>
    <row r="37" spans="1:3">
      <c r="A37" s="173"/>
    </row>
    <row r="38" spans="1:3">
      <c r="A38" s="173"/>
    </row>
    <row r="39" spans="1:3">
      <c r="A39" s="173"/>
    </row>
    <row r="40" spans="1:3">
      <c r="A40" s="173"/>
    </row>
    <row r="41" spans="1:3">
      <c r="A41" s="173"/>
    </row>
    <row r="42" spans="1:3">
      <c r="A42" s="173"/>
    </row>
    <row r="43" spans="1:3">
      <c r="A43" s="173"/>
    </row>
    <row r="44" spans="1:3">
      <c r="A44" s="173"/>
    </row>
    <row r="45" spans="1:3">
      <c r="A45" s="173"/>
    </row>
    <row r="46" spans="1:3">
      <c r="A46" s="173"/>
    </row>
    <row r="47" spans="1:3">
      <c r="A47" s="173"/>
    </row>
    <row r="48" spans="1:3">
      <c r="A48" s="173"/>
    </row>
    <row r="49" spans="1:1">
      <c r="A49" s="173"/>
    </row>
    <row r="50" spans="1:1">
      <c r="A50" s="173"/>
    </row>
    <row r="51" spans="1:1">
      <c r="A51" s="173"/>
    </row>
    <row r="52" spans="1:1">
      <c r="A52" s="173"/>
    </row>
    <row r="53" spans="1:1">
      <c r="A53" s="173"/>
    </row>
    <row r="54" spans="1:1">
      <c r="A54" s="173"/>
    </row>
    <row r="55" spans="1:1">
      <c r="A55" s="173"/>
    </row>
    <row r="56" spans="1:1">
      <c r="A56" s="173"/>
    </row>
    <row r="57" spans="1:1">
      <c r="A57" s="173"/>
    </row>
    <row r="58" spans="1:1">
      <c r="A58" s="173"/>
    </row>
    <row r="59" spans="1:1">
      <c r="A59" s="173"/>
    </row>
    <row r="60" spans="1:1">
      <c r="A60" s="173"/>
    </row>
    <row r="61" spans="1:1">
      <c r="A61" s="173"/>
    </row>
    <row r="62" spans="1:1">
      <c r="A62" s="173"/>
    </row>
    <row r="63" spans="1:1">
      <c r="A63" s="173"/>
    </row>
    <row r="64" spans="1:1">
      <c r="A64" s="173"/>
    </row>
    <row r="65" spans="1:1">
      <c r="A65" s="173"/>
    </row>
    <row r="66" spans="1:1">
      <c r="A66" s="173"/>
    </row>
    <row r="67" spans="1:1">
      <c r="A67" s="173"/>
    </row>
    <row r="68" spans="1:1">
      <c r="A68" s="173"/>
    </row>
    <row r="69" spans="1:1">
      <c r="A69" s="173"/>
    </row>
    <row r="70" spans="1:1">
      <c r="A70" s="173"/>
    </row>
    <row r="71" spans="1:1">
      <c r="A71" s="173"/>
    </row>
    <row r="72" spans="1:1">
      <c r="A72" s="173"/>
    </row>
    <row r="73" spans="1:1">
      <c r="A73" s="173"/>
    </row>
    <row r="74" spans="1:1">
      <c r="A74" s="173"/>
    </row>
    <row r="75" spans="1:1">
      <c r="A75" s="173"/>
    </row>
    <row r="76" spans="1:1">
      <c r="A76" s="173"/>
    </row>
    <row r="77" spans="1:1">
      <c r="A77" s="173"/>
    </row>
    <row r="78" spans="1:1">
      <c r="A78" s="173"/>
    </row>
    <row r="79" spans="1:1">
      <c r="A79" s="173"/>
    </row>
    <row r="80" spans="1:1">
      <c r="A80" s="173"/>
    </row>
    <row r="81" spans="1:1">
      <c r="A81" s="173"/>
    </row>
    <row r="82" spans="1:1">
      <c r="A82" s="173"/>
    </row>
    <row r="83" spans="1:1">
      <c r="A83" s="173"/>
    </row>
    <row r="84" spans="1:1">
      <c r="A84" s="173"/>
    </row>
    <row r="85" spans="1:1">
      <c r="A85" s="173"/>
    </row>
    <row r="86" spans="1:1">
      <c r="A86" s="173"/>
    </row>
    <row r="87" spans="1:1">
      <c r="A87" s="173"/>
    </row>
    <row r="88" spans="1:1">
      <c r="A88" s="173"/>
    </row>
    <row r="89" spans="1:1">
      <c r="A89" s="173"/>
    </row>
    <row r="90" spans="1:1">
      <c r="A90" s="173"/>
    </row>
    <row r="91" spans="1:1">
      <c r="A91" s="173"/>
    </row>
    <row r="92" spans="1:1">
      <c r="A92" s="173"/>
    </row>
    <row r="93" spans="1:1">
      <c r="A93" s="173"/>
    </row>
    <row r="94" spans="1:1">
      <c r="A94" s="173"/>
    </row>
    <row r="95" spans="1:1">
      <c r="A95" s="173"/>
    </row>
    <row r="96" spans="1:1">
      <c r="A96" s="173"/>
    </row>
    <row r="97" spans="1:1">
      <c r="A97" s="173"/>
    </row>
    <row r="98" spans="1:1">
      <c r="A98" s="173"/>
    </row>
    <row r="99" spans="1:1">
      <c r="A99" s="173"/>
    </row>
    <row r="100" spans="1:1">
      <c r="A100" s="173"/>
    </row>
    <row r="101" spans="1:1">
      <c r="A101" s="173"/>
    </row>
    <row r="102" spans="1:1">
      <c r="A102" s="173"/>
    </row>
    <row r="103" spans="1:1">
      <c r="A103" s="173"/>
    </row>
    <row r="104" spans="1:1">
      <c r="A104" s="173"/>
    </row>
    <row r="105" spans="1:1">
      <c r="A105" s="173"/>
    </row>
    <row r="106" spans="1:1">
      <c r="A106" s="173"/>
    </row>
    <row r="107" spans="1:1">
      <c r="A107" s="173"/>
    </row>
    <row r="108" spans="1:1">
      <c r="A108" s="173"/>
    </row>
    <row r="109" spans="1:1">
      <c r="A109" s="173"/>
    </row>
    <row r="110" spans="1:1">
      <c r="A110" s="173"/>
    </row>
    <row r="111" spans="1:1">
      <c r="A111" s="173"/>
    </row>
    <row r="112" spans="1:1">
      <c r="A112" s="173"/>
    </row>
    <row r="113" spans="1:1">
      <c r="A113" s="173"/>
    </row>
    <row r="114" spans="1:1">
      <c r="A114" s="173"/>
    </row>
    <row r="115" spans="1:1">
      <c r="A115" s="173"/>
    </row>
    <row r="116" spans="1:1">
      <c r="A116" s="173"/>
    </row>
    <row r="117" spans="1:1">
      <c r="A117" s="173"/>
    </row>
    <row r="118" spans="1:1">
      <c r="A118" s="173"/>
    </row>
    <row r="119" spans="1:1">
      <c r="A119" s="173"/>
    </row>
    <row r="120" spans="1:1">
      <c r="A120" s="173"/>
    </row>
    <row r="121" spans="1:1">
      <c r="A121" s="173"/>
    </row>
    <row r="122" spans="1:1">
      <c r="A122" s="173"/>
    </row>
    <row r="123" spans="1:1">
      <c r="A123" s="173"/>
    </row>
    <row r="124" spans="1:1">
      <c r="A124" s="173"/>
    </row>
    <row r="125" spans="1:1">
      <c r="A125" s="173"/>
    </row>
    <row r="126" spans="1:1">
      <c r="A126" s="173"/>
    </row>
    <row r="127" spans="1:1">
      <c r="A127" s="173"/>
    </row>
    <row r="128" spans="1:1">
      <c r="A128" s="173"/>
    </row>
    <row r="129" spans="1:1">
      <c r="A129" s="173"/>
    </row>
    <row r="130" spans="1:1">
      <c r="A130" s="173"/>
    </row>
    <row r="131" spans="1:1">
      <c r="A131" s="173"/>
    </row>
    <row r="132" spans="1:1">
      <c r="A132" s="173"/>
    </row>
    <row r="133" spans="1:1">
      <c r="A133" s="173"/>
    </row>
    <row r="134" spans="1:1">
      <c r="A134" s="173"/>
    </row>
    <row r="135" spans="1:1">
      <c r="A135" s="173"/>
    </row>
    <row r="136" spans="1:1">
      <c r="A136" s="173"/>
    </row>
    <row r="137" spans="1:1">
      <c r="A137" s="173"/>
    </row>
    <row r="138" spans="1:1">
      <c r="A138" s="173"/>
    </row>
    <row r="139" spans="1:1">
      <c r="A139" s="173"/>
    </row>
    <row r="140" spans="1:1">
      <c r="A140" s="173"/>
    </row>
    <row r="141" spans="1:1">
      <c r="A141" s="173"/>
    </row>
    <row r="142" spans="1:1">
      <c r="A142" s="173"/>
    </row>
    <row r="143" spans="1:1">
      <c r="A143" s="173"/>
    </row>
    <row r="144" spans="1:1">
      <c r="A144" s="173"/>
    </row>
    <row r="145" spans="1:1">
      <c r="A145" s="173"/>
    </row>
    <row r="146" spans="1:1">
      <c r="A146" s="173"/>
    </row>
    <row r="147" spans="1:1">
      <c r="A147" s="173"/>
    </row>
    <row r="148" spans="1:1">
      <c r="A148" s="173"/>
    </row>
    <row r="149" spans="1:1">
      <c r="A149" s="173"/>
    </row>
    <row r="150" spans="1:1">
      <c r="A150" s="173"/>
    </row>
    <row r="151" spans="1:1">
      <c r="A151" s="173"/>
    </row>
    <row r="152" spans="1:1">
      <c r="A152" s="173"/>
    </row>
    <row r="153" spans="1:1">
      <c r="A153" s="173"/>
    </row>
    <row r="154" spans="1:1">
      <c r="A154" s="173"/>
    </row>
    <row r="155" spans="1:1">
      <c r="A155" s="173"/>
    </row>
    <row r="156" spans="1:1">
      <c r="A156" s="173"/>
    </row>
    <row r="157" spans="1:1">
      <c r="A157" s="173"/>
    </row>
    <row r="158" spans="1:1">
      <c r="A158" s="173"/>
    </row>
    <row r="159" spans="1:1">
      <c r="A159" s="173"/>
    </row>
    <row r="160" spans="1:1">
      <c r="A160" s="173"/>
    </row>
    <row r="161" spans="1:1">
      <c r="A161" s="173"/>
    </row>
    <row r="162" spans="1:1">
      <c r="A162" s="173"/>
    </row>
    <row r="163" spans="1:1">
      <c r="A163" s="173"/>
    </row>
    <row r="164" spans="1:1">
      <c r="A164" s="173"/>
    </row>
    <row r="165" spans="1:1">
      <c r="A165" s="173"/>
    </row>
    <row r="166" spans="1:1">
      <c r="A166" s="173"/>
    </row>
    <row r="167" spans="1:1">
      <c r="A167" s="173"/>
    </row>
    <row r="168" spans="1:1">
      <c r="A168" s="173"/>
    </row>
    <row r="169" spans="1:1">
      <c r="A169" s="173"/>
    </row>
    <row r="170" spans="1:1">
      <c r="A170" s="173"/>
    </row>
    <row r="171" spans="1:1">
      <c r="A171" s="173"/>
    </row>
    <row r="172" spans="1:1">
      <c r="A172" s="173"/>
    </row>
    <row r="173" spans="1:1">
      <c r="A173" s="173"/>
    </row>
    <row r="174" spans="1:1">
      <c r="A174" s="173"/>
    </row>
    <row r="175" spans="1:1">
      <c r="A175" s="173"/>
    </row>
    <row r="176" spans="1:1">
      <c r="A176" s="173"/>
    </row>
    <row r="177" spans="1:1">
      <c r="A177" s="173"/>
    </row>
  </sheetData>
  <mergeCells count="16">
    <mergeCell ref="C10:F10"/>
    <mergeCell ref="C16:F16"/>
    <mergeCell ref="C17:F17"/>
    <mergeCell ref="C18:F18"/>
    <mergeCell ref="C19:F19"/>
    <mergeCell ref="C11:F11"/>
    <mergeCell ref="C12:F12"/>
    <mergeCell ref="C13:F13"/>
    <mergeCell ref="C14:F14"/>
    <mergeCell ref="C15:F15"/>
    <mergeCell ref="C9:F9"/>
    <mergeCell ref="E3:F3"/>
    <mergeCell ref="C5:D5"/>
    <mergeCell ref="F5:G5"/>
    <mergeCell ref="C7:D7"/>
    <mergeCell ref="F7:G7"/>
  </mergeCells>
  <printOptions horizontalCentered="1" verticalCentered="1"/>
  <pageMargins left="0.25" right="0.25" top="0.4453125" bottom="0.75" header="0.3" footer="0.3"/>
  <pageSetup paperSize="9" scale="89" fitToHeight="0" orientation="portrait" horizontalDpi="1200" verticalDpi="1200" r:id="rId1"/>
  <headerFooter alignWithMargins="0">
    <oddHeader xml:space="preserve">&amp;L&amp;G&amp;R&amp;"EuclidCircularA-Regular,Bold"[PP MEETING ]
</oddHeader>
    <oddFooter>&amp;L&amp;"EuclidCircularA-Regular,Bold"&amp;11[UA]&amp;"Times New Roman,Regular"&amp;12
&amp;G&amp;R&amp;"EuclidCircularA-Regular,Bold"&amp;11&amp;KF83E20CREATING AN IMPACT THAT MATTERS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8A28EF-55A7-43BE-871B-00F9864870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782040-EA3A-49A2-BE15-C2A728403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1. CUTTING DOCKET</vt:lpstr>
      <vt:lpstr>2. TRIM CARD</vt:lpstr>
      <vt:lpstr>UA FULLSIZE COMENT 7-4-2023</vt:lpstr>
      <vt:lpstr>4. COMMENT PP MEETING</vt:lpstr>
      <vt:lpstr>'1. CUTTING DOCKET'!Print_Area</vt:lpstr>
      <vt:lpstr>'2. TRIM CARD'!Print_Area</vt:lpstr>
      <vt:lpstr>'4. COMMENT PP MEETING'!Print_Area</vt:lpstr>
      <vt:lpstr>'UA FULLSIZE COMENT 7-4-2023'!Print_Area</vt:lpstr>
      <vt:lpstr>'1. CUTTING DOCKET'!Print_Titles</vt:lpstr>
      <vt:lpstr>'2. TRIM CARD'!Print_Titles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Ngoc Tran Thi Nhu</cp:lastModifiedBy>
  <cp:lastPrinted>2024-04-04T04:21:09Z</cp:lastPrinted>
  <dcterms:created xsi:type="dcterms:W3CDTF">2016-05-06T01:47:29Z</dcterms:created>
  <dcterms:modified xsi:type="dcterms:W3CDTF">2024-04-04T06:21:37Z</dcterms:modified>
</cp:coreProperties>
</file>