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HERSCHEL/3-SS25/2-PRODUCTION/2-STYLE-FILE/CUTTING DOCKET/PRO/CITY PACK/"/>
    </mc:Choice>
  </mc:AlternateContent>
  <xr:revisionPtr revIDLastSave="222" documentId="13_ncr:1_{89E543CB-8248-42F9-B262-B5ED3D3DEAAF}" xr6:coauthVersionLast="47" xr6:coauthVersionMax="47" xr10:uidLastSave="{E1E53B67-A0C0-4205-A60C-49CBBE0EFCC5}"/>
  <bookViews>
    <workbookView xWindow="-120" yWindow="-120" windowWidth="20730" windowHeight="11040" tabRatio="753" xr2:uid="{00000000-000D-0000-FFFF-FFFF00000000}"/>
  </bookViews>
  <sheets>
    <sheet name="1. CUTTING DOCKET" sheetId="1" r:id="rId1"/>
    <sheet name="GREY" sheetId="16" state="hidden" r:id="rId2"/>
    <sheet name="Sheet1" sheetId="19" r:id="rId3"/>
    <sheet name="2. TRIM CARD" sheetId="5" r:id="rId4"/>
    <sheet name="2. TRIM CARD (GREY)" sheetId="17" state="hidden" r:id="rId5"/>
    <sheet name="3. ĐỊNH VỊ HÌNH IN.THÊU" sheetId="7" state="hidden" r:id="rId6"/>
    <sheet name="MER.QT-04.BM4" sheetId="21" r:id="rId7"/>
    <sheet name="DETAIL (SS25-S1-CITY PACK)" sheetId="22" r:id="rId8"/>
    <sheet name="L=4%,W=3%- KHÔNG DYE" sheetId="24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SCM40" localSheetId="7">'[1]Raw material movement'!#REF!</definedName>
    <definedName name="____SCM40" localSheetId="8">'[1]Raw material movement'!#REF!</definedName>
    <definedName name="____SCM40" localSheetId="6">'[2]Raw material movement'!#REF!</definedName>
    <definedName name="____SCM40">'[2]Raw material movement'!#REF!</definedName>
    <definedName name="___SCM40" localSheetId="7">'[3]Raw material movement'!#REF!</definedName>
    <definedName name="___SCM40" localSheetId="8">'[3]Raw material movement'!#REF!</definedName>
    <definedName name="___SCM40" localSheetId="6">'[4]Raw material movement'!#REF!</definedName>
    <definedName name="___SCM40">'[4]Raw material movement'!#REF!</definedName>
    <definedName name="__SCM40" localSheetId="7">'[5]Raw material movement'!#REF!</definedName>
    <definedName name="__SCM40" localSheetId="8">'[5]Raw material movement'!#REF!</definedName>
    <definedName name="__SCM40" localSheetId="6">'[6]Raw material movement'!#REF!</definedName>
    <definedName name="__SCM40">'[6]Raw material movement'!#REF!</definedName>
    <definedName name="_2DATA_DATA2_L" localSheetId="7">'[7]#REF'!#REF!</definedName>
    <definedName name="_2DATA_DATA2_L" localSheetId="8">'[7]#REF'!#REF!</definedName>
    <definedName name="_2DATA_DATA2_L" localSheetId="6">'[8]#REF'!#REF!</definedName>
    <definedName name="_2DATA_DATA2_L">'[8]#REF'!#REF!</definedName>
    <definedName name="_DATA_DATA2_L" localSheetId="7">'[9]#REF'!#REF!</definedName>
    <definedName name="_DATA_DATA2_L" localSheetId="8">'[9]#REF'!#REF!</definedName>
    <definedName name="_DATA_DATA2_L" localSheetId="6">'[10]#REF'!#REF!</definedName>
    <definedName name="_DATA_DATA2_L">'[10]#REF'!#REF!</definedName>
    <definedName name="_Fill" localSheetId="3" hidden="1">#REF!</definedName>
    <definedName name="_Fill" localSheetId="4" hidden="1">#REF!</definedName>
    <definedName name="_Fill" localSheetId="7" hidden="1">#REF!</definedName>
    <definedName name="_Fill" localSheetId="8" hidden="1">#REF!</definedName>
    <definedName name="_Fill" localSheetId="6" hidden="1">#REF!</definedName>
    <definedName name="_Fill" hidden="1">#REF!</definedName>
    <definedName name="_xlnm._FilterDatabase" localSheetId="0" hidden="1">'1. CUTTING DOCKET'!$A$32:$R$52</definedName>
    <definedName name="_xlnm._FilterDatabase" localSheetId="7" hidden="1">'DETAIL (SS25-S1-CITY PACK)'!$A$2:$K$363</definedName>
    <definedName name="_xlnm._FilterDatabase" localSheetId="1" hidden="1">GREY!$A$64:$Q$131</definedName>
    <definedName name="_SCM40" localSheetId="7">'[3]Raw material movement'!#REF!</definedName>
    <definedName name="_SCM40" localSheetId="8">'[3]Raw material movement'!#REF!</definedName>
    <definedName name="_SCM40" localSheetId="6">'[4]Raw material movement'!#REF!</definedName>
    <definedName name="_SCM40">'[4]Raw material movement'!#REF!</definedName>
    <definedName name="AB" localSheetId="7">#REF!</definedName>
    <definedName name="AB" localSheetId="8">#REF!</definedName>
    <definedName name="AB" localSheetId="6">#REF!</definedName>
    <definedName name="AB">#REF!</definedName>
    <definedName name="CODE" localSheetId="7">[11]CODE!$A$6:$B$156</definedName>
    <definedName name="CODE" localSheetId="8">[11]CODE!$A$6:$B$156</definedName>
    <definedName name="CODE">[12]CODE!$A$6:$B$156</definedName>
    <definedName name="DA">'[13]Raw material movement'!#REF!</definedName>
    <definedName name="df" localSheetId="7">'[3]Raw material movement'!#REF!</definedName>
    <definedName name="df" localSheetId="8">'[3]Raw material movement'!#REF!</definedName>
    <definedName name="df">'[4]Raw material movement'!#REF!</definedName>
    <definedName name="dsdf" localSheetId="7">'[1]Raw material movement'!#REF!</definedName>
    <definedName name="dsdf" localSheetId="8">'[1]Raw material movement'!#REF!</definedName>
    <definedName name="dsdf">'[2]Raw material movement'!#REF!</definedName>
    <definedName name="GDFD" localSheetId="8">'[14]Raw material movement'!#REF!</definedName>
    <definedName name="GDFD">'[14]Raw material movement'!#REF!</definedName>
    <definedName name="IB" localSheetId="7">#REF!</definedName>
    <definedName name="IB" localSheetId="8">#REF!</definedName>
    <definedName name="IB" localSheetId="6">#REF!</definedName>
    <definedName name="IB">#REF!</definedName>
    <definedName name="INTERNAL_INVOICE" localSheetId="7">[15]UN!#REF!</definedName>
    <definedName name="INTERNAL_INVOICE" localSheetId="8">[15]UN!#REF!</definedName>
    <definedName name="INTERNAL_INVOICE" localSheetId="6">[15]UN!#REF!</definedName>
    <definedName name="INTERNAL_INVOICE">[15]UN!#REF!</definedName>
    <definedName name="MAHANG" localSheetId="7">#REF!</definedName>
    <definedName name="MAHANG" localSheetId="8">#REF!</definedName>
    <definedName name="MAHANG" localSheetId="6">#REF!</definedName>
    <definedName name="MAHANG">#REF!</definedName>
    <definedName name="MAVT" localSheetId="7">[16]Code!$A$7:$A$73</definedName>
    <definedName name="MAVT" localSheetId="8">[16]Code!$A$7:$A$73</definedName>
    <definedName name="MAVT">[17]Code!$A$7:$A$73</definedName>
    <definedName name="PRICE" localSheetId="7">#REF!</definedName>
    <definedName name="PRICE" localSheetId="8">#REF!</definedName>
    <definedName name="PRICE" localSheetId="6">#REF!</definedName>
    <definedName name="PRICE">#REF!</definedName>
    <definedName name="_xlnm.Print_Area" localSheetId="0">'1. CUTTING DOCKET'!$A$1:$Q$79</definedName>
    <definedName name="_xlnm.Print_Area" localSheetId="3">'2. TRIM CARD'!$A$1:$B$40</definedName>
    <definedName name="_xlnm.Print_Area" localSheetId="4">'2. TRIM CARD (GREY)'!$A$1:$E$39</definedName>
    <definedName name="_xlnm.Print_Area" localSheetId="7">'DETAIL (SS25-S1-CITY PACK)'!$A$1:$I$355</definedName>
    <definedName name="_xlnm.Print_Area" localSheetId="1">GREY!$A$1:$P$169</definedName>
    <definedName name="_xlnm.Print_Area" localSheetId="8">'L=4%,W=3%- KHÔNG DYE'!$A$1:$L$24</definedName>
    <definedName name="_xlnm.Print_Area" localSheetId="6">'MER.QT-04.BM4'!$A$1:$H$19</definedName>
    <definedName name="_xlnm.Print_Area" localSheetId="2">Sheet1!$A$1:$P$35</definedName>
    <definedName name="_xlnm.Print_Titles" localSheetId="0">'1. CUTTING DOCKET'!$1:$16</definedName>
    <definedName name="_xlnm.Print_Titles" localSheetId="3">'2. TRIM CARD'!$1:$5</definedName>
    <definedName name="_xlnm.Print_Titles" localSheetId="4">'2. TRIM CARD (GREY)'!$1:$5</definedName>
    <definedName name="_xlnm.Print_Titles" localSheetId="7">'DETAIL (SS25-S1-CITY PACK)'!$1:$2</definedName>
    <definedName name="_xlnm.Print_Titles" localSheetId="1">GREY!$1:$15</definedName>
    <definedName name="style" localSheetId="7">#REF!</definedName>
    <definedName name="style" localSheetId="8">#REF!</definedName>
    <definedName name="style" localSheetId="6">#REF!</definedName>
    <definedName name="style">#REF!</definedName>
    <definedName name="WAFORD" localSheetId="7">#REF!</definedName>
    <definedName name="WAFORD" localSheetId="8">#REF!</definedName>
    <definedName name="WAFORD" localSheetId="6">#REF!</definedName>
    <definedName name="WAFOR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2" i="1" l="1"/>
  <c r="K43" i="1"/>
  <c r="K44" i="1"/>
  <c r="K45" i="1"/>
  <c r="K46" i="1"/>
  <c r="K47" i="1"/>
  <c r="K48" i="1"/>
  <c r="K49" i="1"/>
  <c r="K41" i="1"/>
  <c r="K35" i="1"/>
  <c r="K36" i="1"/>
  <c r="K37" i="1"/>
  <c r="K38" i="1"/>
  <c r="K34" i="1"/>
  <c r="J23" i="24"/>
  <c r="K23" i="24" s="1"/>
  <c r="L23" i="24" s="1"/>
  <c r="G23" i="24"/>
  <c r="J22" i="24"/>
  <c r="K22" i="24" s="1"/>
  <c r="L22" i="24" s="1"/>
  <c r="G22" i="24"/>
  <c r="J21" i="24"/>
  <c r="K21" i="24" s="1"/>
  <c r="L21" i="24" s="1"/>
  <c r="G21" i="24"/>
  <c r="J20" i="24"/>
  <c r="K20" i="24" s="1"/>
  <c r="L20" i="24" s="1"/>
  <c r="G20" i="24"/>
  <c r="J19" i="24"/>
  <c r="K19" i="24" s="1"/>
  <c r="L19" i="24" s="1"/>
  <c r="G19" i="24"/>
  <c r="J18" i="24"/>
  <c r="K18" i="24" s="1"/>
  <c r="L18" i="24" s="1"/>
  <c r="G18" i="24"/>
  <c r="J17" i="24"/>
  <c r="K17" i="24" s="1"/>
  <c r="L17" i="24" s="1"/>
  <c r="G17" i="24"/>
  <c r="J16" i="24"/>
  <c r="K16" i="24" s="1"/>
  <c r="L16" i="24" s="1"/>
  <c r="G16" i="24"/>
  <c r="J15" i="24"/>
  <c r="K15" i="24" s="1"/>
  <c r="L15" i="24" s="1"/>
  <c r="G15" i="24"/>
  <c r="J14" i="24"/>
  <c r="K14" i="24" s="1"/>
  <c r="L14" i="24" s="1"/>
  <c r="G14" i="24"/>
  <c r="J13" i="24"/>
  <c r="K13" i="24" s="1"/>
  <c r="L13" i="24" s="1"/>
  <c r="G13" i="24"/>
  <c r="J12" i="24"/>
  <c r="K12" i="24" s="1"/>
  <c r="L12" i="24" s="1"/>
  <c r="G12" i="24"/>
  <c r="J11" i="24"/>
  <c r="K11" i="24" s="1"/>
  <c r="L11" i="24" s="1"/>
  <c r="G11" i="24"/>
  <c r="J10" i="24"/>
  <c r="K10" i="24" s="1"/>
  <c r="L10" i="24" s="1"/>
  <c r="G10" i="24"/>
  <c r="J9" i="24"/>
  <c r="K9" i="24" s="1"/>
  <c r="L9" i="24" s="1"/>
  <c r="G9" i="24"/>
  <c r="J8" i="24"/>
  <c r="K8" i="24" s="1"/>
  <c r="L8" i="24" s="1"/>
  <c r="G8" i="24"/>
  <c r="D8" i="21" l="1"/>
  <c r="H363" i="22" l="1"/>
  <c r="J362" i="22"/>
  <c r="I362" i="22"/>
  <c r="J361" i="22"/>
  <c r="I361" i="22"/>
  <c r="J360" i="22"/>
  <c r="I360" i="22"/>
  <c r="J359" i="22"/>
  <c r="I359" i="22"/>
  <c r="J358" i="22"/>
  <c r="I358" i="22"/>
  <c r="J357" i="22"/>
  <c r="I357" i="22"/>
  <c r="J356" i="22"/>
  <c r="I356" i="22"/>
  <c r="J355" i="22"/>
  <c r="I355" i="22"/>
  <c r="J354" i="22"/>
  <c r="I354" i="22"/>
  <c r="J353" i="22"/>
  <c r="I353" i="22"/>
  <c r="J352" i="22"/>
  <c r="I352" i="22"/>
  <c r="J351" i="22"/>
  <c r="I351" i="22"/>
  <c r="J350" i="22"/>
  <c r="I350" i="22"/>
  <c r="J349" i="22"/>
  <c r="I349" i="22"/>
  <c r="J348" i="22"/>
  <c r="I348" i="22"/>
  <c r="J347" i="22"/>
  <c r="I347" i="22"/>
  <c r="J346" i="22"/>
  <c r="I346" i="22"/>
  <c r="J345" i="22"/>
  <c r="I345" i="22"/>
  <c r="J344" i="22"/>
  <c r="I344" i="22"/>
  <c r="J343" i="22"/>
  <c r="I343" i="22"/>
  <c r="J342" i="22"/>
  <c r="I342" i="22"/>
  <c r="J341" i="22"/>
  <c r="I341" i="22"/>
  <c r="J340" i="22"/>
  <c r="I340" i="22"/>
  <c r="J339" i="22"/>
  <c r="I339" i="22"/>
  <c r="J338" i="22"/>
  <c r="I338" i="22"/>
  <c r="J337" i="22"/>
  <c r="I337" i="22"/>
  <c r="J336" i="22"/>
  <c r="I336" i="22"/>
  <c r="J335" i="22"/>
  <c r="I335" i="22"/>
  <c r="J334" i="22"/>
  <c r="I334" i="22"/>
  <c r="J333" i="22"/>
  <c r="I333" i="22"/>
  <c r="J332" i="22"/>
  <c r="I332" i="22"/>
  <c r="J331" i="22"/>
  <c r="I331" i="22"/>
  <c r="J330" i="22"/>
  <c r="I330" i="22"/>
  <c r="J329" i="22"/>
  <c r="I329" i="22"/>
  <c r="J328" i="22"/>
  <c r="I328" i="22"/>
  <c r="J327" i="22"/>
  <c r="I327" i="22"/>
  <c r="J326" i="22"/>
  <c r="I326" i="22"/>
  <c r="J325" i="22"/>
  <c r="I325" i="22"/>
  <c r="J324" i="22"/>
  <c r="I324" i="22"/>
  <c r="J323" i="22"/>
  <c r="I323" i="22"/>
  <c r="J322" i="22"/>
  <c r="I322" i="22"/>
  <c r="J321" i="22"/>
  <c r="I321" i="22"/>
  <c r="J320" i="22"/>
  <c r="I320" i="22"/>
  <c r="J319" i="22"/>
  <c r="I319" i="22"/>
  <c r="J318" i="22"/>
  <c r="I318" i="22"/>
  <c r="J317" i="22"/>
  <c r="I317" i="22"/>
  <c r="J316" i="22"/>
  <c r="I316" i="22"/>
  <c r="J315" i="22"/>
  <c r="I315" i="22"/>
  <c r="J314" i="22"/>
  <c r="I314" i="22"/>
  <c r="J313" i="22"/>
  <c r="I313" i="22"/>
  <c r="J312" i="22"/>
  <c r="I312" i="22"/>
  <c r="J311" i="22"/>
  <c r="I311" i="22"/>
  <c r="J310" i="22"/>
  <c r="I310" i="22"/>
  <c r="J309" i="22"/>
  <c r="I309" i="22"/>
  <c r="J308" i="22"/>
  <c r="I308" i="22"/>
  <c r="J307" i="22"/>
  <c r="I307" i="22"/>
  <c r="J306" i="22"/>
  <c r="I306" i="22"/>
  <c r="J305" i="22"/>
  <c r="I305" i="22"/>
  <c r="J304" i="22"/>
  <c r="I304" i="22"/>
  <c r="J303" i="22"/>
  <c r="I303" i="22"/>
  <c r="J302" i="22"/>
  <c r="I302" i="22"/>
  <c r="J301" i="22"/>
  <c r="I301" i="22"/>
  <c r="J300" i="22"/>
  <c r="I300" i="22"/>
  <c r="J299" i="22"/>
  <c r="I299" i="22"/>
  <c r="J298" i="22"/>
  <c r="I298" i="22"/>
  <c r="J297" i="22"/>
  <c r="I297" i="22"/>
  <c r="J296" i="22"/>
  <c r="I296" i="22"/>
  <c r="J295" i="22"/>
  <c r="I295" i="22"/>
  <c r="J294" i="22"/>
  <c r="I294" i="22"/>
  <c r="J293" i="22"/>
  <c r="I293" i="22"/>
  <c r="J292" i="22"/>
  <c r="I292" i="22"/>
  <c r="J291" i="22"/>
  <c r="I291" i="22"/>
  <c r="J290" i="22"/>
  <c r="I290" i="22"/>
  <c r="J289" i="22"/>
  <c r="I289" i="22"/>
  <c r="J288" i="22"/>
  <c r="I288" i="22"/>
  <c r="J287" i="22"/>
  <c r="I287" i="22"/>
  <c r="J286" i="22"/>
  <c r="I286" i="22"/>
  <c r="J285" i="22"/>
  <c r="I285" i="22"/>
  <c r="J284" i="22"/>
  <c r="I284" i="22"/>
  <c r="J283" i="22"/>
  <c r="I283" i="22"/>
  <c r="J282" i="22"/>
  <c r="I282" i="22"/>
  <c r="J281" i="22"/>
  <c r="I281" i="22"/>
  <c r="J280" i="22"/>
  <c r="I280" i="22"/>
  <c r="J279" i="22"/>
  <c r="I279" i="22"/>
  <c r="J278" i="22"/>
  <c r="I278" i="22"/>
  <c r="J277" i="22"/>
  <c r="I277" i="22"/>
  <c r="J276" i="22"/>
  <c r="I276" i="22"/>
  <c r="J275" i="22"/>
  <c r="I275" i="22"/>
  <c r="J274" i="22"/>
  <c r="I274" i="22"/>
  <c r="J273" i="22"/>
  <c r="I273" i="22"/>
  <c r="J272" i="22"/>
  <c r="I272" i="22"/>
  <c r="J271" i="22"/>
  <c r="I271" i="22"/>
  <c r="J270" i="22"/>
  <c r="I270" i="22"/>
  <c r="J269" i="22"/>
  <c r="I269" i="22"/>
  <c r="J268" i="22"/>
  <c r="I268" i="22"/>
  <c r="J267" i="22"/>
  <c r="I267" i="22"/>
  <c r="J266" i="22"/>
  <c r="I266" i="22"/>
  <c r="J265" i="22"/>
  <c r="I265" i="22"/>
  <c r="J264" i="22"/>
  <c r="I264" i="22"/>
  <c r="J263" i="22"/>
  <c r="I263" i="22"/>
  <c r="J262" i="22"/>
  <c r="I262" i="22"/>
  <c r="J261" i="22"/>
  <c r="I261" i="22"/>
  <c r="J260" i="22"/>
  <c r="I260" i="22"/>
  <c r="J259" i="22"/>
  <c r="I259" i="22"/>
  <c r="J258" i="22"/>
  <c r="I258" i="22"/>
  <c r="J257" i="22"/>
  <c r="I257" i="22"/>
  <c r="J256" i="22"/>
  <c r="I256" i="22"/>
  <c r="J255" i="22"/>
  <c r="I255" i="22"/>
  <c r="J254" i="22"/>
  <c r="I254" i="22"/>
  <c r="J253" i="22"/>
  <c r="I253" i="22"/>
  <c r="J252" i="22"/>
  <c r="I252" i="22"/>
  <c r="J251" i="22"/>
  <c r="I251" i="22"/>
  <c r="J250" i="22"/>
  <c r="I250" i="22"/>
  <c r="J249" i="22"/>
  <c r="I249" i="22"/>
  <c r="J248" i="22"/>
  <c r="I248" i="22"/>
  <c r="J247" i="22"/>
  <c r="I247" i="22"/>
  <c r="J246" i="22"/>
  <c r="I246" i="22"/>
  <c r="J245" i="22"/>
  <c r="I245" i="22"/>
  <c r="J244" i="22"/>
  <c r="I244" i="22"/>
  <c r="J243" i="22"/>
  <c r="I243" i="22"/>
  <c r="J242" i="22"/>
  <c r="I242" i="22"/>
  <c r="J241" i="22"/>
  <c r="I241" i="22"/>
  <c r="J240" i="22"/>
  <c r="I240" i="22"/>
  <c r="J239" i="22"/>
  <c r="I239" i="22"/>
  <c r="J238" i="22"/>
  <c r="I238" i="22"/>
  <c r="J237" i="22"/>
  <c r="I237" i="22"/>
  <c r="J236" i="22"/>
  <c r="I236" i="22"/>
  <c r="J235" i="22"/>
  <c r="I235" i="22"/>
  <c r="J234" i="22"/>
  <c r="I234" i="22"/>
  <c r="J233" i="22"/>
  <c r="I233" i="22"/>
  <c r="J232" i="22"/>
  <c r="I232" i="22"/>
  <c r="J231" i="22"/>
  <c r="I231" i="22"/>
  <c r="J230" i="22"/>
  <c r="I230" i="22"/>
  <c r="J229" i="22"/>
  <c r="I229" i="22"/>
  <c r="J228" i="22"/>
  <c r="I228" i="22"/>
  <c r="J227" i="22"/>
  <c r="I227" i="22"/>
  <c r="J226" i="22"/>
  <c r="I226" i="22"/>
  <c r="J225" i="22"/>
  <c r="I225" i="22"/>
  <c r="J224" i="22"/>
  <c r="I224" i="22"/>
  <c r="J223" i="22"/>
  <c r="I223" i="22"/>
  <c r="J222" i="22"/>
  <c r="I222" i="22"/>
  <c r="J221" i="22"/>
  <c r="I221" i="22"/>
  <c r="J220" i="22"/>
  <c r="I220" i="22"/>
  <c r="J219" i="22"/>
  <c r="I219" i="22"/>
  <c r="J218" i="22"/>
  <c r="I218" i="22"/>
  <c r="J217" i="22"/>
  <c r="I217" i="22"/>
  <c r="J216" i="22"/>
  <c r="I216" i="22"/>
  <c r="J215" i="22"/>
  <c r="I215" i="22"/>
  <c r="J214" i="22"/>
  <c r="I214" i="22"/>
  <c r="J213" i="22"/>
  <c r="I213" i="22"/>
  <c r="J212" i="22"/>
  <c r="I212" i="22"/>
  <c r="J211" i="22"/>
  <c r="I211" i="22"/>
  <c r="J210" i="22"/>
  <c r="I210" i="22"/>
  <c r="J209" i="22"/>
  <c r="I209" i="22"/>
  <c r="J208" i="22"/>
  <c r="I208" i="22"/>
  <c r="J207" i="22"/>
  <c r="I207" i="22"/>
  <c r="J206" i="22"/>
  <c r="I206" i="22"/>
  <c r="J205" i="22"/>
  <c r="I205" i="22"/>
  <c r="J204" i="22"/>
  <c r="I204" i="22"/>
  <c r="J203" i="22"/>
  <c r="I203" i="22"/>
  <c r="J202" i="22"/>
  <c r="I202" i="22"/>
  <c r="J201" i="22"/>
  <c r="I201" i="22"/>
  <c r="J200" i="22"/>
  <c r="I200" i="22"/>
  <c r="J199" i="22"/>
  <c r="I199" i="22"/>
  <c r="J198" i="22"/>
  <c r="I198" i="22"/>
  <c r="J197" i="22"/>
  <c r="I197" i="22"/>
  <c r="J196" i="22"/>
  <c r="I196" i="22"/>
  <c r="J195" i="22"/>
  <c r="I195" i="22"/>
  <c r="J194" i="22"/>
  <c r="I194" i="22"/>
  <c r="J193" i="22"/>
  <c r="I193" i="22"/>
  <c r="J192" i="22"/>
  <c r="I192" i="22"/>
  <c r="J191" i="22"/>
  <c r="I191" i="22"/>
  <c r="J190" i="22"/>
  <c r="I190" i="22"/>
  <c r="J189" i="22"/>
  <c r="I189" i="22"/>
  <c r="J188" i="22"/>
  <c r="I188" i="22"/>
  <c r="J187" i="22"/>
  <c r="I187" i="22"/>
  <c r="J186" i="22"/>
  <c r="I186" i="22"/>
  <c r="J185" i="22"/>
  <c r="I185" i="22"/>
  <c r="J184" i="22"/>
  <c r="I184" i="22"/>
  <c r="J183" i="22"/>
  <c r="I183" i="22"/>
  <c r="J182" i="22"/>
  <c r="I182" i="22"/>
  <c r="J181" i="22"/>
  <c r="I181" i="22"/>
  <c r="J180" i="22"/>
  <c r="I180" i="22"/>
  <c r="J179" i="22"/>
  <c r="I179" i="22"/>
  <c r="J178" i="22"/>
  <c r="I178" i="22"/>
  <c r="J177" i="22"/>
  <c r="I177" i="22"/>
  <c r="J176" i="22"/>
  <c r="I176" i="22"/>
  <c r="J175" i="22"/>
  <c r="I175" i="22"/>
  <c r="J174" i="22"/>
  <c r="I174" i="22"/>
  <c r="J173" i="22"/>
  <c r="I173" i="22"/>
  <c r="J172" i="22"/>
  <c r="I172" i="22"/>
  <c r="J171" i="22"/>
  <c r="I171" i="22"/>
  <c r="J170" i="22"/>
  <c r="I170" i="22"/>
  <c r="J169" i="22"/>
  <c r="I169" i="22"/>
  <c r="J168" i="22"/>
  <c r="I168" i="22"/>
  <c r="J167" i="22"/>
  <c r="I167" i="22"/>
  <c r="J166" i="22"/>
  <c r="I166" i="22"/>
  <c r="J165" i="22"/>
  <c r="I165" i="22"/>
  <c r="J164" i="22"/>
  <c r="I164" i="22"/>
  <c r="J163" i="22"/>
  <c r="I163" i="22"/>
  <c r="J162" i="22"/>
  <c r="I162" i="22"/>
  <c r="J161" i="22"/>
  <c r="I161" i="22"/>
  <c r="J160" i="22"/>
  <c r="I160" i="22"/>
  <c r="J159" i="22"/>
  <c r="I159" i="22"/>
  <c r="J158" i="22"/>
  <c r="I158" i="22"/>
  <c r="J157" i="22"/>
  <c r="I157" i="22"/>
  <c r="J156" i="22"/>
  <c r="I156" i="22"/>
  <c r="J155" i="22"/>
  <c r="I155" i="22"/>
  <c r="J154" i="22"/>
  <c r="I154" i="22"/>
  <c r="J153" i="22"/>
  <c r="I153" i="22"/>
  <c r="J152" i="22"/>
  <c r="I152" i="22"/>
  <c r="J151" i="22"/>
  <c r="I151" i="22"/>
  <c r="J150" i="22"/>
  <c r="I150" i="22"/>
  <c r="J149" i="22"/>
  <c r="I149" i="22"/>
  <c r="J148" i="22"/>
  <c r="I148" i="22"/>
  <c r="J147" i="22"/>
  <c r="I147" i="22"/>
  <c r="J146" i="22"/>
  <c r="I146" i="22"/>
  <c r="J145" i="22"/>
  <c r="I145" i="22"/>
  <c r="J144" i="22"/>
  <c r="I144" i="22"/>
  <c r="J143" i="22"/>
  <c r="I143" i="22"/>
  <c r="J142" i="22"/>
  <c r="I142" i="22"/>
  <c r="J141" i="22"/>
  <c r="I141" i="22"/>
  <c r="J140" i="22"/>
  <c r="I140" i="22"/>
  <c r="J139" i="22"/>
  <c r="I139" i="22"/>
  <c r="J138" i="22"/>
  <c r="I138" i="22"/>
  <c r="J137" i="22"/>
  <c r="I137" i="22"/>
  <c r="J136" i="22"/>
  <c r="I136" i="22"/>
  <c r="J135" i="22"/>
  <c r="I135" i="22"/>
  <c r="J134" i="22"/>
  <c r="I134" i="22"/>
  <c r="J133" i="22"/>
  <c r="I133" i="22"/>
  <c r="J132" i="22"/>
  <c r="I132" i="22"/>
  <c r="J131" i="22"/>
  <c r="I131" i="22"/>
  <c r="J130" i="22"/>
  <c r="I130" i="22"/>
  <c r="J129" i="22"/>
  <c r="I129" i="22"/>
  <c r="J128" i="22"/>
  <c r="I128" i="22"/>
  <c r="J127" i="22"/>
  <c r="I127" i="22"/>
  <c r="J126" i="22"/>
  <c r="I126" i="22"/>
  <c r="J125" i="22"/>
  <c r="I125" i="22"/>
  <c r="J124" i="22"/>
  <c r="I124" i="22"/>
  <c r="J123" i="22"/>
  <c r="I123" i="22"/>
  <c r="J122" i="22"/>
  <c r="I122" i="22"/>
  <c r="J121" i="22"/>
  <c r="I121" i="22"/>
  <c r="J120" i="22"/>
  <c r="I120" i="22"/>
  <c r="J119" i="22"/>
  <c r="I119" i="22"/>
  <c r="J118" i="22"/>
  <c r="I118" i="22"/>
  <c r="J117" i="22"/>
  <c r="I117" i="22"/>
  <c r="J116" i="22"/>
  <c r="I116" i="22"/>
  <c r="J115" i="22"/>
  <c r="I115" i="22"/>
  <c r="J114" i="22"/>
  <c r="I114" i="22"/>
  <c r="J113" i="22"/>
  <c r="I113" i="22"/>
  <c r="J112" i="22"/>
  <c r="I112" i="22"/>
  <c r="J111" i="22"/>
  <c r="I111" i="22"/>
  <c r="J110" i="22"/>
  <c r="I110" i="22"/>
  <c r="J109" i="22"/>
  <c r="I109" i="22"/>
  <c r="J108" i="22"/>
  <c r="I108" i="22"/>
  <c r="J107" i="22"/>
  <c r="I107" i="22"/>
  <c r="J106" i="22"/>
  <c r="I106" i="22"/>
  <c r="J105" i="22"/>
  <c r="I105" i="22"/>
  <c r="J104" i="22"/>
  <c r="I104" i="22"/>
  <c r="J103" i="22"/>
  <c r="I103" i="22"/>
  <c r="J102" i="22"/>
  <c r="I102" i="22"/>
  <c r="J101" i="22"/>
  <c r="I101" i="22"/>
  <c r="J100" i="22"/>
  <c r="I100" i="22"/>
  <c r="J99" i="22"/>
  <c r="I99" i="22"/>
  <c r="J98" i="22"/>
  <c r="I98" i="22"/>
  <c r="J97" i="22"/>
  <c r="I97" i="22"/>
  <c r="J96" i="22"/>
  <c r="I96" i="22"/>
  <c r="J95" i="22"/>
  <c r="I95" i="22"/>
  <c r="J94" i="22"/>
  <c r="I94" i="22"/>
  <c r="J93" i="22"/>
  <c r="I93" i="22"/>
  <c r="J92" i="22"/>
  <c r="I92" i="22"/>
  <c r="J91" i="22"/>
  <c r="I91" i="22"/>
  <c r="J90" i="22"/>
  <c r="I90" i="22"/>
  <c r="J89" i="22"/>
  <c r="I89" i="22"/>
  <c r="J88" i="22"/>
  <c r="I88" i="22"/>
  <c r="J87" i="22"/>
  <c r="I87" i="22"/>
  <c r="J86" i="22"/>
  <c r="I86" i="22"/>
  <c r="J85" i="22"/>
  <c r="I85" i="22"/>
  <c r="J84" i="22"/>
  <c r="I84" i="22"/>
  <c r="J83" i="22"/>
  <c r="I83" i="22"/>
  <c r="J82" i="22"/>
  <c r="I82" i="22"/>
  <c r="J81" i="22"/>
  <c r="I81" i="22"/>
  <c r="J80" i="22"/>
  <c r="I80" i="22"/>
  <c r="J79" i="22"/>
  <c r="I79" i="22"/>
  <c r="J78" i="22"/>
  <c r="I78" i="22"/>
  <c r="J77" i="22"/>
  <c r="I77" i="22"/>
  <c r="J76" i="22"/>
  <c r="I76" i="22"/>
  <c r="J75" i="22"/>
  <c r="I75" i="22"/>
  <c r="J74" i="22"/>
  <c r="I74" i="22"/>
  <c r="J73" i="22"/>
  <c r="I73" i="22"/>
  <c r="J72" i="22"/>
  <c r="I72" i="22"/>
  <c r="J71" i="22"/>
  <c r="I71" i="22"/>
  <c r="J70" i="22"/>
  <c r="I70" i="22"/>
  <c r="J69" i="22"/>
  <c r="I69" i="22"/>
  <c r="J68" i="22"/>
  <c r="I68" i="22"/>
  <c r="J67" i="22"/>
  <c r="I67" i="22"/>
  <c r="J66" i="22"/>
  <c r="I66" i="22"/>
  <c r="J65" i="22"/>
  <c r="I65" i="22"/>
  <c r="J64" i="22"/>
  <c r="I64" i="22"/>
  <c r="J63" i="22"/>
  <c r="I63" i="22"/>
  <c r="J62" i="22"/>
  <c r="I62" i="22"/>
  <c r="J61" i="22"/>
  <c r="I61" i="22"/>
  <c r="J60" i="22"/>
  <c r="I60" i="22"/>
  <c r="J59" i="22"/>
  <c r="I59" i="22"/>
  <c r="J58" i="22"/>
  <c r="I58" i="22"/>
  <c r="J57" i="22"/>
  <c r="I57" i="22"/>
  <c r="J56" i="22"/>
  <c r="I56" i="22"/>
  <c r="J55" i="22"/>
  <c r="I55" i="22"/>
  <c r="J54" i="22"/>
  <c r="I54" i="22"/>
  <c r="J53" i="22"/>
  <c r="I53" i="22"/>
  <c r="J52" i="22"/>
  <c r="I52" i="22"/>
  <c r="J51" i="22"/>
  <c r="I51" i="22"/>
  <c r="J50" i="22"/>
  <c r="I50" i="22"/>
  <c r="J49" i="22"/>
  <c r="I49" i="22"/>
  <c r="J48" i="22"/>
  <c r="I48" i="22"/>
  <c r="J47" i="22"/>
  <c r="I47" i="22"/>
  <c r="J46" i="22"/>
  <c r="I46" i="22"/>
  <c r="J45" i="22"/>
  <c r="I45" i="22"/>
  <c r="J44" i="22"/>
  <c r="I44" i="22"/>
  <c r="J43" i="22"/>
  <c r="I43" i="22"/>
  <c r="J42" i="22"/>
  <c r="I42" i="22"/>
  <c r="J41" i="22"/>
  <c r="I41" i="22"/>
  <c r="J40" i="22"/>
  <c r="I40" i="22"/>
  <c r="J39" i="22"/>
  <c r="I39" i="22"/>
  <c r="J38" i="22"/>
  <c r="I38" i="22"/>
  <c r="J37" i="22"/>
  <c r="I37" i="22"/>
  <c r="J36" i="22"/>
  <c r="I36" i="22"/>
  <c r="J35" i="22"/>
  <c r="I35" i="22"/>
  <c r="J34" i="22"/>
  <c r="I34" i="22"/>
  <c r="J33" i="22"/>
  <c r="I33" i="22"/>
  <c r="J32" i="22"/>
  <c r="I32" i="22"/>
  <c r="J31" i="22"/>
  <c r="I31" i="22"/>
  <c r="J30" i="22"/>
  <c r="I30" i="22"/>
  <c r="J29" i="22"/>
  <c r="I29" i="22"/>
  <c r="J28" i="22"/>
  <c r="I28" i="22"/>
  <c r="J27" i="22"/>
  <c r="I27" i="22"/>
  <c r="J26" i="22"/>
  <c r="I26" i="22"/>
  <c r="J25" i="22"/>
  <c r="I25" i="22"/>
  <c r="J24" i="22"/>
  <c r="I24" i="22"/>
  <c r="J23" i="22"/>
  <c r="I23" i="22"/>
  <c r="J22" i="22"/>
  <c r="I22" i="22"/>
  <c r="J21" i="22"/>
  <c r="I21" i="22"/>
  <c r="J20" i="22"/>
  <c r="I20" i="22"/>
  <c r="J19" i="22"/>
  <c r="I19" i="22"/>
  <c r="J18" i="22"/>
  <c r="I18" i="22"/>
  <c r="J17" i="22"/>
  <c r="I17" i="22"/>
  <c r="J16" i="22"/>
  <c r="I16" i="22"/>
  <c r="J15" i="22"/>
  <c r="I15" i="22"/>
  <c r="J14" i="22"/>
  <c r="I14" i="22"/>
  <c r="J13" i="22"/>
  <c r="I13" i="22"/>
  <c r="J12" i="22"/>
  <c r="I12" i="22"/>
  <c r="J11" i="22"/>
  <c r="I11" i="22"/>
  <c r="J10" i="22"/>
  <c r="I10" i="22"/>
  <c r="J9" i="22"/>
  <c r="I9" i="22"/>
  <c r="J8" i="22"/>
  <c r="I8" i="22"/>
  <c r="J7" i="22"/>
  <c r="I7" i="22"/>
  <c r="J6" i="22"/>
  <c r="I6" i="22"/>
  <c r="J5" i="22"/>
  <c r="I5" i="22"/>
  <c r="J4" i="22"/>
  <c r="I4" i="22"/>
  <c r="J3" i="22"/>
  <c r="I3" i="22"/>
  <c r="G8" i="21"/>
  <c r="I363" i="22" l="1"/>
  <c r="B39" i="5"/>
  <c r="A39" i="5"/>
  <c r="B37" i="5"/>
  <c r="A37" i="5"/>
  <c r="B35" i="5"/>
  <c r="A35" i="5"/>
  <c r="B33" i="5"/>
  <c r="A33" i="5"/>
  <c r="B31" i="5"/>
  <c r="A31" i="5"/>
  <c r="B29" i="5"/>
  <c r="A29" i="5"/>
  <c r="B27" i="5"/>
  <c r="A27" i="5"/>
  <c r="B26" i="5"/>
  <c r="B25" i="5"/>
  <c r="A25" i="5"/>
  <c r="L49" i="1"/>
  <c r="I49" i="1"/>
  <c r="H49" i="1"/>
  <c r="L48" i="1"/>
  <c r="I48" i="1"/>
  <c r="H48" i="1"/>
  <c r="L47" i="1"/>
  <c r="I47" i="1"/>
  <c r="H47" i="1"/>
  <c r="I46" i="1"/>
  <c r="H46" i="1"/>
  <c r="I45" i="1"/>
  <c r="H45" i="1"/>
  <c r="L44" i="1"/>
  <c r="I44" i="1"/>
  <c r="H44" i="1"/>
  <c r="I43" i="1"/>
  <c r="H43" i="1"/>
  <c r="I42" i="1"/>
  <c r="H42" i="1"/>
  <c r="I41" i="1"/>
  <c r="H41" i="1"/>
  <c r="H34" i="1" l="1"/>
  <c r="I34" i="1"/>
  <c r="H35" i="1"/>
  <c r="I35" i="1"/>
  <c r="H36" i="1"/>
  <c r="I36" i="1"/>
  <c r="H37" i="1"/>
  <c r="I37" i="1"/>
  <c r="H38" i="1"/>
  <c r="I38" i="1"/>
  <c r="G21" i="1" l="1"/>
  <c r="G23" i="1" s="1"/>
  <c r="B5" i="5" l="1"/>
  <c r="B7" i="5" l="1"/>
  <c r="A15" i="5" l="1"/>
  <c r="A10" i="5"/>
  <c r="B55" i="1"/>
  <c r="B28" i="1" l="1"/>
  <c r="K21" i="1"/>
  <c r="J21" i="1"/>
  <c r="I21" i="1"/>
  <c r="H21" i="1"/>
  <c r="A23" i="5" l="1"/>
  <c r="A11" i="5"/>
  <c r="B13" i="5" l="1"/>
  <c r="B21" i="5" l="1"/>
  <c r="B23" i="5" s="1"/>
  <c r="A21" i="5"/>
  <c r="B18" i="5"/>
  <c r="A18" i="5" l="1"/>
  <c r="B15" i="5" l="1"/>
  <c r="F33" i="1" l="1"/>
  <c r="H33" i="1" l="1"/>
  <c r="B3" i="5" l="1"/>
  <c r="B2" i="5"/>
  <c r="C21" i="1" l="1"/>
  <c r="H23" i="1"/>
  <c r="E79" i="1" s="1"/>
  <c r="I23" i="1"/>
  <c r="F79" i="1" s="1"/>
  <c r="J23" i="1"/>
  <c r="G79" i="1" s="1"/>
  <c r="K23" i="1"/>
  <c r="H79" i="1" s="1"/>
  <c r="F21" i="1"/>
  <c r="F23" i="1" s="1"/>
  <c r="C79" i="1" s="1"/>
  <c r="D79" i="1"/>
  <c r="A8" i="5"/>
  <c r="J51" i="16"/>
  <c r="L66" i="16"/>
  <c r="B38" i="17"/>
  <c r="A38" i="17"/>
  <c r="B32" i="17"/>
  <c r="B30" i="17"/>
  <c r="A30" i="17"/>
  <c r="B28" i="17"/>
  <c r="A28" i="17"/>
  <c r="B26" i="17"/>
  <c r="B24" i="17"/>
  <c r="A24" i="17"/>
  <c r="B22" i="17"/>
  <c r="A22" i="17"/>
  <c r="B20" i="17"/>
  <c r="A20" i="17"/>
  <c r="B18" i="17"/>
  <c r="A18" i="17"/>
  <c r="B17" i="17"/>
  <c r="A17" i="17"/>
  <c r="E16" i="17"/>
  <c r="D16" i="17"/>
  <c r="C16" i="17"/>
  <c r="B16" i="17"/>
  <c r="A14" i="17"/>
  <c r="E13" i="17"/>
  <c r="B13" i="17"/>
  <c r="A13" i="17"/>
  <c r="A12" i="17"/>
  <c r="A11" i="17"/>
  <c r="A9" i="17"/>
  <c r="A8" i="17"/>
  <c r="B7" i="17"/>
  <c r="E5" i="17"/>
  <c r="D5" i="17"/>
  <c r="C5" i="17"/>
  <c r="B4" i="17"/>
  <c r="A4" i="17"/>
  <c r="B3" i="17"/>
  <c r="A3" i="17"/>
  <c r="B2" i="17"/>
  <c r="A2" i="17"/>
  <c r="C66" i="1" l="1"/>
  <c r="I33" i="1"/>
  <c r="I79" i="1"/>
  <c r="B159" i="16"/>
  <c r="B158" i="16"/>
  <c r="B150" i="16"/>
  <c r="B149" i="16"/>
  <c r="B138" i="16"/>
  <c r="B137" i="16"/>
  <c r="H126" i="16"/>
  <c r="H125" i="16"/>
  <c r="H124" i="16"/>
  <c r="H123" i="16"/>
  <c r="H122" i="16"/>
  <c r="H121" i="16"/>
  <c r="H120" i="16"/>
  <c r="H119" i="16"/>
  <c r="H118" i="16"/>
  <c r="H117" i="16"/>
  <c r="H116" i="16"/>
  <c r="H115" i="16"/>
  <c r="H114" i="16"/>
  <c r="H113" i="16"/>
  <c r="H112" i="16"/>
  <c r="H111" i="16"/>
  <c r="L110" i="16"/>
  <c r="L118" i="16" s="1"/>
  <c r="H110" i="16"/>
  <c r="L109" i="16"/>
  <c r="L117" i="16" s="1"/>
  <c r="H109" i="16"/>
  <c r="L108" i="16"/>
  <c r="L116" i="16" s="1"/>
  <c r="H108" i="16"/>
  <c r="L107" i="16"/>
  <c r="L131" i="16" s="1"/>
  <c r="M131" i="16" s="1"/>
  <c r="O131" i="16" s="1"/>
  <c r="H107" i="16"/>
  <c r="H106" i="16"/>
  <c r="H105" i="16"/>
  <c r="H104" i="16"/>
  <c r="H103" i="16"/>
  <c r="H102" i="16"/>
  <c r="H101" i="16"/>
  <c r="H100" i="16"/>
  <c r="H99" i="16"/>
  <c r="L98" i="16"/>
  <c r="H98" i="16"/>
  <c r="L97" i="16"/>
  <c r="H97" i="16"/>
  <c r="L96" i="16"/>
  <c r="H96" i="16"/>
  <c r="L95" i="16"/>
  <c r="H95" i="16"/>
  <c r="H94" i="16"/>
  <c r="H93" i="16"/>
  <c r="H92" i="16"/>
  <c r="H91" i="16"/>
  <c r="H88" i="16"/>
  <c r="H87" i="16"/>
  <c r="H86" i="16"/>
  <c r="H85" i="16"/>
  <c r="H84" i="16"/>
  <c r="H83" i="16"/>
  <c r="H82" i="16"/>
  <c r="H81" i="16"/>
  <c r="H80" i="16"/>
  <c r="H79" i="16"/>
  <c r="H78" i="16"/>
  <c r="H77" i="16"/>
  <c r="H76" i="16"/>
  <c r="H75" i="16"/>
  <c r="H74" i="16"/>
  <c r="H73" i="16"/>
  <c r="L72" i="16"/>
  <c r="H72" i="16"/>
  <c r="L71" i="16"/>
  <c r="H71" i="16"/>
  <c r="L70" i="16"/>
  <c r="H70" i="16"/>
  <c r="L69" i="16"/>
  <c r="H69" i="16"/>
  <c r="L68" i="16"/>
  <c r="H68" i="16"/>
  <c r="F68" i="16" s="1"/>
  <c r="L67" i="16"/>
  <c r="H67" i="16"/>
  <c r="F67" i="16" s="1"/>
  <c r="H66" i="16"/>
  <c r="F66" i="16" s="1"/>
  <c r="L65" i="16"/>
  <c r="H65" i="16"/>
  <c r="F65" i="16" s="1"/>
  <c r="B59" i="16"/>
  <c r="A58" i="16"/>
  <c r="E59" i="16" s="1"/>
  <c r="E60" i="16" s="1"/>
  <c r="E61" i="16" s="1"/>
  <c r="E55" i="16"/>
  <c r="E56" i="16" s="1"/>
  <c r="E57" i="16" s="1"/>
  <c r="B55" i="16"/>
  <c r="A54" i="16"/>
  <c r="B51" i="16"/>
  <c r="A50" i="16"/>
  <c r="E51" i="16" s="1"/>
  <c r="B47" i="16"/>
  <c r="A46" i="16"/>
  <c r="E47" i="16" s="1"/>
  <c r="K40" i="16"/>
  <c r="J40" i="16"/>
  <c r="I40" i="16"/>
  <c r="G40" i="16"/>
  <c r="D40" i="16"/>
  <c r="P39" i="16"/>
  <c r="D39" i="16"/>
  <c r="P38" i="16"/>
  <c r="P40" i="16" s="1"/>
  <c r="K35" i="16"/>
  <c r="J35" i="16"/>
  <c r="I35" i="16"/>
  <c r="H35" i="16"/>
  <c r="G35" i="16"/>
  <c r="P34" i="16"/>
  <c r="D34" i="16"/>
  <c r="D35" i="16" s="1"/>
  <c r="P33" i="16"/>
  <c r="P35" i="16" s="1"/>
  <c r="K118" i="16" s="1"/>
  <c r="K30" i="16"/>
  <c r="J30" i="16"/>
  <c r="I30" i="16"/>
  <c r="H30" i="16"/>
  <c r="G30" i="16"/>
  <c r="P29" i="16"/>
  <c r="D29" i="16"/>
  <c r="D30" i="16" s="1"/>
  <c r="P28" i="16"/>
  <c r="K24" i="16"/>
  <c r="K25" i="16" s="1"/>
  <c r="J24" i="16"/>
  <c r="J25" i="16" s="1"/>
  <c r="I24" i="16"/>
  <c r="I25" i="16" s="1"/>
  <c r="H24" i="16"/>
  <c r="H25" i="16" s="1"/>
  <c r="G24" i="16"/>
  <c r="G25" i="16" s="1"/>
  <c r="D24" i="16"/>
  <c r="D25" i="16" s="1"/>
  <c r="P23" i="16"/>
  <c r="K20" i="16"/>
  <c r="J20" i="16"/>
  <c r="I20" i="16"/>
  <c r="H20" i="16"/>
  <c r="G20" i="16"/>
  <c r="D20" i="16"/>
  <c r="P19" i="16"/>
  <c r="D19" i="16"/>
  <c r="P18" i="16"/>
  <c r="P20" i="16" s="1"/>
  <c r="G42" i="16" l="1"/>
  <c r="C169" i="16" s="1"/>
  <c r="H169" i="16" s="1"/>
  <c r="M118" i="16"/>
  <c r="O118" i="16" s="1"/>
  <c r="I42" i="16"/>
  <c r="E169" i="16" s="1"/>
  <c r="P30" i="16"/>
  <c r="K42" i="16"/>
  <c r="G169" i="16" s="1"/>
  <c r="H42" i="16"/>
  <c r="D169" i="16" s="1"/>
  <c r="J42" i="16"/>
  <c r="F169" i="16" s="1"/>
  <c r="K65" i="16"/>
  <c r="M65" i="16" s="1"/>
  <c r="O65" i="16" s="1"/>
  <c r="G60" i="16"/>
  <c r="I60" i="16" s="1"/>
  <c r="G57" i="16"/>
  <c r="I57" i="16" s="1"/>
  <c r="K119" i="16"/>
  <c r="M119" i="16" s="1"/>
  <c r="O119" i="16" s="1"/>
  <c r="K115" i="16"/>
  <c r="K111" i="16"/>
  <c r="K107" i="16"/>
  <c r="M107" i="16" s="1"/>
  <c r="O107" i="16" s="1"/>
  <c r="K99" i="16"/>
  <c r="M99" i="16" s="1"/>
  <c r="O99" i="16" s="1"/>
  <c r="K95" i="16"/>
  <c r="M95" i="16" s="1"/>
  <c r="O95" i="16" s="1"/>
  <c r="K85" i="16"/>
  <c r="M85" i="16" s="1"/>
  <c r="O85" i="16" s="1"/>
  <c r="K77" i="16"/>
  <c r="M77" i="16" s="1"/>
  <c r="O77" i="16" s="1"/>
  <c r="G48" i="16"/>
  <c r="I48" i="16" s="1"/>
  <c r="G59" i="16"/>
  <c r="I59" i="16" s="1"/>
  <c r="G56" i="16"/>
  <c r="I56" i="16" s="1"/>
  <c r="G49" i="16"/>
  <c r="I49" i="16" s="1"/>
  <c r="G47" i="16"/>
  <c r="I47" i="16" s="1"/>
  <c r="G55" i="16"/>
  <c r="I55" i="16" s="1"/>
  <c r="K123" i="16"/>
  <c r="M123" i="16" s="1"/>
  <c r="O123" i="16" s="1"/>
  <c r="K103" i="16"/>
  <c r="M103" i="16" s="1"/>
  <c r="O103" i="16" s="1"/>
  <c r="K91" i="16"/>
  <c r="M91" i="16" s="1"/>
  <c r="O91" i="16" s="1"/>
  <c r="K81" i="16"/>
  <c r="M81" i="16" s="1"/>
  <c r="O81" i="16" s="1"/>
  <c r="K73" i="16"/>
  <c r="M73" i="16" s="1"/>
  <c r="O73" i="16" s="1"/>
  <c r="K69" i="16"/>
  <c r="M69" i="16" s="1"/>
  <c r="O69" i="16" s="1"/>
  <c r="G61" i="16"/>
  <c r="I61" i="16" s="1"/>
  <c r="E52" i="16"/>
  <c r="E53" i="16" s="1"/>
  <c r="B148" i="16"/>
  <c r="K121" i="16"/>
  <c r="M121" i="16" s="1"/>
  <c r="O121" i="16" s="1"/>
  <c r="K101" i="16"/>
  <c r="M101" i="16" s="1"/>
  <c r="O101" i="16" s="1"/>
  <c r="K87" i="16"/>
  <c r="M87" i="16" s="1"/>
  <c r="O87" i="16" s="1"/>
  <c r="K79" i="16"/>
  <c r="M79" i="16" s="1"/>
  <c r="O79" i="16" s="1"/>
  <c r="K71" i="16"/>
  <c r="M71" i="16" s="1"/>
  <c r="O71" i="16" s="1"/>
  <c r="K67" i="16"/>
  <c r="M67" i="16" s="1"/>
  <c r="O67" i="16" s="1"/>
  <c r="K83" i="16"/>
  <c r="M83" i="16" s="1"/>
  <c r="O83" i="16" s="1"/>
  <c r="K75" i="16"/>
  <c r="M75" i="16" s="1"/>
  <c r="O75" i="16" s="1"/>
  <c r="K125" i="16"/>
  <c r="M125" i="16" s="1"/>
  <c r="O125" i="16" s="1"/>
  <c r="K105" i="16"/>
  <c r="M105" i="16" s="1"/>
  <c r="O105" i="16" s="1"/>
  <c r="K93" i="16"/>
  <c r="M93" i="16" s="1"/>
  <c r="O93" i="16" s="1"/>
  <c r="K117" i="16"/>
  <c r="M117" i="16" s="1"/>
  <c r="O117" i="16" s="1"/>
  <c r="K113" i="16"/>
  <c r="K109" i="16"/>
  <c r="M109" i="16" s="1"/>
  <c r="O109" i="16" s="1"/>
  <c r="K97" i="16"/>
  <c r="M97" i="16" s="1"/>
  <c r="O97" i="16" s="1"/>
  <c r="I126" i="16"/>
  <c r="I106" i="16"/>
  <c r="I94" i="16"/>
  <c r="I84" i="16"/>
  <c r="I76" i="16"/>
  <c r="I121" i="16"/>
  <c r="I118" i="16"/>
  <c r="I114" i="16"/>
  <c r="I110" i="16"/>
  <c r="I101" i="16"/>
  <c r="I98" i="16"/>
  <c r="I87" i="16"/>
  <c r="I79" i="16"/>
  <c r="I70" i="16"/>
  <c r="I124" i="16"/>
  <c r="I104" i="16"/>
  <c r="I92" i="16"/>
  <c r="I82" i="16"/>
  <c r="I74" i="16"/>
  <c r="I65" i="16"/>
  <c r="B147" i="16"/>
  <c r="I119" i="16"/>
  <c r="I115" i="16"/>
  <c r="I111" i="16"/>
  <c r="I107" i="16"/>
  <c r="I99" i="16"/>
  <c r="I95" i="16"/>
  <c r="I85" i="16"/>
  <c r="I77" i="16"/>
  <c r="I71" i="16"/>
  <c r="I66" i="16"/>
  <c r="E48" i="16"/>
  <c r="E49" i="16" s="1"/>
  <c r="I102" i="16"/>
  <c r="I80" i="16"/>
  <c r="I67" i="16"/>
  <c r="I122" i="16"/>
  <c r="I88" i="16"/>
  <c r="I125" i="16"/>
  <c r="I116" i="16"/>
  <c r="I112" i="16"/>
  <c r="I108" i="16"/>
  <c r="I105" i="16"/>
  <c r="I96" i="16"/>
  <c r="I93" i="16"/>
  <c r="I83" i="16"/>
  <c r="I75" i="16"/>
  <c r="I72" i="16"/>
  <c r="I68" i="16"/>
  <c r="I97" i="16"/>
  <c r="I81" i="16"/>
  <c r="I73" i="16"/>
  <c r="I120" i="16"/>
  <c r="I100" i="16"/>
  <c r="I86" i="16"/>
  <c r="I78" i="16"/>
  <c r="I123" i="16"/>
  <c r="I117" i="16"/>
  <c r="I113" i="16"/>
  <c r="I109" i="16"/>
  <c r="I103" i="16"/>
  <c r="I91" i="16"/>
  <c r="I69" i="16"/>
  <c r="K76" i="16"/>
  <c r="M76" i="16" s="1"/>
  <c r="O76" i="16" s="1"/>
  <c r="K84" i="16"/>
  <c r="M84" i="16" s="1"/>
  <c r="O84" i="16" s="1"/>
  <c r="K106" i="16"/>
  <c r="M106" i="16" s="1"/>
  <c r="O106" i="16" s="1"/>
  <c r="L114" i="16"/>
  <c r="K126" i="16"/>
  <c r="M126" i="16" s="1"/>
  <c r="O126" i="16" s="1"/>
  <c r="L129" i="16"/>
  <c r="M129" i="16" s="1"/>
  <c r="O129" i="16" s="1"/>
  <c r="K94" i="16"/>
  <c r="M94" i="16" s="1"/>
  <c r="O94" i="16" s="1"/>
  <c r="L113" i="16"/>
  <c r="L127" i="16"/>
  <c r="M127" i="16" s="1"/>
  <c r="O127" i="16" s="1"/>
  <c r="K68" i="16"/>
  <c r="M68" i="16" s="1"/>
  <c r="O68" i="16" s="1"/>
  <c r="K72" i="16"/>
  <c r="M72" i="16" s="1"/>
  <c r="O72" i="16" s="1"/>
  <c r="P24" i="16"/>
  <c r="P25" i="16" s="1"/>
  <c r="K80" i="16"/>
  <c r="M80" i="16" s="1"/>
  <c r="O80" i="16" s="1"/>
  <c r="K88" i="16"/>
  <c r="M88" i="16" s="1"/>
  <c r="O88" i="16" s="1"/>
  <c r="K102" i="16"/>
  <c r="M102" i="16" s="1"/>
  <c r="O102" i="16" s="1"/>
  <c r="L112" i="16"/>
  <c r="K122" i="16"/>
  <c r="M122" i="16" s="1"/>
  <c r="O122" i="16" s="1"/>
  <c r="L130" i="16"/>
  <c r="M130" i="16" s="1"/>
  <c r="O130" i="16" s="1"/>
  <c r="L111" i="16"/>
  <c r="L115" i="16"/>
  <c r="L128" i="16"/>
  <c r="M128" i="16" s="1"/>
  <c r="O128" i="16" s="1"/>
  <c r="K98" i="16"/>
  <c r="M98" i="16" s="1"/>
  <c r="O98" i="16" s="1"/>
  <c r="K110" i="16"/>
  <c r="M110" i="16" s="1"/>
  <c r="O110" i="16" s="1"/>
  <c r="K114" i="16"/>
  <c r="G52" i="16" l="1"/>
  <c r="I52" i="16" s="1"/>
  <c r="G53" i="16"/>
  <c r="I53" i="16" s="1"/>
  <c r="J53" i="16" s="1"/>
  <c r="G51" i="16"/>
  <c r="I51" i="16" s="1"/>
  <c r="K70" i="16"/>
  <c r="M70" i="16" s="1"/>
  <c r="O70" i="16" s="1"/>
  <c r="K124" i="16"/>
  <c r="M124" i="16" s="1"/>
  <c r="O124" i="16" s="1"/>
  <c r="K104" i="16"/>
  <c r="M104" i="16" s="1"/>
  <c r="O104" i="16" s="1"/>
  <c r="K92" i="16"/>
  <c r="M92" i="16" s="1"/>
  <c r="O92" i="16" s="1"/>
  <c r="K82" i="16"/>
  <c r="M82" i="16" s="1"/>
  <c r="O82" i="16" s="1"/>
  <c r="K74" i="16"/>
  <c r="M74" i="16" s="1"/>
  <c r="O74" i="16" s="1"/>
  <c r="K66" i="16"/>
  <c r="M66" i="16" s="1"/>
  <c r="O66" i="16" s="1"/>
  <c r="K116" i="16"/>
  <c r="M116" i="16" s="1"/>
  <c r="O116" i="16" s="1"/>
  <c r="K112" i="16"/>
  <c r="M112" i="16" s="1"/>
  <c r="O112" i="16" s="1"/>
  <c r="K108" i="16"/>
  <c r="M108" i="16" s="1"/>
  <c r="O108" i="16" s="1"/>
  <c r="K96" i="16"/>
  <c r="M96" i="16" s="1"/>
  <c r="O96" i="16" s="1"/>
  <c r="K120" i="16"/>
  <c r="M120" i="16" s="1"/>
  <c r="O120" i="16" s="1"/>
  <c r="K100" i="16"/>
  <c r="M100" i="16" s="1"/>
  <c r="O100" i="16" s="1"/>
  <c r="K86" i="16"/>
  <c r="M86" i="16" s="1"/>
  <c r="O86" i="16" s="1"/>
  <c r="K78" i="16"/>
  <c r="M78" i="16" s="1"/>
  <c r="O78" i="16" s="1"/>
  <c r="P42" i="16"/>
  <c r="M115" i="16"/>
  <c r="O115" i="16" s="1"/>
  <c r="M114" i="16"/>
  <c r="O114" i="16" s="1"/>
  <c r="M113" i="16"/>
  <c r="O113" i="16" s="1"/>
  <c r="M111" i="16"/>
  <c r="O111" i="16" s="1"/>
  <c r="L52" i="16" l="1"/>
  <c r="J52" i="16"/>
  <c r="L53" i="16"/>
  <c r="L51" i="16"/>
  <c r="D6" i="17" l="1"/>
  <c r="E6" i="17"/>
  <c r="C15" i="17"/>
  <c r="D9" i="17" l="1"/>
  <c r="E9" i="17"/>
  <c r="D11" i="17" l="1"/>
  <c r="E11" i="17"/>
  <c r="B6" i="17" l="1"/>
  <c r="B6" i="5"/>
  <c r="E29" i="1"/>
  <c r="B9" i="17" l="1"/>
  <c r="B10" i="5"/>
  <c r="B11" i="17" l="1"/>
  <c r="E15" i="17" l="1"/>
  <c r="D15" i="17"/>
  <c r="C6" i="17" l="1"/>
  <c r="C9" i="17" l="1"/>
  <c r="C11" i="17" l="1"/>
  <c r="D20" i="1" l="1"/>
  <c r="D21" i="1" s="1"/>
  <c r="Q19" i="1"/>
  <c r="A4" i="5"/>
  <c r="A3" i="5"/>
  <c r="A2" i="5"/>
  <c r="B4" i="5"/>
  <c r="Q20" i="1"/>
  <c r="M48" i="1" l="1"/>
  <c r="O48" i="1" s="1"/>
  <c r="M45" i="1"/>
  <c r="O45" i="1" s="1"/>
  <c r="M42" i="1"/>
  <c r="O42" i="1" s="1"/>
  <c r="M41" i="1"/>
  <c r="O41" i="1" s="1"/>
  <c r="M49" i="1"/>
  <c r="O49" i="1" s="1"/>
  <c r="M47" i="1"/>
  <c r="O47" i="1" s="1"/>
  <c r="M46" i="1"/>
  <c r="O46" i="1" s="1"/>
  <c r="M43" i="1"/>
  <c r="O43" i="1" s="1"/>
  <c r="M44" i="1"/>
  <c r="O44" i="1" s="1"/>
  <c r="M38" i="1"/>
  <c r="O38" i="1" s="1"/>
  <c r="M37" i="1"/>
  <c r="O37" i="1" s="1"/>
  <c r="M36" i="1"/>
  <c r="O36" i="1" s="1"/>
  <c r="M35" i="1"/>
  <c r="O35" i="1" s="1"/>
  <c r="M34" i="1"/>
  <c r="O34" i="1" s="1"/>
  <c r="Q21" i="1"/>
  <c r="B66" i="1"/>
  <c r="B5" i="17"/>
  <c r="A27" i="1"/>
  <c r="K33" i="1" l="1"/>
  <c r="M33" i="1" s="1"/>
  <c r="O33" i="1" s="1"/>
  <c r="Q23" i="1"/>
  <c r="B15" i="17"/>
  <c r="G29" i="1"/>
  <c r="I29" i="1" s="1"/>
  <c r="J29" i="1" s="1"/>
  <c r="G28" i="1"/>
  <c r="I28" i="1" s="1"/>
  <c r="J28" i="1" s="1"/>
  <c r="M28" i="1" l="1"/>
  <c r="M29" i="1"/>
</calcChain>
</file>

<file path=xl/sharedStrings.xml><?xml version="1.0" encoding="utf-8"?>
<sst xmlns="http://schemas.openxmlformats.org/spreadsheetml/2006/main" count="3340" uniqueCount="1269">
  <si>
    <t>CUTTING DOCKET</t>
  </si>
  <si>
    <t>SEASON:</t>
  </si>
  <si>
    <t>TÊN HÀNG:</t>
  </si>
  <si>
    <t>NGÀY CẤP:</t>
  </si>
  <si>
    <t>VẢI CHÍNH:</t>
  </si>
  <si>
    <t>NGÀY GIAO HÀNG:</t>
  </si>
  <si>
    <t>KHỔ VẢI:</t>
  </si>
  <si>
    <t>UN-AVAILABLE</t>
  </si>
  <si>
    <t>KHÁCH HÀNG:</t>
  </si>
  <si>
    <t>COLOR</t>
  </si>
  <si>
    <t>M</t>
  </si>
  <si>
    <t>TOTAL</t>
  </si>
  <si>
    <t xml:space="preserve">ORDER CUT </t>
  </si>
  <si>
    <t>TOTAL :</t>
  </si>
  <si>
    <t xml:space="preserve">PHẦN A : VẢI </t>
  </si>
  <si>
    <t xml:space="preserve">VẢI </t>
  </si>
  <si>
    <t xml:space="preserve">VỊ TRÍ </t>
  </si>
  <si>
    <t xml:space="preserve">MÀU </t>
  </si>
  <si>
    <t>ĐVT</t>
  </si>
  <si>
    <t xml:space="preserve">SỐ LƯỢNG ĐƠN HÀNG </t>
  </si>
  <si>
    <t>ĐỊNH MỨC</t>
  </si>
  <si>
    <t xml:space="preserve">PHẦN B : PHỤ LIỆU </t>
  </si>
  <si>
    <t>PHỤ LIỆU</t>
  </si>
  <si>
    <t>CODE MÀU</t>
  </si>
  <si>
    <t xml:space="preserve">ĐỊNH MỨC </t>
  </si>
  <si>
    <t>SỐ LƯỢNG THEO ĐM</t>
  </si>
  <si>
    <t>HAO HỤT</t>
  </si>
  <si>
    <t xml:space="preserve">SỐ LƯỢNG CẤP </t>
  </si>
  <si>
    <t>GHI CHÚ</t>
  </si>
  <si>
    <t>CUỘN</t>
  </si>
  <si>
    <t xml:space="preserve">PCS </t>
  </si>
  <si>
    <t>PHẦN E : HÌNH</t>
  </si>
  <si>
    <t xml:space="preserve">VẢI CHÍNH </t>
  </si>
  <si>
    <t>THÀNH PHẦN</t>
  </si>
  <si>
    <t>SỐ LƯỢNG THEO ĐỊNH MỨC  (NET)</t>
  </si>
  <si>
    <t>LỖI VẢI (DEFECT)</t>
  </si>
  <si>
    <t>SỐ LƯỢNG CẦN CẤP CHO TỔ CẮT (GROSS)</t>
  </si>
  <si>
    <t>SỐ LƯỢNG CẦN CẤP CHO TEST IN</t>
  </si>
  <si>
    <t>WHITE</t>
  </si>
  <si>
    <t>BLACK</t>
  </si>
  <si>
    <t xml:space="preserve">THÀNH PHẦN VẢI: </t>
  </si>
  <si>
    <t>CHỈ 40/2 MAY CHÍNH + VẮT SỔ</t>
  </si>
  <si>
    <t>MÀU VẢI</t>
  </si>
  <si>
    <t xml:space="preserve">JOB NUMBER:  </t>
  </si>
  <si>
    <t xml:space="preserve">STYLE NUMBER: </t>
  </si>
  <si>
    <t xml:space="preserve">STYLE NAME : </t>
  </si>
  <si>
    <t>DROP:</t>
  </si>
  <si>
    <t>MÀU PHỤ LIỆU</t>
  </si>
  <si>
    <t>SỐ LƯỢNG ĐH</t>
  </si>
  <si>
    <t>CHẤT LƯỢNG VÀ KÍCH THƯỚC</t>
  </si>
  <si>
    <t xml:space="preserve">Xí nghiệp: </t>
  </si>
  <si>
    <t xml:space="preserve">GHI CHÚ / CODE VẢI </t>
  </si>
  <si>
    <t>CHỈ</t>
  </si>
  <si>
    <t>-CÁCH MAY THEO NHƯ TÀI LIỆU ĐÍNH KÈM</t>
  </si>
  <si>
    <t>DUYỆT HÌNH IN THEO</t>
  </si>
  <si>
    <t>NATURAL</t>
  </si>
  <si>
    <t>SIZE:</t>
  </si>
  <si>
    <t>L</t>
  </si>
  <si>
    <t>XL</t>
  </si>
  <si>
    <t>XXL</t>
  </si>
  <si>
    <t>S</t>
  </si>
  <si>
    <t>SIZE</t>
  </si>
  <si>
    <t>SỐ LƯỢNG</t>
  </si>
  <si>
    <t>EXTRA (+/-)</t>
  </si>
  <si>
    <t xml:space="preserve">XUẤT NGÀY </t>
  </si>
  <si>
    <t>PHẦN C : PHỤ LIỆU ĐÓNG GÓI</t>
  </si>
  <si>
    <t>PHẦN D : IN / THÊU / WASH</t>
  </si>
  <si>
    <t xml:space="preserve">-CÁCH GẮN NHÃN PHẢI NHƯ TÀI LIỆU YÊU CẦU </t>
  </si>
  <si>
    <t>-SỐ LƯỢNG NHÃN SIZE NHƯ SAU :</t>
  </si>
  <si>
    <t>DUYỆT HÌNH THÊU THEO</t>
  </si>
  <si>
    <t>THÔNG TIN ĐỊNH VỊ HÌNH THÊU</t>
  </si>
  <si>
    <t>CHẤT LƯỢNG, HIỆU ỨNG VÀ MÀU SẮC DUYỆT THEO</t>
  </si>
  <si>
    <t>SKU</t>
  </si>
  <si>
    <t>Mã số:</t>
  </si>
  <si>
    <t>MER.QT-1.BM.4</t>
  </si>
  <si>
    <t>Lần ban hành:</t>
  </si>
  <si>
    <t>01</t>
  </si>
  <si>
    <t>Số trang</t>
  </si>
  <si>
    <t xml:space="preserve">PHẦN F: LƯU Ý </t>
  </si>
  <si>
    <t>03/03</t>
  </si>
  <si>
    <r>
      <t>IN :</t>
    </r>
    <r>
      <rPr>
        <b/>
        <sz val="22"/>
        <rFont val="Muli"/>
      </rPr>
      <t xml:space="preserve"> </t>
    </r>
  </si>
  <si>
    <r>
      <t>THÊU :</t>
    </r>
    <r>
      <rPr>
        <b/>
        <sz val="22"/>
        <rFont val="Muli"/>
      </rPr>
      <t xml:space="preserve"> </t>
    </r>
  </si>
  <si>
    <r>
      <t>WASH:</t>
    </r>
    <r>
      <rPr>
        <sz val="22"/>
        <rFont val="Muli"/>
      </rPr>
      <t xml:space="preserve"> </t>
    </r>
  </si>
  <si>
    <t>STUSSY</t>
  </si>
  <si>
    <t>ORANGE</t>
  </si>
  <si>
    <r>
      <t xml:space="preserve">NHÃN SIZE  - </t>
    </r>
    <r>
      <rPr>
        <b/>
        <sz val="22"/>
        <rFont val="Muli"/>
      </rPr>
      <t>ZWVNL20</t>
    </r>
  </si>
  <si>
    <t>ZWVNL20</t>
  </si>
  <si>
    <r>
      <t xml:space="preserve">NHÃN TRANG TRÍ - </t>
    </r>
    <r>
      <rPr>
        <b/>
        <sz val="22"/>
        <rFont val="Muli"/>
      </rPr>
      <t>ZDNA01</t>
    </r>
  </si>
  <si>
    <t>ZDNA01</t>
  </si>
  <si>
    <t>NỀN TRẮNG CHỮ ĐEN</t>
  </si>
  <si>
    <t>PCS</t>
  </si>
  <si>
    <t>NỀN NATURAL CHỮ ĐEN</t>
  </si>
  <si>
    <t>CLEAR</t>
  </si>
  <si>
    <t>THÙNG CARTOON BOX 60X40X30CM</t>
  </si>
  <si>
    <t xml:space="preserve">TẤM LÓT 58X38CM </t>
  </si>
  <si>
    <t>BIG POLY BAG 100X120</t>
  </si>
  <si>
    <t xml:space="preserve">GIẤY CHỐNG ẨM </t>
  </si>
  <si>
    <t xml:space="preserve"> GÓI CHỐNG ẨM </t>
  </si>
  <si>
    <t>KÍCH THƯỚC</t>
  </si>
  <si>
    <t>MÀU IN</t>
  </si>
  <si>
    <t>GẮN BÊN DƯỚI NHÃN THÀNH PHẦN, MÉP NHÃN TRANG TRÍ BẰNG MÉP TRÊN NHÃN THÀNH PHẦN, GẤP ĐÔI KHI MAY</t>
  </si>
  <si>
    <t>STICKER DÁN THẺ BÀI, POLY BAG, THÙNG - SMST</t>
  </si>
  <si>
    <t>DÁN LÊN MẶT SAU THẺ BÀI, BAO POLY BAG, THÙNG CARTON</t>
  </si>
  <si>
    <t>GẮN LUỒN QUA NHÃN SIZE</t>
  </si>
  <si>
    <t>BỎ VÀO ÁO KHI GẤP XẾP</t>
  </si>
  <si>
    <t>THÙNG, TẤM LÓT THÙNG, BAO 100X120</t>
  </si>
  <si>
    <t>THÙNG 60X40X30CM CÓ IN LOGO</t>
  </si>
  <si>
    <t>NỀN ĐEN CHỮ TRẮNG</t>
  </si>
  <si>
    <t>NỀN TRẮNG CHỮ XÁM</t>
  </si>
  <si>
    <t>GREEN</t>
  </si>
  <si>
    <t>STICKER DÁN THÙNG</t>
  </si>
  <si>
    <t>YELLOW/
RED/
ORANGE/
WHITE</t>
  </si>
  <si>
    <t>100% COTTON</t>
  </si>
  <si>
    <t>VẢI CHÍNH</t>
  </si>
  <si>
    <t>NHÃN THÀNH PHẦN 100% COTTON</t>
  </si>
  <si>
    <t>VIỀN CỔ</t>
  </si>
  <si>
    <t>POLY BAG - 25" x 20" + 2"</t>
  </si>
  <si>
    <t>GẮN BÊN DƯỚI, GIỮA NHÃN  CHÍNH, GẤP ĐÔI KHI MAY</t>
  </si>
  <si>
    <t>SMST</t>
  </si>
  <si>
    <r>
      <t xml:space="preserve">ĐỊNH VỊ HÌNH IN: </t>
    </r>
    <r>
      <rPr>
        <b/>
        <sz val="24"/>
        <rFont val="Muli"/>
      </rPr>
      <t>TỪ ĐƯỜNG TRA CỔ ĐẾN ĐỈNH HÌNH IN, CANH ĐỀU 2 BÊN (INCH)</t>
    </r>
  </si>
  <si>
    <t>TEAL</t>
  </si>
  <si>
    <t>GRAND TOTAL:</t>
  </si>
  <si>
    <t>12.37” WIDE</t>
  </si>
  <si>
    <t xml:space="preserve">CHỈ 40/2 MAY NHÃN CHÍNH </t>
  </si>
  <si>
    <t>11-0601 TPG</t>
  </si>
  <si>
    <t>11-0602 TPG</t>
  </si>
  <si>
    <t xml:space="preserve"> 100% DRY COTTON (16OE) - 230GSM WITHOUT ENZYCUT </t>
  </si>
  <si>
    <t>PHƯƠNG LÂM 210</t>
  </si>
  <si>
    <t>100% DRY COTTON FLEECE 410GSM</t>
  </si>
  <si>
    <t>186CM</t>
  </si>
  <si>
    <t>NCC TAHTONG</t>
  </si>
  <si>
    <t>BLACK1500</t>
  </si>
  <si>
    <t>STICKER DÁN THẺ BÀI + BAO SMST</t>
  </si>
  <si>
    <t>STICKER DÁN THÙNG - SMST</t>
  </si>
  <si>
    <t>03</t>
  </si>
  <si>
    <t>04</t>
  </si>
  <si>
    <t>05</t>
  </si>
  <si>
    <t>S/O DUYỆT IN MÀU BLACK CHUYỂN NGÀY 18/10/22</t>
  </si>
  <si>
    <t>S/O DUYỆT IN MÀU ORANGE CHUYỂN NGÀY 18/10/22</t>
  </si>
  <si>
    <t>THAM KHẢO CÁCH MAY: MẪU PHOTO MÃ 118524  MÙA FA23 MÀU BLACK CHUYỂN CÙNG TÁC NGHIỆP</t>
  </si>
  <si>
    <t>S20  FA23  G2342</t>
  </si>
  <si>
    <t>ST118524B1</t>
  </si>
  <si>
    <t>STOCK FLEECE VEST</t>
  </si>
  <si>
    <t>FA23 PRODUCTION</t>
  </si>
  <si>
    <t>TANK TOP</t>
  </si>
  <si>
    <t>STOCK SOLID DYE</t>
  </si>
  <si>
    <t>GREY HEATHER</t>
  </si>
  <si>
    <t>WASHED BURGUNDY</t>
  </si>
  <si>
    <t>LIME</t>
  </si>
  <si>
    <t>RIB 1X1 430GSM</t>
  </si>
  <si>
    <t>RIB</t>
  </si>
  <si>
    <r>
      <t xml:space="preserve">NHÃN CHÍNH - </t>
    </r>
    <r>
      <rPr>
        <b/>
        <sz val="22"/>
        <rFont val="Muli"/>
      </rPr>
      <t>ZWVNL05</t>
    </r>
  </si>
  <si>
    <t>ZWVNL05</t>
  </si>
  <si>
    <t>THẺ BÀI 1 LÁ - ZHGT08</t>
  </si>
  <si>
    <t>KHÔNG IN</t>
  </si>
  <si>
    <t>THÊU BÁN THÀNH PHẨM THÂN TRƯỚC</t>
  </si>
  <si>
    <t>HOT WASH</t>
  </si>
  <si>
    <t>MÀU CHỈ THÊU</t>
  </si>
  <si>
    <t>KÍCH HÌNH THÊU</t>
  </si>
  <si>
    <t>WHITE EU-870</t>
  </si>
  <si>
    <t>1.5” WIDTH</t>
  </si>
  <si>
    <t>DUYỆT THEO MẪU PHOTOSHOOT TRƯỚC WASH</t>
  </si>
  <si>
    <t>ĐỊNH VỊ HÌNH THÊU: TỪ ĐỈNH VAI ĐẾN ĐỈNH HÌNH THÊU</t>
  </si>
  <si>
    <t>TỪ GIỮA TRƯỚC</t>
  </si>
  <si>
    <t>HANDFEEL KHÔ STUSSY - THEO MẪU SHIPPING SAMPLE MÃ 118471 MÀU SAND MÙA SP23 CHUYỂN C NHUNG 18/10/22</t>
  </si>
  <si>
    <t>HANDFEEL: THEO MẪU SHIPPING DUYỆT MÀU GREY HEATHER MÙA SP23 MÃ 118480 ĐÃ CHUYỂN C NHUNG 18/10/22</t>
  </si>
  <si>
    <t>GẮN TẠI MIẾNG ĐẮP ĐÔ GIỮA CỔ SAU, TỪ ĐƯỜNG VIỀN CỔ XUỐNG 1 /2", MAY 4 CẠNH</t>
  </si>
  <si>
    <t>HÌNH ẢNH CHỈ ĐỂ THAM KHẢO KIỂU DÁNG STICKER</t>
  </si>
  <si>
    <t>STHO22P0891004A00K
LOT 2-2 ÁNH A: CẤP 201M</t>
  </si>
  <si>
    <t>STSU22P0739001A00K
LOT 2-2 ÁNH A: CẤP 13M</t>
  </si>
  <si>
    <t>S20 1389</t>
  </si>
  <si>
    <t>DUYỆT THEO MẪU PHOTOSHOOT TRƯỚC WASH CHUYỂN MS TIÊN 8/2/22</t>
  </si>
  <si>
    <t>GẮN BÊN TRONG SƯỜN TRÁI NGƯỜI MẶC CÁCH ĐƯỜNG TRA LAI LÊN 6.5CM</t>
  </si>
  <si>
    <t>DỰ KIẾN NHẬP KHO 14/2/23</t>
  </si>
  <si>
    <t>ZHGT08</t>
  </si>
  <si>
    <t>S20 1388</t>
  </si>
  <si>
    <t>GY5137</t>
  </si>
  <si>
    <t>STHO22P0891003A00K
LOT 13-11 CẤP HẾT 461M
LOT 13-9 ÁNH A: CẤP 22M</t>
  </si>
  <si>
    <t>DUYỆT THEO MẪU PHOTOSHOOT TRƯỚC WASH MÀU GREY HEATHER ĐÃ CHUYỂN 7/2/23</t>
  </si>
  <si>
    <t>SỐ LƯỢNG CẦN CẤP CHO TEST INHOUSE</t>
  </si>
  <si>
    <t>SỐ LƯỢNG CẦN CẤP CHO TEST OUTSOURCE</t>
  </si>
  <si>
    <t>LỖI VẢI (DEFECT)
+ ĐẦU KHÚC</t>
  </si>
  <si>
    <t>XS</t>
  </si>
  <si>
    <t>ĐỊNH VỊ HÌNH THÊU:</t>
  </si>
  <si>
    <t>MER.QT-4.BM4</t>
  </si>
  <si>
    <t>02</t>
  </si>
  <si>
    <t>01/01</t>
  </si>
  <si>
    <t>PP MEETING DATE</t>
  </si>
  <si>
    <t>SEASON</t>
  </si>
  <si>
    <t xml:space="preserve">STYLE(s)# </t>
  </si>
  <si>
    <t>ITEM</t>
  </si>
  <si>
    <t>NO.</t>
  </si>
  <si>
    <t>CONTENT</t>
  </si>
  <si>
    <t>ISSUE</t>
  </si>
  <si>
    <t>PIC &amp;
SIGNATURE</t>
  </si>
  <si>
    <r>
      <t xml:space="preserve">METHOD &amp; DATE
</t>
    </r>
    <r>
      <rPr>
        <b/>
        <sz val="8"/>
        <rFont val="Muli"/>
      </rPr>
      <t>FOR HANDLING ISSUE</t>
    </r>
  </si>
  <si>
    <t>Technical Garment Construction</t>
  </si>
  <si>
    <t>Printting</t>
  </si>
  <si>
    <t>Washing</t>
  </si>
  <si>
    <r>
      <t xml:space="preserve">THE MEETING HOST (Merchandiser)
</t>
    </r>
    <r>
      <rPr>
        <i/>
        <sz val="12"/>
        <rFont val="Muli"/>
      </rPr>
      <t>Full name &amp; signature</t>
    </r>
  </si>
  <si>
    <r>
      <t xml:space="preserve">OTHER COMMENTS 
</t>
    </r>
    <r>
      <rPr>
        <i/>
        <sz val="12"/>
        <rFont val="Muli"/>
      </rPr>
      <t>Note &amp; signature</t>
    </r>
  </si>
  <si>
    <t>KHÔNG THÊU</t>
  </si>
  <si>
    <t>GÓI CHỐNG ẨM</t>
  </si>
  <si>
    <t>- CÁCH MAY THEO NHƯ ÁO MẪU CHUYỂN CÙNG TÁC NGHIỆP</t>
  </si>
  <si>
    <t>- SỐ LƯỢNG NHÃN SIZE NHƯ SAU :</t>
  </si>
  <si>
    <t>- CÁCH GẮN NHÃN PHẢI NHƯ ÁO MẪU CHUYỂN CÙNG TÁC NGHIỆP</t>
  </si>
  <si>
    <t>THÊU:</t>
  </si>
  <si>
    <t>WASH:</t>
  </si>
  <si>
    <t>SHIPPING SAMPLE REQUIRED</t>
  </si>
  <si>
    <t>NCC THUẬN TIẾN</t>
  </si>
  <si>
    <t>HERSCHEL</t>
  </si>
  <si>
    <t>NHÃN HSCO SATIN
CODE: HSC-ML-0002</t>
  </si>
  <si>
    <t xml:space="preserve">PHẦN B : PHỤ LIỆU MAY </t>
  </si>
  <si>
    <t>KHÔNG WASH</t>
  </si>
  <si>
    <t xml:space="preserve">
GẮN TẠI BÊN TRONG SƯỜN TRÁI (THÂN SAU)
VỊ TRÍ: TỪ LAI LÊN 5"
1 BỘ GỒM 3 CÁI
THỨ TỰ TRÊN DƯỚI =&gt; XEM HÌNH BÊN</t>
  </si>
  <si>
    <t>NHÃN GẬP ĐÔI
GẮN TẠI BÊN TRONG SƯỜN TRÁI, SÁT CẠNH TRÊN CỦA NHÃN THÀNH PHẦN.</t>
  </si>
  <si>
    <t>SỐ 
LƯỢNG</t>
  </si>
  <si>
    <t>GẮN DƯỚI NHÃN HSCO</t>
  </si>
  <si>
    <t>1.65 M</t>
  </si>
  <si>
    <t>SILVER</t>
  </si>
  <si>
    <t>GHIM BĂNG GẮN THẺ BÀI 22MM
CODE: HSA-10026</t>
  </si>
  <si>
    <t>TẤM LÓT THÙNG
1 THÙNG ĐÓNG 2 CÁI: LÓT ĐÁY THÙNG + MIỆNG THÙNG</t>
  </si>
  <si>
    <t>THÔNG TIN ĐỊNH VỊ HÌNH IN</t>
  </si>
  <si>
    <t>NHÃN GẬP ĐÔI
GẮN Ở BÊN TRONG, GIỮA CỔ NGƯỜI MẶC.
MẶT CÓ SIZE HƯỚNG LÊN =&gt; XEM HÌNH BÊN</t>
  </si>
  <si>
    <t>IN BÁN THÀNH PHẨM TẠI THÂN TRƯỚC VÀ THÂN SAU</t>
  </si>
  <si>
    <t>Rundle Tee Men's</t>
  </si>
  <si>
    <t>SS TEE</t>
  </si>
  <si>
    <t>SINGLE JERSEY 20'S 100% COTTON 190GSM- SOFT HAND FEEL</t>
  </si>
  <si>
    <t>100% COTTON 1x1RIB
(20'S/1 CM) _ 260GSM</t>
  </si>
  <si>
    <t>50412-06113</t>
  </si>
  <si>
    <t>GY6001</t>
  </si>
  <si>
    <t xml:space="preserve">DUYỆT HÌNH IN THEO </t>
  </si>
  <si>
    <t>VẢI CHÍNH, VIỀN CỔ</t>
  </si>
  <si>
    <t>BO CỔ</t>
  </si>
  <si>
    <t>HEATHER LIGHT GREY</t>
  </si>
  <si>
    <r>
      <t>IN:</t>
    </r>
    <r>
      <rPr>
        <b/>
        <sz val="48"/>
        <rFont val="Muli"/>
      </rPr>
      <t xml:space="preserve"> </t>
    </r>
  </si>
  <si>
    <r>
      <t xml:space="preserve">ĐỊNH VỊ HÌNH IN THÂN SAU:
</t>
    </r>
    <r>
      <rPr>
        <sz val="42"/>
        <rFont val="Muli"/>
      </rPr>
      <t>IN GIỮA THÂN SAU, TỪ ĐƯỜNG TRA CỔ GIỮA SAU XUỐNG ĐỈNH HÌNH IN</t>
    </r>
  </si>
  <si>
    <t xml:space="preserve">CHỈ 40/2 MAY CHÍNH + VẮT SỔ CHÍNH
</t>
  </si>
  <si>
    <t>NHÃN DỆT BẰNG VẢI 38MM*71MM 
(NHÃN CHÍNH-PHÂN THEO TỪNG SIZE)
CODE: HSC-ML-0047(MENS)</t>
  </si>
  <si>
    <t>1/4</t>
  </si>
  <si>
    <t>7 3/4</t>
  </si>
  <si>
    <t>1/8</t>
  </si>
  <si>
    <t>1/2</t>
  </si>
  <si>
    <t>5/8</t>
  </si>
  <si>
    <t>17 1/2</t>
  </si>
  <si>
    <t>18 1/2</t>
  </si>
  <si>
    <t>11 1/2</t>
  </si>
  <si>
    <t>1 3/4</t>
  </si>
  <si>
    <t>2 1/2</t>
  </si>
  <si>
    <t>28 1/2</t>
  </si>
  <si>
    <t>THANH QUÝ/ QUỲNH - 251</t>
  </si>
  <si>
    <t>H06-ST130M</t>
  </si>
  <si>
    <t>H06  SS25 G2635</t>
  </si>
  <si>
    <t>2XL</t>
  </si>
  <si>
    <t>S1 - CITY PACK</t>
  </si>
  <si>
    <t>SS25</t>
  </si>
  <si>
    <t>HS2025P0599001T00K LOT 1527/8 CẤP ĐỦ SỐ LƯỢNG</t>
  </si>
  <si>
    <t>HEATHER GREY</t>
  </si>
  <si>
    <t>HS2025P0599002T00K LOT 1527/8 CẤP ĐỦ SỐ LƯỢNG</t>
  </si>
  <si>
    <t>H06-0577</t>
  </si>
  <si>
    <t>HSC-ML-0047
(MENS)</t>
  </si>
  <si>
    <t>NHÃN THÀNH PHẦN MAIN 100% COTTON 
KÍCH THƯỚC: 82.2 *20 MM
CODE: CC-041</t>
  </si>
  <si>
    <t xml:space="preserve"> CC-041</t>
  </si>
  <si>
    <t>H06-0579</t>
  </si>
  <si>
    <t>NHÃN SỐ TRACKING 25*25 mm
CODE: 24102425S1</t>
  </si>
  <si>
    <t>24102425S1</t>
  </si>
  <si>
    <t>H06-0586</t>
  </si>
  <si>
    <t>H06-0581</t>
  </si>
  <si>
    <t>THẺ BÀI BẰNG GIẤY + DÂY TREO + SIZE STICKER</t>
  </si>
  <si>
    <t>HSC-AP-0301: MEN</t>
  </si>
  <si>
    <t>H06-0588</t>
  </si>
  <si>
    <t>H06-0590</t>
  </si>
  <si>
    <t>BAO POLY (NHỎ) HSC-MIS-0347
KÍCH THƯỚC- (33 x 38)cm + 5cm</t>
  </si>
  <si>
    <t>HSC-MIS-0347</t>
  </si>
  <si>
    <t>H06-0589</t>
  </si>
  <si>
    <t>UPC STICKER DÁN TRÊN THẺ BÀI+ BAO POLYBAG+ THÙNG CARTON
KÍCH THƯỚC: 34 x 24mm</t>
  </si>
  <si>
    <t>H06-0593</t>
  </si>
  <si>
    <t>GIẤY CHỐNG ẨM A3</t>
  </si>
  <si>
    <t>THÙNG CARTON HERSCHEL</t>
  </si>
  <si>
    <t xml:space="preserve">H06-0592 </t>
  </si>
  <si>
    <t>DESTINATION STICKER</t>
  </si>
  <si>
    <t>H06-0594</t>
  </si>
  <si>
    <t>THẺ BÀI BẰNG GIẤY
GẮN VÀO ÁO KHI ĐÓNG GÓI</t>
  </si>
  <si>
    <t>SỬ DỤNG GẤP XẾP</t>
  </si>
  <si>
    <t>ĐÓNG MỖI ÁO VÀO 1 BAO POLY</t>
  </si>
  <si>
    <t xml:space="preserve">DÁN 1PC TRÊN MẶT SAU THẺ BÀI 
1PC TRÊN BAO POLY. 
2PCS MẶT THÙNG CARTON </t>
  </si>
  <si>
    <t>DÁN TRÊN THÙNG</t>
  </si>
  <si>
    <t>CUSTOMER</t>
  </si>
  <si>
    <t>Pattern-Marker
&amp; Cutting</t>
  </si>
  <si>
    <t>Outsource</t>
  </si>
  <si>
    <t>QA/QC
(CFA)</t>
  </si>
  <si>
    <t>STICKER DÁN HANG TAG+BAO+THÙNG</t>
  </si>
  <si>
    <t>UA STYLE
(KHÔNG THỂ HIỆN TRÊN STICKER)</t>
  </si>
  <si>
    <t>STYLE NAME (ENGLISH PRODUCT NAME)-LINE 1</t>
  </si>
  <si>
    <t>FRENCH PRODUCT NAME-LINE 2 &amp; 3</t>
  </si>
  <si>
    <t>ENGLISH COLOUR NAME-LINE 4</t>
  </si>
  <si>
    <t>FRENCH COLOUR NAME-LINE 5</t>
  </si>
  <si>
    <t>SKU NAME (PRODUCT ID)-LINE 6</t>
  </si>
  <si>
    <t>UPC CODE</t>
  </si>
  <si>
    <t>PO</t>
  </si>
  <si>
    <t>ORDER Q'TY (PCS)</t>
  </si>
  <si>
    <t>H06-ST87M</t>
  </si>
  <si>
    <t>Thomas Campbell Doodles and Dirt Tee Men's</t>
  </si>
  <si>
    <t>T-Shirt Thomas Campbell Griffonnages et Saleté pour Hommes</t>
  </si>
  <si>
    <t>Blanc De Blanc</t>
  </si>
  <si>
    <t>Blanc de Blanc</t>
  </si>
  <si>
    <t>50546-05977-S</t>
  </si>
  <si>
    <t>828432707591</t>
  </si>
  <si>
    <t>50546-05977-M</t>
  </si>
  <si>
    <t>828432707607</t>
  </si>
  <si>
    <t>50546-05977-L</t>
  </si>
  <si>
    <t>828432707614</t>
  </si>
  <si>
    <t>50546-05977-XL</t>
  </si>
  <si>
    <t>828432707621</t>
  </si>
  <si>
    <t>50546-05977-2X</t>
  </si>
  <si>
    <t>828432707638</t>
  </si>
  <si>
    <t>H06-ST88M</t>
  </si>
  <si>
    <t>Thomas Campbell Logo Tee Men's</t>
  </si>
  <si>
    <t>T-Shirt Thomas Campbell Logo pour Hommes</t>
  </si>
  <si>
    <t>Forest Night</t>
  </si>
  <si>
    <t>TC Nuit de la Forêt</t>
  </si>
  <si>
    <t>50548-01572-S</t>
  </si>
  <si>
    <t>828432707645</t>
  </si>
  <si>
    <t>50548-01572-M</t>
  </si>
  <si>
    <t>828432707652</t>
  </si>
  <si>
    <t>50548-01572-L</t>
  </si>
  <si>
    <t>828432707669</t>
  </si>
  <si>
    <t>50548-01572-XL</t>
  </si>
  <si>
    <t>828432707676</t>
  </si>
  <si>
    <t>50548-01572-2X</t>
  </si>
  <si>
    <t>828432707683</t>
  </si>
  <si>
    <t>H06-ST89M</t>
  </si>
  <si>
    <t>Thomas Campbell Huunee Tee Men's</t>
  </si>
  <si>
    <t>T-Shirt Thomas Campbell Huunee pour Hommes</t>
  </si>
  <si>
    <t>50549-05977-S</t>
  </si>
  <si>
    <t>828432707690</t>
  </si>
  <si>
    <t>50549-05977-M</t>
  </si>
  <si>
    <t>828432707706</t>
  </si>
  <si>
    <t>50549-05977-L</t>
  </si>
  <si>
    <t>828432707713</t>
  </si>
  <si>
    <t>50549-05977-XL</t>
  </si>
  <si>
    <t>828432707720</t>
  </si>
  <si>
    <t>50549-05977-2X</t>
  </si>
  <si>
    <t>828432707737</t>
  </si>
  <si>
    <t>H06-CR35M</t>
  </si>
  <si>
    <t>Thomas Campbell Logo Crew Men's</t>
  </si>
  <si>
    <t>Crew Thomas Campbell Logo pour Hommes</t>
  </si>
  <si>
    <t>50550-05977-S</t>
  </si>
  <si>
    <t>828432707744</t>
  </si>
  <si>
    <t>50550-05977-M</t>
  </si>
  <si>
    <t>828432707751</t>
  </si>
  <si>
    <t>50550-05977-L</t>
  </si>
  <si>
    <t>828432707768</t>
  </si>
  <si>
    <t>50550-05977-XL</t>
  </si>
  <si>
    <t>828432707775</t>
  </si>
  <si>
    <t>50550-05977-2X</t>
  </si>
  <si>
    <t>828432707782</t>
  </si>
  <si>
    <t>H06-HD39M</t>
  </si>
  <si>
    <t>Thomas Campbell Doodles and Dirt Hoodie Men's</t>
  </si>
  <si>
    <t>Chandail à Capuchon Thomas Campbell Doodles and Dirt pour Hommes</t>
  </si>
  <si>
    <t>Heather Light Grey</t>
  </si>
  <si>
    <t>Gris Clair Chiné</t>
  </si>
  <si>
    <t>50551-06113-S</t>
  </si>
  <si>
    <t>828432707799</t>
  </si>
  <si>
    <t>50551-06113-M</t>
  </si>
  <si>
    <t>828432707805</t>
  </si>
  <si>
    <t>50551-06113-L</t>
  </si>
  <si>
    <t>828432707812</t>
  </si>
  <si>
    <t>50551-06113-XL</t>
  </si>
  <si>
    <t>828432707829</t>
  </si>
  <si>
    <t>50551-06113-2X</t>
  </si>
  <si>
    <t>828432707836</t>
  </si>
  <si>
    <t>H06-CR53M</t>
  </si>
  <si>
    <t>Basic Crew Men's</t>
  </si>
  <si>
    <t>Crew Classiques Hommes</t>
  </si>
  <si>
    <t>Black/White</t>
  </si>
  <si>
    <t>Noir/Blanc</t>
  </si>
  <si>
    <t>50287-01149-S</t>
  </si>
  <si>
    <t>828432630981</t>
  </si>
  <si>
    <t>50287-01149-M</t>
  </si>
  <si>
    <t>828432630998</t>
  </si>
  <si>
    <t>50287-01149-L</t>
  </si>
  <si>
    <t>828432631001</t>
  </si>
  <si>
    <t>50287-01149-XL</t>
  </si>
  <si>
    <t>828432631018</t>
  </si>
  <si>
    <t>50287-01149-2X</t>
  </si>
  <si>
    <t>828432631025</t>
  </si>
  <si>
    <t>Heather Light Grey/Black</t>
  </si>
  <si>
    <t>Gris Clair Chiné/Noir</t>
  </si>
  <si>
    <t>50287-06210-S</t>
  </si>
  <si>
    <t>828432631230</t>
  </si>
  <si>
    <t>50287-06210-M</t>
  </si>
  <si>
    <t>828432631247</t>
  </si>
  <si>
    <t>50287-06210-L</t>
  </si>
  <si>
    <t>828432631254</t>
  </si>
  <si>
    <t>50287-06210-XL</t>
  </si>
  <si>
    <t>828432631261</t>
  </si>
  <si>
    <t>50287-06210-2X</t>
  </si>
  <si>
    <t>828432631278</t>
  </si>
  <si>
    <t>H06-HD32M</t>
  </si>
  <si>
    <t>Basic Hoodie Men's</t>
  </si>
  <si>
    <t>Kangourous de Base Hommes</t>
  </si>
  <si>
    <t>50289-01149-S</t>
  </si>
  <si>
    <t>828432631339</t>
  </si>
  <si>
    <t>50289-01149-M</t>
  </si>
  <si>
    <t>828432631346</t>
  </si>
  <si>
    <t>50289-01149-L</t>
  </si>
  <si>
    <t>828432631353</t>
  </si>
  <si>
    <t>50289-01149-XL</t>
  </si>
  <si>
    <t>828432631360</t>
  </si>
  <si>
    <t>50289-01149-2X</t>
  </si>
  <si>
    <t>828432631377</t>
  </si>
  <si>
    <t>Iceberg Green</t>
  </si>
  <si>
    <t>Iceberg Vert</t>
  </si>
  <si>
    <t>50289-01898-S</t>
  </si>
  <si>
    <t>828432705597</t>
  </si>
  <si>
    <t>50289-01898-M</t>
  </si>
  <si>
    <t>828432705603</t>
  </si>
  <si>
    <t>50289-01898-L</t>
  </si>
  <si>
    <t>828432705610</t>
  </si>
  <si>
    <t>50289-01898-XL</t>
  </si>
  <si>
    <t>828432705627</t>
  </si>
  <si>
    <t>50289-01898-2X</t>
  </si>
  <si>
    <t>828432705634</t>
  </si>
  <si>
    <t>H06-HD56M</t>
  </si>
  <si>
    <t>Basic Zip Hoodie Men's</t>
  </si>
  <si>
    <t>Kangourous à Fermeture Éclair Hommes</t>
  </si>
  <si>
    <t>50290-01149-S</t>
  </si>
  <si>
    <t>828432631537</t>
  </si>
  <si>
    <t>50290-01149-M</t>
  </si>
  <si>
    <t>828432631544</t>
  </si>
  <si>
    <t>50290-01149-L</t>
  </si>
  <si>
    <t>828432631551</t>
  </si>
  <si>
    <t>50290-01149-XL</t>
  </si>
  <si>
    <t>828432631568</t>
  </si>
  <si>
    <t>50290-01149-2X</t>
  </si>
  <si>
    <t>828432631575</t>
  </si>
  <si>
    <t>H06-SP11M</t>
  </si>
  <si>
    <t>Classic Sweatshort Men's</t>
  </si>
  <si>
    <t>Shorts de Sport Classiques Hommes</t>
  </si>
  <si>
    <t>Black</t>
  </si>
  <si>
    <t>Noir</t>
  </si>
  <si>
    <t>50291-00001-S</t>
  </si>
  <si>
    <t>828432631735</t>
  </si>
  <si>
    <t>50291-00001-M</t>
  </si>
  <si>
    <t>828432631742</t>
  </si>
  <si>
    <t>50291-00001-L</t>
  </si>
  <si>
    <t>828432631759</t>
  </si>
  <si>
    <t>50291-00001-XL</t>
  </si>
  <si>
    <t>828432631766</t>
  </si>
  <si>
    <t>50291-00001-2X</t>
  </si>
  <si>
    <t>828432631773</t>
  </si>
  <si>
    <t>50291-06113-S</t>
  </si>
  <si>
    <t>828432631889</t>
  </si>
  <si>
    <t>50291-06113-M</t>
  </si>
  <si>
    <t>828432631896</t>
  </si>
  <si>
    <t>50291-06113-L</t>
  </si>
  <si>
    <t>828432631902</t>
  </si>
  <si>
    <t>50291-06113-XL</t>
  </si>
  <si>
    <t>828432631919</t>
  </si>
  <si>
    <t>50291-06113-2X</t>
  </si>
  <si>
    <t>828432631926</t>
  </si>
  <si>
    <t>H06-PA16M</t>
  </si>
  <si>
    <t>Classic Sweatpant Men's</t>
  </si>
  <si>
    <t>Pantalons Sport Classiques Hommes</t>
  </si>
  <si>
    <t>50292-00001-S</t>
  </si>
  <si>
    <t>828432631933</t>
  </si>
  <si>
    <t>50292-00001-M</t>
  </si>
  <si>
    <t>828432631940</t>
  </si>
  <si>
    <t>50292-00001-L</t>
  </si>
  <si>
    <t>828432631957</t>
  </si>
  <si>
    <t>50292-00001-XL</t>
  </si>
  <si>
    <t>828432631964</t>
  </si>
  <si>
    <t>50292-00001-2X</t>
  </si>
  <si>
    <t>828432631971</t>
  </si>
  <si>
    <t>50292-06113-S</t>
  </si>
  <si>
    <t>828432632084</t>
  </si>
  <si>
    <t>50292-06113-M</t>
  </si>
  <si>
    <t>828432632091</t>
  </si>
  <si>
    <t>50292-06113-L</t>
  </si>
  <si>
    <t>828432632107</t>
  </si>
  <si>
    <t>50292-06113-XL</t>
  </si>
  <si>
    <t>828432632114</t>
  </si>
  <si>
    <t>50292-06113-2X</t>
  </si>
  <si>
    <t>828432632121</t>
  </si>
  <si>
    <t>H06-CR26W</t>
  </si>
  <si>
    <t>Classic Crew Women's</t>
  </si>
  <si>
    <t>Crew Classiques Femmes</t>
  </si>
  <si>
    <t>50297-00001-XS</t>
  </si>
  <si>
    <t>828432632633</t>
  </si>
  <si>
    <t>50297-00001-S</t>
  </si>
  <si>
    <t>828432632640</t>
  </si>
  <si>
    <t>50297-00001-M</t>
  </si>
  <si>
    <t>828432632657</t>
  </si>
  <si>
    <t>50297-00001-L</t>
  </si>
  <si>
    <t>828432632664</t>
  </si>
  <si>
    <t>50297-00001-XL</t>
  </si>
  <si>
    <t>828432632671</t>
  </si>
  <si>
    <t>50297-06113-XS</t>
  </si>
  <si>
    <t>828432632688</t>
  </si>
  <si>
    <t>50297-06113-S</t>
  </si>
  <si>
    <t>828432632695</t>
  </si>
  <si>
    <t>50297-06113-M</t>
  </si>
  <si>
    <t>828432632701</t>
  </si>
  <si>
    <t>50297-06113-L</t>
  </si>
  <si>
    <t>828432632718</t>
  </si>
  <si>
    <t>50297-06113-XL</t>
  </si>
  <si>
    <t>828432632725</t>
  </si>
  <si>
    <t>Ash Rose</t>
  </si>
  <si>
    <t>Rose Cendré</t>
  </si>
  <si>
    <t>50297-02077-XS</t>
  </si>
  <si>
    <t>828432705849</t>
  </si>
  <si>
    <t>50297-02077-S</t>
  </si>
  <si>
    <t>828432705856</t>
  </si>
  <si>
    <t>50297-02077-M</t>
  </si>
  <si>
    <t>828432705863</t>
  </si>
  <si>
    <t>50297-02077-L</t>
  </si>
  <si>
    <t>828432705870</t>
  </si>
  <si>
    <t>50297-02077-XL</t>
  </si>
  <si>
    <t>828432705887</t>
  </si>
  <si>
    <t>50297-01898-XS</t>
  </si>
  <si>
    <t>828432705795</t>
  </si>
  <si>
    <t>50297-01898-S</t>
  </si>
  <si>
    <t>828432705801</t>
  </si>
  <si>
    <t>50297-01898-M</t>
  </si>
  <si>
    <t>828432705818</t>
  </si>
  <si>
    <t>50297-01898-L</t>
  </si>
  <si>
    <t>828432705825</t>
  </si>
  <si>
    <t>50297-01898-XL</t>
  </si>
  <si>
    <t>828432705832</t>
  </si>
  <si>
    <t>H06-PA17W</t>
  </si>
  <si>
    <t>Classic Sweatpant Women's</t>
  </si>
  <si>
    <t>Pantalons Sport Classiques Femmes</t>
  </si>
  <si>
    <t>50298-00001-XS</t>
  </si>
  <si>
    <t>828432632732</t>
  </si>
  <si>
    <t>50298-00001-S</t>
  </si>
  <si>
    <t>828432632749</t>
  </si>
  <si>
    <t>50298-00001-M</t>
  </si>
  <si>
    <t>828432632756</t>
  </si>
  <si>
    <t>50298-00001-L</t>
  </si>
  <si>
    <t>828432632763</t>
  </si>
  <si>
    <t>50298-00001-XL</t>
  </si>
  <si>
    <t>828432632770</t>
  </si>
  <si>
    <t>50298-02077-XS</t>
  </si>
  <si>
    <t>828432705948</t>
  </si>
  <si>
    <t>50298-02077-S</t>
  </si>
  <si>
    <t>828432705955</t>
  </si>
  <si>
    <t>50298-02077-M</t>
  </si>
  <si>
    <t>828432705962</t>
  </si>
  <si>
    <t>50298-02077-L</t>
  </si>
  <si>
    <t>828432705979</t>
  </si>
  <si>
    <t>50298-02077-XL</t>
  </si>
  <si>
    <t>828432705986</t>
  </si>
  <si>
    <t>50298-01898-XS</t>
  </si>
  <si>
    <t>828432705894</t>
  </si>
  <si>
    <t>50298-01898-S</t>
  </si>
  <si>
    <t>828432705900</t>
  </si>
  <si>
    <t>50298-01898-M</t>
  </si>
  <si>
    <t>828432705917</t>
  </si>
  <si>
    <t>50298-01898-L</t>
  </si>
  <si>
    <t>828432705924</t>
  </si>
  <si>
    <t>50298-01898-XL</t>
  </si>
  <si>
    <t>828432705931</t>
  </si>
  <si>
    <t>H06-SP13W</t>
  </si>
  <si>
    <t>Classic Sweatshort Women's</t>
  </si>
  <si>
    <t>Shorts de Sport Classiques Femmes</t>
  </si>
  <si>
    <t>50307-06113-XS</t>
  </si>
  <si>
    <t>828432634033</t>
  </si>
  <si>
    <t>50307-06113-S</t>
  </si>
  <si>
    <t>828432634040</t>
  </si>
  <si>
    <t>50307-06113-M</t>
  </si>
  <si>
    <t>828432634057</t>
  </si>
  <si>
    <t>50307-06113-L</t>
  </si>
  <si>
    <t>828432634064</t>
  </si>
  <si>
    <t>50307-06113-XL</t>
  </si>
  <si>
    <t>828432634071</t>
  </si>
  <si>
    <t>H06-HD33W</t>
  </si>
  <si>
    <t>Classic Hoodie Women's</t>
  </si>
  <si>
    <t>Kangourous Classiques Femmes</t>
  </si>
  <si>
    <t>50310-00001-XS</t>
  </si>
  <si>
    <t>828432658565</t>
  </si>
  <si>
    <t>50310-00001-S</t>
  </si>
  <si>
    <t>828432658572</t>
  </si>
  <si>
    <t>50310-00001-M</t>
  </si>
  <si>
    <t>828432658589</t>
  </si>
  <si>
    <t>50310-00001-L</t>
  </si>
  <si>
    <t>828432658596</t>
  </si>
  <si>
    <t>50310-00001-XL</t>
  </si>
  <si>
    <t>828432658602</t>
  </si>
  <si>
    <t>50310-05977-XS</t>
  </si>
  <si>
    <t>828432658619</t>
  </si>
  <si>
    <t>50310-05977-S</t>
  </si>
  <si>
    <t>828432658626</t>
  </si>
  <si>
    <t>50310-05977-M</t>
  </si>
  <si>
    <t>828432658633</t>
  </si>
  <si>
    <t>50310-05977-L</t>
  </si>
  <si>
    <t>828432658640</t>
  </si>
  <si>
    <t>50310-05977-XL</t>
  </si>
  <si>
    <t>828432658657</t>
  </si>
  <si>
    <t>50310-02077-XS</t>
  </si>
  <si>
    <t>828432706143</t>
  </si>
  <si>
    <t>50310-02077-S</t>
  </si>
  <si>
    <t>828432706150</t>
  </si>
  <si>
    <t>50310-02077-M</t>
  </si>
  <si>
    <t>828432706167</t>
  </si>
  <si>
    <t>50310-02077-L</t>
  </si>
  <si>
    <t>828432706174</t>
  </si>
  <si>
    <t>50310-02077-XL</t>
  </si>
  <si>
    <t>828432706181</t>
  </si>
  <si>
    <t>50310-01898-XS</t>
  </si>
  <si>
    <t>828432706099</t>
  </si>
  <si>
    <t>50310-01898-S</t>
  </si>
  <si>
    <t>828432706105</t>
  </si>
  <si>
    <t>50310-01898-M</t>
  </si>
  <si>
    <t>828432706112</t>
  </si>
  <si>
    <t>50310-01898-L</t>
  </si>
  <si>
    <t>828432706129</t>
  </si>
  <si>
    <t>50310-01898-XL</t>
  </si>
  <si>
    <t>828432706136</t>
  </si>
  <si>
    <t>H06-CG02M-DYE</t>
  </si>
  <si>
    <t>Pigment Dye Classic Cardigan Men's</t>
  </si>
  <si>
    <t>Cardigan Classique à Teinture Pigmentée pour Hommes</t>
  </si>
  <si>
    <t>50389-00001-S</t>
  </si>
  <si>
    <t>828432685455</t>
  </si>
  <si>
    <t>50389-00001-M</t>
  </si>
  <si>
    <t>828432685462</t>
  </si>
  <si>
    <t>50389-00001-L</t>
  </si>
  <si>
    <t>828432685479</t>
  </si>
  <si>
    <t>50389-00001-XL</t>
  </si>
  <si>
    <t>828432685486</t>
  </si>
  <si>
    <t>50389-00001-2X</t>
  </si>
  <si>
    <t>828432685493</t>
  </si>
  <si>
    <t>Abbey Stone</t>
  </si>
  <si>
    <t>Pierre de l'Abbaye</t>
  </si>
  <si>
    <t>50389-06537-S</t>
  </si>
  <si>
    <t>828432707195</t>
  </si>
  <si>
    <t>50389-06537-M</t>
  </si>
  <si>
    <t>828432707201</t>
  </si>
  <si>
    <t>50389-06537-L</t>
  </si>
  <si>
    <t>828432707218</t>
  </si>
  <si>
    <t>50389-06537-XL</t>
  </si>
  <si>
    <t>828432707225</t>
  </si>
  <si>
    <t>50389-06537-2X</t>
  </si>
  <si>
    <t>828432707232</t>
  </si>
  <si>
    <t>H06-JK08W</t>
  </si>
  <si>
    <t>Classic Quarter Zip Women's</t>
  </si>
  <si>
    <t>Pull Classique à Quart de Zip pour Femmes</t>
  </si>
  <si>
    <t>50423-00001-XS</t>
  </si>
  <si>
    <t>828432676453</t>
  </si>
  <si>
    <t>50423-00001-S</t>
  </si>
  <si>
    <t>828432676460</t>
  </si>
  <si>
    <t>50423-00001-M</t>
  </si>
  <si>
    <t>828432676477</t>
  </si>
  <si>
    <t>50423-00001-L</t>
  </si>
  <si>
    <t>828432676484</t>
  </si>
  <si>
    <t>50423-00001-XL</t>
  </si>
  <si>
    <t>828432676491</t>
  </si>
  <si>
    <t>50423-05977-XS</t>
  </si>
  <si>
    <t>828432676507</t>
  </si>
  <si>
    <t>50423-05977-S</t>
  </si>
  <si>
    <t>828432676514</t>
  </si>
  <si>
    <t>50423-05977-M</t>
  </si>
  <si>
    <t>828432676521</t>
  </si>
  <si>
    <t>50423-05977-L</t>
  </si>
  <si>
    <t>828432676538</t>
  </si>
  <si>
    <t>50423-05977-XL</t>
  </si>
  <si>
    <t>828432676545</t>
  </si>
  <si>
    <t>50423-02077-XS</t>
  </si>
  <si>
    <t>828432697854</t>
  </si>
  <si>
    <t>50423-02077-S</t>
  </si>
  <si>
    <t>828432697861</t>
  </si>
  <si>
    <t>50423-02077-M</t>
  </si>
  <si>
    <t>828432697878</t>
  </si>
  <si>
    <t>50423-02077-L</t>
  </si>
  <si>
    <t>828432697885</t>
  </si>
  <si>
    <t>50423-02077-XL</t>
  </si>
  <si>
    <t>828432697892</t>
  </si>
  <si>
    <t>H06-ST54M</t>
  </si>
  <si>
    <t>Basic Tee Men's</t>
  </si>
  <si>
    <t>T-Shirts de Base Hommes</t>
  </si>
  <si>
    <t>50279-01149-S</t>
  </si>
  <si>
    <t>828432629985</t>
  </si>
  <si>
    <t>50279-01149-M</t>
  </si>
  <si>
    <t>828432629992</t>
  </si>
  <si>
    <t>50279-01149-L</t>
  </si>
  <si>
    <t>828432630004</t>
  </si>
  <si>
    <t>50279-01149-XL</t>
  </si>
  <si>
    <t>828432630011</t>
  </si>
  <si>
    <t>50279-01149-2X</t>
  </si>
  <si>
    <t>828432630028</t>
  </si>
  <si>
    <t>50279-06210-S</t>
  </si>
  <si>
    <t>828432630080</t>
  </si>
  <si>
    <t>50279-06210-M</t>
  </si>
  <si>
    <t>828432630097</t>
  </si>
  <si>
    <t>50279-06210-L</t>
  </si>
  <si>
    <t>828432630103</t>
  </si>
  <si>
    <t>50279-06210-XL</t>
  </si>
  <si>
    <t>828432630110</t>
  </si>
  <si>
    <t>50279-06210-2X</t>
  </si>
  <si>
    <t>828432630127</t>
  </si>
  <si>
    <t>White</t>
  </si>
  <si>
    <t>Blanc</t>
  </si>
  <si>
    <t>50279-01588-S</t>
  </si>
  <si>
    <t>828432651597</t>
  </si>
  <si>
    <t>50279-01588-M</t>
  </si>
  <si>
    <t>828432651603</t>
  </si>
  <si>
    <t>50279-01588-L</t>
  </si>
  <si>
    <t>828432651610</t>
  </si>
  <si>
    <t>50279-01588-XL</t>
  </si>
  <si>
    <t>828432651627</t>
  </si>
  <si>
    <t>50279-01588-2X</t>
  </si>
  <si>
    <t>828432651634</t>
  </si>
  <si>
    <t>50279-01898-S</t>
  </si>
  <si>
    <t>828432705498</t>
  </si>
  <si>
    <t>50279-01898-M</t>
  </si>
  <si>
    <t>828432705504</t>
  </si>
  <si>
    <t>50279-01898-L</t>
  </si>
  <si>
    <t>828432705511</t>
  </si>
  <si>
    <t>50279-01898-XL</t>
  </si>
  <si>
    <t>828432705528</t>
  </si>
  <si>
    <t>50279-01898-2X</t>
  </si>
  <si>
    <t>828432705535</t>
  </si>
  <si>
    <t>H06-ST57M</t>
  </si>
  <si>
    <t>Shop Tee Solid Men's</t>
  </si>
  <si>
    <t>Magasiner T-Shirts Hommes</t>
  </si>
  <si>
    <t>50654-00001-S</t>
  </si>
  <si>
    <t>828432713394</t>
  </si>
  <si>
    <t>50654-00001-M</t>
  </si>
  <si>
    <t>828432713400</t>
  </si>
  <si>
    <t>50654-00001-L</t>
  </si>
  <si>
    <t>828432713417</t>
  </si>
  <si>
    <t>50654-00001-XL</t>
  </si>
  <si>
    <t>828432713424</t>
  </si>
  <si>
    <t>50654-00001-2X</t>
  </si>
  <si>
    <t>828432713431</t>
  </si>
  <si>
    <t>H06-ST127M</t>
  </si>
  <si>
    <t>Faculty Tee Solid Men's</t>
  </si>
  <si>
    <t>T-Shirts Universitaires Hommes</t>
  </si>
  <si>
    <t>50653-00001-S</t>
  </si>
  <si>
    <t>828432712960</t>
  </si>
  <si>
    <t>50653-00001-M</t>
  </si>
  <si>
    <t>828432712977</t>
  </si>
  <si>
    <t>50653-00001-L</t>
  </si>
  <si>
    <t>828432712984</t>
  </si>
  <si>
    <t>50653-00001-XL</t>
  </si>
  <si>
    <t>828432712991</t>
  </si>
  <si>
    <t>50653-00001-2X</t>
  </si>
  <si>
    <t>828432713004</t>
  </si>
  <si>
    <t>H06-PT09M</t>
  </si>
  <si>
    <t>Pocket Tee Men's</t>
  </si>
  <si>
    <t>T-shirts à Pochette Hommes</t>
  </si>
  <si>
    <t>50283-00001-S</t>
  </si>
  <si>
    <t>828432630431</t>
  </si>
  <si>
    <t>50283-00001-M</t>
  </si>
  <si>
    <t>828432630448</t>
  </si>
  <si>
    <t>50283-00001-L</t>
  </si>
  <si>
    <t>828432630455</t>
  </si>
  <si>
    <t>50283-00001-XL</t>
  </si>
  <si>
    <t>828432630462</t>
  </si>
  <si>
    <t>50283-00001-2X</t>
  </si>
  <si>
    <t>828432630479</t>
  </si>
  <si>
    <t>50283-01588-S</t>
  </si>
  <si>
    <t>828432630486</t>
  </si>
  <si>
    <t>50283-01588-M</t>
  </si>
  <si>
    <t>828432630493</t>
  </si>
  <si>
    <t>50283-01588-L</t>
  </si>
  <si>
    <t>828432630509</t>
  </si>
  <si>
    <t>50283-01588-XL</t>
  </si>
  <si>
    <t>828432630516</t>
  </si>
  <si>
    <t>50283-01588-2X</t>
  </si>
  <si>
    <t>828432630523</t>
  </si>
  <si>
    <t>50283-06113-S</t>
  </si>
  <si>
    <t>828432705542</t>
  </si>
  <si>
    <t>50283-06113-M</t>
  </si>
  <si>
    <t>828432705559</t>
  </si>
  <si>
    <t>50283-06113-L</t>
  </si>
  <si>
    <t>828432705566</t>
  </si>
  <si>
    <t>50283-06113-XL</t>
  </si>
  <si>
    <t>828432705573</t>
  </si>
  <si>
    <t>50283-06113-2X</t>
  </si>
  <si>
    <t>828432705580</t>
  </si>
  <si>
    <t>H06-ST126W</t>
  </si>
  <si>
    <t>Basic Tee Women's</t>
  </si>
  <si>
    <t>T-Shirts de Base Femmes</t>
  </si>
  <si>
    <t>50293-01149-XS</t>
  </si>
  <si>
    <t>828432632138</t>
  </si>
  <si>
    <t>50293-01149-S</t>
  </si>
  <si>
    <t>828432632145</t>
  </si>
  <si>
    <t>50293-01149-M</t>
  </si>
  <si>
    <t>828432632152</t>
  </si>
  <si>
    <t>50293-01149-L</t>
  </si>
  <si>
    <t>828432632169</t>
  </si>
  <si>
    <t>50293-01149-XL</t>
  </si>
  <si>
    <t>828432632176</t>
  </si>
  <si>
    <t>White/Black</t>
  </si>
  <si>
    <t>Blanc/Noir</t>
  </si>
  <si>
    <t>50293-01821-XS</t>
  </si>
  <si>
    <t>828432632183</t>
  </si>
  <si>
    <t>50293-01821-S</t>
  </si>
  <si>
    <t>828432632190</t>
  </si>
  <si>
    <t>50293-01821-M</t>
  </si>
  <si>
    <t>828432632206</t>
  </si>
  <si>
    <t>50293-01821-L</t>
  </si>
  <si>
    <t>828432632213</t>
  </si>
  <si>
    <t>50293-01821-XL</t>
  </si>
  <si>
    <t>828432632220</t>
  </si>
  <si>
    <t>H06-ST58W</t>
  </si>
  <si>
    <t>Shop Tee Solid Women's</t>
  </si>
  <si>
    <t>Magasiner T-Shirts Femmes</t>
  </si>
  <si>
    <t>50655-02077-XS</t>
  </si>
  <si>
    <t>828432713448</t>
  </si>
  <si>
    <t>50655-02077-S</t>
  </si>
  <si>
    <t>828432713455</t>
  </si>
  <si>
    <t>50655-02077-M</t>
  </si>
  <si>
    <t>828432713462</t>
  </si>
  <si>
    <t>50655-02077-L</t>
  </si>
  <si>
    <t>828432713479</t>
  </si>
  <si>
    <t>50655-02077-XL</t>
  </si>
  <si>
    <t>828432713486</t>
  </si>
  <si>
    <t>H06-ST55W</t>
  </si>
  <si>
    <t>Faculty Tee Solid Women's</t>
  </si>
  <si>
    <t>T-Shirts Universitaires Femmes</t>
  </si>
  <si>
    <t>IceBerg Green</t>
  </si>
  <si>
    <t>50652-01898-XS</t>
  </si>
  <si>
    <t>828432713493</t>
  </si>
  <si>
    <t>50652-01898-S</t>
  </si>
  <si>
    <t>828432713509</t>
  </si>
  <si>
    <t>50652-01898-M</t>
  </si>
  <si>
    <t>828432713516</t>
  </si>
  <si>
    <t>50652-01898-L</t>
  </si>
  <si>
    <t>828432713523</t>
  </si>
  <si>
    <t>50652-01898-XL</t>
  </si>
  <si>
    <t>828432713530</t>
  </si>
  <si>
    <t>H06-CR27M-DYE</t>
  </si>
  <si>
    <t>Pigment Dye Classic Crew Men's</t>
  </si>
  <si>
    <t>Crew Classiques Pigmentés Hommes</t>
  </si>
  <si>
    <t>50324-00001-S</t>
  </si>
  <si>
    <t>828432659883</t>
  </si>
  <si>
    <t>50324-00001-M</t>
  </si>
  <si>
    <t>828432659890</t>
  </si>
  <si>
    <t>50324-00001-L</t>
  </si>
  <si>
    <t>828432659906</t>
  </si>
  <si>
    <t>50324-00001-XL</t>
  </si>
  <si>
    <t>828432659913</t>
  </si>
  <si>
    <t>50324-00001-2X</t>
  </si>
  <si>
    <t>828432659920</t>
  </si>
  <si>
    <t>50324-06537-S</t>
  </si>
  <si>
    <t>828432706297</t>
  </si>
  <si>
    <t>50324-06537-M</t>
  </si>
  <si>
    <t>828432706303</t>
  </si>
  <si>
    <t>50324-06537-L</t>
  </si>
  <si>
    <t>828432706310</t>
  </si>
  <si>
    <t>50324-06537-XL</t>
  </si>
  <si>
    <t>828432706327</t>
  </si>
  <si>
    <t>50324-06537-2X</t>
  </si>
  <si>
    <t>828432706334</t>
  </si>
  <si>
    <t>H06-HD34M-DYE</t>
  </si>
  <si>
    <t>Pigment Dye Classic Hoodie Men's</t>
  </si>
  <si>
    <t>Kangourous Classiques Pigmentés Hommes</t>
  </si>
  <si>
    <t>50326-00001-S</t>
  </si>
  <si>
    <t>828432660100</t>
  </si>
  <si>
    <t>50326-00001-M</t>
  </si>
  <si>
    <t>828432660117</t>
  </si>
  <si>
    <t>50326-00001-L</t>
  </si>
  <si>
    <t>828432660124</t>
  </si>
  <si>
    <t>50326-00001-XL</t>
  </si>
  <si>
    <t>828432660131</t>
  </si>
  <si>
    <t>50326-00001-2X</t>
  </si>
  <si>
    <t>828432660148</t>
  </si>
  <si>
    <t>50326-06537-S</t>
  </si>
  <si>
    <t>828432706341</t>
  </si>
  <si>
    <t>50326-06537-M</t>
  </si>
  <si>
    <t>828432706358</t>
  </si>
  <si>
    <t>50326-06537-L</t>
  </si>
  <si>
    <t>828432706365</t>
  </si>
  <si>
    <t>50326-06537-XL</t>
  </si>
  <si>
    <t>828432706372</t>
  </si>
  <si>
    <t>50326-06537-2X</t>
  </si>
  <si>
    <t>828432706389</t>
  </si>
  <si>
    <t>H06-HD57M</t>
  </si>
  <si>
    <t>Faculty Stitch Zip Hoodie Men's</t>
  </si>
  <si>
    <t>Kangourous Universitaires à Fermeture Éclair Hommes</t>
  </si>
  <si>
    <t>Heather Light Grey/Blanc De Blanc</t>
  </si>
  <si>
    <t>50331-06299-S</t>
  </si>
  <si>
    <t>828432660407</t>
  </si>
  <si>
    <t>50331-06299-M</t>
  </si>
  <si>
    <t>828432660414</t>
  </si>
  <si>
    <t>50331-06299-L</t>
  </si>
  <si>
    <t>828432660421</t>
  </si>
  <si>
    <t>50331-06299-XL</t>
  </si>
  <si>
    <t>828432660438</t>
  </si>
  <si>
    <t>50331-06299-2X</t>
  </si>
  <si>
    <t>828432660445</t>
  </si>
  <si>
    <t>H06-PA18M-DYE</t>
  </si>
  <si>
    <t>Pigment Dye Classic Sweatpant Men's</t>
  </si>
  <si>
    <t>Pantalons Sport Classiques Pigmentés Hommes</t>
  </si>
  <si>
    <t>50333-00001-S</t>
  </si>
  <si>
    <t>828432660452</t>
  </si>
  <si>
    <t>50333-00001-M</t>
  </si>
  <si>
    <t>828432660469</t>
  </si>
  <si>
    <t>50333-00001-L</t>
  </si>
  <si>
    <t>828432660476</t>
  </si>
  <si>
    <t>50333-00001-XL</t>
  </si>
  <si>
    <t>828432660483</t>
  </si>
  <si>
    <t>50333-00001-2X</t>
  </si>
  <si>
    <t>828432660490</t>
  </si>
  <si>
    <t>H06-HD58M</t>
  </si>
  <si>
    <t>Varsity Hoodie Men's</t>
  </si>
  <si>
    <t>Kangourou Universitaire pour Hommes</t>
  </si>
  <si>
    <t>50391-05864-S</t>
  </si>
  <si>
    <t>828432685752</t>
  </si>
  <si>
    <t>50391-05864-M</t>
  </si>
  <si>
    <t>828432685769</t>
  </si>
  <si>
    <t>50391-05864-L</t>
  </si>
  <si>
    <t>828432685776</t>
  </si>
  <si>
    <t>50391-05864-XL</t>
  </si>
  <si>
    <t>828432685783</t>
  </si>
  <si>
    <t>50391-05864-2X</t>
  </si>
  <si>
    <t>828432685790</t>
  </si>
  <si>
    <t>H06-PA34M</t>
  </si>
  <si>
    <t>Vintage Wash Classic Sweatpant Men's</t>
  </si>
  <si>
    <t>Pantalon de Survêtement Classique Délavé Vintage pour Hommes</t>
  </si>
  <si>
    <t>Woodland Camo</t>
  </si>
  <si>
    <t>Camouflage de Boisé</t>
  </si>
  <si>
    <t>50410-00032-S</t>
  </si>
  <si>
    <t>828432687152</t>
  </si>
  <si>
    <t>50410-00032-M</t>
  </si>
  <si>
    <t>828432687169</t>
  </si>
  <si>
    <t>50410-00032-L</t>
  </si>
  <si>
    <t>828432687176</t>
  </si>
  <si>
    <t>50410-00032-XL</t>
  </si>
  <si>
    <t>828432687183</t>
  </si>
  <si>
    <t>50410-00032-2X</t>
  </si>
  <si>
    <t>828432687190</t>
  </si>
  <si>
    <t>H06-HD30M</t>
  </si>
  <si>
    <t>Grizzly Hoodie Men's</t>
  </si>
  <si>
    <t>Chandail à Capuchon Grizzly pour Hommes</t>
  </si>
  <si>
    <t>50440-05977-S</t>
  </si>
  <si>
    <t>828432703050</t>
  </si>
  <si>
    <t>50440-05977-M</t>
  </si>
  <si>
    <t>828432703067</t>
  </si>
  <si>
    <t>50440-05977-L</t>
  </si>
  <si>
    <t>828432703074</t>
  </si>
  <si>
    <t>50440-05977-XL</t>
  </si>
  <si>
    <t>828432703081</t>
  </si>
  <si>
    <t>50440-05977-2X</t>
  </si>
  <si>
    <t>828432703098</t>
  </si>
  <si>
    <t>H06-CR24W DYE</t>
  </si>
  <si>
    <t>Pigment Dye Ivy Crest Crew Women's</t>
  </si>
  <si>
    <t>Crew Écusson de Lierre à Teinture Pigmentée pour Femmes</t>
  </si>
  <si>
    <t>50445-00001-XS</t>
  </si>
  <si>
    <t>828432707492</t>
  </si>
  <si>
    <t>50445-00001-S</t>
  </si>
  <si>
    <t>828432707508</t>
  </si>
  <si>
    <t>50445-00001-M</t>
  </si>
  <si>
    <t>828432707515</t>
  </si>
  <si>
    <t>50445-00001-L</t>
  </si>
  <si>
    <t>828432707522</t>
  </si>
  <si>
    <t>50445-00001-XL</t>
  </si>
  <si>
    <t>828432707539</t>
  </si>
  <si>
    <t>H06-CR20W</t>
  </si>
  <si>
    <t>Grizzly Crew Women's</t>
  </si>
  <si>
    <t>Crew Grizzly Femmes</t>
  </si>
  <si>
    <t>50446-01898-XS</t>
  </si>
  <si>
    <t>828432703357</t>
  </si>
  <si>
    <t>50446-01898-S</t>
  </si>
  <si>
    <t>828432703364</t>
  </si>
  <si>
    <t>50446-01898-M</t>
  </si>
  <si>
    <t>828432703371</t>
  </si>
  <si>
    <t>50446-01898-L</t>
  </si>
  <si>
    <t>828432703388</t>
  </si>
  <si>
    <t>50446-01898-XL</t>
  </si>
  <si>
    <t>828432703395</t>
  </si>
  <si>
    <t>H06-HD36M</t>
  </si>
  <si>
    <t>Vintage Wash Classic Hoodie Men's</t>
  </si>
  <si>
    <t>Chandail à Capuchon Classique Délavé Vintage pour Hommes</t>
  </si>
  <si>
    <t>50475-00032-S</t>
  </si>
  <si>
    <t>828432707546</t>
  </si>
  <si>
    <t>50475-00032-M</t>
  </si>
  <si>
    <t>828432707553</t>
  </si>
  <si>
    <t>50475-00032-L</t>
  </si>
  <si>
    <t>828432707560</t>
  </si>
  <si>
    <t>50475-00032-XL</t>
  </si>
  <si>
    <t>828432707577</t>
  </si>
  <si>
    <t>50475-00032-2X</t>
  </si>
  <si>
    <t>828432707584</t>
  </si>
  <si>
    <t>H06-PT08M-DYE</t>
  </si>
  <si>
    <t>Pigment Dye Pocket Tee Men's</t>
  </si>
  <si>
    <t>T-Shirts Pigmentés à Poche Hommes</t>
  </si>
  <si>
    <t>50321-00001-S</t>
  </si>
  <si>
    <t>828432659562</t>
  </si>
  <si>
    <t>50321-00001-M</t>
  </si>
  <si>
    <t>828432659579</t>
  </si>
  <si>
    <t>50321-00001-L</t>
  </si>
  <si>
    <t>828432659586</t>
  </si>
  <si>
    <t>50321-00001-XL</t>
  </si>
  <si>
    <t>828432659593</t>
  </si>
  <si>
    <t>50321-00001-2X</t>
  </si>
  <si>
    <t>828432659609</t>
  </si>
  <si>
    <t>50321-06537-S</t>
  </si>
  <si>
    <t>828432706242</t>
  </si>
  <si>
    <t>50321-06537-M</t>
  </si>
  <si>
    <t>828432706259</t>
  </si>
  <si>
    <t>50321-06537-L</t>
  </si>
  <si>
    <t>828432706266</t>
  </si>
  <si>
    <t>50321-06537-XL</t>
  </si>
  <si>
    <t>828432706273</t>
  </si>
  <si>
    <t>50321-06537-2X</t>
  </si>
  <si>
    <t>828432706280</t>
  </si>
  <si>
    <t>H06-ST61M</t>
  </si>
  <si>
    <t>Suncrest Tee Men's</t>
  </si>
  <si>
    <t>T-Shirt Suncrest pour Hommes</t>
  </si>
  <si>
    <t>50381-05977-S</t>
  </si>
  <si>
    <t>828432685004</t>
  </si>
  <si>
    <t>50381-05977-M</t>
  </si>
  <si>
    <t>828432685011</t>
  </si>
  <si>
    <t>50381-05977-L</t>
  </si>
  <si>
    <t>828432685028</t>
  </si>
  <si>
    <t>50381-05977-XL</t>
  </si>
  <si>
    <t>828432685035</t>
  </si>
  <si>
    <t>50381-05977-2X</t>
  </si>
  <si>
    <t>828432685042</t>
  </si>
  <si>
    <t>50381-01898-S</t>
  </si>
  <si>
    <t>828432707140</t>
  </si>
  <si>
    <t>50381-01898-M</t>
  </si>
  <si>
    <t>828432707157</t>
  </si>
  <si>
    <t>50381-01898-L</t>
  </si>
  <si>
    <t>828432707164</t>
  </si>
  <si>
    <t>50381-01898-XL</t>
  </si>
  <si>
    <t>828432707171</t>
  </si>
  <si>
    <t>50381-01898-2X</t>
  </si>
  <si>
    <t>828432707188</t>
  </si>
  <si>
    <t>H06-ST44M</t>
  </si>
  <si>
    <t>Grizzly Tee Men's</t>
  </si>
  <si>
    <t>T-Shirt Grizzly Pour Hommes</t>
  </si>
  <si>
    <t>50435-05977-S</t>
  </si>
  <si>
    <t>828432702800</t>
  </si>
  <si>
    <t>50435-05977-M</t>
  </si>
  <si>
    <t>828432702817</t>
  </si>
  <si>
    <t>50435-05977-L</t>
  </si>
  <si>
    <t>828432702824</t>
  </si>
  <si>
    <t>50435-05977-XL</t>
  </si>
  <si>
    <t>828432702831</t>
  </si>
  <si>
    <t>50435-05977-2X</t>
  </si>
  <si>
    <t>828432702848</t>
  </si>
  <si>
    <t>H06-ST53M</t>
  </si>
  <si>
    <t>Silo Tee Men's</t>
  </si>
  <si>
    <t>T-Shirt Silo pour Hommes</t>
  </si>
  <si>
    <t>50437-00001-S</t>
  </si>
  <si>
    <t>828432707393</t>
  </si>
  <si>
    <t>50437-00001-M</t>
  </si>
  <si>
    <t>828432707409</t>
  </si>
  <si>
    <t>50437-00001-L</t>
  </si>
  <si>
    <t>828432707416</t>
  </si>
  <si>
    <t>50437-00001-XL</t>
  </si>
  <si>
    <t>828432707423</t>
  </si>
  <si>
    <t>50437-00001-2X</t>
  </si>
  <si>
    <t>828432707430</t>
  </si>
  <si>
    <t>50437-05977-S</t>
  </si>
  <si>
    <t>828432702954</t>
  </si>
  <si>
    <t>50437-05977-M</t>
  </si>
  <si>
    <t>828432702961</t>
  </si>
  <si>
    <t>50437-05977-L</t>
  </si>
  <si>
    <t>828432702978</t>
  </si>
  <si>
    <t>50437-05977-XL</t>
  </si>
  <si>
    <t>828432702985</t>
  </si>
  <si>
    <t>50437-05977-2X</t>
  </si>
  <si>
    <t>828432702992</t>
  </si>
  <si>
    <t>H06-ST52W-DYE</t>
  </si>
  <si>
    <t>Pigment Dye Ivy Crest Tee Women's</t>
  </si>
  <si>
    <t>T-Shirt Écusson de Lierre à Teinture Pigmentée pour Femmes</t>
  </si>
  <si>
    <t>50441-00001-XS</t>
  </si>
  <si>
    <t>828432707447</t>
  </si>
  <si>
    <t>50441-00001-S</t>
  </si>
  <si>
    <t>828432707454</t>
  </si>
  <si>
    <t>50441-00001-M</t>
  </si>
  <si>
    <t>828432707461</t>
  </si>
  <si>
    <t>50441-00001-L</t>
  </si>
  <si>
    <t>828432707478</t>
  </si>
  <si>
    <t>50441-00001-XL</t>
  </si>
  <si>
    <t>828432707485</t>
  </si>
  <si>
    <t>H06-ST45W</t>
  </si>
  <si>
    <t>Grizzly Tee Women's</t>
  </si>
  <si>
    <t>T-Shirt Grizzly pour Femmes</t>
  </si>
  <si>
    <t>50442-05977-XS</t>
  </si>
  <si>
    <t>828432703258</t>
  </si>
  <si>
    <t>50442-05977-S</t>
  </si>
  <si>
    <t>828432703265</t>
  </si>
  <si>
    <t>50442-05977-M</t>
  </si>
  <si>
    <t>828432703272</t>
  </si>
  <si>
    <t>50442-05977-L</t>
  </si>
  <si>
    <t>828432703289</t>
  </si>
  <si>
    <t>50442-05977-XL</t>
  </si>
  <si>
    <t>828432703296</t>
  </si>
  <si>
    <t>H06-ST128M</t>
  </si>
  <si>
    <t>Vancouver Crest Tee Men's</t>
  </si>
  <si>
    <t>T-Shirt À Écusson Vancouver Pour Hommes</t>
  </si>
  <si>
    <t>50516-06531-S</t>
  </si>
  <si>
    <t>828432664801</t>
  </si>
  <si>
    <t>50516-06531-M</t>
  </si>
  <si>
    <t>828432664818</t>
  </si>
  <si>
    <t>50516-06531-L</t>
  </si>
  <si>
    <t>828432664825</t>
  </si>
  <si>
    <t>50516-06531-XL</t>
  </si>
  <si>
    <t>828432664832</t>
  </si>
  <si>
    <t>50516-06531-2X</t>
  </si>
  <si>
    <t>828432664849</t>
  </si>
  <si>
    <t>H06-ST129W</t>
  </si>
  <si>
    <t>Vancouver Crest Tee Women's</t>
  </si>
  <si>
    <t>T-Shirt À Écusson Vancouver Pour Femmes</t>
  </si>
  <si>
    <t>50518-06531-XS</t>
  </si>
  <si>
    <t>828432665051</t>
  </si>
  <si>
    <t>50518-06531-S</t>
  </si>
  <si>
    <t>828432665068</t>
  </si>
  <si>
    <t>50518-06531-M</t>
  </si>
  <si>
    <t>828432665075</t>
  </si>
  <si>
    <t>50518-06531-L</t>
  </si>
  <si>
    <t>828432665082</t>
  </si>
  <si>
    <t>50518-06531-XL</t>
  </si>
  <si>
    <t>828432665099</t>
  </si>
  <si>
    <t>T-Shirt Rundle Pour Hommes</t>
  </si>
  <si>
    <t>50412-06113-2X</t>
  </si>
  <si>
    <t>828432644445</t>
  </si>
  <si>
    <t>50412-06113-L</t>
  </si>
  <si>
    <t>828432644421</t>
  </si>
  <si>
    <t>50412-06113-M</t>
  </si>
  <si>
    <t>828432644414</t>
  </si>
  <si>
    <t>50412-06113-S</t>
  </si>
  <si>
    <t>828432644407</t>
  </si>
  <si>
    <t>50412-06113-XL</t>
  </si>
  <si>
    <t>828432644438</t>
  </si>
  <si>
    <t>H06-ST131W</t>
  </si>
  <si>
    <t>Tourist Tee Women's</t>
  </si>
  <si>
    <t>T-Shirt Touristique Pour Femmes</t>
  </si>
  <si>
    <t>50668-06531-L</t>
  </si>
  <si>
    <t>828432713684</t>
  </si>
  <si>
    <t>50668-06531-M</t>
  </si>
  <si>
    <t>828432713677</t>
  </si>
  <si>
    <t>50668-06531-S</t>
  </si>
  <si>
    <t>828432713660</t>
  </si>
  <si>
    <t>50668-06531-XL</t>
  </si>
  <si>
    <t>828432713691</t>
  </si>
  <si>
    <t>50668-06531-XS</t>
  </si>
  <si>
    <t>828432713653</t>
  </si>
  <si>
    <t>H06-CR54W</t>
  </si>
  <si>
    <t>Tourist Crew Women's</t>
  </si>
  <si>
    <t xml:space="preserve">Crew Touristique Pour Femmes </t>
  </si>
  <si>
    <t>Moonbeam</t>
  </si>
  <si>
    <t>Rayon de Lune</t>
  </si>
  <si>
    <t>50639-05456-L</t>
  </si>
  <si>
    <t>828432708406</t>
  </si>
  <si>
    <t>50639-05456-M</t>
  </si>
  <si>
    <t>828432708390</t>
  </si>
  <si>
    <t>50639-05456-S</t>
  </si>
  <si>
    <t>828432708383</t>
  </si>
  <si>
    <t>50639-05456-XL</t>
  </si>
  <si>
    <t>828432708413</t>
  </si>
  <si>
    <t>50639-05456-XS</t>
  </si>
  <si>
    <t>828432708376</t>
  </si>
  <si>
    <t>H06-ST132M</t>
  </si>
  <si>
    <t>Parks Tee Men's</t>
  </si>
  <si>
    <t>T-Shirt Parcs Pour Hommes</t>
  </si>
  <si>
    <t>50417-06531-2X</t>
  </si>
  <si>
    <t>828432644490</t>
  </si>
  <si>
    <t>50417-06531-L</t>
  </si>
  <si>
    <t>828432644476</t>
  </si>
  <si>
    <t>50417-06531-M</t>
  </si>
  <si>
    <t>828432644469</t>
  </si>
  <si>
    <t>50417-06531-S</t>
  </si>
  <si>
    <t>828432644452</t>
  </si>
  <si>
    <t>50417-06531-XL</t>
  </si>
  <si>
    <t>828432644483</t>
  </si>
  <si>
    <t>H06-HD59M</t>
  </si>
  <si>
    <t>Parks Hoodie Men's</t>
  </si>
  <si>
    <t>Sweat à Capuche Parks Pour Hommes</t>
  </si>
  <si>
    <t>Black Beauty</t>
  </si>
  <si>
    <t>Noir Élégance</t>
  </si>
  <si>
    <t>50418-06515-2X</t>
  </si>
  <si>
    <t>828432644735</t>
  </si>
  <si>
    <t>50418-06515-L</t>
  </si>
  <si>
    <t>828432644711</t>
  </si>
  <si>
    <t>50418-06515-M</t>
  </si>
  <si>
    <t>828432644704</t>
  </si>
  <si>
    <t>50418-06515-S</t>
  </si>
  <si>
    <t>828432644698</t>
  </si>
  <si>
    <t>50418-06515-XL</t>
  </si>
  <si>
    <t>828432644728</t>
  </si>
  <si>
    <t>2024 S2</t>
  </si>
  <si>
    <t>THÔNG SỐ CÓ ADD L=4%, W=3%</t>
  </si>
  <si>
    <t>Front Neck Drop from HSP</t>
  </si>
  <si>
    <t>Back Neck Drop from HSP</t>
  </si>
  <si>
    <t>Neck Trim Height</t>
  </si>
  <si>
    <t>Shoulder Width - Set in</t>
  </si>
  <si>
    <t>Across Front (6" from HSP)</t>
  </si>
  <si>
    <t>Across Back (6" from HSP)</t>
  </si>
  <si>
    <t>Armhole Drop from HSP</t>
  </si>
  <si>
    <t>Shoulder Slope (for Ref.)</t>
  </si>
  <si>
    <t>Hem Circumference - Straight</t>
  </si>
  <si>
    <t>CB Sleeve Length - Short SLV</t>
  </si>
  <si>
    <t>Chữ tô đỏ UA đề xuất dung size mới cho sản xuất</t>
  </si>
  <si>
    <t>S1-CITY PACK</t>
  </si>
  <si>
    <t>THAM KHẢO CÁCH MAY THEO ÁO MẪU</t>
  </si>
  <si>
    <t>IN BTP THÂN TRƯỚC VÀ THÂN SAU</t>
  </si>
  <si>
    <t>CUNG CẤP RẬP THÂN TRƯỚC+THÂN SAU ĐỦ SIZE CHO IN
CẮT CHÍNH XÁC</t>
  </si>
  <si>
    <r>
      <rPr>
        <sz val="11"/>
        <rFont val="Calibri"/>
        <family val="1"/>
      </rPr>
      <t>Herschel Supply Co.</t>
    </r>
  </si>
  <si>
    <r>
      <rPr>
        <sz val="11"/>
        <rFont val="Calibri"/>
        <family val="1"/>
      </rPr>
      <t>Base Measurements</t>
    </r>
  </si>
  <si>
    <r>
      <rPr>
        <sz val="11"/>
        <rFont val="Calibri"/>
        <family val="1"/>
      </rPr>
      <t>Style Name:</t>
    </r>
  </si>
  <si>
    <r>
      <rPr>
        <sz val="11"/>
        <rFont val="Calibri"/>
        <family val="1"/>
      </rPr>
      <t>Men's Tee</t>
    </r>
  </si>
  <si>
    <r>
      <rPr>
        <sz val="11"/>
        <rFont val="Calibri"/>
        <family val="1"/>
      </rPr>
      <t>Base Size:</t>
    </r>
  </si>
  <si>
    <r>
      <rPr>
        <sz val="11"/>
        <rFont val="Calibri"/>
        <family val="1"/>
      </rPr>
      <t>Last Updated:</t>
    </r>
  </si>
  <si>
    <r>
      <rPr>
        <sz val="11"/>
        <rFont val="Calibri"/>
        <family val="1"/>
      </rPr>
      <t>Style Number:</t>
    </r>
  </si>
  <si>
    <r>
      <rPr>
        <sz val="11"/>
        <rFont val="Calibri"/>
        <family val="1"/>
      </rPr>
      <t>Category:</t>
    </r>
  </si>
  <si>
    <r>
      <rPr>
        <sz val="11"/>
        <rFont val="Calibri"/>
        <family val="1"/>
      </rPr>
      <t>Status:</t>
    </r>
  </si>
  <si>
    <r>
      <rPr>
        <sz val="11"/>
        <rFont val="Calibri"/>
        <family val="1"/>
      </rPr>
      <t>new</t>
    </r>
  </si>
  <si>
    <r>
      <rPr>
        <sz val="11"/>
        <rFont val="Calibri"/>
        <family val="1"/>
      </rPr>
      <t>Season:</t>
    </r>
  </si>
  <si>
    <r>
      <rPr>
        <sz val="11"/>
        <rFont val="Calibri"/>
        <family val="1"/>
      </rPr>
      <t>Developer:</t>
    </r>
  </si>
  <si>
    <r>
      <rPr>
        <sz val="11"/>
        <rFont val="Calibri"/>
        <family val="1"/>
      </rPr>
      <t>code</t>
    </r>
  </si>
  <si>
    <r>
      <rPr>
        <sz val="11"/>
        <rFont val="Calibri"/>
        <family val="1"/>
      </rPr>
      <t>description</t>
    </r>
  </si>
  <si>
    <r>
      <rPr>
        <sz val="11"/>
        <rFont val="Calibri"/>
        <family val="1"/>
      </rPr>
      <t>Grade Rule</t>
    </r>
  </si>
  <si>
    <t>Tol</t>
  </si>
  <si>
    <t>Tol  UA suggest</t>
  </si>
  <si>
    <t>M (TSTP)</t>
  </si>
  <si>
    <t xml:space="preserve">M </t>
  </si>
  <si>
    <r>
      <rPr>
        <sz val="11"/>
        <rFont val="Calibri"/>
        <family val="1"/>
      </rPr>
      <t>A</t>
    </r>
  </si>
  <si>
    <t>Neck Width HSP Seam to Seam</t>
  </si>
  <si>
    <t xml:space="preserve">rộng cổ từ đỉnh vai từ đường may tới đường may </t>
  </si>
  <si>
    <r>
      <rPr>
        <sz val="11"/>
        <rFont val="Calibri"/>
        <family val="1"/>
      </rPr>
      <t>B</t>
    </r>
  </si>
  <si>
    <t>hạ cổ trước từ đỉnh vai</t>
  </si>
  <si>
    <r>
      <rPr>
        <sz val="11"/>
        <rFont val="Calibri"/>
        <family val="1"/>
      </rPr>
      <t>C</t>
    </r>
  </si>
  <si>
    <t>hạ cổ sau từ đỉnh vai</t>
  </si>
  <si>
    <r>
      <rPr>
        <sz val="11"/>
        <rFont val="Calibri"/>
        <family val="1"/>
      </rPr>
      <t>E</t>
    </r>
  </si>
  <si>
    <t xml:space="preserve">to bản bo cổ </t>
  </si>
  <si>
    <r>
      <rPr>
        <sz val="11"/>
        <rFont val="Calibri"/>
        <family val="1"/>
      </rPr>
      <t>G</t>
    </r>
  </si>
  <si>
    <t xml:space="preserve">ngang vai </t>
  </si>
  <si>
    <r>
      <rPr>
        <sz val="11"/>
        <rFont val="Calibri"/>
        <family val="1"/>
      </rPr>
      <t>H</t>
    </r>
  </si>
  <si>
    <t>ngang thân trước 6" từ đỉnh vai</t>
  </si>
  <si>
    <r>
      <rPr>
        <sz val="11"/>
        <rFont val="Calibri"/>
        <family val="1"/>
      </rPr>
      <t>I</t>
    </r>
  </si>
  <si>
    <t>ngang thân sau 6" từ đỉnh vai</t>
  </si>
  <si>
    <r>
      <rPr>
        <sz val="11"/>
        <rFont val="Calibri"/>
        <family val="1"/>
      </rPr>
      <t>J</t>
    </r>
  </si>
  <si>
    <t>hạ nách từ đỉnh vai</t>
  </si>
  <si>
    <r>
      <rPr>
        <sz val="11"/>
        <rFont val="Calibri"/>
        <family val="1"/>
      </rPr>
      <t>K</t>
    </r>
  </si>
  <si>
    <t>xuôi vai</t>
  </si>
  <si>
    <r>
      <rPr>
        <sz val="11"/>
        <rFont val="Calibri"/>
        <family val="1"/>
      </rPr>
      <t>L</t>
    </r>
  </si>
  <si>
    <t>Shoulder Seam Forward (for Ref.)</t>
  </si>
  <si>
    <t>chồm vai</t>
  </si>
  <si>
    <r>
      <rPr>
        <sz val="11"/>
        <rFont val="Calibri"/>
        <family val="1"/>
      </rPr>
      <t>M</t>
    </r>
  </si>
  <si>
    <t>Chest Circumference  1" Below Armhole</t>
  </si>
  <si>
    <t>vòng ngực 1" từ nách</t>
  </si>
  <si>
    <r>
      <rPr>
        <sz val="11"/>
        <rFont val="Calibri"/>
        <family val="1"/>
      </rPr>
      <t>N</t>
    </r>
  </si>
  <si>
    <t>vòng lai đo thẳng</t>
  </si>
  <si>
    <r>
      <rPr>
        <sz val="11"/>
        <rFont val="Calibri"/>
        <family val="1"/>
      </rPr>
      <t>O</t>
    </r>
  </si>
  <si>
    <t>Front Length (HSP to Hem) - Above Low Hip (non zip)</t>
  </si>
  <si>
    <t xml:space="preserve">dài thân trước - đỉnh vai tới lai </t>
  </si>
  <si>
    <r>
      <rPr>
        <sz val="11"/>
        <rFont val="Calibri"/>
        <family val="1"/>
      </rPr>
      <t>R</t>
    </r>
  </si>
  <si>
    <t xml:space="preserve">dài tay - đo tại giữa sau </t>
  </si>
  <si>
    <r>
      <rPr>
        <sz val="14"/>
        <color rgb="FFFF0000"/>
        <rFont val="Calibri"/>
        <family val="2"/>
      </rPr>
      <t>5/8</t>
    </r>
  </si>
  <si>
    <r>
      <rPr>
        <sz val="11"/>
        <rFont val="Calibri"/>
        <family val="1"/>
      </rPr>
      <t>S</t>
    </r>
  </si>
  <si>
    <t>Bicep Circumference 1" from underarm</t>
  </si>
  <si>
    <t>bắp tay 1" từ nách</t>
  </si>
  <si>
    <r>
      <rPr>
        <sz val="11"/>
        <rFont val="Calibri"/>
        <family val="1"/>
      </rPr>
      <t>T</t>
    </r>
  </si>
  <si>
    <t>Sleeve Hem Circumference - Short SLV</t>
  </si>
  <si>
    <t>cửa tay nguyên vòng</t>
  </si>
  <si>
    <r>
      <t xml:space="preserve">ĐỊNH VỊ HÌNH IN THÂN TRƯỚC:
</t>
    </r>
    <r>
      <rPr>
        <sz val="42"/>
        <rFont val="Muli"/>
      </rPr>
      <t>TỪ TRA VAI ĐẾN ĐỈNH HÌNH IN BÊN TRÁI THÂN TRƯỚC NGƯỜI MẶC</t>
    </r>
  </si>
  <si>
    <t>DUYỆT MÀU SẮC + CHẤT LƯỢNG HÌNH IN THEO STRIKE OFF ĐÃ CHUYỂN PHÒNG IN</t>
  </si>
  <si>
    <t>6.25"</t>
  </si>
  <si>
    <r>
      <t xml:space="preserve">ĐỊNH VỊ HÌNH IN THÂN TRƯỚC:
</t>
    </r>
    <r>
      <rPr>
        <sz val="42"/>
        <rFont val="Muli"/>
      </rPr>
      <t>TỪ GIỮA TRƯỚC ĐẾN CẠNH HÌNH IN</t>
    </r>
  </si>
  <si>
    <t>1.75"</t>
  </si>
  <si>
    <t>4.875"</t>
  </si>
  <si>
    <t>THAM KHẢO CÁCH MAY THEO ÁO MẪU H06-ST56M-DYE MÀU SKIPPER BLUE SIZE M CHUYỂN CÙNG TÁC NGHIỆP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</si>
</sst>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d\-mmm\-yy;@"/>
    <numFmt numFmtId="165" formatCode="0.0"/>
    <numFmt numFmtId="166" formatCode="0\ &quot;pcs&quot;"/>
    <numFmt numFmtId="167" formatCode="\$#,##0\ ;\(\$#,##0\)"/>
    <numFmt numFmtId="168" formatCode="0.00_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&quot;\&quot;#,##0.00;[Red]&quot;\&quot;\-#,##0.00"/>
    <numFmt numFmtId="172" formatCode="&quot;\&quot;#,##0;[Red]&quot;\&quot;\-#,##0"/>
    <numFmt numFmtId="173" formatCode="0.0000"/>
    <numFmt numFmtId="174" formatCode="[$-409]d\-mmm;@"/>
    <numFmt numFmtId="175" formatCode="_-* #,##0.00_-;\-* #,##0.00_-;_-* &quot;-&quot;??_-;_-@_-"/>
    <numFmt numFmtId="176" formatCode="#,##0.0"/>
    <numFmt numFmtId="177" formatCode="yyyy\-mmm\-dd;@"/>
    <numFmt numFmtId="178" formatCode="_(* #,##0_);_(* \(#,##0\);_(* &quot;-&quot;??_);_(@_)"/>
  </numFmts>
  <fonts count="1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10"/>
      <name val="VNI-Times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2"/>
      <name val="Times New Roman"/>
      <family val="1"/>
    </font>
    <font>
      <sz val="13"/>
      <color indexed="8"/>
      <name val="Times New Roman"/>
      <family val="2"/>
    </font>
    <font>
      <sz val="10"/>
      <name val="Verdana"/>
      <family val="2"/>
    </font>
    <font>
      <sz val="10"/>
      <color indexed="8"/>
      <name val="Arial"/>
      <family val="2"/>
    </font>
    <font>
      <b/>
      <sz val="11"/>
      <name val="Times New Roman"/>
      <family val="1"/>
    </font>
    <font>
      <sz val="12"/>
      <name val="VNI-Times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3"/>
      <name val="Muli"/>
    </font>
    <font>
      <b/>
      <sz val="26"/>
      <name val="Muli"/>
    </font>
    <font>
      <b/>
      <sz val="16"/>
      <name val="Muli"/>
    </font>
    <font>
      <sz val="16"/>
      <color theme="1"/>
      <name val="Muli"/>
    </font>
    <font>
      <sz val="26"/>
      <name val="Muli"/>
    </font>
    <font>
      <b/>
      <u/>
      <sz val="26"/>
      <name val="Muli"/>
    </font>
    <font>
      <sz val="22"/>
      <name val="Muli"/>
    </font>
    <font>
      <b/>
      <sz val="22"/>
      <name val="Muli"/>
    </font>
    <font>
      <b/>
      <i/>
      <sz val="22"/>
      <name val="Muli"/>
    </font>
    <font>
      <sz val="16"/>
      <name val="Muli"/>
    </font>
    <font>
      <b/>
      <sz val="30"/>
      <name val="Muli"/>
    </font>
    <font>
      <b/>
      <sz val="14"/>
      <color indexed="48"/>
      <name val="Muli"/>
    </font>
    <font>
      <sz val="12"/>
      <name val="Muli"/>
    </font>
    <font>
      <b/>
      <sz val="11"/>
      <name val="Muli"/>
    </font>
    <font>
      <b/>
      <sz val="11"/>
      <color indexed="48"/>
      <name val="Muli"/>
    </font>
    <font>
      <sz val="18"/>
      <name val="Muli"/>
    </font>
    <font>
      <sz val="11"/>
      <color theme="1"/>
      <name val="Muli"/>
    </font>
    <font>
      <b/>
      <sz val="44"/>
      <name val="Muli"/>
    </font>
    <font>
      <b/>
      <sz val="24"/>
      <name val="Muli"/>
    </font>
    <font>
      <sz val="24"/>
      <name val="Muli"/>
    </font>
    <font>
      <b/>
      <sz val="28"/>
      <name val="Muli"/>
    </font>
    <font>
      <sz val="28"/>
      <name val="Muli"/>
    </font>
    <font>
      <sz val="36"/>
      <name val="Muli"/>
    </font>
    <font>
      <b/>
      <sz val="36"/>
      <name val="Muli"/>
    </font>
    <font>
      <b/>
      <sz val="22"/>
      <color theme="9"/>
      <name val="Muli"/>
    </font>
    <font>
      <sz val="22"/>
      <color theme="9"/>
      <name val="Muli"/>
    </font>
    <font>
      <b/>
      <sz val="22"/>
      <color theme="9" tint="-0.249977111117893"/>
      <name val="Muli"/>
    </font>
    <font>
      <sz val="22"/>
      <color indexed="8"/>
      <name val="Muli"/>
    </font>
    <font>
      <b/>
      <u/>
      <sz val="22"/>
      <name val="Muli"/>
    </font>
    <font>
      <sz val="22"/>
      <color theme="1"/>
      <name val="Muli"/>
    </font>
    <font>
      <b/>
      <sz val="22"/>
      <color indexed="8"/>
      <name val="Muli"/>
    </font>
    <font>
      <sz val="11"/>
      <color rgb="FF000000"/>
      <name val="Calibri"/>
      <family val="2"/>
    </font>
    <font>
      <sz val="20"/>
      <name val="Muli"/>
    </font>
    <font>
      <b/>
      <sz val="36"/>
      <color theme="1"/>
      <name val="Muli"/>
    </font>
    <font>
      <b/>
      <sz val="72"/>
      <name val="Muli"/>
    </font>
    <font>
      <b/>
      <sz val="40"/>
      <name val="Muli"/>
    </font>
    <font>
      <b/>
      <sz val="40"/>
      <color indexed="48"/>
      <name val="Muli"/>
    </font>
    <font>
      <b/>
      <sz val="40"/>
      <color theme="9" tint="-0.249977111117893"/>
      <name val="Muli"/>
    </font>
    <font>
      <sz val="40"/>
      <name val="Muli"/>
    </font>
    <font>
      <b/>
      <sz val="24"/>
      <color theme="1"/>
      <name val="Muli"/>
    </font>
    <font>
      <b/>
      <sz val="48"/>
      <color theme="1"/>
      <name val="Muli"/>
    </font>
    <font>
      <sz val="22"/>
      <color rgb="FFFF0000"/>
      <name val="Muli"/>
    </font>
    <font>
      <b/>
      <sz val="42"/>
      <color indexed="48"/>
      <name val="Muli"/>
    </font>
    <font>
      <b/>
      <sz val="42"/>
      <color theme="9" tint="-0.249977111117893"/>
      <name val="Muli"/>
    </font>
    <font>
      <b/>
      <sz val="42"/>
      <name val="Muli"/>
    </font>
    <font>
      <sz val="42"/>
      <name val="Muli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name val="Muli"/>
    </font>
    <font>
      <b/>
      <sz val="12"/>
      <name val="Muli"/>
    </font>
    <font>
      <b/>
      <sz val="8"/>
      <name val="Muli"/>
    </font>
    <font>
      <i/>
      <sz val="12"/>
      <name val="Muli"/>
    </font>
    <font>
      <b/>
      <sz val="28"/>
      <color indexed="48"/>
      <name val="Muli"/>
    </font>
    <font>
      <b/>
      <sz val="35"/>
      <color theme="9" tint="-0.249977111117893"/>
      <name val="Muli"/>
    </font>
    <font>
      <b/>
      <sz val="26"/>
      <color theme="9"/>
      <name val="Muli"/>
    </font>
    <font>
      <b/>
      <sz val="35"/>
      <name val="Muli"/>
    </font>
    <font>
      <sz val="35"/>
      <name val="Muli"/>
    </font>
    <font>
      <b/>
      <sz val="18"/>
      <name val="Muli"/>
    </font>
    <font>
      <sz val="20"/>
      <color theme="1"/>
      <name val="Muli"/>
    </font>
    <font>
      <b/>
      <u/>
      <sz val="35"/>
      <name val="Muli"/>
    </font>
    <font>
      <b/>
      <i/>
      <sz val="35"/>
      <name val="Muli"/>
    </font>
    <font>
      <b/>
      <sz val="35"/>
      <color theme="1"/>
      <name val="Muli"/>
    </font>
    <font>
      <b/>
      <sz val="35"/>
      <color indexed="48"/>
      <name val="Muli"/>
    </font>
    <font>
      <b/>
      <sz val="50"/>
      <name val="Muli"/>
    </font>
    <font>
      <sz val="50"/>
      <name val="Muli"/>
    </font>
    <font>
      <sz val="14"/>
      <name val="Muli"/>
    </font>
    <font>
      <sz val="15"/>
      <name val="Muli"/>
    </font>
    <font>
      <sz val="40"/>
      <color theme="1"/>
      <name val="Muli"/>
    </font>
    <font>
      <sz val="45"/>
      <name val="Muli"/>
    </font>
    <font>
      <b/>
      <sz val="45"/>
      <color indexed="48"/>
      <name val="Muli"/>
    </font>
    <font>
      <b/>
      <sz val="45"/>
      <color theme="9" tint="-0.249977111117893"/>
      <name val="Muli"/>
    </font>
    <font>
      <b/>
      <sz val="45"/>
      <name val="Muli"/>
    </font>
    <font>
      <sz val="40"/>
      <color indexed="8"/>
      <name val="Muli"/>
    </font>
    <font>
      <b/>
      <sz val="40"/>
      <color theme="9"/>
      <name val="Muli"/>
    </font>
    <font>
      <b/>
      <sz val="40"/>
      <color theme="1"/>
      <name val="Muli"/>
    </font>
    <font>
      <b/>
      <sz val="48"/>
      <name val="Muli"/>
    </font>
    <font>
      <b/>
      <u/>
      <sz val="48"/>
      <name val="Muli"/>
    </font>
    <font>
      <sz val="48"/>
      <name val="Muli"/>
    </font>
    <font>
      <sz val="48"/>
      <color theme="1"/>
      <name val="Muli"/>
    </font>
    <font>
      <b/>
      <sz val="85"/>
      <name val="Muli"/>
    </font>
    <font>
      <b/>
      <u/>
      <sz val="42"/>
      <name val="Muli"/>
    </font>
    <font>
      <sz val="10"/>
      <color rgb="FF000000"/>
      <name val="Times New Roman"/>
      <family val="1"/>
    </font>
    <font>
      <b/>
      <sz val="40"/>
      <color indexed="8"/>
      <name val="Muli"/>
    </font>
    <font>
      <sz val="35"/>
      <color theme="1"/>
      <name val="Muli"/>
    </font>
    <font>
      <b/>
      <sz val="8"/>
      <color theme="1"/>
      <name val="Muli"/>
    </font>
    <font>
      <sz val="8"/>
      <color theme="1"/>
      <name val="Muli"/>
    </font>
    <font>
      <b/>
      <sz val="20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1"/>
    </font>
    <font>
      <b/>
      <sz val="18"/>
      <name val="Calibri"/>
      <family val="2"/>
    </font>
    <font>
      <b/>
      <sz val="11"/>
      <name val="Calibri"/>
      <family val="2"/>
    </font>
    <font>
      <sz val="14"/>
      <name val="Calibri"/>
      <family val="2"/>
    </font>
    <font>
      <b/>
      <sz val="14"/>
      <name val="Calibri"/>
      <family val="2"/>
    </font>
    <font>
      <sz val="14"/>
      <color rgb="FF000000"/>
      <name val="Calibri"/>
      <family val="2"/>
    </font>
    <font>
      <b/>
      <sz val="14"/>
      <color rgb="FFFF0000"/>
      <name val="Calibri"/>
      <family val="2"/>
    </font>
    <font>
      <b/>
      <sz val="14"/>
      <color rgb="FF000000"/>
      <name val="Calibri"/>
      <family val="2"/>
    </font>
    <font>
      <sz val="14"/>
      <color rgb="FFFF0000"/>
      <name val="Calibri"/>
      <family val="2"/>
    </font>
    <font>
      <b/>
      <sz val="16"/>
      <color rgb="FFFF0000"/>
      <name val="Times New Roman"/>
      <family val="1"/>
    </font>
  </fonts>
  <fills count="5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0"/>
        <bgColor indexed="4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29">
    <xf numFmtId="0" fontId="0" fillId="0" borderId="0"/>
    <xf numFmtId="0" fontId="1" fillId="0" borderId="0"/>
    <xf numFmtId="0" fontId="2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1" fontId="3" fillId="0" borderId="0"/>
    <xf numFmtId="0" fontId="4" fillId="0" borderId="11">
      <alignment horizontal="center"/>
    </xf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Border="0" applyAlignment="0" applyProtection="0"/>
    <xf numFmtId="2" fontId="2" fillId="0" borderId="0" applyFont="0" applyFill="0" applyBorder="0" applyAlignment="0" applyProtection="0"/>
    <xf numFmtId="38" fontId="6" fillId="4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0" fontId="6" fillId="6" borderId="14" applyNumberFormat="0" applyBorder="0" applyAlignment="0" applyProtection="0"/>
    <xf numFmtId="168" fontId="9" fillId="0" borderId="0"/>
    <xf numFmtId="0" fontId="2" fillId="0" borderId="0"/>
    <xf numFmtId="0" fontId="2" fillId="0" borderId="0"/>
    <xf numFmtId="0" fontId="10" fillId="0" borderId="0"/>
    <xf numFmtId="0" fontId="11" fillId="0" borderId="0"/>
    <xf numFmtId="0" fontId="5" fillId="0" borderId="0" applyFill="0"/>
    <xf numFmtId="0" fontId="11" fillId="0" borderId="0"/>
    <xf numFmtId="0" fontId="12" fillId="0" borderId="0"/>
    <xf numFmtId="0" fontId="5" fillId="0" borderId="0"/>
    <xf numFmtId="0" fontId="5" fillId="0" borderId="0" applyFill="0"/>
    <xf numFmtId="0" fontId="2" fillId="0" borderId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" fontId="13" fillId="7" borderId="21" applyNumberFormat="0" applyProtection="0">
      <alignment horizontal="right" vertical="center"/>
    </xf>
    <xf numFmtId="0" fontId="2" fillId="8" borderId="21" applyNumberFormat="0" applyProtection="0">
      <alignment horizontal="left" vertical="center" indent="1"/>
    </xf>
    <xf numFmtId="0" fontId="2" fillId="0" borderId="0"/>
    <xf numFmtId="40" fontId="14" fillId="0" borderId="0"/>
    <xf numFmtId="0" fontId="2" fillId="0" borderId="22" applyNumberFormat="0" applyFont="0" applyFill="0" applyAlignment="0" applyProtection="0"/>
    <xf numFmtId="0" fontId="15" fillId="0" borderId="0"/>
    <xf numFmtId="40" fontId="16" fillId="0" borderId="0" applyFont="0" applyFill="0" applyBorder="0" applyAlignment="0" applyProtection="0"/>
    <xf numFmtId="38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17" fillId="0" borderId="0"/>
    <xf numFmtId="16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19" fillId="0" borderId="0"/>
    <xf numFmtId="0" fontId="10" fillId="0" borderId="0"/>
    <xf numFmtId="0" fontId="51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2" fillId="8" borderId="44" applyNumberFormat="0" applyProtection="0">
      <alignment horizontal="left" vertical="center" indent="1"/>
    </xf>
    <xf numFmtId="4" fontId="13" fillId="7" borderId="44" applyNumberFormat="0" applyProtection="0">
      <alignment horizontal="right" vertical="center"/>
    </xf>
    <xf numFmtId="10" fontId="6" fillId="6" borderId="42" applyNumberFormat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66" fillId="0" borderId="0" applyNumberFormat="0" applyFill="0" applyBorder="0" applyAlignment="0" applyProtection="0"/>
    <xf numFmtId="0" fontId="67" fillId="0" borderId="50" applyNumberFormat="0" applyFill="0" applyAlignment="0" applyProtection="0"/>
    <xf numFmtId="0" fontId="68" fillId="0" borderId="51" applyNumberFormat="0" applyFill="0" applyAlignment="0" applyProtection="0"/>
    <xf numFmtId="0" fontId="69" fillId="0" borderId="52" applyNumberFormat="0" applyFill="0" applyAlignment="0" applyProtection="0"/>
    <xf numFmtId="0" fontId="69" fillId="0" borderId="0" applyNumberFormat="0" applyFill="0" applyBorder="0" applyAlignment="0" applyProtection="0"/>
    <xf numFmtId="0" fontId="70" fillId="16" borderId="0" applyNumberFormat="0" applyBorder="0" applyAlignment="0" applyProtection="0"/>
    <xf numFmtId="0" fontId="71" fillId="17" borderId="0" applyNumberFormat="0" applyBorder="0" applyAlignment="0" applyProtection="0"/>
    <xf numFmtId="0" fontId="72" fillId="18" borderId="0" applyNumberFormat="0" applyBorder="0" applyAlignment="0" applyProtection="0"/>
    <xf numFmtId="0" fontId="73" fillId="19" borderId="53" applyNumberFormat="0" applyAlignment="0" applyProtection="0"/>
    <xf numFmtId="0" fontId="74" fillId="20" borderId="54" applyNumberFormat="0" applyAlignment="0" applyProtection="0"/>
    <xf numFmtId="0" fontId="75" fillId="20" borderId="53" applyNumberFormat="0" applyAlignment="0" applyProtection="0"/>
    <xf numFmtId="0" fontId="76" fillId="0" borderId="55" applyNumberFormat="0" applyFill="0" applyAlignment="0" applyProtection="0"/>
    <xf numFmtId="0" fontId="77" fillId="21" borderId="56" applyNumberFormat="0" applyAlignment="0" applyProtection="0"/>
    <xf numFmtId="0" fontId="78" fillId="0" borderId="0" applyNumberFormat="0" applyFill="0" applyBorder="0" applyAlignment="0" applyProtection="0"/>
    <xf numFmtId="0" fontId="1" fillId="22" borderId="57" applyNumberFormat="0" applyFont="0" applyAlignment="0" applyProtection="0"/>
    <xf numFmtId="0" fontId="79" fillId="0" borderId="0" applyNumberFormat="0" applyFill="0" applyBorder="0" applyAlignment="0" applyProtection="0"/>
    <xf numFmtId="0" fontId="80" fillId="0" borderId="58" applyNumberFormat="0" applyFill="0" applyAlignment="0" applyProtection="0"/>
    <xf numFmtId="0" fontId="8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8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8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8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8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8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0" borderId="0"/>
    <xf numFmtId="174" fontId="1" fillId="0" borderId="0"/>
    <xf numFmtId="175" fontId="2" fillId="0" borderId="0" applyFont="0" applyFill="0" applyBorder="0" applyAlignment="0" applyProtection="0"/>
    <xf numFmtId="0" fontId="1" fillId="0" borderId="0"/>
    <xf numFmtId="0" fontId="13" fillId="0" borderId="0">
      <alignment vertical="top"/>
    </xf>
    <xf numFmtId="0" fontId="1" fillId="0" borderId="0"/>
    <xf numFmtId="0" fontId="1" fillId="0" borderId="0"/>
    <xf numFmtId="0" fontId="51" fillId="0" borderId="0"/>
    <xf numFmtId="0" fontId="2" fillId="0" borderId="0"/>
    <xf numFmtId="0" fontId="82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3" fillId="0" borderId="0"/>
    <xf numFmtId="0" fontId="116" fillId="0" borderId="0"/>
  </cellStyleXfs>
  <cellXfs count="709">
    <xf numFmtId="0" fontId="0" fillId="0" borderId="0" xfId="0"/>
    <xf numFmtId="0" fontId="20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24" fillId="2" borderId="0" xfId="0" applyFont="1" applyFill="1" applyAlignment="1">
      <alignment vertical="center" wrapText="1"/>
    </xf>
    <xf numFmtId="0" fontId="25" fillId="2" borderId="0" xfId="0" applyFont="1" applyFill="1" applyAlignment="1">
      <alignment vertical="center"/>
    </xf>
    <xf numFmtId="0" fontId="21" fillId="2" borderId="0" xfId="0" applyFont="1" applyFill="1" applyAlignment="1">
      <alignment vertical="center" wrapText="1"/>
    </xf>
    <xf numFmtId="0" fontId="2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3" borderId="0" xfId="0" applyFont="1" applyFill="1" applyAlignment="1">
      <alignment horizontal="left" vertical="center"/>
    </xf>
    <xf numFmtId="0" fontId="21" fillId="0" borderId="0" xfId="0" applyFont="1" applyAlignment="1">
      <alignment vertical="center" wrapText="1"/>
    </xf>
    <xf numFmtId="0" fontId="21" fillId="3" borderId="0" xfId="0" applyFont="1" applyFill="1" applyAlignment="1">
      <alignment horizontal="left" vertical="center" wrapText="1"/>
    </xf>
    <xf numFmtId="0" fontId="26" fillId="2" borderId="0" xfId="0" applyFont="1" applyFill="1" applyAlignment="1">
      <alignment vertical="center"/>
    </xf>
    <xf numFmtId="0" fontId="27" fillId="2" borderId="0" xfId="0" applyFont="1" applyFill="1" applyAlignment="1">
      <alignment horizontal="left" vertical="center"/>
    </xf>
    <xf numFmtId="0" fontId="27" fillId="3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27" fillId="2" borderId="0" xfId="0" applyFont="1" applyFill="1" applyAlignment="1">
      <alignment vertical="center" wrapText="1"/>
    </xf>
    <xf numFmtId="0" fontId="27" fillId="2" borderId="1" xfId="0" applyFont="1" applyFill="1" applyBorder="1" applyAlignment="1" applyProtection="1">
      <alignment vertical="center"/>
      <protection hidden="1"/>
    </xf>
    <xf numFmtId="0" fontId="28" fillId="2" borderId="1" xfId="0" applyFont="1" applyFill="1" applyBorder="1" applyAlignment="1">
      <alignment horizontal="left" vertical="center"/>
    </xf>
    <xf numFmtId="0" fontId="28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vertical="center"/>
    </xf>
    <xf numFmtId="0" fontId="27" fillId="2" borderId="1" xfId="0" applyFont="1" applyFill="1" applyBorder="1" applyAlignment="1">
      <alignment horizontal="left" vertical="center"/>
    </xf>
    <xf numFmtId="15" fontId="27" fillId="2" borderId="1" xfId="0" applyNumberFormat="1" applyFont="1" applyFill="1" applyBorder="1" applyAlignment="1">
      <alignment horizontal="left" vertical="center" wrapText="1"/>
    </xf>
    <xf numFmtId="15" fontId="27" fillId="2" borderId="1" xfId="0" applyNumberFormat="1" applyFont="1" applyFill="1" applyBorder="1" applyAlignment="1">
      <alignment horizontal="left" vertical="center"/>
    </xf>
    <xf numFmtId="164" fontId="27" fillId="2" borderId="1" xfId="0" quotePrefix="1" applyNumberFormat="1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vertical="center" wrapText="1"/>
    </xf>
    <xf numFmtId="0" fontId="27" fillId="3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vertical="center"/>
    </xf>
    <xf numFmtId="0" fontId="29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vertical="center"/>
    </xf>
    <xf numFmtId="0" fontId="34" fillId="2" borderId="0" xfId="0" applyFont="1" applyFill="1" applyAlignment="1">
      <alignment vertical="center"/>
    </xf>
    <xf numFmtId="0" fontId="33" fillId="2" borderId="0" xfId="0" applyFont="1" applyFill="1" applyAlignment="1">
      <alignment vertical="center" wrapText="1"/>
    </xf>
    <xf numFmtId="0" fontId="33" fillId="2" borderId="0" xfId="0" applyFont="1" applyFill="1" applyAlignment="1">
      <alignment horizontal="center" vertical="center"/>
    </xf>
    <xf numFmtId="1" fontId="27" fillId="2" borderId="14" xfId="0" applyNumberFormat="1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vertical="center"/>
    </xf>
    <xf numFmtId="0" fontId="33" fillId="2" borderId="4" xfId="0" applyFont="1" applyFill="1" applyBorder="1" applyAlignment="1">
      <alignment vertical="center" wrapText="1"/>
    </xf>
    <xf numFmtId="0" fontId="33" fillId="2" borderId="4" xfId="0" applyFont="1" applyFill="1" applyBorder="1" applyAlignment="1">
      <alignment horizontal="center" vertical="center"/>
    </xf>
    <xf numFmtId="166" fontId="26" fillId="2" borderId="0" xfId="0" applyNumberFormat="1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vertical="center" wrapText="1"/>
    </xf>
    <xf numFmtId="0" fontId="27" fillId="2" borderId="14" xfId="0" quotePrefix="1" applyFont="1" applyFill="1" applyBorder="1" applyAlignment="1">
      <alignment horizontal="left" vertical="center"/>
    </xf>
    <xf numFmtId="0" fontId="27" fillId="2" borderId="14" xfId="0" applyFont="1" applyFill="1" applyBorder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166" fontId="27" fillId="2" borderId="0" xfId="0" applyNumberFormat="1" applyFont="1" applyFill="1" applyAlignment="1">
      <alignment horizontal="center" vertical="center"/>
    </xf>
    <xf numFmtId="0" fontId="36" fillId="0" borderId="0" xfId="0" applyFont="1" applyAlignment="1">
      <alignment vertical="center"/>
    </xf>
    <xf numFmtId="0" fontId="36" fillId="0" borderId="0" xfId="0" applyFont="1" applyAlignment="1">
      <alignment vertical="center" wrapText="1"/>
    </xf>
    <xf numFmtId="0" fontId="35" fillId="2" borderId="0" xfId="0" applyFont="1" applyFill="1" applyAlignment="1">
      <alignment horizontal="center" vertical="center"/>
    </xf>
    <xf numFmtId="0" fontId="36" fillId="3" borderId="0" xfId="0" applyFont="1" applyFill="1"/>
    <xf numFmtId="0" fontId="20" fillId="2" borderId="33" xfId="0" applyFont="1" applyFill="1" applyBorder="1" applyAlignment="1">
      <alignment vertical="center"/>
    </xf>
    <xf numFmtId="0" fontId="21" fillId="2" borderId="33" xfId="0" applyFont="1" applyFill="1" applyBorder="1" applyAlignment="1">
      <alignment vertical="center" wrapText="1"/>
    </xf>
    <xf numFmtId="0" fontId="20" fillId="2" borderId="34" xfId="0" applyFont="1" applyFill="1" applyBorder="1" applyAlignment="1">
      <alignment vertical="center"/>
    </xf>
    <xf numFmtId="0" fontId="37" fillId="0" borderId="0" xfId="2" applyFont="1" applyAlignment="1">
      <alignment vertical="center"/>
    </xf>
    <xf numFmtId="0" fontId="38" fillId="0" borderId="0" xfId="2" applyFont="1" applyAlignment="1">
      <alignment vertical="center"/>
    </xf>
    <xf numFmtId="0" fontId="39" fillId="0" borderId="0" xfId="2" applyFont="1" applyAlignment="1">
      <alignment vertical="center"/>
    </xf>
    <xf numFmtId="0" fontId="38" fillId="0" borderId="0" xfId="2" applyFont="1" applyAlignment="1">
      <alignment horizontal="left" vertical="center"/>
    </xf>
    <xf numFmtId="0" fontId="38" fillId="0" borderId="0" xfId="2" applyFont="1" applyAlignment="1">
      <alignment horizontal="center" vertical="center"/>
    </xf>
    <xf numFmtId="0" fontId="40" fillId="5" borderId="14" xfId="2" applyFont="1" applyFill="1" applyBorder="1" applyAlignment="1">
      <alignment horizontal="center" vertical="center" wrapText="1"/>
    </xf>
    <xf numFmtId="0" fontId="41" fillId="0" borderId="0" xfId="2" applyFont="1" applyAlignment="1">
      <alignment vertical="center"/>
    </xf>
    <xf numFmtId="0" fontId="40" fillId="5" borderId="14" xfId="2" applyFont="1" applyFill="1" applyBorder="1" applyAlignment="1">
      <alignment horizontal="center" vertical="center"/>
    </xf>
    <xf numFmtId="0" fontId="41" fillId="0" borderId="14" xfId="2" applyFont="1" applyBorder="1" applyAlignment="1">
      <alignment horizontal="center" vertical="center" wrapText="1"/>
    </xf>
    <xf numFmtId="0" fontId="40" fillId="0" borderId="0" xfId="2" applyFont="1" applyAlignment="1">
      <alignment vertical="center"/>
    </xf>
    <xf numFmtId="0" fontId="41" fillId="0" borderId="14" xfId="2" quotePrefix="1" applyFont="1" applyBorder="1" applyAlignment="1">
      <alignment horizontal="center" vertical="center" wrapText="1"/>
    </xf>
    <xf numFmtId="0" fontId="29" fillId="0" borderId="0" xfId="2" applyFont="1" applyAlignment="1">
      <alignment horizontal="center" vertical="center"/>
    </xf>
    <xf numFmtId="0" fontId="29" fillId="0" borderId="0" xfId="2" applyFont="1" applyAlignment="1">
      <alignment vertical="center"/>
    </xf>
    <xf numFmtId="0" fontId="22" fillId="5" borderId="8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center"/>
    </xf>
    <xf numFmtId="0" fontId="22" fillId="5" borderId="18" xfId="0" applyFont="1" applyFill="1" applyBorder="1" applyAlignment="1">
      <alignment horizontal="center" vertical="center" wrapText="1"/>
    </xf>
    <xf numFmtId="0" fontId="44" fillId="2" borderId="0" xfId="0" applyFont="1" applyFill="1" applyAlignment="1">
      <alignment vertical="center"/>
    </xf>
    <xf numFmtId="0" fontId="45" fillId="2" borderId="0" xfId="0" applyFont="1" applyFill="1" applyAlignment="1">
      <alignment horizontal="left" vertical="center"/>
    </xf>
    <xf numFmtId="0" fontId="45" fillId="2" borderId="0" xfId="0" applyFont="1" applyFill="1" applyAlignment="1">
      <alignment vertical="center"/>
    </xf>
    <xf numFmtId="0" fontId="45" fillId="2" borderId="0" xfId="0" applyFont="1" applyFill="1" applyAlignment="1">
      <alignment vertical="center" wrapText="1"/>
    </xf>
    <xf numFmtId="0" fontId="43" fillId="12" borderId="14" xfId="2" applyFont="1" applyFill="1" applyBorder="1" applyAlignment="1">
      <alignment horizontal="center" vertical="center" wrapText="1"/>
    </xf>
    <xf numFmtId="0" fontId="46" fillId="2" borderId="0" xfId="0" applyFont="1" applyFill="1" applyAlignment="1">
      <alignment vertical="center"/>
    </xf>
    <xf numFmtId="0" fontId="26" fillId="2" borderId="14" xfId="0" applyFont="1" applyFill="1" applyBorder="1" applyAlignment="1">
      <alignment horizontal="center" vertical="center"/>
    </xf>
    <xf numFmtId="1" fontId="47" fillId="0" borderId="14" xfId="1" applyNumberFormat="1" applyFont="1" applyBorder="1" applyAlignment="1">
      <alignment horizontal="center" vertical="center" wrapText="1"/>
    </xf>
    <xf numFmtId="1" fontId="26" fillId="2" borderId="14" xfId="0" applyNumberFormat="1" applyFont="1" applyFill="1" applyBorder="1" applyAlignment="1">
      <alignment horizontal="center" vertical="center"/>
    </xf>
    <xf numFmtId="2" fontId="26" fillId="2" borderId="14" xfId="0" applyNumberFormat="1" applyFont="1" applyFill="1" applyBorder="1" applyAlignment="1">
      <alignment horizontal="center" vertical="center"/>
    </xf>
    <xf numFmtId="165" fontId="26" fillId="2" borderId="14" xfId="0" applyNumberFormat="1" applyFont="1" applyFill="1" applyBorder="1" applyAlignment="1">
      <alignment horizontal="center" vertical="center"/>
    </xf>
    <xf numFmtId="1" fontId="27" fillId="2" borderId="13" xfId="0" applyNumberFormat="1" applyFont="1" applyFill="1" applyBorder="1" applyAlignment="1">
      <alignment vertical="center"/>
    </xf>
    <xf numFmtId="1" fontId="27" fillId="2" borderId="13" xfId="0" applyNumberFormat="1" applyFont="1" applyFill="1" applyBorder="1" applyAlignment="1">
      <alignment horizontal="center" vertical="center"/>
    </xf>
    <xf numFmtId="0" fontId="26" fillId="2" borderId="0" xfId="0" applyFont="1" applyFill="1" applyAlignment="1">
      <alignment horizontal="left" vertical="center"/>
    </xf>
    <xf numFmtId="2" fontId="26" fillId="2" borderId="0" xfId="0" applyNumberFormat="1" applyFont="1" applyFill="1" applyAlignment="1">
      <alignment horizontal="center" vertical="center"/>
    </xf>
    <xf numFmtId="0" fontId="48" fillId="2" borderId="0" xfId="0" applyFont="1" applyFill="1" applyAlignment="1">
      <alignment horizontal="left" vertical="center"/>
    </xf>
    <xf numFmtId="0" fontId="27" fillId="0" borderId="14" xfId="0" applyFont="1" applyBorder="1" applyAlignment="1">
      <alignment horizontal="center" vertical="center"/>
    </xf>
    <xf numFmtId="1" fontId="26" fillId="2" borderId="15" xfId="0" applyNumberFormat="1" applyFont="1" applyFill="1" applyBorder="1" applyAlignment="1">
      <alignment vertical="center" wrapText="1"/>
    </xf>
    <xf numFmtId="0" fontId="27" fillId="0" borderId="11" xfId="0" quotePrefix="1" applyFont="1" applyBorder="1" applyAlignment="1">
      <alignment horizontal="center" vertical="center"/>
    </xf>
    <xf numFmtId="0" fontId="26" fillId="2" borderId="0" xfId="0" quotePrefix="1" applyFont="1" applyFill="1" applyAlignment="1">
      <alignment horizontal="left" vertical="center"/>
    </xf>
    <xf numFmtId="0" fontId="49" fillId="0" borderId="0" xfId="0" applyFont="1" applyAlignment="1">
      <alignment vertical="center"/>
    </xf>
    <xf numFmtId="0" fontId="49" fillId="0" borderId="0" xfId="0" applyFont="1" applyAlignment="1">
      <alignment vertical="center" wrapText="1"/>
    </xf>
    <xf numFmtId="1" fontId="40" fillId="5" borderId="14" xfId="2" applyNumberFormat="1" applyFont="1" applyFill="1" applyBorder="1" applyAlignment="1">
      <alignment horizontal="center" vertical="center" wrapText="1"/>
    </xf>
    <xf numFmtId="0" fontId="40" fillId="5" borderId="14" xfId="2" applyFont="1" applyFill="1" applyBorder="1" applyAlignment="1">
      <alignment horizontal="left" vertical="center" wrapText="1"/>
    </xf>
    <xf numFmtId="0" fontId="38" fillId="2" borderId="0" xfId="0" applyFont="1" applyFill="1" applyAlignment="1">
      <alignment vertical="center"/>
    </xf>
    <xf numFmtId="12" fontId="38" fillId="0" borderId="14" xfId="0" quotePrefix="1" applyNumberFormat="1" applyFont="1" applyBorder="1" applyAlignment="1">
      <alignment horizontal="center" vertical="center" wrapText="1"/>
    </xf>
    <xf numFmtId="1" fontId="40" fillId="5" borderId="12" xfId="2" applyNumberFormat="1" applyFont="1" applyFill="1" applyBorder="1" applyAlignment="1">
      <alignment vertical="center" wrapText="1"/>
    </xf>
    <xf numFmtId="0" fontId="40" fillId="5" borderId="12" xfId="2" applyFont="1" applyFill="1" applyBorder="1" applyAlignment="1">
      <alignment vertical="center" wrapText="1"/>
    </xf>
    <xf numFmtId="1" fontId="40" fillId="5" borderId="14" xfId="2" applyNumberFormat="1" applyFont="1" applyFill="1" applyBorder="1" applyAlignment="1">
      <alignment vertical="center"/>
    </xf>
    <xf numFmtId="0" fontId="42" fillId="0" borderId="13" xfId="2" applyFont="1" applyBorder="1" applyAlignment="1">
      <alignment vertical="center" wrapText="1"/>
    </xf>
    <xf numFmtId="0" fontId="30" fillId="3" borderId="0" xfId="0" applyFont="1" applyFill="1" applyAlignment="1">
      <alignment vertical="center"/>
    </xf>
    <xf numFmtId="0" fontId="30" fillId="15" borderId="0" xfId="0" applyFont="1" applyFill="1" applyAlignment="1">
      <alignment horizontal="left" vertical="center"/>
    </xf>
    <xf numFmtId="0" fontId="30" fillId="15" borderId="0" xfId="0" applyFont="1" applyFill="1" applyAlignment="1">
      <alignment horizontal="center" vertical="center"/>
    </xf>
    <xf numFmtId="0" fontId="21" fillId="3" borderId="0" xfId="0" applyFont="1" applyFill="1" applyAlignment="1">
      <alignment vertical="center"/>
    </xf>
    <xf numFmtId="0" fontId="21" fillId="15" borderId="0" xfId="0" applyFont="1" applyFill="1" applyAlignment="1">
      <alignment horizontal="center" vertical="center"/>
    </xf>
    <xf numFmtId="1" fontId="21" fillId="15" borderId="0" xfId="0" applyNumberFormat="1" applyFont="1" applyFill="1" applyAlignment="1">
      <alignment vertical="center"/>
    </xf>
    <xf numFmtId="1" fontId="21" fillId="15" borderId="0" xfId="0" applyNumberFormat="1" applyFont="1" applyFill="1" applyAlignment="1">
      <alignment horizontal="center" vertical="center"/>
    </xf>
    <xf numFmtId="1" fontId="27" fillId="0" borderId="14" xfId="1" applyNumberFormat="1" applyFont="1" applyBorder="1" applyAlignment="1">
      <alignment horizontal="center" vertical="center" wrapText="1"/>
    </xf>
    <xf numFmtId="0" fontId="54" fillId="0" borderId="12" xfId="2" applyFont="1" applyBorder="1" applyAlignment="1">
      <alignment vertical="center"/>
    </xf>
    <xf numFmtId="0" fontId="55" fillId="2" borderId="0" xfId="0" applyFont="1" applyFill="1" applyAlignment="1">
      <alignment vertical="center"/>
    </xf>
    <xf numFmtId="0" fontId="39" fillId="2" borderId="14" xfId="0" applyFont="1" applyFill="1" applyBorder="1" applyAlignment="1">
      <alignment horizontal="center" vertical="center"/>
    </xf>
    <xf numFmtId="0" fontId="39" fillId="2" borderId="14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>
      <alignment horizontal="center" vertical="center"/>
    </xf>
    <xf numFmtId="0" fontId="57" fillId="3" borderId="0" xfId="0" applyFont="1" applyFill="1" applyAlignment="1">
      <alignment vertical="center"/>
    </xf>
    <xf numFmtId="0" fontId="55" fillId="4" borderId="2" xfId="0" quotePrefix="1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8" fillId="2" borderId="0" xfId="0" applyFont="1" applyFill="1" applyAlignment="1">
      <alignment vertical="center"/>
    </xf>
    <xf numFmtId="0" fontId="57" fillId="2" borderId="2" xfId="0" applyFont="1" applyFill="1" applyBorder="1" applyAlignment="1">
      <alignment horizontal="left" vertical="center"/>
    </xf>
    <xf numFmtId="0" fontId="56" fillId="2" borderId="2" xfId="0" applyFont="1" applyFill="1" applyBorder="1" applyAlignment="1">
      <alignment horizontal="left" vertical="center"/>
    </xf>
    <xf numFmtId="0" fontId="55" fillId="2" borderId="3" xfId="0" applyFont="1" applyFill="1" applyBorder="1" applyAlignment="1">
      <alignment horizontal="left" vertical="center"/>
    </xf>
    <xf numFmtId="0" fontId="55" fillId="2" borderId="3" xfId="0" applyFont="1" applyFill="1" applyBorder="1" applyAlignment="1">
      <alignment vertical="center"/>
    </xf>
    <xf numFmtId="0" fontId="55" fillId="2" borderId="3" xfId="0" applyFont="1" applyFill="1" applyBorder="1" applyAlignment="1">
      <alignment horizontal="center" vertical="center"/>
    </xf>
    <xf numFmtId="3" fontId="55" fillId="2" borderId="3" xfId="0" applyNumberFormat="1" applyFont="1" applyFill="1" applyBorder="1" applyAlignment="1">
      <alignment horizontal="center" vertical="center"/>
    </xf>
    <xf numFmtId="0" fontId="55" fillId="2" borderId="3" xfId="62" applyNumberFormat="1" applyFont="1" applyFill="1" applyBorder="1" applyAlignment="1">
      <alignment horizontal="center" vertical="center"/>
    </xf>
    <xf numFmtId="0" fontId="55" fillId="13" borderId="3" xfId="0" applyFont="1" applyFill="1" applyBorder="1" applyAlignment="1">
      <alignment horizontal="center" vertical="center"/>
    </xf>
    <xf numFmtId="0" fontId="55" fillId="5" borderId="3" xfId="0" applyFont="1" applyFill="1" applyBorder="1" applyAlignment="1">
      <alignment vertical="center"/>
    </xf>
    <xf numFmtId="1" fontId="55" fillId="13" borderId="3" xfId="0" applyNumberFormat="1" applyFont="1" applyFill="1" applyBorder="1" applyAlignment="1">
      <alignment vertical="center"/>
    </xf>
    <xf numFmtId="1" fontId="55" fillId="13" borderId="3" xfId="0" applyNumberFormat="1" applyFont="1" applyFill="1" applyBorder="1" applyAlignment="1">
      <alignment horizontal="center" vertical="center"/>
    </xf>
    <xf numFmtId="0" fontId="55" fillId="3" borderId="0" xfId="0" applyFont="1" applyFill="1" applyAlignment="1">
      <alignment horizontal="left" vertical="center"/>
    </xf>
    <xf numFmtId="0" fontId="55" fillId="2" borderId="0" xfId="0" applyFont="1" applyFill="1" applyAlignment="1">
      <alignment horizontal="right" vertical="center"/>
    </xf>
    <xf numFmtId="0" fontId="55" fillId="2" borderId="0" xfId="0" applyFont="1" applyFill="1" applyAlignment="1">
      <alignment horizontal="right" vertical="center" wrapText="1"/>
    </xf>
    <xf numFmtId="0" fontId="55" fillId="2" borderId="4" xfId="0" applyFont="1" applyFill="1" applyBorder="1" applyAlignment="1">
      <alignment vertical="center" wrapText="1"/>
    </xf>
    <xf numFmtId="0" fontId="55" fillId="2" borderId="2" xfId="0" applyFont="1" applyFill="1" applyBorder="1" applyAlignment="1">
      <alignment horizontal="right" vertical="center"/>
    </xf>
    <xf numFmtId="1" fontId="39" fillId="2" borderId="14" xfId="0" applyNumberFormat="1" applyFont="1" applyFill="1" applyBorder="1" applyAlignment="1">
      <alignment horizontal="center" vertical="center" wrapText="1"/>
    </xf>
    <xf numFmtId="0" fontId="39" fillId="2" borderId="0" xfId="0" applyFont="1" applyFill="1" applyAlignment="1">
      <alignment vertical="center"/>
    </xf>
    <xf numFmtId="173" fontId="26" fillId="2" borderId="14" xfId="0" applyNumberFormat="1" applyFont="1" applyFill="1" applyBorder="1" applyAlignment="1">
      <alignment horizontal="center" vertical="center"/>
    </xf>
    <xf numFmtId="0" fontId="27" fillId="0" borderId="14" xfId="0" applyFont="1" applyBorder="1" applyAlignment="1">
      <alignment horizontal="center" vertical="center" wrapText="1"/>
    </xf>
    <xf numFmtId="165" fontId="39" fillId="0" borderId="14" xfId="0" applyNumberFormat="1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2" borderId="42" xfId="0" applyFont="1" applyFill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1" fontId="39" fillId="0" borderId="14" xfId="0" applyNumberFormat="1" applyFont="1" applyBorder="1" applyAlignment="1">
      <alignment horizontal="center" vertical="center"/>
    </xf>
    <xf numFmtId="0" fontId="55" fillId="13" borderId="2" xfId="0" quotePrefix="1" applyFont="1" applyFill="1" applyBorder="1" applyAlignment="1">
      <alignment horizontal="center" vertical="center"/>
    </xf>
    <xf numFmtId="0" fontId="57" fillId="13" borderId="0" xfId="0" applyFont="1" applyFill="1" applyAlignment="1">
      <alignment vertical="center"/>
    </xf>
    <xf numFmtId="0" fontId="55" fillId="13" borderId="2" xfId="0" applyFont="1" applyFill="1" applyBorder="1" applyAlignment="1">
      <alignment horizontal="center" vertical="center"/>
    </xf>
    <xf numFmtId="0" fontId="56" fillId="13" borderId="2" xfId="0" applyFont="1" applyFill="1" applyBorder="1" applyAlignment="1">
      <alignment horizontal="center" vertical="center"/>
    </xf>
    <xf numFmtId="0" fontId="55" fillId="5" borderId="2" xfId="0" quotePrefix="1" applyFont="1" applyFill="1" applyBorder="1" applyAlignment="1">
      <alignment horizontal="center" vertical="center"/>
    </xf>
    <xf numFmtId="0" fontId="28" fillId="2" borderId="38" xfId="0" applyFont="1" applyFill="1" applyBorder="1" applyAlignment="1">
      <alignment horizontal="left" vertical="center"/>
    </xf>
    <xf numFmtId="0" fontId="46" fillId="3" borderId="0" xfId="0" applyFont="1" applyFill="1" applyAlignment="1">
      <alignment vertical="center"/>
    </xf>
    <xf numFmtId="2" fontId="61" fillId="2" borderId="14" xfId="0" applyNumberFormat="1" applyFont="1" applyFill="1" applyBorder="1" applyAlignment="1">
      <alignment horizontal="center" vertical="center"/>
    </xf>
    <xf numFmtId="0" fontId="27" fillId="0" borderId="42" xfId="0" applyFont="1" applyBorder="1" applyAlignment="1">
      <alignment horizontal="center" vertical="center"/>
    </xf>
    <xf numFmtId="0" fontId="27" fillId="0" borderId="42" xfId="0" applyFont="1" applyBorder="1" applyAlignment="1">
      <alignment vertical="center" wrapText="1"/>
    </xf>
    <xf numFmtId="1" fontId="26" fillId="2" borderId="42" xfId="0" applyNumberFormat="1" applyFont="1" applyFill="1" applyBorder="1" applyAlignment="1">
      <alignment vertical="center" wrapText="1"/>
    </xf>
    <xf numFmtId="0" fontId="26" fillId="2" borderId="42" xfId="0" quotePrefix="1" applyFont="1" applyFill="1" applyBorder="1" applyAlignment="1">
      <alignment vertical="center" wrapText="1"/>
    </xf>
    <xf numFmtId="0" fontId="43" fillId="12" borderId="42" xfId="2" applyFont="1" applyFill="1" applyBorder="1" applyAlignment="1">
      <alignment horizontal="center" vertical="center" wrapText="1"/>
    </xf>
    <xf numFmtId="1" fontId="40" fillId="0" borderId="42" xfId="2" applyNumberFormat="1" applyFont="1" applyBorder="1" applyAlignment="1">
      <alignment horizontal="center" vertical="center" wrapText="1"/>
    </xf>
    <xf numFmtId="0" fontId="40" fillId="5" borderId="42" xfId="2" applyFont="1" applyFill="1" applyBorder="1" applyAlignment="1">
      <alignment horizontal="center" vertical="center" wrapText="1"/>
    </xf>
    <xf numFmtId="0" fontId="41" fillId="0" borderId="42" xfId="2" applyFont="1" applyBorder="1" applyAlignment="1">
      <alignment horizontal="center" vertical="center" wrapText="1"/>
    </xf>
    <xf numFmtId="0" fontId="42" fillId="0" borderId="42" xfId="2" applyFont="1" applyBorder="1" applyAlignment="1">
      <alignment horizontal="center" vertical="center" wrapText="1"/>
    </xf>
    <xf numFmtId="0" fontId="42" fillId="0" borderId="42" xfId="2" applyFont="1" applyBorder="1" applyAlignment="1">
      <alignment vertical="center" wrapText="1"/>
    </xf>
    <xf numFmtId="1" fontId="40" fillId="5" borderId="42" xfId="2" applyNumberFormat="1" applyFont="1" applyFill="1" applyBorder="1" applyAlignment="1">
      <alignment horizontal="center" vertical="center" wrapText="1"/>
    </xf>
    <xf numFmtId="0" fontId="41" fillId="0" borderId="42" xfId="2" quotePrefix="1" applyFont="1" applyBorder="1" applyAlignment="1">
      <alignment horizontal="center" vertical="center" wrapText="1"/>
    </xf>
    <xf numFmtId="0" fontId="62" fillId="2" borderId="2" xfId="0" applyFont="1" applyFill="1" applyBorder="1" applyAlignment="1">
      <alignment horizontal="center" vertical="center"/>
    </xf>
    <xf numFmtId="0" fontId="63" fillId="3" borderId="0" xfId="0" applyFont="1" applyFill="1" applyAlignment="1">
      <alignment vertical="center"/>
    </xf>
    <xf numFmtId="0" fontId="64" fillId="5" borderId="2" xfId="0" quotePrefix="1" applyFont="1" applyFill="1" applyBorder="1" applyAlignment="1">
      <alignment horizontal="center" vertical="center"/>
    </xf>
    <xf numFmtId="0" fontId="64" fillId="5" borderId="0" xfId="0" quotePrefix="1" applyFont="1" applyFill="1" applyAlignment="1">
      <alignment horizontal="center" vertical="center"/>
    </xf>
    <xf numFmtId="0" fontId="63" fillId="2" borderId="2" xfId="0" applyFont="1" applyFill="1" applyBorder="1" applyAlignment="1">
      <alignment horizontal="center" vertical="center"/>
    </xf>
    <xf numFmtId="0" fontId="65" fillId="2" borderId="0" xfId="0" applyFont="1" applyFill="1" applyAlignment="1">
      <alignment vertical="center"/>
    </xf>
    <xf numFmtId="0" fontId="63" fillId="2" borderId="2" xfId="0" applyFont="1" applyFill="1" applyBorder="1" applyAlignment="1">
      <alignment horizontal="left" vertical="center"/>
    </xf>
    <xf numFmtId="0" fontId="62" fillId="2" borderId="2" xfId="0" applyFont="1" applyFill="1" applyBorder="1" applyAlignment="1">
      <alignment horizontal="left" vertical="center"/>
    </xf>
    <xf numFmtId="0" fontId="64" fillId="2" borderId="3" xfId="0" applyFont="1" applyFill="1" applyBorder="1" applyAlignment="1">
      <alignment horizontal="left" vertical="center"/>
    </xf>
    <xf numFmtId="0" fontId="64" fillId="2" borderId="3" xfId="0" applyFont="1" applyFill="1" applyBorder="1" applyAlignment="1">
      <alignment vertical="center"/>
    </xf>
    <xf numFmtId="0" fontId="64" fillId="2" borderId="3" xfId="0" applyFont="1" applyFill="1" applyBorder="1" applyAlignment="1">
      <alignment horizontal="center" vertical="center"/>
    </xf>
    <xf numFmtId="3" fontId="64" fillId="2" borderId="3" xfId="0" applyNumberFormat="1" applyFont="1" applyFill="1" applyBorder="1" applyAlignment="1">
      <alignment horizontal="center" vertical="center"/>
    </xf>
    <xf numFmtId="0" fontId="64" fillId="2" borderId="3" xfId="62" applyNumberFormat="1" applyFont="1" applyFill="1" applyBorder="1" applyAlignment="1">
      <alignment horizontal="center" vertical="center"/>
    </xf>
    <xf numFmtId="0" fontId="64" fillId="13" borderId="3" xfId="0" applyFont="1" applyFill="1" applyBorder="1" applyAlignment="1">
      <alignment horizontal="center" vertical="center"/>
    </xf>
    <xf numFmtId="0" fontId="64" fillId="5" borderId="3" xfId="0" applyFont="1" applyFill="1" applyBorder="1" applyAlignment="1">
      <alignment vertical="center"/>
    </xf>
    <xf numFmtId="1" fontId="64" fillId="13" borderId="3" xfId="0" applyNumberFormat="1" applyFont="1" applyFill="1" applyBorder="1" applyAlignment="1">
      <alignment vertical="center"/>
    </xf>
    <xf numFmtId="1" fontId="64" fillId="13" borderId="3" xfId="0" applyNumberFormat="1" applyFont="1" applyFill="1" applyBorder="1" applyAlignment="1">
      <alignment horizontal="center" vertical="center"/>
    </xf>
    <xf numFmtId="1" fontId="64" fillId="13" borderId="2" xfId="0" applyNumberFormat="1" applyFont="1" applyFill="1" applyBorder="1" applyAlignment="1">
      <alignment horizontal="center" vertical="center"/>
    </xf>
    <xf numFmtId="0" fontId="64" fillId="2" borderId="0" xfId="0" applyFont="1" applyFill="1" applyAlignment="1">
      <alignment vertical="center"/>
    </xf>
    <xf numFmtId="0" fontId="64" fillId="14" borderId="0" xfId="0" applyFont="1" applyFill="1" applyAlignment="1">
      <alignment horizontal="left" vertical="center"/>
    </xf>
    <xf numFmtId="0" fontId="64" fillId="14" borderId="0" xfId="0" applyFont="1" applyFill="1" applyAlignment="1">
      <alignment horizontal="center" vertical="center"/>
    </xf>
    <xf numFmtId="1" fontId="64" fillId="14" borderId="0" xfId="0" applyNumberFormat="1" applyFont="1" applyFill="1" applyAlignment="1">
      <alignment horizontal="right" vertical="center"/>
    </xf>
    <xf numFmtId="1" fontId="64" fillId="14" borderId="0" xfId="0" applyNumberFormat="1" applyFont="1" applyFill="1" applyAlignment="1">
      <alignment horizontal="center" vertical="center"/>
    </xf>
    <xf numFmtId="165" fontId="39" fillId="2" borderId="42" xfId="0" applyNumberFormat="1" applyFont="1" applyFill="1" applyBorder="1" applyAlignment="1">
      <alignment horizontal="center" vertical="center"/>
    </xf>
    <xf numFmtId="1" fontId="39" fillId="2" borderId="42" xfId="0" applyNumberFormat="1" applyFont="1" applyFill="1" applyBorder="1" applyAlignment="1">
      <alignment horizontal="center" vertical="center"/>
    </xf>
    <xf numFmtId="165" fontId="39" fillId="2" borderId="10" xfId="0" applyNumberFormat="1" applyFont="1" applyFill="1" applyBorder="1" applyAlignment="1">
      <alignment horizontal="center" vertical="center"/>
    </xf>
    <xf numFmtId="1" fontId="39" fillId="2" borderId="10" xfId="0" applyNumberFormat="1" applyFont="1" applyFill="1" applyBorder="1" applyAlignment="1">
      <alignment horizontal="center" vertical="center"/>
    </xf>
    <xf numFmtId="12" fontId="27" fillId="0" borderId="15" xfId="0" quotePrefix="1" applyNumberFormat="1" applyFont="1" applyBorder="1" applyAlignment="1">
      <alignment vertical="center" wrapText="1"/>
    </xf>
    <xf numFmtId="12" fontId="27" fillId="0" borderId="43" xfId="0" quotePrefix="1" applyNumberFormat="1" applyFont="1" applyBorder="1" applyAlignment="1">
      <alignment vertical="center" wrapText="1"/>
    </xf>
    <xf numFmtId="12" fontId="27" fillId="0" borderId="42" xfId="0" quotePrefix="1" applyNumberFormat="1" applyFont="1" applyBorder="1" applyAlignment="1">
      <alignment horizontal="center" vertical="center" wrapText="1"/>
    </xf>
    <xf numFmtId="0" fontId="39" fillId="47" borderId="14" xfId="0" applyFont="1" applyFill="1" applyBorder="1" applyAlignment="1">
      <alignment horizontal="center" vertical="center"/>
    </xf>
    <xf numFmtId="1" fontId="39" fillId="47" borderId="14" xfId="0" applyNumberFormat="1" applyFont="1" applyFill="1" applyBorder="1" applyAlignment="1">
      <alignment horizontal="center" vertical="center"/>
    </xf>
    <xf numFmtId="0" fontId="42" fillId="2" borderId="0" xfId="0" applyFont="1" applyFill="1" applyAlignment="1">
      <alignment vertical="center"/>
    </xf>
    <xf numFmtId="0" fontId="43" fillId="2" borderId="3" xfId="0" applyFont="1" applyFill="1" applyBorder="1" applyAlignment="1">
      <alignment vertical="center"/>
    </xf>
    <xf numFmtId="3" fontId="43" fillId="2" borderId="3" xfId="0" applyNumberFormat="1" applyFont="1" applyFill="1" applyBorder="1" applyAlignment="1">
      <alignment horizontal="center" vertical="center"/>
    </xf>
    <xf numFmtId="0" fontId="43" fillId="2" borderId="3" xfId="62" applyNumberFormat="1" applyFont="1" applyFill="1" applyBorder="1" applyAlignment="1">
      <alignment horizontal="center" vertical="center"/>
    </xf>
    <xf numFmtId="0" fontId="43" fillId="2" borderId="0" xfId="0" applyFont="1" applyFill="1" applyAlignment="1">
      <alignment vertical="center"/>
    </xf>
    <xf numFmtId="0" fontId="43" fillId="3" borderId="0" xfId="0" applyFont="1" applyFill="1" applyAlignment="1">
      <alignment horizontal="left" vertical="center"/>
    </xf>
    <xf numFmtId="0" fontId="32" fillId="0" borderId="0" xfId="59" applyFont="1"/>
    <xf numFmtId="0" fontId="84" fillId="0" borderId="0" xfId="59" applyFont="1" applyAlignment="1">
      <alignment vertical="center"/>
    </xf>
    <xf numFmtId="0" fontId="84" fillId="5" borderId="59" xfId="59" applyFont="1" applyFill="1" applyBorder="1" applyAlignment="1">
      <alignment horizontal="left" vertical="center"/>
    </xf>
    <xf numFmtId="14" fontId="84" fillId="48" borderId="59" xfId="59" applyNumberFormat="1" applyFont="1" applyFill="1" applyBorder="1" applyAlignment="1">
      <alignment horizontal="center" vertical="center"/>
    </xf>
    <xf numFmtId="0" fontId="84" fillId="0" borderId="6" xfId="59" applyFont="1" applyBorder="1" applyAlignment="1">
      <alignment horizontal="center" vertical="center"/>
    </xf>
    <xf numFmtId="0" fontId="84" fillId="48" borderId="59" xfId="59" applyFont="1" applyFill="1" applyBorder="1" applyAlignment="1">
      <alignment horizontal="center" vertical="center"/>
    </xf>
    <xf numFmtId="0" fontId="84" fillId="0" borderId="0" xfId="59" applyFont="1" applyAlignment="1">
      <alignment horizontal="left" vertical="center"/>
    </xf>
    <xf numFmtId="0" fontId="84" fillId="0" borderId="0" xfId="59" applyFont="1" applyAlignment="1">
      <alignment horizontal="center" vertical="center"/>
    </xf>
    <xf numFmtId="0" fontId="0" fillId="0" borderId="26" xfId="0" applyBorder="1"/>
    <xf numFmtId="0" fontId="32" fillId="0" borderId="24" xfId="59" applyFont="1" applyBorder="1"/>
    <xf numFmtId="0" fontId="33" fillId="5" borderId="59" xfId="59" applyFont="1" applyFill="1" applyBorder="1" applyAlignment="1">
      <alignment horizontal="center" vertical="center"/>
    </xf>
    <xf numFmtId="0" fontId="33" fillId="5" borderId="59" xfId="59" applyFont="1" applyFill="1" applyBorder="1" applyAlignment="1">
      <alignment horizontal="center" vertical="center" wrapText="1"/>
    </xf>
    <xf numFmtId="0" fontId="84" fillId="0" borderId="0" xfId="59" applyFont="1" applyAlignment="1">
      <alignment horizontal="left" vertical="center" wrapText="1"/>
    </xf>
    <xf numFmtId="0" fontId="84" fillId="0" borderId="0" xfId="0" applyFont="1" applyAlignment="1">
      <alignment vertical="center"/>
    </xf>
    <xf numFmtId="0" fontId="84" fillId="0" borderId="0" xfId="59" applyFont="1" applyAlignment="1">
      <alignment horizontal="center" vertical="top"/>
    </xf>
    <xf numFmtId="0" fontId="32" fillId="0" borderId="0" xfId="59" applyFont="1" applyAlignment="1">
      <alignment vertical="center"/>
    </xf>
    <xf numFmtId="0" fontId="87" fillId="2" borderId="2" xfId="0" applyFont="1" applyFill="1" applyBorder="1" applyAlignment="1">
      <alignment horizontal="left" vertical="center" wrapText="1"/>
    </xf>
    <xf numFmtId="0" fontId="43" fillId="15" borderId="0" xfId="0" applyFont="1" applyFill="1"/>
    <xf numFmtId="0" fontId="88" fillId="2" borderId="2" xfId="0" applyFont="1" applyFill="1" applyBorder="1" applyAlignment="1">
      <alignment horizontal="left" vertical="center"/>
    </xf>
    <xf numFmtId="0" fontId="89" fillId="2" borderId="0" xfId="0" applyFont="1" applyFill="1" applyAlignment="1">
      <alignment vertical="center"/>
    </xf>
    <xf numFmtId="0" fontId="30" fillId="2" borderId="1" xfId="0" applyFont="1" applyFill="1" applyBorder="1" applyAlignment="1">
      <alignment vertical="center"/>
    </xf>
    <xf numFmtId="0" fontId="91" fillId="0" borderId="0" xfId="2" applyFont="1" applyAlignment="1">
      <alignment vertical="center"/>
    </xf>
    <xf numFmtId="0" fontId="90" fillId="0" borderId="0" xfId="2" applyFont="1" applyAlignment="1">
      <alignment vertical="center"/>
    </xf>
    <xf numFmtId="0" fontId="52" fillId="2" borderId="33" xfId="0" applyFont="1" applyFill="1" applyBorder="1" applyAlignment="1">
      <alignment vertical="center"/>
    </xf>
    <xf numFmtId="0" fontId="83" fillId="2" borderId="33" xfId="0" applyFont="1" applyFill="1" applyBorder="1" applyAlignment="1">
      <alignment vertical="center" wrapText="1"/>
    </xf>
    <xf numFmtId="0" fontId="52" fillId="2" borderId="34" xfId="0" applyFont="1" applyFill="1" applyBorder="1" applyAlignment="1">
      <alignment vertical="center"/>
    </xf>
    <xf numFmtId="0" fontId="52" fillId="2" borderId="0" xfId="0" applyFont="1" applyFill="1" applyAlignment="1">
      <alignment vertical="center"/>
    </xf>
    <xf numFmtId="0" fontId="90" fillId="2" borderId="0" xfId="0" applyFont="1" applyFill="1" applyAlignment="1">
      <alignment vertical="center"/>
    </xf>
    <xf numFmtId="0" fontId="91" fillId="2" borderId="0" xfId="0" applyFont="1" applyFill="1" applyAlignment="1">
      <alignment vertical="center"/>
    </xf>
    <xf numFmtId="0" fontId="94" fillId="2" borderId="0" xfId="0" applyFont="1" applyFill="1" applyAlignment="1">
      <alignment vertical="center"/>
    </xf>
    <xf numFmtId="0" fontId="90" fillId="2" borderId="0" xfId="0" applyFont="1" applyFill="1" applyAlignment="1">
      <alignment vertical="center" wrapText="1"/>
    </xf>
    <xf numFmtId="0" fontId="90" fillId="0" borderId="0" xfId="0" applyFont="1" applyAlignment="1">
      <alignment vertical="center"/>
    </xf>
    <xf numFmtId="0" fontId="90" fillId="3" borderId="0" xfId="0" applyFont="1" applyFill="1" applyAlignment="1">
      <alignment horizontal="left" vertical="center"/>
    </xf>
    <xf numFmtId="0" fontId="90" fillId="2" borderId="0" xfId="0" applyFont="1" applyFill="1" applyAlignment="1">
      <alignment horizontal="left" vertical="center"/>
    </xf>
    <xf numFmtId="0" fontId="90" fillId="3" borderId="0" xfId="0" applyFont="1" applyFill="1" applyAlignment="1">
      <alignment vertical="center"/>
    </xf>
    <xf numFmtId="0" fontId="90" fillId="2" borderId="1" xfId="0" applyFont="1" applyFill="1" applyBorder="1" applyAlignment="1" applyProtection="1">
      <alignment vertical="center"/>
      <protection hidden="1"/>
    </xf>
    <xf numFmtId="0" fontId="95" fillId="2" borderId="38" xfId="0" applyFont="1" applyFill="1" applyBorder="1" applyAlignment="1">
      <alignment horizontal="left" vertical="center"/>
    </xf>
    <xf numFmtId="0" fontId="95" fillId="2" borderId="1" xfId="0" applyFont="1" applyFill="1" applyBorder="1" applyAlignment="1">
      <alignment horizontal="left" vertical="center"/>
    </xf>
    <xf numFmtId="0" fontId="90" fillId="2" borderId="1" xfId="0" applyFont="1" applyFill="1" applyBorder="1" applyAlignment="1">
      <alignment vertical="center"/>
    </xf>
    <xf numFmtId="164" fontId="90" fillId="2" borderId="1" xfId="0" quotePrefix="1" applyNumberFormat="1" applyFont="1" applyFill="1" applyBorder="1" applyAlignment="1">
      <alignment horizontal="left" vertical="center"/>
    </xf>
    <xf numFmtId="0" fontId="90" fillId="2" borderId="1" xfId="0" applyFont="1" applyFill="1" applyBorder="1" applyAlignment="1">
      <alignment horizontal="center" vertical="center"/>
    </xf>
    <xf numFmtId="0" fontId="90" fillId="2" borderId="1" xfId="0" applyFont="1" applyFill="1" applyBorder="1" applyAlignment="1">
      <alignment vertical="center" wrapText="1"/>
    </xf>
    <xf numFmtId="0" fontId="90" fillId="2" borderId="38" xfId="0" applyFont="1" applyFill="1" applyBorder="1" applyAlignment="1">
      <alignment vertical="center"/>
    </xf>
    <xf numFmtId="0" fontId="90" fillId="2" borderId="1" xfId="0" applyFont="1" applyFill="1" applyBorder="1" applyAlignment="1">
      <alignment horizontal="left" vertical="center"/>
    </xf>
    <xf numFmtId="0" fontId="90" fillId="2" borderId="0" xfId="0" applyFont="1" applyFill="1" applyAlignment="1">
      <alignment horizontal="left" vertical="center" wrapText="1"/>
    </xf>
    <xf numFmtId="0" fontId="90" fillId="0" borderId="1" xfId="0" applyFont="1" applyBorder="1" applyAlignment="1">
      <alignment vertical="center"/>
    </xf>
    <xf numFmtId="1" fontId="90" fillId="2" borderId="42" xfId="0" applyNumberFormat="1" applyFont="1" applyFill="1" applyBorder="1" applyAlignment="1">
      <alignment horizontal="center" vertical="center"/>
    </xf>
    <xf numFmtId="0" fontId="91" fillId="2" borderId="0" xfId="0" applyFont="1" applyFill="1" applyAlignment="1">
      <alignment horizontal="center" vertical="center"/>
    </xf>
    <xf numFmtId="0" fontId="90" fillId="5" borderId="42" xfId="0" applyFont="1" applyFill="1" applyBorder="1" applyAlignment="1">
      <alignment horizontal="center" vertical="center"/>
    </xf>
    <xf numFmtId="0" fontId="90" fillId="5" borderId="42" xfId="0" applyFont="1" applyFill="1" applyBorder="1" applyAlignment="1">
      <alignment horizontal="center" vertical="center" wrapText="1"/>
    </xf>
    <xf numFmtId="0" fontId="91" fillId="2" borderId="0" xfId="0" applyFont="1" applyFill="1" applyAlignment="1">
      <alignment horizontal="left" vertical="center"/>
    </xf>
    <xf numFmtId="0" fontId="94" fillId="2" borderId="0" xfId="0" applyFont="1" applyFill="1" applyAlignment="1">
      <alignment horizontal="left" vertical="center"/>
    </xf>
    <xf numFmtId="0" fontId="91" fillId="2" borderId="0" xfId="0" applyFont="1" applyFill="1" applyAlignment="1">
      <alignment vertical="center" wrapText="1"/>
    </xf>
    <xf numFmtId="1" fontId="91" fillId="2" borderId="43" xfId="0" applyNumberFormat="1" applyFont="1" applyFill="1" applyBorder="1" applyAlignment="1">
      <alignment vertical="center" wrapText="1"/>
    </xf>
    <xf numFmtId="0" fontId="91" fillId="2" borderId="40" xfId="0" quotePrefix="1" applyFont="1" applyFill="1" applyBorder="1" applyAlignment="1">
      <alignment vertical="center" wrapText="1"/>
    </xf>
    <xf numFmtId="0" fontId="91" fillId="2" borderId="29" xfId="0" quotePrefix="1" applyFont="1" applyFill="1" applyBorder="1" applyAlignment="1">
      <alignment vertical="center" wrapText="1"/>
    </xf>
    <xf numFmtId="0" fontId="91" fillId="2" borderId="29" xfId="0" quotePrefix="1" applyFont="1" applyFill="1" applyBorder="1" applyAlignment="1">
      <alignment horizontal="center" vertical="center" wrapText="1"/>
    </xf>
    <xf numFmtId="0" fontId="91" fillId="2" borderId="30" xfId="0" quotePrefix="1" applyFont="1" applyFill="1" applyBorder="1" applyAlignment="1">
      <alignment horizontal="center" vertical="center" wrapText="1"/>
    </xf>
    <xf numFmtId="0" fontId="90" fillId="0" borderId="39" xfId="0" quotePrefix="1" applyFont="1" applyBorder="1" applyAlignment="1">
      <alignment horizontal="center" vertical="center"/>
    </xf>
    <xf numFmtId="12" fontId="90" fillId="0" borderId="43" xfId="0" quotePrefix="1" applyNumberFormat="1" applyFont="1" applyBorder="1" applyAlignment="1">
      <alignment vertical="center" wrapText="1"/>
    </xf>
    <xf numFmtId="12" fontId="90" fillId="0" borderId="42" xfId="0" quotePrefix="1" applyNumberFormat="1" applyFont="1" applyBorder="1" applyAlignment="1">
      <alignment horizontal="center" vertical="center" wrapText="1"/>
    </xf>
    <xf numFmtId="166" fontId="91" fillId="2" borderId="0" xfId="0" applyNumberFormat="1" applyFont="1" applyFill="1" applyAlignment="1">
      <alignment horizontal="center" vertical="center"/>
    </xf>
    <xf numFmtId="0" fontId="91" fillId="2" borderId="0" xfId="0" quotePrefix="1" applyFont="1" applyFill="1" applyAlignment="1">
      <alignment horizontal="left" vertical="center"/>
    </xf>
    <xf numFmtId="0" fontId="90" fillId="2" borderId="42" xfId="0" quotePrefix="1" applyFont="1" applyFill="1" applyBorder="1" applyAlignment="1">
      <alignment horizontal="left" vertical="center"/>
    </xf>
    <xf numFmtId="0" fontId="90" fillId="2" borderId="42" xfId="0" applyFont="1" applyFill="1" applyBorder="1" applyAlignment="1">
      <alignment horizontal="center" vertical="center"/>
    </xf>
    <xf numFmtId="0" fontId="90" fillId="2" borderId="0" xfId="0" applyFont="1" applyFill="1" applyAlignment="1">
      <alignment horizontal="center" vertical="center"/>
    </xf>
    <xf numFmtId="166" fontId="90" fillId="2" borderId="0" xfId="0" applyNumberFormat="1" applyFont="1" applyFill="1" applyAlignment="1">
      <alignment horizontal="center" vertical="center"/>
    </xf>
    <xf numFmtId="0" fontId="90" fillId="2" borderId="42" xfId="0" quotePrefix="1" applyFont="1" applyFill="1" applyBorder="1" applyAlignment="1">
      <alignment horizontal="left" vertical="center" wrapText="1"/>
    </xf>
    <xf numFmtId="0" fontId="99" fillId="0" borderId="0" xfId="2" applyFont="1" applyAlignment="1">
      <alignment vertical="center"/>
    </xf>
    <xf numFmtId="0" fontId="98" fillId="0" borderId="0" xfId="2" applyFont="1" applyAlignment="1">
      <alignment vertical="center"/>
    </xf>
    <xf numFmtId="1" fontId="98" fillId="5" borderId="42" xfId="2" applyNumberFormat="1" applyFont="1" applyFill="1" applyBorder="1" applyAlignment="1">
      <alignment horizontal="center" vertical="center" wrapText="1"/>
    </xf>
    <xf numFmtId="0" fontId="90" fillId="0" borderId="0" xfId="2" applyFont="1" applyAlignment="1">
      <alignment horizontal="left" vertical="center"/>
    </xf>
    <xf numFmtId="0" fontId="55" fillId="14" borderId="0" xfId="0" applyFont="1" applyFill="1" applyAlignment="1">
      <alignment horizontal="left" vertical="center"/>
    </xf>
    <xf numFmtId="0" fontId="55" fillId="14" borderId="0" xfId="0" applyFont="1" applyFill="1" applyAlignment="1">
      <alignment horizontal="center" vertical="center"/>
    </xf>
    <xf numFmtId="1" fontId="55" fillId="14" borderId="0" xfId="0" applyNumberFormat="1" applyFont="1" applyFill="1" applyAlignment="1">
      <alignment horizontal="right" vertical="center"/>
    </xf>
    <xf numFmtId="0" fontId="43" fillId="3" borderId="0" xfId="0" applyFont="1" applyFill="1" applyAlignment="1">
      <alignment horizontal="left" vertical="center" wrapText="1"/>
    </xf>
    <xf numFmtId="0" fontId="43" fillId="0" borderId="0" xfId="0" applyFont="1" applyAlignment="1">
      <alignment vertical="center"/>
    </xf>
    <xf numFmtId="0" fontId="96" fillId="3" borderId="0" xfId="0" applyFont="1" applyFill="1" applyAlignment="1">
      <alignment vertical="center"/>
    </xf>
    <xf numFmtId="1" fontId="35" fillId="2" borderId="0" xfId="0" applyNumberFormat="1" applyFont="1" applyFill="1" applyAlignment="1">
      <alignment horizontal="left" vertical="center"/>
    </xf>
    <xf numFmtId="0" fontId="35" fillId="2" borderId="0" xfId="0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1" fontId="100" fillId="2" borderId="0" xfId="0" applyNumberFormat="1" applyFont="1" applyFill="1" applyAlignment="1">
      <alignment horizontal="left" vertical="center"/>
    </xf>
    <xf numFmtId="0" fontId="83" fillId="2" borderId="0" xfId="0" applyFont="1" applyFill="1" applyAlignment="1">
      <alignment vertical="center"/>
    </xf>
    <xf numFmtId="0" fontId="92" fillId="2" borderId="0" xfId="0" applyFont="1" applyFill="1" applyAlignment="1">
      <alignment vertical="center"/>
    </xf>
    <xf numFmtId="0" fontId="100" fillId="2" borderId="0" xfId="0" applyFont="1" applyFill="1" applyAlignment="1">
      <alignment vertical="center"/>
    </xf>
    <xf numFmtId="1" fontId="101" fillId="2" borderId="0" xfId="0" applyNumberFormat="1" applyFont="1" applyFill="1" applyAlignment="1">
      <alignment horizontal="left" vertical="center"/>
    </xf>
    <xf numFmtId="0" fontId="22" fillId="2" borderId="0" xfId="0" applyFont="1" applyFill="1" applyAlignment="1">
      <alignment vertical="center" wrapText="1"/>
    </xf>
    <xf numFmtId="0" fontId="101" fillId="2" borderId="0" xfId="0" applyFont="1" applyFill="1" applyAlignment="1">
      <alignment vertical="center"/>
    </xf>
    <xf numFmtId="0" fontId="55" fillId="50" borderId="42" xfId="0" quotePrefix="1" applyFont="1" applyFill="1" applyBorder="1" applyAlignment="1">
      <alignment horizontal="center" vertical="center"/>
    </xf>
    <xf numFmtId="0" fontId="98" fillId="5" borderId="42" xfId="2" applyFont="1" applyFill="1" applyBorder="1" applyAlignment="1">
      <alignment horizontal="left" vertical="center"/>
    </xf>
    <xf numFmtId="0" fontId="58" fillId="2" borderId="42" xfId="0" applyFont="1" applyFill="1" applyBorder="1" applyAlignment="1">
      <alignment horizontal="center" vertical="center"/>
    </xf>
    <xf numFmtId="0" fontId="58" fillId="2" borderId="42" xfId="0" applyFont="1" applyFill="1" applyBorder="1" applyAlignment="1">
      <alignment horizontal="center" vertical="center" wrapText="1"/>
    </xf>
    <xf numFmtId="0" fontId="102" fillId="0" borderId="42" xfId="0" applyFont="1" applyBorder="1" applyAlignment="1">
      <alignment horizontal="center" vertical="center"/>
    </xf>
    <xf numFmtId="0" fontId="103" fillId="2" borderId="0" xfId="0" applyFont="1" applyFill="1" applyAlignment="1">
      <alignment vertical="center"/>
    </xf>
    <xf numFmtId="0" fontId="104" fillId="2" borderId="2" xfId="0" applyFont="1" applyFill="1" applyBorder="1" applyAlignment="1">
      <alignment horizontal="center" vertical="center"/>
    </xf>
    <xf numFmtId="0" fontId="105" fillId="3" borderId="0" xfId="0" applyFont="1" applyFill="1" applyAlignment="1">
      <alignment vertical="center"/>
    </xf>
    <xf numFmtId="0" fontId="106" fillId="4" borderId="2" xfId="0" quotePrefix="1" applyFont="1" applyFill="1" applyBorder="1" applyAlignment="1">
      <alignment horizontal="center" vertical="center"/>
    </xf>
    <xf numFmtId="0" fontId="106" fillId="49" borderId="2" xfId="0" quotePrefix="1" applyFont="1" applyFill="1" applyBorder="1" applyAlignment="1">
      <alignment horizontal="center" vertical="center"/>
    </xf>
    <xf numFmtId="0" fontId="105" fillId="49" borderId="2" xfId="0" applyFont="1" applyFill="1" applyBorder="1" applyAlignment="1">
      <alignment horizontal="center" vertical="center"/>
    </xf>
    <xf numFmtId="0" fontId="105" fillId="2" borderId="2" xfId="0" applyFont="1" applyFill="1" applyBorder="1" applyAlignment="1">
      <alignment horizontal="left" vertical="center"/>
    </xf>
    <xf numFmtId="0" fontId="106" fillId="2" borderId="3" xfId="0" applyFont="1" applyFill="1" applyBorder="1" applyAlignment="1">
      <alignment horizontal="left" vertical="center"/>
    </xf>
    <xf numFmtId="0" fontId="106" fillId="2" borderId="3" xfId="0" applyFont="1" applyFill="1" applyBorder="1" applyAlignment="1">
      <alignment vertical="center"/>
    </xf>
    <xf numFmtId="0" fontId="106" fillId="2" borderId="0" xfId="0" applyFont="1" applyFill="1" applyAlignment="1">
      <alignment vertical="center"/>
    </xf>
    <xf numFmtId="0" fontId="106" fillId="13" borderId="3" xfId="0" applyFont="1" applyFill="1" applyBorder="1" applyAlignment="1">
      <alignment horizontal="center" vertical="center"/>
    </xf>
    <xf numFmtId="0" fontId="106" fillId="5" borderId="3" xfId="0" applyFont="1" applyFill="1" applyBorder="1" applyAlignment="1">
      <alignment vertical="center"/>
    </xf>
    <xf numFmtId="1" fontId="106" fillId="13" borderId="3" xfId="0" applyNumberFormat="1" applyFont="1" applyFill="1" applyBorder="1" applyAlignment="1">
      <alignment vertical="center"/>
    </xf>
    <xf numFmtId="0" fontId="97" fillId="2" borderId="2" xfId="0" applyFont="1" applyFill="1" applyBorder="1" applyAlignment="1">
      <alignment horizontal="left" vertical="center" wrapText="1"/>
    </xf>
    <xf numFmtId="0" fontId="90" fillId="5" borderId="3" xfId="0" applyFont="1" applyFill="1" applyBorder="1" applyAlignment="1">
      <alignment vertical="center" wrapText="1"/>
    </xf>
    <xf numFmtId="1" fontId="107" fillId="0" borderId="42" xfId="1" applyNumberFormat="1" applyFont="1" applyBorder="1" applyAlignment="1">
      <alignment horizontal="center" vertical="center" wrapText="1"/>
    </xf>
    <xf numFmtId="1" fontId="58" fillId="2" borderId="42" xfId="0" applyNumberFormat="1" applyFont="1" applyFill="1" applyBorder="1" applyAlignment="1">
      <alignment horizontal="center" vertical="center"/>
    </xf>
    <xf numFmtId="2" fontId="102" fillId="2" borderId="42" xfId="0" applyNumberFormat="1" applyFont="1" applyFill="1" applyBorder="1" applyAlignment="1">
      <alignment horizontal="center" vertical="center"/>
    </xf>
    <xf numFmtId="165" fontId="58" fillId="2" borderId="42" xfId="0" applyNumberFormat="1" applyFont="1" applyFill="1" applyBorder="1" applyAlignment="1">
      <alignment horizontal="center" vertical="center"/>
    </xf>
    <xf numFmtId="1" fontId="55" fillId="2" borderId="42" xfId="0" applyNumberFormat="1" applyFont="1" applyFill="1" applyBorder="1" applyAlignment="1">
      <alignment horizontal="center" vertical="center"/>
    </xf>
    <xf numFmtId="2" fontId="58" fillId="2" borderId="42" xfId="0" applyNumberFormat="1" applyFont="1" applyFill="1" applyBorder="1" applyAlignment="1">
      <alignment horizontal="center" vertical="center"/>
    </xf>
    <xf numFmtId="0" fontId="58" fillId="2" borderId="0" xfId="0" applyFont="1" applyFill="1" applyAlignment="1">
      <alignment horizontal="center" vertical="center"/>
    </xf>
    <xf numFmtId="0" fontId="102" fillId="2" borderId="42" xfId="0" applyFont="1" applyFill="1" applyBorder="1" applyAlignment="1">
      <alignment horizontal="center" vertical="center"/>
    </xf>
    <xf numFmtId="1" fontId="102" fillId="2" borderId="42" xfId="0" applyNumberFormat="1" applyFont="1" applyFill="1" applyBorder="1" applyAlignment="1">
      <alignment horizontal="center" vertical="center" wrapText="1"/>
    </xf>
    <xf numFmtId="165" fontId="102" fillId="0" borderId="42" xfId="0" applyNumberFormat="1" applyFont="1" applyBorder="1" applyAlignment="1">
      <alignment horizontal="center" vertical="center"/>
    </xf>
    <xf numFmtId="4" fontId="102" fillId="0" borderId="42" xfId="0" applyNumberFormat="1" applyFont="1" applyBorder="1" applyAlignment="1">
      <alignment horizontal="center" vertical="center"/>
    </xf>
    <xf numFmtId="4" fontId="102" fillId="2" borderId="42" xfId="0" applyNumberFormat="1" applyFont="1" applyFill="1" applyBorder="1" applyAlignment="1">
      <alignment horizontal="center" vertical="center"/>
    </xf>
    <xf numFmtId="176" fontId="102" fillId="0" borderId="42" xfId="0" applyNumberFormat="1" applyFont="1" applyBorder="1" applyAlignment="1">
      <alignment horizontal="center" vertical="center"/>
    </xf>
    <xf numFmtId="0" fontId="110" fillId="2" borderId="0" xfId="0" applyFont="1" applyFill="1" applyAlignment="1">
      <alignment horizontal="left" vertical="center"/>
    </xf>
    <xf numFmtId="0" fontId="111" fillId="2" borderId="0" xfId="0" applyFont="1" applyFill="1" applyAlignment="1">
      <alignment horizontal="left" vertical="center"/>
    </xf>
    <xf numFmtId="0" fontId="110" fillId="2" borderId="0" xfId="0" applyFont="1" applyFill="1" applyAlignment="1">
      <alignment vertical="center"/>
    </xf>
    <xf numFmtId="0" fontId="112" fillId="2" borderId="0" xfId="0" applyFont="1" applyFill="1" applyAlignment="1">
      <alignment vertical="center"/>
    </xf>
    <xf numFmtId="0" fontId="112" fillId="2" borderId="0" xfId="0" applyFont="1" applyFill="1" applyAlignment="1">
      <alignment vertical="center" wrapText="1"/>
    </xf>
    <xf numFmtId="0" fontId="110" fillId="2" borderId="0" xfId="0" applyFont="1" applyFill="1" applyAlignment="1">
      <alignment vertical="center" wrapText="1"/>
    </xf>
    <xf numFmtId="0" fontId="112" fillId="2" borderId="0" xfId="0" applyFont="1" applyFill="1" applyAlignment="1">
      <alignment horizontal="left" vertical="center"/>
    </xf>
    <xf numFmtId="1" fontId="103" fillId="2" borderId="0" xfId="0" applyNumberFormat="1" applyFont="1" applyFill="1" applyAlignment="1">
      <alignment horizontal="left" vertical="center"/>
    </xf>
    <xf numFmtId="0" fontId="106" fillId="2" borderId="0" xfId="0" applyFont="1" applyFill="1" applyAlignment="1">
      <alignment vertical="center" wrapText="1"/>
    </xf>
    <xf numFmtId="0" fontId="103" fillId="2" borderId="0" xfId="0" applyFont="1" applyFill="1" applyAlignment="1">
      <alignment vertical="center" wrapText="1"/>
    </xf>
    <xf numFmtId="0" fontId="106" fillId="0" borderId="42" xfId="0" applyFont="1" applyBorder="1" applyAlignment="1">
      <alignment horizontal="left" vertical="center"/>
    </xf>
    <xf numFmtId="1" fontId="103" fillId="2" borderId="42" xfId="0" applyNumberFormat="1" applyFont="1" applyFill="1" applyBorder="1" applyAlignment="1">
      <alignment horizontal="left" vertical="center" wrapText="1"/>
    </xf>
    <xf numFmtId="0" fontId="98" fillId="5" borderId="42" xfId="2" applyFont="1" applyFill="1" applyBorder="1" applyAlignment="1">
      <alignment horizontal="center" vertical="center" wrapText="1"/>
    </xf>
    <xf numFmtId="0" fontId="99" fillId="0" borderId="42" xfId="2" applyFont="1" applyBorder="1" applyAlignment="1">
      <alignment horizontal="left" vertical="center" wrapText="1"/>
    </xf>
    <xf numFmtId="0" fontId="99" fillId="0" borderId="42" xfId="2" applyFont="1" applyBorder="1" applyAlignment="1">
      <alignment horizontal="center" vertical="center" wrapText="1"/>
    </xf>
    <xf numFmtId="1" fontId="98" fillId="5" borderId="43" xfId="2" applyNumberFormat="1" applyFont="1" applyFill="1" applyBorder="1" applyAlignment="1">
      <alignment horizontal="center" vertical="center" wrapText="1"/>
    </xf>
    <xf numFmtId="1" fontId="98" fillId="0" borderId="42" xfId="2" applyNumberFormat="1" applyFont="1" applyBorder="1" applyAlignment="1">
      <alignment horizontal="center" vertical="center" wrapText="1"/>
    </xf>
    <xf numFmtId="0" fontId="108" fillId="2" borderId="0" xfId="0" applyFont="1" applyFill="1" applyAlignment="1">
      <alignment vertical="center"/>
    </xf>
    <xf numFmtId="0" fontId="56" fillId="2" borderId="0" xfId="0" applyFont="1" applyFill="1" applyAlignment="1">
      <alignment vertical="center"/>
    </xf>
    <xf numFmtId="0" fontId="55" fillId="15" borderId="0" xfId="0" applyFont="1" applyFill="1"/>
    <xf numFmtId="0" fontId="58" fillId="2" borderId="0" xfId="0" applyFont="1" applyFill="1" applyAlignment="1">
      <alignment vertical="center" wrapText="1"/>
    </xf>
    <xf numFmtId="166" fontId="58" fillId="2" borderId="0" xfId="0" applyNumberFormat="1" applyFont="1" applyFill="1" applyAlignment="1">
      <alignment horizontal="center" vertical="center"/>
    </xf>
    <xf numFmtId="0" fontId="98" fillId="2" borderId="3" xfId="0" applyFont="1" applyFill="1" applyBorder="1" applyAlignment="1">
      <alignment horizontal="center" vertical="center"/>
    </xf>
    <xf numFmtId="1" fontId="98" fillId="13" borderId="3" xfId="0" applyNumberFormat="1" applyFont="1" applyFill="1" applyBorder="1" applyAlignment="1">
      <alignment horizontal="center" vertical="center"/>
    </xf>
    <xf numFmtId="3" fontId="98" fillId="2" borderId="3" xfId="0" applyNumberFormat="1" applyFont="1" applyFill="1" applyBorder="1" applyAlignment="1">
      <alignment horizontal="center" vertical="center"/>
    </xf>
    <xf numFmtId="0" fontId="98" fillId="5" borderId="2" xfId="0" quotePrefix="1" applyFont="1" applyFill="1" applyBorder="1" applyAlignment="1">
      <alignment horizontal="center" vertical="center"/>
    </xf>
    <xf numFmtId="0" fontId="98" fillId="2" borderId="0" xfId="0" applyFont="1" applyFill="1" applyAlignment="1">
      <alignment horizontal="right" vertical="center"/>
    </xf>
    <xf numFmtId="0" fontId="98" fillId="2" borderId="0" xfId="0" applyFont="1" applyFill="1" applyAlignment="1">
      <alignment horizontal="right" vertical="center" wrapText="1"/>
    </xf>
    <xf numFmtId="0" fontId="98" fillId="2" borderId="4" xfId="0" applyFont="1" applyFill="1" applyBorder="1" applyAlignment="1">
      <alignment vertical="center" wrapText="1"/>
    </xf>
    <xf numFmtId="0" fontId="98" fillId="2" borderId="2" xfId="0" applyFont="1" applyFill="1" applyBorder="1" applyAlignment="1">
      <alignment horizontal="right" vertical="center"/>
    </xf>
    <xf numFmtId="1" fontId="98" fillId="14" borderId="0" xfId="0" applyNumberFormat="1" applyFont="1" applyFill="1" applyAlignment="1">
      <alignment horizontal="center" vertical="center"/>
    </xf>
    <xf numFmtId="0" fontId="98" fillId="0" borderId="3" xfId="0" applyFont="1" applyBorder="1" applyAlignment="1">
      <alignment horizontal="center" vertical="center"/>
    </xf>
    <xf numFmtId="1" fontId="102" fillId="2" borderId="42" xfId="0" applyNumberFormat="1" applyFont="1" applyFill="1" applyBorder="1" applyAlignment="1">
      <alignment horizontal="center" vertical="center"/>
    </xf>
    <xf numFmtId="1" fontId="117" fillId="0" borderId="42" xfId="1" applyNumberFormat="1" applyFont="1" applyBorder="1" applyAlignment="1">
      <alignment horizontal="center" vertical="center" wrapText="1"/>
    </xf>
    <xf numFmtId="1" fontId="102" fillId="0" borderId="42" xfId="1" applyNumberFormat="1" applyFont="1" applyBorder="1" applyAlignment="1">
      <alignment horizontal="center" vertical="center" wrapText="1"/>
    </xf>
    <xf numFmtId="1" fontId="109" fillId="0" borderId="42" xfId="1" applyNumberFormat="1" applyFont="1" applyBorder="1" applyAlignment="1">
      <alignment horizontal="center" vertical="center" wrapText="1"/>
    </xf>
    <xf numFmtId="165" fontId="102" fillId="2" borderId="42" xfId="0" applyNumberFormat="1" applyFont="1" applyFill="1" applyBorder="1" applyAlignment="1">
      <alignment horizontal="center" vertical="center"/>
    </xf>
    <xf numFmtId="1" fontId="109" fillId="2" borderId="42" xfId="0" applyNumberFormat="1" applyFont="1" applyFill="1" applyBorder="1" applyAlignment="1">
      <alignment horizontal="center" vertical="center"/>
    </xf>
    <xf numFmtId="0" fontId="102" fillId="2" borderId="0" xfId="0" applyFont="1" applyFill="1" applyAlignment="1">
      <alignment horizontal="center" vertical="center"/>
    </xf>
    <xf numFmtId="1" fontId="102" fillId="0" borderId="39" xfId="1" applyNumberFormat="1" applyFont="1" applyBorder="1" applyAlignment="1">
      <alignment horizontal="center" vertical="center" wrapText="1"/>
    </xf>
    <xf numFmtId="1" fontId="109" fillId="0" borderId="39" xfId="1" applyNumberFormat="1" applyFont="1" applyBorder="1" applyAlignment="1">
      <alignment horizontal="center" vertical="center" wrapText="1"/>
    </xf>
    <xf numFmtId="0" fontId="96" fillId="5" borderId="42" xfId="0" applyFont="1" applyFill="1" applyBorder="1" applyAlignment="1">
      <alignment horizontal="center" vertical="center"/>
    </xf>
    <xf numFmtId="0" fontId="96" fillId="5" borderId="42" xfId="0" applyFont="1" applyFill="1" applyBorder="1" applyAlignment="1">
      <alignment horizontal="center" vertical="center" wrapText="1"/>
    </xf>
    <xf numFmtId="0" fontId="118" fillId="2" borderId="0" xfId="0" applyFont="1" applyFill="1" applyAlignment="1">
      <alignment horizontal="center" vertical="center"/>
    </xf>
    <xf numFmtId="0" fontId="98" fillId="5" borderId="42" xfId="2" applyFont="1" applyFill="1" applyBorder="1" applyAlignment="1">
      <alignment horizontal="left" vertical="center" wrapText="1"/>
    </xf>
    <xf numFmtId="0" fontId="98" fillId="53" borderId="42" xfId="2" applyFont="1" applyFill="1" applyBorder="1" applyAlignment="1">
      <alignment horizontal="left" vertical="center" wrapText="1"/>
    </xf>
    <xf numFmtId="1" fontId="98" fillId="53" borderId="42" xfId="2" applyNumberFormat="1" applyFont="1" applyFill="1" applyBorder="1" applyAlignment="1">
      <alignment horizontal="center" vertical="center" wrapText="1"/>
    </xf>
    <xf numFmtId="1" fontId="98" fillId="0" borderId="42" xfId="2" applyNumberFormat="1" applyFont="1" applyBorder="1" applyAlignment="1">
      <alignment horizontal="center"/>
    </xf>
    <xf numFmtId="1" fontId="99" fillId="0" borderId="42" xfId="2" applyNumberFormat="1" applyFont="1" applyBorder="1" applyAlignment="1">
      <alignment horizontal="center" vertical="center" wrapText="1"/>
    </xf>
    <xf numFmtId="0" fontId="37" fillId="0" borderId="0" xfId="2" applyFont="1" applyAlignment="1">
      <alignment horizontal="left" vertical="center"/>
    </xf>
    <xf numFmtId="0" fontId="98" fillId="0" borderId="42" xfId="2" applyFont="1" applyBorder="1" applyAlignment="1">
      <alignment horizontal="left" vertical="center"/>
    </xf>
    <xf numFmtId="0" fontId="99" fillId="0" borderId="42" xfId="2" quotePrefix="1" applyFont="1" applyBorder="1" applyAlignment="1">
      <alignment horizontal="left" vertical="center" wrapText="1"/>
    </xf>
    <xf numFmtId="0" fontId="29" fillId="0" borderId="0" xfId="2" applyFont="1" applyAlignment="1">
      <alignment horizontal="left" vertical="center"/>
    </xf>
    <xf numFmtId="0" fontId="98" fillId="53" borderId="43" xfId="2" applyFont="1" applyFill="1" applyBorder="1" applyAlignment="1">
      <alignment horizontal="center" vertical="center" wrapText="1"/>
    </xf>
    <xf numFmtId="0" fontId="119" fillId="9" borderId="42" xfId="0" applyFont="1" applyFill="1" applyBorder="1" applyAlignment="1">
      <alignment vertical="center"/>
    </xf>
    <xf numFmtId="0" fontId="120" fillId="0" borderId="42" xfId="0" applyFont="1" applyBorder="1" applyAlignment="1">
      <alignment horizontal="center"/>
    </xf>
    <xf numFmtId="0" fontId="120" fillId="0" borderId="42" xfId="0" quotePrefix="1" applyFont="1" applyBorder="1" applyAlignment="1">
      <alignment horizontal="center"/>
    </xf>
    <xf numFmtId="16" fontId="120" fillId="0" borderId="42" xfId="0" quotePrefix="1" applyNumberFormat="1" applyFont="1" applyBorder="1" applyAlignment="1">
      <alignment horizontal="center"/>
    </xf>
    <xf numFmtId="0" fontId="84" fillId="0" borderId="59" xfId="59" applyFont="1" applyBorder="1" applyAlignment="1">
      <alignment horizontal="center" vertical="center"/>
    </xf>
    <xf numFmtId="0" fontId="84" fillId="0" borderId="59" xfId="59" applyFont="1" applyBorder="1" applyAlignment="1">
      <alignment horizontal="center" vertical="center" wrapText="1"/>
    </xf>
    <xf numFmtId="0" fontId="121" fillId="0" borderId="0" xfId="0" applyFont="1" applyAlignment="1">
      <alignment horizontal="center"/>
    </xf>
    <xf numFmtId="0" fontId="122" fillId="52" borderId="42" xfId="0" applyFont="1" applyFill="1" applyBorder="1" applyAlignment="1">
      <alignment horizontal="center" vertical="center" wrapText="1" shrinkToFit="1"/>
    </xf>
    <xf numFmtId="1" fontId="122" fillId="52" borderId="42" xfId="0" applyNumberFormat="1" applyFont="1" applyFill="1" applyBorder="1" applyAlignment="1">
      <alignment horizontal="center" vertical="center" shrinkToFit="1"/>
    </xf>
    <xf numFmtId="3" fontId="122" fillId="52" borderId="42" xfId="0" applyNumberFormat="1" applyFont="1" applyFill="1" applyBorder="1" applyAlignment="1">
      <alignment horizontal="center" vertical="center" wrapText="1" shrinkToFit="1"/>
    </xf>
    <xf numFmtId="0" fontId="122" fillId="52" borderId="4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shrinkToFit="1"/>
    </xf>
    <xf numFmtId="0" fontId="0" fillId="0" borderId="42" xfId="0" applyBorder="1"/>
    <xf numFmtId="0" fontId="123" fillId="0" borderId="42" xfId="0" applyFont="1" applyBorder="1" applyAlignment="1">
      <alignment horizontal="center" vertical="center" shrinkToFit="1"/>
    </xf>
    <xf numFmtId="0" fontId="123" fillId="0" borderId="42" xfId="0" applyFont="1" applyBorder="1" applyAlignment="1">
      <alignment vertical="center"/>
    </xf>
    <xf numFmtId="0" fontId="123" fillId="0" borderId="0" xfId="0" applyFont="1" applyAlignment="1">
      <alignment vertical="center"/>
    </xf>
    <xf numFmtId="0" fontId="123" fillId="0" borderId="42" xfId="0" applyFont="1" applyBorder="1"/>
    <xf numFmtId="0" fontId="123" fillId="0" borderId="0" xfId="0" applyFont="1"/>
    <xf numFmtId="0" fontId="124" fillId="0" borderId="42" xfId="0" applyFont="1" applyBorder="1" applyAlignment="1">
      <alignment horizontal="center"/>
    </xf>
    <xf numFmtId="0" fontId="125" fillId="0" borderId="42" xfId="0" applyFont="1" applyBorder="1"/>
    <xf numFmtId="178" fontId="125" fillId="0" borderId="42" xfId="62" applyNumberFormat="1" applyFont="1" applyBorder="1"/>
    <xf numFmtId="0" fontId="125" fillId="0" borderId="0" xfId="0" applyFont="1"/>
    <xf numFmtId="178" fontId="0" fillId="0" borderId="0" xfId="0" applyNumberFormat="1"/>
    <xf numFmtId="0" fontId="116" fillId="0" borderId="0" xfId="128" applyAlignment="1">
      <alignment horizontal="left" vertical="top"/>
    </xf>
    <xf numFmtId="0" fontId="126" fillId="0" borderId="63" xfId="128" applyFont="1" applyBorder="1" applyAlignment="1">
      <alignment horizontal="left" vertical="top" wrapText="1"/>
    </xf>
    <xf numFmtId="0" fontId="126" fillId="0" borderId="64" xfId="128" applyFont="1" applyBorder="1" applyAlignment="1">
      <alignment horizontal="left" vertical="top" wrapText="1"/>
    </xf>
    <xf numFmtId="0" fontId="116" fillId="0" borderId="64" xfId="128" applyBorder="1" applyAlignment="1">
      <alignment horizontal="left" wrapText="1"/>
    </xf>
    <xf numFmtId="177" fontId="51" fillId="0" borderId="64" xfId="128" applyNumberFormat="1" applyFont="1" applyBorder="1" applyAlignment="1">
      <alignment horizontal="left" vertical="top" indent="2" shrinkToFit="1"/>
    </xf>
    <xf numFmtId="0" fontId="116" fillId="0" borderId="65" xfId="128" applyBorder="1" applyAlignment="1">
      <alignment horizontal="left" wrapText="1"/>
    </xf>
    <xf numFmtId="0" fontId="126" fillId="0" borderId="66" xfId="128" applyFont="1" applyBorder="1" applyAlignment="1">
      <alignment horizontal="left" vertical="top" wrapText="1"/>
    </xf>
    <xf numFmtId="0" fontId="126" fillId="0" borderId="0" xfId="128" applyFont="1" applyAlignment="1">
      <alignment horizontal="left" vertical="top" wrapText="1"/>
    </xf>
    <xf numFmtId="0" fontId="116" fillId="0" borderId="0" xfId="128" applyAlignment="1">
      <alignment horizontal="left" wrapText="1"/>
    </xf>
    <xf numFmtId="0" fontId="116" fillId="0" borderId="67" xfId="128" applyBorder="1" applyAlignment="1">
      <alignment horizontal="left" wrapText="1"/>
    </xf>
    <xf numFmtId="0" fontId="126" fillId="0" borderId="68" xfId="128" applyFont="1" applyBorder="1" applyAlignment="1">
      <alignment horizontal="left" vertical="top" wrapText="1"/>
    </xf>
    <xf numFmtId="0" fontId="127" fillId="0" borderId="69" xfId="128" applyFont="1" applyBorder="1" applyAlignment="1">
      <alignment horizontal="left" vertical="top" wrapText="1"/>
    </xf>
    <xf numFmtId="0" fontId="126" fillId="0" borderId="70" xfId="128" applyFont="1" applyBorder="1" applyAlignment="1">
      <alignment horizontal="center" vertical="center" wrapText="1"/>
    </xf>
    <xf numFmtId="0" fontId="126" fillId="0" borderId="70" xfId="128" applyFont="1" applyBorder="1" applyAlignment="1">
      <alignment horizontal="left" vertical="center" wrapText="1"/>
    </xf>
    <xf numFmtId="0" fontId="126" fillId="0" borderId="71" xfId="128" applyFont="1" applyBorder="1" applyAlignment="1">
      <alignment horizontal="left" vertical="center" wrapText="1"/>
    </xf>
    <xf numFmtId="0" fontId="126" fillId="0" borderId="71" xfId="128" applyFont="1" applyBorder="1" applyAlignment="1">
      <alignment horizontal="left" vertical="center" wrapText="1" indent="1"/>
    </xf>
    <xf numFmtId="0" fontId="129" fillId="47" borderId="71" xfId="128" applyFont="1" applyFill="1" applyBorder="1" applyAlignment="1">
      <alignment horizontal="left" vertical="center" wrapText="1" indent="1"/>
    </xf>
    <xf numFmtId="0" fontId="129" fillId="47" borderId="71" xfId="128" applyFont="1" applyFill="1" applyBorder="1" applyAlignment="1">
      <alignment horizontal="center" vertical="center" wrapText="1"/>
    </xf>
    <xf numFmtId="0" fontId="126" fillId="0" borderId="70" xfId="128" applyFont="1" applyBorder="1" applyAlignment="1">
      <alignment horizontal="center" vertical="top" wrapText="1"/>
    </xf>
    <xf numFmtId="0" fontId="130" fillId="0" borderId="70" xfId="128" applyFont="1" applyBorder="1" applyAlignment="1">
      <alignment horizontal="left" vertical="top" wrapText="1"/>
    </xf>
    <xf numFmtId="0" fontId="130" fillId="0" borderId="62" xfId="128" applyFont="1" applyBorder="1" applyAlignment="1">
      <alignment horizontal="left" vertical="top" wrapText="1"/>
    </xf>
    <xf numFmtId="12" fontId="130" fillId="0" borderId="70" xfId="128" applyNumberFormat="1" applyFont="1" applyBorder="1" applyAlignment="1">
      <alignment horizontal="center" vertical="center" wrapText="1"/>
    </xf>
    <xf numFmtId="12" fontId="131" fillId="54" borderId="70" xfId="128" applyNumberFormat="1" applyFont="1" applyFill="1" applyBorder="1" applyAlignment="1">
      <alignment horizontal="center" vertical="center" wrapText="1"/>
    </xf>
    <xf numFmtId="12" fontId="131" fillId="12" borderId="70" xfId="128" applyNumberFormat="1" applyFont="1" applyFill="1" applyBorder="1" applyAlignment="1">
      <alignment horizontal="center" vertical="center" wrapText="1"/>
    </xf>
    <xf numFmtId="12" fontId="132" fillId="0" borderId="70" xfId="128" applyNumberFormat="1" applyFont="1" applyBorder="1" applyAlignment="1">
      <alignment horizontal="center" vertical="center" shrinkToFit="1"/>
    </xf>
    <xf numFmtId="12" fontId="133" fillId="54" borderId="70" xfId="128" applyNumberFormat="1" applyFont="1" applyFill="1" applyBorder="1" applyAlignment="1">
      <alignment horizontal="center" vertical="center" wrapText="1"/>
    </xf>
    <xf numFmtId="12" fontId="134" fillId="12" borderId="70" xfId="128" applyNumberFormat="1" applyFont="1" applyFill="1" applyBorder="1" applyAlignment="1">
      <alignment horizontal="center" vertical="center" shrinkToFit="1"/>
    </xf>
    <xf numFmtId="12" fontId="134" fillId="54" borderId="70" xfId="128" applyNumberFormat="1" applyFont="1" applyFill="1" applyBorder="1" applyAlignment="1">
      <alignment horizontal="center" vertical="center" shrinkToFit="1"/>
    </xf>
    <xf numFmtId="0" fontId="116" fillId="0" borderId="70" xfId="128" applyBorder="1" applyAlignment="1">
      <alignment horizontal="left" wrapText="1"/>
    </xf>
    <xf numFmtId="12" fontId="116" fillId="0" borderId="0" xfId="128" applyNumberFormat="1" applyAlignment="1">
      <alignment horizontal="left" vertical="top"/>
    </xf>
    <xf numFmtId="0" fontId="123" fillId="0" borderId="42" xfId="0" applyFont="1" applyBorder="1" applyAlignment="1">
      <alignment horizontal="center" vertical="center" wrapText="1" shrinkToFit="1"/>
    </xf>
    <xf numFmtId="0" fontId="123" fillId="0" borderId="42" xfId="0" applyFont="1" applyBorder="1" applyAlignment="1">
      <alignment vertical="center" wrapText="1"/>
    </xf>
    <xf numFmtId="0" fontId="123" fillId="0" borderId="0" xfId="0" applyFont="1" applyAlignment="1">
      <alignment vertical="center" wrapText="1"/>
    </xf>
    <xf numFmtId="1" fontId="109" fillId="2" borderId="42" xfId="0" applyNumberFormat="1" applyFont="1" applyFill="1" applyBorder="1" applyAlignment="1">
      <alignment horizontal="center" vertical="center"/>
    </xf>
    <xf numFmtId="0" fontId="102" fillId="2" borderId="42" xfId="0" applyFont="1" applyFill="1" applyBorder="1" applyAlignment="1">
      <alignment horizontal="left" vertical="center" wrapText="1"/>
    </xf>
    <xf numFmtId="0" fontId="102" fillId="2" borderId="42" xfId="0" applyFont="1" applyFill="1" applyBorder="1" applyAlignment="1">
      <alignment horizontal="left" vertical="center"/>
    </xf>
    <xf numFmtId="1" fontId="102" fillId="2" borderId="43" xfId="0" applyNumberFormat="1" applyFont="1" applyFill="1" applyBorder="1" applyAlignment="1">
      <alignment horizontal="center" vertical="center" wrapText="1"/>
    </xf>
    <xf numFmtId="1" fontId="102" fillId="2" borderId="41" xfId="0" applyNumberFormat="1" applyFont="1" applyFill="1" applyBorder="1" applyAlignment="1">
      <alignment horizontal="center" vertical="center" wrapText="1"/>
    </xf>
    <xf numFmtId="0" fontId="115" fillId="0" borderId="42" xfId="0" applyFont="1" applyBorder="1" applyAlignment="1">
      <alignment horizontal="left" vertical="top" wrapText="1"/>
    </xf>
    <xf numFmtId="0" fontId="65" fillId="0" borderId="42" xfId="0" applyFont="1" applyBorder="1" applyAlignment="1">
      <alignment horizontal="left" vertical="top" wrapText="1"/>
    </xf>
    <xf numFmtId="12" fontId="114" fillId="51" borderId="42" xfId="0" applyNumberFormat="1" applyFont="1" applyFill="1" applyBorder="1" applyAlignment="1">
      <alignment horizontal="center" vertical="center" wrapText="1"/>
    </xf>
    <xf numFmtId="12" fontId="114" fillId="51" borderId="43" xfId="0" applyNumberFormat="1" applyFont="1" applyFill="1" applyBorder="1" applyAlignment="1">
      <alignment horizontal="center" vertical="center" wrapText="1"/>
    </xf>
    <xf numFmtId="12" fontId="114" fillId="51" borderId="40" xfId="0" applyNumberFormat="1" applyFont="1" applyFill="1" applyBorder="1" applyAlignment="1">
      <alignment horizontal="center" vertical="center" wrapText="1"/>
    </xf>
    <xf numFmtId="12" fontId="114" fillId="51" borderId="41" xfId="0" applyNumberFormat="1" applyFont="1" applyFill="1" applyBorder="1" applyAlignment="1">
      <alignment horizontal="center" vertical="center" wrapText="1"/>
    </xf>
    <xf numFmtId="0" fontId="64" fillId="0" borderId="42" xfId="0" applyFont="1" applyBorder="1" applyAlignment="1">
      <alignment horizontal="left" vertical="top" wrapText="1"/>
    </xf>
    <xf numFmtId="0" fontId="90" fillId="2" borderId="0" xfId="0" applyFont="1" applyFill="1" applyAlignment="1">
      <alignment horizontal="left" vertical="center" wrapText="1"/>
    </xf>
    <xf numFmtId="0" fontId="108" fillId="2" borderId="0" xfId="0" applyFont="1" applyFill="1" applyAlignment="1">
      <alignment horizontal="left" vertical="center"/>
    </xf>
    <xf numFmtId="0" fontId="90" fillId="3" borderId="43" xfId="0" applyFont="1" applyFill="1" applyBorder="1" applyAlignment="1">
      <alignment horizontal="center" vertical="center" wrapText="1"/>
    </xf>
    <xf numFmtId="0" fontId="90" fillId="3" borderId="40" xfId="0" applyFont="1" applyFill="1" applyBorder="1" applyAlignment="1">
      <alignment horizontal="center" vertical="center" wrapText="1"/>
    </xf>
    <xf numFmtId="0" fontId="90" fillId="3" borderId="29" xfId="0" applyFont="1" applyFill="1" applyBorder="1" applyAlignment="1">
      <alignment horizontal="center" vertical="center" wrapText="1"/>
    </xf>
    <xf numFmtId="0" fontId="90" fillId="3" borderId="30" xfId="0" applyFont="1" applyFill="1" applyBorder="1" applyAlignment="1">
      <alignment horizontal="center" vertical="center" wrapText="1"/>
    </xf>
    <xf numFmtId="0" fontId="90" fillId="3" borderId="41" xfId="0" applyFont="1" applyFill="1" applyBorder="1" applyAlignment="1">
      <alignment horizontal="center" vertical="center" wrapText="1"/>
    </xf>
    <xf numFmtId="1" fontId="91" fillId="2" borderId="42" xfId="0" applyNumberFormat="1" applyFont="1" applyFill="1" applyBorder="1" applyAlignment="1">
      <alignment horizontal="left" vertical="center" wrapText="1"/>
    </xf>
    <xf numFmtId="0" fontId="90" fillId="0" borderId="43" xfId="0" applyFont="1" applyBorder="1" applyAlignment="1">
      <alignment horizontal="center" vertical="center"/>
    </xf>
    <xf numFmtId="0" fontId="90" fillId="0" borderId="41" xfId="0" applyFont="1" applyBorder="1" applyAlignment="1">
      <alignment horizontal="center" vertical="center"/>
    </xf>
    <xf numFmtId="0" fontId="90" fillId="0" borderId="43" xfId="0" applyFont="1" applyBorder="1" applyAlignment="1">
      <alignment horizontal="center" vertical="center" wrapText="1"/>
    </xf>
    <xf numFmtId="0" fontId="90" fillId="0" borderId="40" xfId="0" applyFont="1" applyBorder="1" applyAlignment="1">
      <alignment horizontal="center" vertical="center" wrapText="1"/>
    </xf>
    <xf numFmtId="0" fontId="90" fillId="0" borderId="41" xfId="0" applyFont="1" applyBorder="1" applyAlignment="1">
      <alignment horizontal="center" vertical="center" wrapText="1"/>
    </xf>
    <xf numFmtId="0" fontId="91" fillId="2" borderId="43" xfId="0" quotePrefix="1" applyFont="1" applyFill="1" applyBorder="1" applyAlignment="1">
      <alignment horizontal="center" vertical="center" wrapText="1"/>
    </xf>
    <xf numFmtId="0" fontId="91" fillId="2" borderId="40" xfId="0" quotePrefix="1" applyFont="1" applyFill="1" applyBorder="1" applyAlignment="1">
      <alignment horizontal="center" vertical="center" wrapText="1"/>
    </xf>
    <xf numFmtId="0" fontId="91" fillId="2" borderId="41" xfId="0" quotePrefix="1" applyFont="1" applyFill="1" applyBorder="1" applyAlignment="1">
      <alignment horizontal="center" vertical="center" wrapText="1"/>
    </xf>
    <xf numFmtId="0" fontId="91" fillId="2" borderId="43" xfId="0" applyFont="1" applyFill="1" applyBorder="1" applyAlignment="1">
      <alignment horizontal="center" vertical="center" wrapText="1"/>
    </xf>
    <xf numFmtId="0" fontId="91" fillId="2" borderId="41" xfId="0" applyFont="1" applyFill="1" applyBorder="1" applyAlignment="1">
      <alignment horizontal="center" vertical="center" wrapText="1"/>
    </xf>
    <xf numFmtId="0" fontId="91" fillId="9" borderId="42" xfId="0" applyFont="1" applyFill="1" applyBorder="1" applyAlignment="1">
      <alignment horizontal="left" vertical="center" wrapText="1"/>
    </xf>
    <xf numFmtId="0" fontId="58" fillId="2" borderId="42" xfId="0" applyFont="1" applyFill="1" applyBorder="1" applyAlignment="1">
      <alignment horizontal="center" vertical="center" wrapText="1"/>
    </xf>
    <xf numFmtId="1" fontId="109" fillId="0" borderId="42" xfId="0" applyNumberFormat="1" applyFont="1" applyBorder="1" applyAlignment="1">
      <alignment horizontal="left" vertical="center" wrapText="1"/>
    </xf>
    <xf numFmtId="0" fontId="83" fillId="11" borderId="14" xfId="0" applyFont="1" applyFill="1" applyBorder="1" applyAlignment="1">
      <alignment horizontal="center" vertical="center"/>
    </xf>
    <xf numFmtId="0" fontId="93" fillId="0" borderId="14" xfId="0" applyFont="1" applyBorder="1" applyAlignment="1">
      <alignment horizontal="center" vertical="center"/>
    </xf>
    <xf numFmtId="0" fontId="93" fillId="0" borderId="14" xfId="0" quotePrefix="1" applyFont="1" applyBorder="1" applyAlignment="1">
      <alignment horizontal="center" vertical="center"/>
    </xf>
    <xf numFmtId="16" fontId="93" fillId="0" borderId="14" xfId="0" quotePrefix="1" applyNumberFormat="1" applyFont="1" applyBorder="1" applyAlignment="1">
      <alignment horizontal="center" vertical="center"/>
    </xf>
    <xf numFmtId="0" fontId="90" fillId="5" borderId="42" xfId="0" applyFont="1" applyFill="1" applyBorder="1" applyAlignment="1">
      <alignment horizontal="center" vertical="center" wrapText="1"/>
    </xf>
    <xf numFmtId="1" fontId="55" fillId="0" borderId="42" xfId="0" quotePrefix="1" applyNumberFormat="1" applyFont="1" applyBorder="1" applyAlignment="1">
      <alignment horizontal="center" vertical="center" wrapText="1"/>
    </xf>
    <xf numFmtId="1" fontId="55" fillId="0" borderId="42" xfId="0" applyNumberFormat="1" applyFont="1" applyBorder="1" applyAlignment="1">
      <alignment horizontal="center" vertical="center" wrapText="1"/>
    </xf>
    <xf numFmtId="1" fontId="55" fillId="0" borderId="43" xfId="0" quotePrefix="1" applyNumberFormat="1" applyFont="1" applyBorder="1" applyAlignment="1">
      <alignment horizontal="center" vertical="center" wrapText="1"/>
    </xf>
    <xf numFmtId="1" fontId="55" fillId="0" borderId="41" xfId="0" quotePrefix="1" applyNumberFormat="1" applyFont="1" applyBorder="1" applyAlignment="1">
      <alignment horizontal="center" vertical="center" wrapText="1"/>
    </xf>
    <xf numFmtId="0" fontId="43" fillId="3" borderId="0" xfId="0" applyFont="1" applyFill="1" applyAlignment="1">
      <alignment horizontal="left" vertical="center" wrapText="1"/>
    </xf>
    <xf numFmtId="0" fontId="60" fillId="0" borderId="23" xfId="0" applyFont="1" applyBorder="1" applyAlignment="1">
      <alignment horizontal="center" vertical="center" wrapText="1"/>
    </xf>
    <xf numFmtId="0" fontId="60" fillId="0" borderId="24" xfId="0" applyFont="1" applyBorder="1" applyAlignment="1">
      <alignment horizontal="center" vertical="center" wrapText="1"/>
    </xf>
    <xf numFmtId="0" fontId="60" fillId="0" borderId="25" xfId="0" applyFont="1" applyBorder="1" applyAlignment="1">
      <alignment horizontal="center" vertical="center" wrapText="1"/>
    </xf>
    <xf numFmtId="0" fontId="60" fillId="0" borderId="26" xfId="0" applyFont="1" applyBorder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60" fillId="0" borderId="27" xfId="0" applyFont="1" applyBorder="1" applyAlignment="1">
      <alignment horizontal="center" vertical="center" wrapText="1"/>
    </xf>
    <xf numFmtId="0" fontId="60" fillId="0" borderId="31" xfId="0" applyFont="1" applyBorder="1" applyAlignment="1">
      <alignment horizontal="center" vertical="center" wrapText="1"/>
    </xf>
    <xf numFmtId="0" fontId="60" fillId="0" borderId="28" xfId="0" applyFont="1" applyBorder="1" applyAlignment="1">
      <alignment horizontal="center" vertical="center" wrapText="1"/>
    </xf>
    <xf numFmtId="0" fontId="60" fillId="0" borderId="32" xfId="0" applyFont="1" applyBorder="1" applyAlignment="1">
      <alignment horizontal="center" vertical="center" wrapText="1"/>
    </xf>
    <xf numFmtId="0" fontId="90" fillId="2" borderId="38" xfId="0" applyFont="1" applyFill="1" applyBorder="1" applyAlignment="1">
      <alignment horizontal="left" vertical="center" wrapText="1"/>
    </xf>
    <xf numFmtId="15" fontId="90" fillId="2" borderId="1" xfId="0" quotePrefix="1" applyNumberFormat="1" applyFont="1" applyFill="1" applyBorder="1" applyAlignment="1">
      <alignment horizontal="left" vertical="center"/>
    </xf>
    <xf numFmtId="15" fontId="90" fillId="2" borderId="1" xfId="0" applyNumberFormat="1" applyFont="1" applyFill="1" applyBorder="1" applyAlignment="1">
      <alignment horizontal="left" vertical="center"/>
    </xf>
    <xf numFmtId="0" fontId="90" fillId="2" borderId="1" xfId="0" applyFont="1" applyFill="1" applyBorder="1" applyAlignment="1">
      <alignment horizontal="center" vertical="center"/>
    </xf>
    <xf numFmtId="0" fontId="90" fillId="5" borderId="42" xfId="0" applyFont="1" applyFill="1" applyBorder="1" applyAlignment="1">
      <alignment horizontal="center" vertical="center"/>
    </xf>
    <xf numFmtId="0" fontId="58" fillId="2" borderId="42" xfId="0" applyFont="1" applyFill="1" applyBorder="1" applyAlignment="1">
      <alignment horizontal="left" vertical="center" wrapText="1"/>
    </xf>
    <xf numFmtId="0" fontId="58" fillId="2" borderId="42" xfId="0" applyFont="1" applyFill="1" applyBorder="1" applyAlignment="1">
      <alignment horizontal="left" vertical="center"/>
    </xf>
    <xf numFmtId="0" fontId="110" fillId="10" borderId="42" xfId="0" applyFont="1" applyFill="1" applyBorder="1" applyAlignment="1">
      <alignment horizontal="center" vertical="center"/>
    </xf>
    <xf numFmtId="1" fontId="55" fillId="2" borderId="43" xfId="0" quotePrefix="1" applyNumberFormat="1" applyFont="1" applyFill="1" applyBorder="1" applyAlignment="1">
      <alignment horizontal="center" vertical="center" wrapText="1"/>
    </xf>
    <xf numFmtId="1" fontId="55" fillId="2" borderId="41" xfId="0" quotePrefix="1" applyNumberFormat="1" applyFont="1" applyFill="1" applyBorder="1" applyAlignment="1">
      <alignment horizontal="center" vertical="center" wrapText="1"/>
    </xf>
    <xf numFmtId="0" fontId="58" fillId="2" borderId="43" xfId="0" applyFont="1" applyFill="1" applyBorder="1" applyAlignment="1">
      <alignment horizontal="left" vertical="center" wrapText="1"/>
    </xf>
    <xf numFmtId="0" fontId="58" fillId="2" borderId="40" xfId="0" applyFont="1" applyFill="1" applyBorder="1" applyAlignment="1">
      <alignment horizontal="left" vertical="center" wrapText="1"/>
    </xf>
    <xf numFmtId="0" fontId="58" fillId="2" borderId="41" xfId="0" applyFont="1" applyFill="1" applyBorder="1" applyAlignment="1">
      <alignment horizontal="left" vertical="center" wrapText="1"/>
    </xf>
    <xf numFmtId="1" fontId="58" fillId="2" borderId="42" xfId="0" applyNumberFormat="1" applyFont="1" applyFill="1" applyBorder="1" applyAlignment="1">
      <alignment horizontal="center" vertical="center" wrapText="1"/>
    </xf>
    <xf numFmtId="0" fontId="58" fillId="0" borderId="43" xfId="0" applyFont="1" applyBorder="1" applyAlignment="1">
      <alignment horizontal="left" vertical="center" wrapText="1"/>
    </xf>
    <xf numFmtId="0" fontId="58" fillId="0" borderId="40" xfId="0" applyFont="1" applyBorder="1" applyAlignment="1">
      <alignment horizontal="left" vertical="center" wrapText="1"/>
    </xf>
    <xf numFmtId="0" fontId="58" fillId="0" borderId="41" xfId="0" applyFont="1" applyBorder="1" applyAlignment="1">
      <alignment horizontal="left" vertical="center" wrapText="1"/>
    </xf>
    <xf numFmtId="1" fontId="109" fillId="2" borderId="42" xfId="0" quotePrefix="1" applyNumberFormat="1" applyFont="1" applyFill="1" applyBorder="1" applyAlignment="1">
      <alignment horizontal="center" vertical="center"/>
    </xf>
    <xf numFmtId="0" fontId="58" fillId="2" borderId="43" xfId="0" applyFont="1" applyFill="1" applyBorder="1" applyAlignment="1">
      <alignment horizontal="left" vertical="center"/>
    </xf>
    <xf numFmtId="0" fontId="58" fillId="2" borderId="40" xfId="0" applyFont="1" applyFill="1" applyBorder="1" applyAlignment="1">
      <alignment horizontal="left" vertical="center"/>
    </xf>
    <xf numFmtId="0" fontId="58" fillId="2" borderId="41" xfId="0" applyFont="1" applyFill="1" applyBorder="1" applyAlignment="1">
      <alignment horizontal="left" vertical="center"/>
    </xf>
    <xf numFmtId="0" fontId="96" fillId="5" borderId="42" xfId="0" applyFont="1" applyFill="1" applyBorder="1" applyAlignment="1">
      <alignment horizontal="center" vertical="center" wrapText="1"/>
    </xf>
    <xf numFmtId="1" fontId="109" fillId="2" borderId="48" xfId="0" quotePrefix="1" applyNumberFormat="1" applyFont="1" applyFill="1" applyBorder="1" applyAlignment="1">
      <alignment horizontal="center" vertical="center"/>
    </xf>
    <xf numFmtId="1" fontId="109" fillId="2" borderId="30" xfId="0" applyNumberFormat="1" applyFont="1" applyFill="1" applyBorder="1" applyAlignment="1">
      <alignment horizontal="center" vertical="center"/>
    </xf>
    <xf numFmtId="1" fontId="109" fillId="2" borderId="43" xfId="0" quotePrefix="1" applyNumberFormat="1" applyFont="1" applyFill="1" applyBorder="1" applyAlignment="1">
      <alignment horizontal="center" vertical="center"/>
    </xf>
    <xf numFmtId="1" fontId="109" fillId="2" borderId="41" xfId="0" quotePrefix="1" applyNumberFormat="1" applyFont="1" applyFill="1" applyBorder="1" applyAlignment="1">
      <alignment horizontal="center" vertical="center"/>
    </xf>
    <xf numFmtId="0" fontId="96" fillId="5" borderId="42" xfId="0" applyFont="1" applyFill="1" applyBorder="1" applyAlignment="1">
      <alignment horizontal="center" vertical="center"/>
    </xf>
    <xf numFmtId="0" fontId="113" fillId="2" borderId="43" xfId="0" quotePrefix="1" applyFont="1" applyFill="1" applyBorder="1" applyAlignment="1">
      <alignment horizontal="center" vertical="center" wrapText="1"/>
    </xf>
    <xf numFmtId="0" fontId="113" fillId="2" borderId="40" xfId="0" quotePrefix="1" applyFont="1" applyFill="1" applyBorder="1" applyAlignment="1">
      <alignment horizontal="center" vertical="center" wrapText="1"/>
    </xf>
    <xf numFmtId="0" fontId="113" fillId="2" borderId="41" xfId="0" quotePrefix="1" applyFont="1" applyFill="1" applyBorder="1" applyAlignment="1">
      <alignment horizontal="center" vertical="center" wrapText="1"/>
    </xf>
    <xf numFmtId="0" fontId="58" fillId="2" borderId="43" xfId="0" applyFont="1" applyFill="1" applyBorder="1" applyAlignment="1">
      <alignment horizontal="center" vertical="center" wrapText="1"/>
    </xf>
    <xf numFmtId="0" fontId="58" fillId="2" borderId="41" xfId="0" applyFont="1" applyFill="1" applyBorder="1" applyAlignment="1">
      <alignment horizontal="center" vertical="center" wrapText="1"/>
    </xf>
    <xf numFmtId="0" fontId="55" fillId="3" borderId="43" xfId="0" applyFont="1" applyFill="1" applyBorder="1" applyAlignment="1">
      <alignment horizontal="center" vertical="center" wrapText="1"/>
    </xf>
    <xf numFmtId="0" fontId="55" fillId="3" borderId="40" xfId="0" applyFont="1" applyFill="1" applyBorder="1" applyAlignment="1">
      <alignment horizontal="center" vertical="center" wrapText="1"/>
    </xf>
    <xf numFmtId="0" fontId="55" fillId="50" borderId="43" xfId="0" quotePrefix="1" applyFont="1" applyFill="1" applyBorder="1" applyAlignment="1">
      <alignment horizontal="center" vertical="center"/>
    </xf>
    <xf numFmtId="0" fontId="55" fillId="50" borderId="41" xfId="0" quotePrefix="1" applyFont="1" applyFill="1" applyBorder="1" applyAlignment="1">
      <alignment horizontal="center" vertical="center"/>
    </xf>
    <xf numFmtId="0" fontId="108" fillId="2" borderId="43" xfId="0" applyFont="1" applyFill="1" applyBorder="1" applyAlignment="1">
      <alignment horizontal="left" vertical="center"/>
    </xf>
    <xf numFmtId="0" fontId="108" fillId="2" borderId="40" xfId="0" applyFont="1" applyFill="1" applyBorder="1" applyAlignment="1">
      <alignment horizontal="left" vertical="center"/>
    </xf>
    <xf numFmtId="0" fontId="108" fillId="2" borderId="41" xfId="0" applyFont="1" applyFill="1" applyBorder="1" applyAlignment="1">
      <alignment horizontal="left" vertical="center"/>
    </xf>
    <xf numFmtId="0" fontId="106" fillId="3" borderId="43" xfId="0" applyFont="1" applyFill="1" applyBorder="1" applyAlignment="1">
      <alignment horizontal="center" vertical="center" wrapText="1"/>
    </xf>
    <xf numFmtId="0" fontId="106" fillId="3" borderId="40" xfId="0" applyFont="1" applyFill="1" applyBorder="1" applyAlignment="1">
      <alignment horizontal="center" vertical="center" wrapText="1"/>
    </xf>
    <xf numFmtId="0" fontId="106" fillId="3" borderId="41" xfId="0" applyFont="1" applyFill="1" applyBorder="1" applyAlignment="1">
      <alignment horizontal="center" vertical="center" wrapText="1"/>
    </xf>
    <xf numFmtId="0" fontId="106" fillId="0" borderId="43" xfId="0" applyFont="1" applyBorder="1" applyAlignment="1">
      <alignment horizontal="center" vertical="center"/>
    </xf>
    <xf numFmtId="0" fontId="106" fillId="0" borderId="40" xfId="0" applyFont="1" applyBorder="1" applyAlignment="1">
      <alignment horizontal="center" vertical="center"/>
    </xf>
    <xf numFmtId="0" fontId="106" fillId="0" borderId="41" xfId="0" applyFont="1" applyBorder="1" applyAlignment="1">
      <alignment horizontal="center" vertical="center"/>
    </xf>
    <xf numFmtId="0" fontId="26" fillId="2" borderId="15" xfId="0" quotePrefix="1" applyFont="1" applyFill="1" applyBorder="1" applyAlignment="1">
      <alignment horizontal="center" vertical="center" wrapText="1"/>
    </xf>
    <xf numFmtId="0" fontId="26" fillId="2" borderId="12" xfId="0" quotePrefix="1" applyFont="1" applyFill="1" applyBorder="1" applyAlignment="1">
      <alignment horizontal="center" vertical="center" wrapText="1"/>
    </xf>
    <xf numFmtId="0" fontId="26" fillId="2" borderId="13" xfId="0" quotePrefix="1" applyFont="1" applyFill="1" applyBorder="1" applyAlignment="1">
      <alignment horizontal="center" vertical="center" wrapText="1"/>
    </xf>
    <xf numFmtId="0" fontId="26" fillId="2" borderId="48" xfId="0" quotePrefix="1" applyFont="1" applyFill="1" applyBorder="1" applyAlignment="1">
      <alignment horizontal="center" vertical="center" wrapText="1"/>
    </xf>
    <xf numFmtId="0" fontId="26" fillId="2" borderId="29" xfId="0" quotePrefix="1" applyFont="1" applyFill="1" applyBorder="1" applyAlignment="1">
      <alignment horizontal="center" vertical="center" wrapText="1"/>
    </xf>
    <xf numFmtId="0" fontId="26" fillId="2" borderId="30" xfId="0" quotePrefix="1" applyFont="1" applyFill="1" applyBorder="1" applyAlignment="1">
      <alignment horizontal="center" vertical="center" wrapText="1"/>
    </xf>
    <xf numFmtId="0" fontId="26" fillId="2" borderId="49" xfId="0" quotePrefix="1" applyFont="1" applyFill="1" applyBorder="1" applyAlignment="1">
      <alignment horizontal="center" vertical="center" wrapText="1"/>
    </xf>
    <xf numFmtId="0" fontId="26" fillId="2" borderId="0" xfId="0" quotePrefix="1" applyFont="1" applyFill="1" applyAlignment="1">
      <alignment horizontal="center" vertical="center" wrapText="1"/>
    </xf>
    <xf numFmtId="0" fontId="26" fillId="2" borderId="37" xfId="0" quotePrefix="1" applyFont="1" applyFill="1" applyBorder="1" applyAlignment="1">
      <alignment horizontal="center" vertical="center" wrapText="1"/>
    </xf>
    <xf numFmtId="0" fontId="26" fillId="2" borderId="46" xfId="0" quotePrefix="1" applyFont="1" applyFill="1" applyBorder="1" applyAlignment="1">
      <alignment horizontal="center" vertical="center" wrapText="1"/>
    </xf>
    <xf numFmtId="0" fontId="26" fillId="2" borderId="45" xfId="0" quotePrefix="1" applyFont="1" applyFill="1" applyBorder="1" applyAlignment="1">
      <alignment horizontal="center" vertical="center" wrapText="1"/>
    </xf>
    <xf numFmtId="0" fontId="26" fillId="2" borderId="47" xfId="0" quotePrefix="1" applyFont="1" applyFill="1" applyBorder="1" applyAlignment="1">
      <alignment horizontal="center" vertical="center" wrapText="1"/>
    </xf>
    <xf numFmtId="0" fontId="44" fillId="2" borderId="0" xfId="0" applyFont="1" applyFill="1" applyAlignment="1">
      <alignment horizontal="left" vertical="center"/>
    </xf>
    <xf numFmtId="0" fontId="60" fillId="0" borderId="0" xfId="0" quotePrefix="1" applyFont="1" applyAlignment="1">
      <alignment horizontal="left" vertical="center" wrapText="1"/>
    </xf>
    <xf numFmtId="0" fontId="53" fillId="0" borderId="0" xfId="0" quotePrefix="1" applyFont="1" applyAlignment="1">
      <alignment horizontal="left" vertical="center" wrapText="1"/>
    </xf>
    <xf numFmtId="0" fontId="26" fillId="2" borderId="15" xfId="0" applyFont="1" applyFill="1" applyBorder="1" applyAlignment="1">
      <alignment horizontal="center" vertical="center" wrapText="1"/>
    </xf>
    <xf numFmtId="0" fontId="26" fillId="2" borderId="13" xfId="0" applyFont="1" applyFill="1" applyBorder="1" applyAlignment="1">
      <alignment horizontal="center" vertical="center" wrapText="1"/>
    </xf>
    <xf numFmtId="0" fontId="26" fillId="9" borderId="15" xfId="0" applyFont="1" applyFill="1" applyBorder="1" applyAlignment="1">
      <alignment horizontal="left" vertical="center" wrapText="1"/>
    </xf>
    <xf numFmtId="0" fontId="26" fillId="9" borderId="13" xfId="0" applyFont="1" applyFill="1" applyBorder="1" applyAlignment="1">
      <alignment horizontal="left" vertical="center" wrapText="1"/>
    </xf>
    <xf numFmtId="0" fontId="26" fillId="9" borderId="43" xfId="0" applyFont="1" applyFill="1" applyBorder="1" applyAlignment="1">
      <alignment horizontal="left" vertical="center" wrapText="1"/>
    </xf>
    <xf numFmtId="0" fontId="26" fillId="9" borderId="41" xfId="0" applyFont="1" applyFill="1" applyBorder="1" applyAlignment="1">
      <alignment horizontal="left" vertical="center" wrapText="1"/>
    </xf>
    <xf numFmtId="0" fontId="27" fillId="0" borderId="15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43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26" fillId="2" borderId="43" xfId="0" quotePrefix="1" applyFont="1" applyFill="1" applyBorder="1" applyAlignment="1">
      <alignment horizontal="center" vertical="center" wrapText="1"/>
    </xf>
    <xf numFmtId="0" fontId="26" fillId="2" borderId="40" xfId="0" quotePrefix="1" applyFont="1" applyFill="1" applyBorder="1" applyAlignment="1">
      <alignment horizontal="center" vertical="center" wrapText="1"/>
    </xf>
    <xf numFmtId="0" fontId="26" fillId="2" borderId="41" xfId="0" quotePrefix="1" applyFont="1" applyFill="1" applyBorder="1" applyAlignment="1">
      <alignment horizontal="center" vertical="center" wrapText="1"/>
    </xf>
    <xf numFmtId="0" fontId="27" fillId="3" borderId="15" xfId="0" applyFont="1" applyFill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 wrapText="1"/>
    </xf>
    <xf numFmtId="0" fontId="27" fillId="3" borderId="29" xfId="0" applyFont="1" applyFill="1" applyBorder="1" applyAlignment="1">
      <alignment horizontal="center" vertical="center" wrapText="1"/>
    </xf>
    <xf numFmtId="0" fontId="27" fillId="3" borderId="30" xfId="0" applyFont="1" applyFill="1" applyBorder="1" applyAlignment="1">
      <alignment horizontal="center" vertical="center" wrapText="1"/>
    </xf>
    <xf numFmtId="0" fontId="39" fillId="9" borderId="14" xfId="0" applyFont="1" applyFill="1" applyBorder="1" applyAlignment="1">
      <alignment horizontal="left" vertical="center" wrapText="1"/>
    </xf>
    <xf numFmtId="12" fontId="38" fillId="0" borderId="15" xfId="0" quotePrefix="1" applyNumberFormat="1" applyFont="1" applyBorder="1" applyAlignment="1">
      <alignment horizontal="center" vertical="center" wrapText="1"/>
    </xf>
    <xf numFmtId="12" fontId="38" fillId="0" borderId="12" xfId="0" quotePrefix="1" applyNumberFormat="1" applyFont="1" applyBorder="1" applyAlignment="1">
      <alignment horizontal="center" vertical="center" wrapText="1"/>
    </xf>
    <xf numFmtId="12" fontId="38" fillId="0" borderId="13" xfId="0" quotePrefix="1" applyNumberFormat="1" applyFont="1" applyBorder="1" applyAlignment="1">
      <alignment horizontal="center" vertical="center" wrapText="1"/>
    </xf>
    <xf numFmtId="0" fontId="27" fillId="2" borderId="0" xfId="0" applyFont="1" applyFill="1" applyAlignment="1">
      <alignment horizontal="left" vertical="center" wrapText="1"/>
    </xf>
    <xf numFmtId="0" fontId="27" fillId="3" borderId="13" xfId="0" applyFont="1" applyFill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/>
    </xf>
    <xf numFmtId="0" fontId="26" fillId="2" borderId="11" xfId="0" quotePrefix="1" applyFont="1" applyFill="1" applyBorder="1" applyAlignment="1">
      <alignment horizontal="center" vertical="center" wrapText="1"/>
    </xf>
    <xf numFmtId="0" fontId="26" fillId="2" borderId="10" xfId="0" quotePrefix="1" applyFont="1" applyFill="1" applyBorder="1" applyAlignment="1">
      <alignment horizontal="center" vertical="center" wrapText="1"/>
    </xf>
    <xf numFmtId="0" fontId="52" fillId="2" borderId="13" xfId="0" quotePrefix="1" applyFont="1" applyFill="1" applyBorder="1" applyAlignment="1">
      <alignment horizontal="center" vertical="center" wrapText="1"/>
    </xf>
    <xf numFmtId="0" fontId="52" fillId="2" borderId="14" xfId="0" quotePrefix="1" applyFont="1" applyFill="1" applyBorder="1" applyAlignment="1">
      <alignment horizontal="center" vertical="center" wrapText="1"/>
    </xf>
    <xf numFmtId="0" fontId="26" fillId="2" borderId="14" xfId="0" quotePrefix="1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 vertical="center"/>
    </xf>
    <xf numFmtId="1" fontId="47" fillId="3" borderId="14" xfId="1" applyNumberFormat="1" applyFont="1" applyFill="1" applyBorder="1" applyAlignment="1">
      <alignment horizontal="center" vertical="center" wrapText="1"/>
    </xf>
    <xf numFmtId="1" fontId="26" fillId="2" borderId="15" xfId="0" quotePrefix="1" applyNumberFormat="1" applyFont="1" applyFill="1" applyBorder="1" applyAlignment="1">
      <alignment horizontal="center" vertical="center" wrapText="1"/>
    </xf>
    <xf numFmtId="1" fontId="26" fillId="2" borderId="13" xfId="0" applyNumberFormat="1" applyFont="1" applyFill="1" applyBorder="1" applyAlignment="1">
      <alignment horizontal="center" vertical="center" wrapText="1"/>
    </xf>
    <xf numFmtId="1" fontId="26" fillId="2" borderId="15" xfId="0" applyNumberFormat="1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1" fontId="47" fillId="0" borderId="39" xfId="1" applyNumberFormat="1" applyFont="1" applyBorder="1" applyAlignment="1">
      <alignment horizontal="center" vertical="center" wrapText="1"/>
    </xf>
    <xf numFmtId="1" fontId="47" fillId="0" borderId="35" xfId="1" applyNumberFormat="1" applyFont="1" applyBorder="1" applyAlignment="1">
      <alignment horizontal="center" vertical="center" wrapText="1"/>
    </xf>
    <xf numFmtId="1" fontId="47" fillId="0" borderId="10" xfId="1" applyNumberFormat="1" applyFont="1" applyBorder="1" applyAlignment="1">
      <alignment horizontal="center" vertical="center" wrapText="1"/>
    </xf>
    <xf numFmtId="1" fontId="50" fillId="0" borderId="39" xfId="1" applyNumberFormat="1" applyFont="1" applyBorder="1" applyAlignment="1">
      <alignment horizontal="center" vertical="center" wrapText="1"/>
    </xf>
    <xf numFmtId="1" fontId="50" fillId="0" borderId="35" xfId="1" applyNumberFormat="1" applyFont="1" applyBorder="1" applyAlignment="1">
      <alignment horizontal="center" vertical="center" wrapText="1"/>
    </xf>
    <xf numFmtId="1" fontId="50" fillId="0" borderId="10" xfId="1" applyNumberFormat="1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/>
    </xf>
    <xf numFmtId="0" fontId="22" fillId="5" borderId="19" xfId="0" applyFont="1" applyFill="1" applyBorder="1" applyAlignment="1">
      <alignment horizontal="center" vertical="center"/>
    </xf>
    <xf numFmtId="0" fontId="22" fillId="5" borderId="17" xfId="0" applyFont="1" applyFill="1" applyBorder="1" applyAlignment="1">
      <alignment horizontal="center" vertical="center"/>
    </xf>
    <xf numFmtId="0" fontId="22" fillId="5" borderId="18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1" fontId="26" fillId="2" borderId="46" xfId="0" applyNumberFormat="1" applyFont="1" applyFill="1" applyBorder="1" applyAlignment="1">
      <alignment horizontal="center" vertical="center" wrapText="1"/>
    </xf>
    <xf numFmtId="1" fontId="26" fillId="2" borderId="47" xfId="0" applyNumberFormat="1" applyFont="1" applyFill="1" applyBorder="1" applyAlignment="1">
      <alignment horizontal="center" vertical="center" wrapText="1"/>
    </xf>
    <xf numFmtId="1" fontId="47" fillId="0" borderId="42" xfId="1" applyNumberFormat="1" applyFont="1" applyBorder="1" applyAlignment="1">
      <alignment horizontal="center" vertical="center" wrapText="1"/>
    </xf>
    <xf numFmtId="1" fontId="50" fillId="0" borderId="42" xfId="1" applyNumberFormat="1" applyFont="1" applyBorder="1" applyAlignment="1">
      <alignment horizontal="center" vertical="center" wrapText="1"/>
    </xf>
    <xf numFmtId="1" fontId="26" fillId="2" borderId="48" xfId="0" applyNumberFormat="1" applyFont="1" applyFill="1" applyBorder="1" applyAlignment="1">
      <alignment horizontal="center" vertical="center" wrapText="1"/>
    </xf>
    <xf numFmtId="1" fontId="26" fillId="2" borderId="30" xfId="0" applyNumberFormat="1" applyFont="1" applyFill="1" applyBorder="1" applyAlignment="1">
      <alignment horizontal="center" vertical="center" wrapText="1"/>
    </xf>
    <xf numFmtId="1" fontId="26" fillId="2" borderId="42" xfId="0" applyNumberFormat="1" applyFont="1" applyFill="1" applyBorder="1" applyAlignment="1">
      <alignment horizontal="center" vertical="center" wrapText="1"/>
    </xf>
    <xf numFmtId="0" fontId="27" fillId="10" borderId="26" xfId="0" applyFont="1" applyFill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7" fillId="10" borderId="37" xfId="0" applyFont="1" applyFill="1" applyBorder="1" applyAlignment="1">
      <alignment horizontal="center" vertical="center"/>
    </xf>
    <xf numFmtId="0" fontId="39" fillId="2" borderId="14" xfId="0" applyFont="1" applyFill="1" applyBorder="1" applyAlignment="1">
      <alignment horizontal="center" vertical="center" wrapText="1"/>
    </xf>
    <xf numFmtId="1" fontId="59" fillId="0" borderId="15" xfId="0" applyNumberFormat="1" applyFont="1" applyBorder="1" applyAlignment="1">
      <alignment horizontal="center" vertical="center" wrapText="1"/>
    </xf>
    <xf numFmtId="1" fontId="59" fillId="0" borderId="12" xfId="0" applyNumberFormat="1" applyFont="1" applyBorder="1" applyAlignment="1">
      <alignment horizontal="center" vertical="center" wrapText="1"/>
    </xf>
    <xf numFmtId="1" fontId="59" fillId="0" borderId="13" xfId="0" applyNumberFormat="1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27" fillId="10" borderId="23" xfId="0" applyFont="1" applyFill="1" applyBorder="1" applyAlignment="1">
      <alignment horizontal="center" vertical="center"/>
    </xf>
    <xf numFmtId="0" fontId="27" fillId="10" borderId="24" xfId="0" applyFont="1" applyFill="1" applyBorder="1" applyAlignment="1">
      <alignment horizontal="center" vertical="center"/>
    </xf>
    <xf numFmtId="0" fontId="27" fillId="10" borderId="36" xfId="0" applyFont="1" applyFill="1" applyBorder="1" applyAlignment="1">
      <alignment horizontal="center" vertical="center"/>
    </xf>
    <xf numFmtId="0" fontId="55" fillId="2" borderId="3" xfId="0" applyFont="1" applyFill="1" applyBorder="1" applyAlignment="1">
      <alignment horizontal="left" vertical="center" wrapText="1"/>
    </xf>
    <xf numFmtId="0" fontId="55" fillId="13" borderId="3" xfId="0" applyFont="1" applyFill="1" applyBorder="1" applyAlignment="1">
      <alignment horizontal="left" vertical="center" wrapText="1"/>
    </xf>
    <xf numFmtId="0" fontId="43" fillId="15" borderId="0" xfId="0" applyFont="1" applyFill="1" applyAlignment="1">
      <alignment horizontal="left"/>
    </xf>
    <xf numFmtId="0" fontId="43" fillId="15" borderId="28" xfId="0" applyFont="1" applyFill="1" applyBorder="1" applyAlignment="1">
      <alignment horizontal="left"/>
    </xf>
    <xf numFmtId="0" fontId="22" fillId="5" borderId="5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9" xfId="0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0" fontId="22" fillId="5" borderId="7" xfId="0" applyFont="1" applyFill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1" fillId="0" borderId="31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3" borderId="0" xfId="0" applyFont="1" applyFill="1" applyAlignment="1">
      <alignment horizontal="left" vertical="center" wrapText="1"/>
    </xf>
    <xf numFmtId="15" fontId="27" fillId="2" borderId="1" xfId="0" quotePrefix="1" applyNumberFormat="1" applyFont="1" applyFill="1" applyBorder="1" applyAlignment="1">
      <alignment horizontal="left" vertical="center"/>
    </xf>
    <xf numFmtId="15" fontId="27" fillId="2" borderId="1" xfId="0" applyNumberFormat="1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4" xfId="0" quotePrefix="1" applyFont="1" applyBorder="1" applyAlignment="1">
      <alignment horizontal="center" vertical="center"/>
    </xf>
    <xf numFmtId="16" fontId="23" fillId="0" borderId="14" xfId="0" quotePrefix="1" applyNumberFormat="1" applyFont="1" applyBorder="1" applyAlignment="1">
      <alignment horizontal="center" vertical="center"/>
    </xf>
    <xf numFmtId="0" fontId="99" fillId="0" borderId="42" xfId="2" applyFont="1" applyBorder="1" applyAlignment="1">
      <alignment horizontal="left" vertical="center" wrapText="1"/>
    </xf>
    <xf numFmtId="0" fontId="99" fillId="0" borderId="42" xfId="2" applyFont="1" applyBorder="1" applyAlignment="1">
      <alignment horizontal="center" vertical="center" wrapText="1"/>
    </xf>
    <xf numFmtId="0" fontId="99" fillId="0" borderId="39" xfId="2" quotePrefix="1" applyFont="1" applyBorder="1" applyAlignment="1">
      <alignment horizontal="left" vertical="center" wrapText="1"/>
    </xf>
    <xf numFmtId="0" fontId="99" fillId="0" borderId="35" xfId="2" quotePrefix="1" applyFont="1" applyBorder="1" applyAlignment="1">
      <alignment horizontal="left" vertical="center" wrapText="1"/>
    </xf>
    <xf numFmtId="0" fontId="99" fillId="0" borderId="10" xfId="2" quotePrefix="1" applyFont="1" applyBorder="1" applyAlignment="1">
      <alignment horizontal="left" vertical="center" wrapText="1"/>
    </xf>
    <xf numFmtId="1" fontId="98" fillId="0" borderId="48" xfId="2" applyNumberFormat="1" applyFont="1" applyBorder="1" applyAlignment="1">
      <alignment horizontal="center" vertical="center" wrapText="1"/>
    </xf>
    <xf numFmtId="1" fontId="98" fillId="0" borderId="46" xfId="2" applyNumberFormat="1" applyFont="1" applyBorder="1" applyAlignment="1">
      <alignment horizontal="center" vertical="center" wrapText="1"/>
    </xf>
    <xf numFmtId="1" fontId="98" fillId="0" borderId="48" xfId="2" applyNumberFormat="1" applyFont="1" applyBorder="1" applyAlignment="1">
      <alignment horizontal="left" vertical="top" wrapText="1"/>
    </xf>
    <xf numFmtId="1" fontId="98" fillId="0" borderId="49" xfId="2" applyNumberFormat="1" applyFont="1" applyBorder="1" applyAlignment="1">
      <alignment horizontal="left" vertical="top" wrapText="1"/>
    </xf>
    <xf numFmtId="1" fontId="41" fillId="0" borderId="15" xfId="2" applyNumberFormat="1" applyFont="1" applyBorder="1" applyAlignment="1">
      <alignment horizontal="center" vertical="center" wrapText="1"/>
    </xf>
    <xf numFmtId="1" fontId="41" fillId="0" borderId="40" xfId="2" applyNumberFormat="1" applyFont="1" applyBorder="1" applyAlignment="1">
      <alignment horizontal="center" vertical="center" wrapText="1"/>
    </xf>
    <xf numFmtId="1" fontId="41" fillId="0" borderId="12" xfId="2" applyNumberFormat="1" applyFont="1" applyBorder="1" applyAlignment="1">
      <alignment horizontal="center" vertical="center" wrapText="1"/>
    </xf>
    <xf numFmtId="1" fontId="40" fillId="5" borderId="15" xfId="2" applyNumberFormat="1" applyFont="1" applyFill="1" applyBorder="1" applyAlignment="1">
      <alignment horizontal="center" vertical="center"/>
    </xf>
    <xf numFmtId="1" fontId="40" fillId="5" borderId="40" xfId="2" applyNumberFormat="1" applyFont="1" applyFill="1" applyBorder="1" applyAlignment="1">
      <alignment horizontal="center" vertical="center"/>
    </xf>
    <xf numFmtId="1" fontId="40" fillId="5" borderId="13" xfId="2" applyNumberFormat="1" applyFont="1" applyFill="1" applyBorder="1" applyAlignment="1">
      <alignment horizontal="center" vertical="center"/>
    </xf>
    <xf numFmtId="1" fontId="41" fillId="0" borderId="14" xfId="2" applyNumberFormat="1" applyFont="1" applyBorder="1" applyAlignment="1">
      <alignment horizontal="center" vertical="center" wrapText="1"/>
    </xf>
    <xf numFmtId="1" fontId="41" fillId="0" borderId="42" xfId="2" applyNumberFormat="1" applyFont="1" applyBorder="1" applyAlignment="1">
      <alignment horizontal="center" vertical="center" wrapText="1"/>
    </xf>
    <xf numFmtId="1" fontId="40" fillId="5" borderId="15" xfId="2" applyNumberFormat="1" applyFont="1" applyFill="1" applyBorder="1" applyAlignment="1">
      <alignment horizontal="center" vertical="center" wrapText="1"/>
    </xf>
    <xf numFmtId="1" fontId="40" fillId="5" borderId="40" xfId="2" applyNumberFormat="1" applyFont="1" applyFill="1" applyBorder="1" applyAlignment="1">
      <alignment horizontal="center" vertical="center" wrapText="1"/>
    </xf>
    <xf numFmtId="1" fontId="40" fillId="5" borderId="12" xfId="2" applyNumberFormat="1" applyFont="1" applyFill="1" applyBorder="1" applyAlignment="1">
      <alignment horizontal="center" vertical="center" wrapText="1"/>
    </xf>
    <xf numFmtId="0" fontId="40" fillId="0" borderId="15" xfId="2" applyFont="1" applyBorder="1" applyAlignment="1">
      <alignment horizontal="center"/>
    </xf>
    <xf numFmtId="0" fontId="40" fillId="0" borderId="40" xfId="2" applyFont="1" applyBorder="1" applyAlignment="1">
      <alignment horizontal="center"/>
    </xf>
    <xf numFmtId="0" fontId="40" fillId="0" borderId="12" xfId="2" applyFont="1" applyBorder="1" applyAlignment="1">
      <alignment horizontal="center"/>
    </xf>
    <xf numFmtId="1" fontId="40" fillId="5" borderId="43" xfId="2" applyNumberFormat="1" applyFont="1" applyFill="1" applyBorder="1" applyAlignment="1">
      <alignment horizontal="center" vertical="center" wrapText="1"/>
    </xf>
    <xf numFmtId="1" fontId="40" fillId="5" borderId="41" xfId="2" applyNumberFormat="1" applyFont="1" applyFill="1" applyBorder="1" applyAlignment="1">
      <alignment horizontal="center" vertical="center" wrapText="1"/>
    </xf>
    <xf numFmtId="0" fontId="30" fillId="0" borderId="15" xfId="2" quotePrefix="1" applyFont="1" applyBorder="1" applyAlignment="1">
      <alignment horizontal="left" wrapText="1"/>
    </xf>
    <xf numFmtId="0" fontId="30" fillId="0" borderId="40" xfId="2" quotePrefix="1" applyFont="1" applyBorder="1" applyAlignment="1">
      <alignment horizontal="left" wrapText="1"/>
    </xf>
    <xf numFmtId="0" fontId="30" fillId="0" borderId="12" xfId="2" quotePrefix="1" applyFont="1" applyBorder="1" applyAlignment="1">
      <alignment horizontal="left" wrapText="1"/>
    </xf>
    <xf numFmtId="0" fontId="30" fillId="0" borderId="12" xfId="2" applyFont="1" applyBorder="1" applyAlignment="1">
      <alignment horizontal="left"/>
    </xf>
    <xf numFmtId="0" fontId="40" fillId="0" borderId="15" xfId="2" applyFont="1" applyBorder="1" applyAlignment="1">
      <alignment horizontal="left"/>
    </xf>
    <xf numFmtId="0" fontId="40" fillId="0" borderId="40" xfId="2" applyFont="1" applyBorder="1" applyAlignment="1">
      <alignment horizontal="left"/>
    </xf>
    <xf numFmtId="0" fontId="40" fillId="0" borderId="12" xfId="2" applyFont="1" applyBorder="1" applyAlignment="1">
      <alignment horizontal="left"/>
    </xf>
    <xf numFmtId="0" fontId="43" fillId="0" borderId="15" xfId="2" applyFont="1" applyBorder="1" applyAlignment="1">
      <alignment horizontal="center"/>
    </xf>
    <xf numFmtId="0" fontId="43" fillId="0" borderId="40" xfId="2" applyFont="1" applyBorder="1" applyAlignment="1">
      <alignment horizontal="center"/>
    </xf>
    <xf numFmtId="0" fontId="43" fillId="0" borderId="12" xfId="2" applyFont="1" applyBorder="1" applyAlignment="1">
      <alignment horizontal="center"/>
    </xf>
    <xf numFmtId="1" fontId="40" fillId="0" borderId="15" xfId="2" applyNumberFormat="1" applyFont="1" applyBorder="1" applyAlignment="1">
      <alignment horizontal="center"/>
    </xf>
    <xf numFmtId="1" fontId="40" fillId="0" borderId="40" xfId="2" applyNumberFormat="1" applyFont="1" applyBorder="1" applyAlignment="1">
      <alignment horizontal="center"/>
    </xf>
    <xf numFmtId="1" fontId="40" fillId="0" borderId="12" xfId="2" applyNumberFormat="1" applyFont="1" applyBorder="1" applyAlignment="1">
      <alignment horizontal="center"/>
    </xf>
    <xf numFmtId="0" fontId="40" fillId="5" borderId="43" xfId="2" applyFont="1" applyFill="1" applyBorder="1" applyAlignment="1">
      <alignment horizontal="center" vertical="center" wrapText="1"/>
    </xf>
    <xf numFmtId="0" fontId="40" fillId="5" borderId="40" xfId="2" applyFont="1" applyFill="1" applyBorder="1" applyAlignment="1">
      <alignment horizontal="center" vertical="center" wrapText="1"/>
    </xf>
    <xf numFmtId="0" fontId="40" fillId="5" borderId="41" xfId="2" applyFont="1" applyFill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40" xfId="2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0" fillId="5" borderId="15" xfId="2" applyFont="1" applyFill="1" applyBorder="1" applyAlignment="1">
      <alignment horizontal="center" vertical="center" wrapText="1"/>
    </xf>
    <xf numFmtId="0" fontId="40" fillId="5" borderId="13" xfId="2" applyFont="1" applyFill="1" applyBorder="1" applyAlignment="1">
      <alignment horizontal="center" vertical="center" wrapText="1"/>
    </xf>
    <xf numFmtId="1" fontId="40" fillId="0" borderId="15" xfId="2" applyNumberFormat="1" applyFont="1" applyBorder="1" applyAlignment="1">
      <alignment horizontal="center" vertical="center" wrapText="1"/>
    </xf>
    <xf numFmtId="1" fontId="40" fillId="0" borderId="40" xfId="2" applyNumberFormat="1" applyFont="1" applyBorder="1" applyAlignment="1">
      <alignment horizontal="center" vertical="center" wrapText="1"/>
    </xf>
    <xf numFmtId="1" fontId="40" fillId="0" borderId="12" xfId="2" applyNumberFormat="1" applyFont="1" applyBorder="1" applyAlignment="1">
      <alignment horizontal="center" vertical="center" wrapText="1"/>
    </xf>
    <xf numFmtId="1" fontId="40" fillId="0" borderId="13" xfId="2" applyNumberFormat="1" applyFont="1" applyBorder="1" applyAlignment="1">
      <alignment horizontal="center" vertical="center" wrapText="1"/>
    </xf>
    <xf numFmtId="0" fontId="22" fillId="0" borderId="59" xfId="59" applyFont="1" applyBorder="1" applyAlignment="1">
      <alignment horizontal="left" vertical="center" wrapText="1"/>
    </xf>
    <xf numFmtId="0" fontId="84" fillId="0" borderId="0" xfId="59" applyFont="1" applyAlignment="1">
      <alignment horizontal="left" vertical="center" wrapText="1"/>
    </xf>
    <xf numFmtId="0" fontId="84" fillId="0" borderId="59" xfId="59" applyFont="1" applyBorder="1" applyAlignment="1">
      <alignment horizontal="center" vertical="center"/>
    </xf>
    <xf numFmtId="0" fontId="22" fillId="0" borderId="59" xfId="59" applyFont="1" applyBorder="1" applyAlignment="1">
      <alignment vertical="center" wrapText="1"/>
    </xf>
    <xf numFmtId="0" fontId="33" fillId="5" borderId="59" xfId="59" applyFont="1" applyFill="1" applyBorder="1" applyAlignment="1">
      <alignment horizontal="center" vertical="center"/>
    </xf>
    <xf numFmtId="0" fontId="84" fillId="5" borderId="59" xfId="59" applyFont="1" applyFill="1" applyBorder="1" applyAlignment="1">
      <alignment horizontal="left" vertical="center"/>
    </xf>
    <xf numFmtId="0" fontId="84" fillId="0" borderId="6" xfId="59" applyFont="1" applyBorder="1" applyAlignment="1">
      <alignment vertical="center"/>
    </xf>
    <xf numFmtId="0" fontId="84" fillId="0" borderId="6" xfId="59" applyFont="1" applyBorder="1" applyAlignment="1">
      <alignment horizontal="left" vertical="center"/>
    </xf>
    <xf numFmtId="0" fontId="121" fillId="0" borderId="0" xfId="0" applyFont="1" applyAlignment="1">
      <alignment horizontal="center"/>
    </xf>
    <xf numFmtId="0" fontId="126" fillId="0" borderId="60" xfId="128" applyFont="1" applyBorder="1" applyAlignment="1">
      <alignment horizontal="center" vertical="top" wrapText="1"/>
    </xf>
    <xf numFmtId="0" fontId="126" fillId="0" borderId="61" xfId="128" applyFont="1" applyBorder="1" applyAlignment="1">
      <alignment horizontal="center" vertical="top" wrapText="1"/>
    </xf>
    <xf numFmtId="0" fontId="126" fillId="0" borderId="62" xfId="128" applyFont="1" applyBorder="1" applyAlignment="1">
      <alignment horizontal="center" vertical="top" wrapText="1"/>
    </xf>
    <xf numFmtId="0" fontId="128" fillId="54" borderId="42" xfId="128" applyFont="1" applyFill="1" applyBorder="1" applyAlignment="1">
      <alignment horizontal="center" vertical="center" wrapText="1"/>
    </xf>
    <xf numFmtId="0" fontId="136" fillId="54" borderId="60" xfId="128" applyFont="1" applyFill="1" applyBorder="1" applyAlignment="1">
      <alignment horizontal="center" vertical="center" wrapText="1"/>
    </xf>
    <xf numFmtId="0" fontId="136" fillId="54" borderId="61" xfId="128" applyFont="1" applyFill="1" applyBorder="1" applyAlignment="1">
      <alignment horizontal="center" vertical="center" wrapText="1"/>
    </xf>
    <xf numFmtId="0" fontId="136" fillId="54" borderId="62" xfId="128" applyFont="1" applyFill="1" applyBorder="1" applyAlignment="1">
      <alignment horizontal="center" vertical="center" wrapText="1"/>
    </xf>
  </cellXfs>
  <cellStyles count="129">
    <cellStyle name="0" xfId="3" xr:uid="{00000000-0005-0000-0000-000000000000}"/>
    <cellStyle name="0_2ND SUMMER 09" xfId="4" xr:uid="{00000000-0005-0000-0000-000001000000}"/>
    <cellStyle name="0_OPR SPR09 (2)" xfId="5" xr:uid="{00000000-0005-0000-0000-000002000000}"/>
    <cellStyle name="0_OPR Winter 09 Drop 2 (2)" xfId="6" xr:uid="{00000000-0005-0000-0000-000003000000}"/>
    <cellStyle name="0_OPR Winter 09 Drop 3" xfId="7" xr:uid="{00000000-0005-0000-0000-000004000000}"/>
    <cellStyle name="0_OPR Winter 09 Drop 3_trimlist W09 Drop3" xfId="8" xr:uid="{00000000-0005-0000-0000-000005000000}"/>
    <cellStyle name="0_SPRINTER09" xfId="9" xr:uid="{00000000-0005-0000-0000-000006000000}"/>
    <cellStyle name="0_Trimslist Winter 09 drop2" xfId="10" xr:uid="{00000000-0005-0000-0000-000007000000}"/>
    <cellStyle name="20% - Accent1" xfId="89" builtinId="30" customBuiltin="1"/>
    <cellStyle name="20% - Accent2" xfId="93" builtinId="34" customBuiltin="1"/>
    <cellStyle name="20% - Accent3" xfId="97" builtinId="38" customBuiltin="1"/>
    <cellStyle name="20% - Accent4" xfId="101" builtinId="42" customBuiltin="1"/>
    <cellStyle name="20% - Accent5" xfId="105" builtinId="46" customBuiltin="1"/>
    <cellStyle name="20% - Accent6" xfId="109" builtinId="50" customBuiltin="1"/>
    <cellStyle name="40% - Accent1" xfId="90" builtinId="31" customBuiltin="1"/>
    <cellStyle name="40% - Accent2" xfId="94" builtinId="35" customBuiltin="1"/>
    <cellStyle name="40% - Accent3" xfId="98" builtinId="39" customBuiltin="1"/>
    <cellStyle name="40% - Accent4" xfId="102" builtinId="43" customBuiltin="1"/>
    <cellStyle name="40% - Accent5" xfId="106" builtinId="47" customBuiltin="1"/>
    <cellStyle name="40% - Accent6" xfId="110" builtinId="51" customBuiltin="1"/>
    <cellStyle name="60% - Accent1" xfId="91" builtinId="32" customBuiltin="1"/>
    <cellStyle name="60% - Accent2" xfId="95" builtinId="36" customBuiltin="1"/>
    <cellStyle name="60% - Accent3" xfId="99" builtinId="40" customBuiltin="1"/>
    <cellStyle name="60% - Accent4" xfId="103" builtinId="44" customBuiltin="1"/>
    <cellStyle name="60% - Accent5" xfId="107" builtinId="48" customBuiltin="1"/>
    <cellStyle name="60% - Accent6" xfId="111" builtinId="52" customBuiltin="1"/>
    <cellStyle name="Accent1" xfId="88" builtinId="29" customBuiltin="1"/>
    <cellStyle name="Accent2" xfId="92" builtinId="33" customBuiltin="1"/>
    <cellStyle name="Accent3" xfId="96" builtinId="37" customBuiltin="1"/>
    <cellStyle name="Accent4" xfId="100" builtinId="41" customBuiltin="1"/>
    <cellStyle name="Accent5" xfId="104" builtinId="45" customBuiltin="1"/>
    <cellStyle name="Accent6" xfId="108" builtinId="49" customBuiltin="1"/>
    <cellStyle name="Bad" xfId="77" builtinId="27" customBuiltin="1"/>
    <cellStyle name="Calculation" xfId="81" builtinId="22" customBuiltin="1"/>
    <cellStyle name="Check Cell" xfId="83" builtinId="23" customBuiltin="1"/>
    <cellStyle name="Column_Title" xfId="11" xr:uid="{00000000-0005-0000-0000-000008000000}"/>
    <cellStyle name="Comma" xfId="62" builtinId="3"/>
    <cellStyle name="Comma 2" xfId="12" xr:uid="{00000000-0005-0000-0000-00000A000000}"/>
    <cellStyle name="Comma 2 2" xfId="13" xr:uid="{00000000-0005-0000-0000-00000B000000}"/>
    <cellStyle name="Comma 2 6" xfId="114" xr:uid="{C5B3D3D6-E03B-4AD8-96B9-50745A280F99}"/>
    <cellStyle name="Comma 3" xfId="14" xr:uid="{00000000-0005-0000-0000-00000C000000}"/>
    <cellStyle name="Comma 4" xfId="15" xr:uid="{00000000-0005-0000-0000-00000D000000}"/>
    <cellStyle name="Comma 77" xfId="126" xr:uid="{8053857B-1898-472F-8201-235DA85F4671}"/>
    <cellStyle name="Comma0" xfId="16" xr:uid="{00000000-0005-0000-0000-00000E000000}"/>
    <cellStyle name="Currency 2" xfId="17" xr:uid="{00000000-0005-0000-0000-00000F000000}"/>
    <cellStyle name="Currency0" xfId="18" xr:uid="{00000000-0005-0000-0000-000010000000}"/>
    <cellStyle name="Date" xfId="19" xr:uid="{00000000-0005-0000-0000-000011000000}"/>
    <cellStyle name="Excel Built-in 20% - Accent1" xfId="20" xr:uid="{00000000-0005-0000-0000-000012000000}"/>
    <cellStyle name="Explanatory Text" xfId="86" builtinId="53" customBuiltin="1"/>
    <cellStyle name="Fixed" xfId="21" xr:uid="{00000000-0005-0000-0000-000013000000}"/>
    <cellStyle name="Good" xfId="76" builtinId="26" customBuiltin="1"/>
    <cellStyle name="Grey" xfId="22" xr:uid="{00000000-0005-0000-0000-000014000000}"/>
    <cellStyle name="Heading 1" xfId="72" builtinId="16" customBuiltin="1"/>
    <cellStyle name="Heading 1 2" xfId="23" xr:uid="{00000000-0005-0000-0000-000015000000}"/>
    <cellStyle name="Heading 2" xfId="73" builtinId="17" customBuiltin="1"/>
    <cellStyle name="Heading 2 2" xfId="24" xr:uid="{00000000-0005-0000-0000-000016000000}"/>
    <cellStyle name="Heading 3" xfId="74" builtinId="18" customBuiltin="1"/>
    <cellStyle name="Heading 4" xfId="75" builtinId="19" customBuiltin="1"/>
    <cellStyle name="Input" xfId="79" builtinId="20" customBuiltin="1"/>
    <cellStyle name="Input [yellow]" xfId="25" xr:uid="{00000000-0005-0000-0000-000017000000}"/>
    <cellStyle name="Input [yellow] 2" xfId="66" xr:uid="{1F967D7F-8DBD-4B0E-9EBE-4C9E84F4147F}"/>
    <cellStyle name="Linked Cell" xfId="82" builtinId="24" customBuiltin="1"/>
    <cellStyle name="Neutral" xfId="78" builtinId="28" customBuiltin="1"/>
    <cellStyle name="Normal" xfId="0" builtinId="0"/>
    <cellStyle name="Normal - Style1" xfId="26" xr:uid="{00000000-0005-0000-0000-000019000000}"/>
    <cellStyle name="Normal 10 2" xfId="120" xr:uid="{EF5C0187-A12D-4F5A-8FCC-E9160554AB44}"/>
    <cellStyle name="Normal 10 2 5" xfId="113" xr:uid="{47F2D54C-209A-402F-96C4-FB1B5B2D4A05}"/>
    <cellStyle name="Normal 133" xfId="1" xr:uid="{00000000-0005-0000-0000-00001A000000}"/>
    <cellStyle name="Normal 133 3 3" xfId="115" xr:uid="{A5A0F7C3-CD11-4238-8A96-056E74AFCB20}"/>
    <cellStyle name="Normal 133 3 3 2" xfId="112" xr:uid="{3E13EFC6-7285-4383-8D1C-EC643BA52A86}"/>
    <cellStyle name="Normal 142" xfId="118" xr:uid="{11F62236-78B2-42ED-A847-A35A795F7DD5}"/>
    <cellStyle name="Normal 145" xfId="127" xr:uid="{2F64E89B-2724-49F0-B6DC-9D7D503D82E9}"/>
    <cellStyle name="Normal 146" xfId="119" xr:uid="{F5EC285A-DA60-4BC4-BC85-F696B85A273D}"/>
    <cellStyle name="Normal 146 2" xfId="123" xr:uid="{9DC98EA9-BC5F-4E9A-839D-88E9504F8BF8}"/>
    <cellStyle name="Normal 147" xfId="124" xr:uid="{A2C4A55C-EB03-4A6D-9A25-9CFDA519E3E0}"/>
    <cellStyle name="Normal 148" xfId="125" xr:uid="{4DA28D40-D966-4FCE-88C5-06EC819DD581}"/>
    <cellStyle name="Normal 2" xfId="2" xr:uid="{00000000-0005-0000-0000-00001B000000}"/>
    <cellStyle name="Normal 2 2" xfId="27" xr:uid="{00000000-0005-0000-0000-00001C000000}"/>
    <cellStyle name="Normal 2 2 2" xfId="116" xr:uid="{2968F48F-3ED3-47A7-8251-49CB5A02A274}"/>
    <cellStyle name="Normal 2 3" xfId="59" xr:uid="{00000000-0005-0000-0000-00001D000000}"/>
    <cellStyle name="Normal 2 3 2" xfId="60" xr:uid="{00000000-0005-0000-0000-00001E000000}"/>
    <cellStyle name="Normal 2 3 2 2" xfId="63" xr:uid="{00000000-0005-0000-0000-00001F000000}"/>
    <cellStyle name="Normal 2 4" xfId="68" xr:uid="{58005942-99CA-4ADE-8B6F-C6901138360D}"/>
    <cellStyle name="Normal 2 5" xfId="121" xr:uid="{B432CB2A-009A-43E9-9E3D-F0B044459608}"/>
    <cellStyle name="Normal 2_112060-QTM" xfId="28" xr:uid="{00000000-0005-0000-0000-000020000000}"/>
    <cellStyle name="Normal 24" xfId="117" xr:uid="{89AECD3E-E42C-4010-AEA0-6EFD447D5779}"/>
    <cellStyle name="Normal 3" xfId="29" xr:uid="{00000000-0005-0000-0000-000021000000}"/>
    <cellStyle name="Normal 3 2" xfId="30" xr:uid="{00000000-0005-0000-0000-000022000000}"/>
    <cellStyle name="Normal 3 3" xfId="31" xr:uid="{00000000-0005-0000-0000-000023000000}"/>
    <cellStyle name="Normal 3 4" xfId="69" xr:uid="{5FB27EA3-8244-4A46-BE22-16B664DC053F}"/>
    <cellStyle name="Normal 3_111030-111048-111061-QTCN" xfId="32" xr:uid="{00000000-0005-0000-0000-000024000000}"/>
    <cellStyle name="Normal 31" xfId="122" xr:uid="{738D92C3-1702-4996-8BEF-CDC0587A13AC}"/>
    <cellStyle name="Normal 4" xfId="33" xr:uid="{00000000-0005-0000-0000-000025000000}"/>
    <cellStyle name="Normal 4 2" xfId="34" xr:uid="{00000000-0005-0000-0000-000026000000}"/>
    <cellStyle name="Normal 4 3" xfId="61" xr:uid="{00000000-0005-0000-0000-000027000000}"/>
    <cellStyle name="Normal 5" xfId="35" xr:uid="{00000000-0005-0000-0000-000028000000}"/>
    <cellStyle name="Normal 6" xfId="36" xr:uid="{00000000-0005-0000-0000-000029000000}"/>
    <cellStyle name="Normal 7" xfId="67" xr:uid="{9D9B48A0-DD60-43AD-89E3-36AC5EF45AF4}"/>
    <cellStyle name="Normal 8" xfId="70" xr:uid="{E08A0B46-D695-4CD6-A4FC-3B52A5F6588E}"/>
    <cellStyle name="Normal 8 2" xfId="128" xr:uid="{D7072C7E-7977-4308-B71B-229F8C13D252}"/>
    <cellStyle name="Note" xfId="85" builtinId="10" customBuiltin="1"/>
    <cellStyle name="Output" xfId="80" builtinId="21" customBuiltin="1"/>
    <cellStyle name="Percent [2]" xfId="37" xr:uid="{00000000-0005-0000-0000-00002A000000}"/>
    <cellStyle name="Percent 2" xfId="38" xr:uid="{00000000-0005-0000-0000-00002B000000}"/>
    <cellStyle name="Percent 2 2" xfId="39" xr:uid="{00000000-0005-0000-0000-00002C000000}"/>
    <cellStyle name="Percent 2 3" xfId="40" xr:uid="{00000000-0005-0000-0000-00002D000000}"/>
    <cellStyle name="Percent 3" xfId="41" xr:uid="{00000000-0005-0000-0000-00002E000000}"/>
    <cellStyle name="SAPBEXstdData" xfId="42" xr:uid="{00000000-0005-0000-0000-00002F000000}"/>
    <cellStyle name="SAPBEXstdData 2" xfId="65" xr:uid="{DAF814A1-BE7A-42FD-BFE4-605EE8592ADC}"/>
    <cellStyle name="SAPBEXstdItem" xfId="43" xr:uid="{00000000-0005-0000-0000-000030000000}"/>
    <cellStyle name="SAPBEXstdItem 2" xfId="64" xr:uid="{AFFC70AB-B290-406B-B3FD-4A0E3410A7A4}"/>
    <cellStyle name="Style 1" xfId="44" xr:uid="{00000000-0005-0000-0000-000031000000}"/>
    <cellStyle name="Times New Roman" xfId="45" xr:uid="{00000000-0005-0000-0000-000032000000}"/>
    <cellStyle name="Title" xfId="71" builtinId="15" customBuiltin="1"/>
    <cellStyle name="Total" xfId="87" builtinId="25" customBuiltin="1"/>
    <cellStyle name="Total 2" xfId="46" xr:uid="{00000000-0005-0000-0000-000033000000}"/>
    <cellStyle name="Warning Text" xfId="84" builtinId="11" customBuiltin="1"/>
    <cellStyle name="Обычный_Лист1" xfId="47" xr:uid="{00000000-0005-0000-0000-000034000000}"/>
    <cellStyle name="똿뗦먛귟 [0.00]_PRODUCT DETAIL Q1" xfId="48" xr:uid="{00000000-0005-0000-0000-000035000000}"/>
    <cellStyle name="똿뗦먛귟_PRODUCT DETAIL Q1" xfId="49" xr:uid="{00000000-0005-0000-0000-000036000000}"/>
    <cellStyle name="믅됞 [0.00]_PRODUCT DETAIL Q1" xfId="50" xr:uid="{00000000-0005-0000-0000-000037000000}"/>
    <cellStyle name="믅됞_PRODUCT DETAIL Q1" xfId="51" xr:uid="{00000000-0005-0000-0000-000038000000}"/>
    <cellStyle name="백분율_HOBONG" xfId="52" xr:uid="{00000000-0005-0000-0000-000039000000}"/>
    <cellStyle name="뷭?_BOOKSHIP" xfId="53" xr:uid="{00000000-0005-0000-0000-00003A000000}"/>
    <cellStyle name="콤마 [0]_1202" xfId="54" xr:uid="{00000000-0005-0000-0000-00003B000000}"/>
    <cellStyle name="콤마_1202" xfId="55" xr:uid="{00000000-0005-0000-0000-00003C000000}"/>
    <cellStyle name="통화 [0]_1202" xfId="56" xr:uid="{00000000-0005-0000-0000-00003D000000}"/>
    <cellStyle name="통화_1202" xfId="57" xr:uid="{00000000-0005-0000-0000-00003E000000}"/>
    <cellStyle name="표준_(정보부문)월별인원계획" xfId="58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13" Type="http://schemas.openxmlformats.org/officeDocument/2006/relationships/image" Target="../media/image23.png"/><Relationship Id="rId3" Type="http://schemas.openxmlformats.org/officeDocument/2006/relationships/image" Target="../media/image1.png"/><Relationship Id="rId7" Type="http://schemas.openxmlformats.org/officeDocument/2006/relationships/image" Target="../media/image17.png"/><Relationship Id="rId12" Type="http://schemas.openxmlformats.org/officeDocument/2006/relationships/image" Target="../media/image22.png"/><Relationship Id="rId2" Type="http://schemas.openxmlformats.org/officeDocument/2006/relationships/image" Target="../media/image13.png"/><Relationship Id="rId16" Type="http://schemas.openxmlformats.org/officeDocument/2006/relationships/image" Target="../media/image26.png"/><Relationship Id="rId1" Type="http://schemas.openxmlformats.org/officeDocument/2006/relationships/image" Target="../media/image12.png"/><Relationship Id="rId6" Type="http://schemas.openxmlformats.org/officeDocument/2006/relationships/image" Target="../media/image16.png"/><Relationship Id="rId11" Type="http://schemas.openxmlformats.org/officeDocument/2006/relationships/image" Target="../media/image21.png"/><Relationship Id="rId5" Type="http://schemas.openxmlformats.org/officeDocument/2006/relationships/image" Target="../media/image15.png"/><Relationship Id="rId15" Type="http://schemas.openxmlformats.org/officeDocument/2006/relationships/image" Target="../media/image25.png"/><Relationship Id="rId10" Type="http://schemas.openxmlformats.org/officeDocument/2006/relationships/image" Target="../media/image20.png"/><Relationship Id="rId4" Type="http://schemas.openxmlformats.org/officeDocument/2006/relationships/image" Target="../media/image14.png"/><Relationship Id="rId9" Type="http://schemas.openxmlformats.org/officeDocument/2006/relationships/image" Target="../media/image19.png"/><Relationship Id="rId14" Type="http://schemas.openxmlformats.org/officeDocument/2006/relationships/image" Target="../media/image2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34.png"/><Relationship Id="rId13" Type="http://schemas.openxmlformats.org/officeDocument/2006/relationships/image" Target="../media/image38.emf"/><Relationship Id="rId3" Type="http://schemas.openxmlformats.org/officeDocument/2006/relationships/image" Target="../media/image29.png"/><Relationship Id="rId7" Type="http://schemas.openxmlformats.org/officeDocument/2006/relationships/image" Target="../media/image33.png"/><Relationship Id="rId12" Type="http://schemas.openxmlformats.org/officeDocument/2006/relationships/image" Target="../media/image37.emf"/><Relationship Id="rId2" Type="http://schemas.openxmlformats.org/officeDocument/2006/relationships/image" Target="../media/image28.png"/><Relationship Id="rId1" Type="http://schemas.openxmlformats.org/officeDocument/2006/relationships/image" Target="../media/image27.png"/><Relationship Id="rId6" Type="http://schemas.openxmlformats.org/officeDocument/2006/relationships/image" Target="../media/image32.png"/><Relationship Id="rId11" Type="http://schemas.openxmlformats.org/officeDocument/2006/relationships/image" Target="../media/image9.emf"/><Relationship Id="rId5" Type="http://schemas.openxmlformats.org/officeDocument/2006/relationships/image" Target="../media/image31.png"/><Relationship Id="rId10" Type="http://schemas.openxmlformats.org/officeDocument/2006/relationships/image" Target="../media/image36.png"/><Relationship Id="rId4" Type="http://schemas.openxmlformats.org/officeDocument/2006/relationships/image" Target="../media/image30.png"/><Relationship Id="rId9" Type="http://schemas.openxmlformats.org/officeDocument/2006/relationships/image" Target="../media/image3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emf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8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8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8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205947</xdr:colOff>
      <xdr:row>4</xdr:row>
      <xdr:rowOff>51486</xdr:rowOff>
    </xdr:from>
    <xdr:to>
      <xdr:col>16</xdr:col>
      <xdr:colOff>2273312</xdr:colOff>
      <xdr:row>9</xdr:row>
      <xdr:rowOff>154460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F7BCBBB-F745-4205-8FD2-8853BCA4A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093852" y="1596081"/>
          <a:ext cx="5928852" cy="3887230"/>
        </a:xfrm>
        <a:prstGeom prst="rect">
          <a:avLst/>
        </a:prstGeom>
      </xdr:spPr>
    </xdr:pic>
    <xdr:clientData/>
  </xdr:twoCellAnchor>
  <xdr:twoCellAnchor editAs="oneCell">
    <xdr:from>
      <xdr:col>11</xdr:col>
      <xdr:colOff>707020</xdr:colOff>
      <xdr:row>49</xdr:row>
      <xdr:rowOff>146185</xdr:rowOff>
    </xdr:from>
    <xdr:to>
      <xdr:col>16</xdr:col>
      <xdr:colOff>1511577</xdr:colOff>
      <xdr:row>55</xdr:row>
      <xdr:rowOff>340179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D5AE2A6-7306-8AB3-2BD7-3E3FD7BC2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357109" y="79033596"/>
          <a:ext cx="8764736" cy="6725422"/>
        </a:xfrm>
        <a:prstGeom prst="rect">
          <a:avLst/>
        </a:prstGeom>
      </xdr:spPr>
    </xdr:pic>
    <xdr:clientData/>
  </xdr:twoCellAnchor>
  <xdr:twoCellAnchor editAs="oneCell">
    <xdr:from>
      <xdr:col>10</xdr:col>
      <xdr:colOff>1633774</xdr:colOff>
      <xdr:row>56</xdr:row>
      <xdr:rowOff>652682</xdr:rowOff>
    </xdr:from>
    <xdr:to>
      <xdr:col>16</xdr:col>
      <xdr:colOff>2007052</xdr:colOff>
      <xdr:row>58</xdr:row>
      <xdr:rowOff>2092560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00157F2-2392-547C-839D-F91FD6631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106720" y="87262146"/>
          <a:ext cx="10510600" cy="7120860"/>
        </a:xfrm>
        <a:prstGeom prst="rect">
          <a:avLst/>
        </a:prstGeom>
      </xdr:spPr>
    </xdr:pic>
    <xdr:clientData/>
  </xdr:twoCellAnchor>
  <xdr:twoCellAnchor editAs="oneCell">
    <xdr:from>
      <xdr:col>10</xdr:col>
      <xdr:colOff>367758</xdr:colOff>
      <xdr:row>58</xdr:row>
      <xdr:rowOff>4138889</xdr:rowOff>
    </xdr:from>
    <xdr:to>
      <xdr:col>16</xdr:col>
      <xdr:colOff>2483302</xdr:colOff>
      <xdr:row>72</xdr:row>
      <xdr:rowOff>526279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ADC00F7-540E-27EA-E4C9-109278B843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840704" y="96429335"/>
          <a:ext cx="12252866" cy="8565783"/>
        </a:xfrm>
        <a:prstGeom prst="rect">
          <a:avLst/>
        </a:prstGeom>
      </xdr:spPr>
    </xdr:pic>
    <xdr:clientData/>
  </xdr:twoCellAnchor>
  <xdr:twoCellAnchor editAs="oneCell">
    <xdr:from>
      <xdr:col>10</xdr:col>
      <xdr:colOff>566349</xdr:colOff>
      <xdr:row>58</xdr:row>
      <xdr:rowOff>4144662</xdr:rowOff>
    </xdr:from>
    <xdr:to>
      <xdr:col>10</xdr:col>
      <xdr:colOff>1271297</xdr:colOff>
      <xdr:row>59</xdr:row>
      <xdr:rowOff>487657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5A6D634-3F69-06FA-31E7-5B4047224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4584795" y="99883784"/>
          <a:ext cx="704948" cy="5906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900545</xdr:colOff>
      <xdr:row>3</xdr:row>
      <xdr:rowOff>341493</xdr:rowOff>
    </xdr:from>
    <xdr:to>
      <xdr:col>15</xdr:col>
      <xdr:colOff>536863</xdr:colOff>
      <xdr:row>8</xdr:row>
      <xdr:rowOff>137308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820F2B-2E72-45A5-BBA6-5F7A6CD62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40745" y="1855968"/>
          <a:ext cx="2369993" cy="31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633097</xdr:colOff>
      <xdr:row>147</xdr:row>
      <xdr:rowOff>623453</xdr:rowOff>
    </xdr:from>
    <xdr:to>
      <xdr:col>14</xdr:col>
      <xdr:colOff>227339</xdr:colOff>
      <xdr:row>153</xdr:row>
      <xdr:rowOff>415637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326B35-BD8B-4821-9E74-52434BEBC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739622" y="103093403"/>
          <a:ext cx="4166242" cy="3282662"/>
        </a:xfrm>
        <a:prstGeom prst="rect">
          <a:avLst/>
        </a:prstGeom>
      </xdr:spPr>
    </xdr:pic>
    <xdr:clientData/>
  </xdr:twoCellAnchor>
  <xdr:twoCellAnchor editAs="oneCell">
    <xdr:from>
      <xdr:col>9</xdr:col>
      <xdr:colOff>779387</xdr:colOff>
      <xdr:row>133</xdr:row>
      <xdr:rowOff>155863</xdr:rowOff>
    </xdr:from>
    <xdr:to>
      <xdr:col>15</xdr:col>
      <xdr:colOff>833067</xdr:colOff>
      <xdr:row>151</xdr:row>
      <xdr:rowOff>86589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6294D37-B89D-4CF7-8FF2-9C0734CD9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19112" y="99606388"/>
          <a:ext cx="6587830" cy="34004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24937</xdr:colOff>
      <xdr:row>0</xdr:row>
      <xdr:rowOff>0</xdr:rowOff>
    </xdr:from>
    <xdr:to>
      <xdr:col>9</xdr:col>
      <xdr:colOff>76200</xdr:colOff>
      <xdr:row>10</xdr:row>
      <xdr:rowOff>5387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3D4CB9-041E-4498-9F55-7E193F2A3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2937" y="0"/>
          <a:ext cx="2489663" cy="191038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3972</xdr:rowOff>
    </xdr:from>
    <xdr:to>
      <xdr:col>6</xdr:col>
      <xdr:colOff>259050</xdr:colOff>
      <xdr:row>27</xdr:row>
      <xdr:rowOff>180976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BC9871-C50D-4F9E-9ED2-E94471D53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670972"/>
          <a:ext cx="3916650" cy="2653504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11</xdr:row>
      <xdr:rowOff>67769</xdr:rowOff>
    </xdr:from>
    <xdr:to>
      <xdr:col>15</xdr:col>
      <xdr:colOff>485774</xdr:colOff>
      <xdr:row>31</xdr:row>
      <xdr:rowOff>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53E2976-5132-4E23-AEBF-311B2B144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32275" y="2163269"/>
          <a:ext cx="5302249" cy="3742232"/>
        </a:xfrm>
        <a:prstGeom prst="rect">
          <a:avLst/>
        </a:prstGeom>
      </xdr:spPr>
    </xdr:pic>
    <xdr:clientData/>
  </xdr:twoCellAnchor>
  <xdr:twoCellAnchor>
    <xdr:from>
      <xdr:col>0</xdr:col>
      <xdr:colOff>349250</xdr:colOff>
      <xdr:row>31</xdr:row>
      <xdr:rowOff>47625</xdr:rowOff>
    </xdr:from>
    <xdr:to>
      <xdr:col>6</xdr:col>
      <xdr:colOff>460375</xdr:colOff>
      <xdr:row>33</xdr:row>
      <xdr:rowOff>158750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27BF1C7-2A38-71AA-08CD-3CC6ED445B05}"/>
            </a:ext>
          </a:extLst>
        </xdr:cNvPr>
        <xdr:cNvSpPr txBox="1"/>
      </xdr:nvSpPr>
      <xdr:spPr>
        <a:xfrm>
          <a:off x="349250" y="5953125"/>
          <a:ext cx="3730625" cy="49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vi-VN" sz="1500" b="1"/>
            <a:t>KÍCH</a:t>
          </a:r>
          <a:r>
            <a:rPr lang="vi-VN" sz="1500" b="1" baseline="0"/>
            <a:t> THƯỚC HÌNH IN THÂN TRƯỚC</a:t>
          </a:r>
          <a:endParaRPr lang="en-US" sz="1500" b="1"/>
        </a:p>
      </xdr:txBody>
    </xdr:sp>
    <xdr:clientData/>
  </xdr:twoCellAnchor>
  <xdr:twoCellAnchor>
    <xdr:from>
      <xdr:col>9</xdr:col>
      <xdr:colOff>0</xdr:colOff>
      <xdr:row>31</xdr:row>
      <xdr:rowOff>31750</xdr:rowOff>
    </xdr:from>
    <xdr:to>
      <xdr:col>15</xdr:col>
      <xdr:colOff>111125</xdr:colOff>
      <xdr:row>33</xdr:row>
      <xdr:rowOff>142875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521213D-B724-4BCD-B9D9-889E0F5A6520}"/>
            </a:ext>
          </a:extLst>
        </xdr:cNvPr>
        <xdr:cNvSpPr txBox="1"/>
      </xdr:nvSpPr>
      <xdr:spPr>
        <a:xfrm>
          <a:off x="5429250" y="5937250"/>
          <a:ext cx="3730625" cy="492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vi-VN" sz="1500" b="1"/>
            <a:t>KÍCH</a:t>
          </a:r>
          <a:r>
            <a:rPr lang="vi-VN" sz="1500" b="1" baseline="0"/>
            <a:t> THƯỚC HÌNH IN THÂN SAU</a:t>
          </a:r>
          <a:endParaRPr lang="en-US" sz="15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2635247</xdr:colOff>
      <xdr:row>15</xdr:row>
      <xdr:rowOff>511885</xdr:rowOff>
    </xdr:from>
    <xdr:to>
      <xdr:col>1</xdr:col>
      <xdr:colOff>9520758</xdr:colOff>
      <xdr:row>16</xdr:row>
      <xdr:rowOff>4872405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6436830-B6C3-4AE4-9CC6-1145A079E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61401" y="43117943"/>
          <a:ext cx="6885511" cy="7327924"/>
        </a:xfrm>
        <a:prstGeom prst="rect">
          <a:avLst/>
        </a:prstGeom>
      </xdr:spPr>
    </xdr:pic>
    <xdr:clientData/>
  </xdr:twoCellAnchor>
  <xdr:twoCellAnchor editAs="oneCell">
    <xdr:from>
      <xdr:col>1</xdr:col>
      <xdr:colOff>4542695</xdr:colOff>
      <xdr:row>21</xdr:row>
      <xdr:rowOff>268052</xdr:rowOff>
    </xdr:from>
    <xdr:to>
      <xdr:col>1</xdr:col>
      <xdr:colOff>12638942</xdr:colOff>
      <xdr:row>21</xdr:row>
      <xdr:rowOff>4984794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B87D448E-1498-4F42-ACA9-B291A7C31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6200000">
          <a:off x="15281198" y="65546376"/>
          <a:ext cx="4716742" cy="8096247"/>
        </a:xfrm>
        <a:prstGeom prst="rect">
          <a:avLst/>
        </a:prstGeom>
      </xdr:spPr>
    </xdr:pic>
    <xdr:clientData/>
  </xdr:twoCellAnchor>
  <xdr:twoCellAnchor>
    <xdr:from>
      <xdr:col>1</xdr:col>
      <xdr:colOff>11649807</xdr:colOff>
      <xdr:row>0</xdr:row>
      <xdr:rowOff>366347</xdr:rowOff>
    </xdr:from>
    <xdr:to>
      <xdr:col>1</xdr:col>
      <xdr:colOff>16961826</xdr:colOff>
      <xdr:row>3</xdr:row>
      <xdr:rowOff>588672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059CB4-3AEE-4F81-BC9D-C7DD915D8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698557" y="366347"/>
          <a:ext cx="5312019" cy="3482806"/>
        </a:xfrm>
        <a:prstGeom prst="rect">
          <a:avLst/>
        </a:prstGeom>
      </xdr:spPr>
    </xdr:pic>
    <xdr:clientData/>
  </xdr:twoCellAnchor>
  <xdr:twoCellAnchor>
    <xdr:from>
      <xdr:col>1</xdr:col>
      <xdr:colOff>2820867</xdr:colOff>
      <xdr:row>18</xdr:row>
      <xdr:rowOff>1282211</xdr:rowOff>
    </xdr:from>
    <xdr:to>
      <xdr:col>1</xdr:col>
      <xdr:colOff>13701347</xdr:colOff>
      <xdr:row>19</xdr:row>
      <xdr:rowOff>4396154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4D0800A5-86CF-60AB-8E82-1FB25CFA1EBF}"/>
            </a:ext>
          </a:extLst>
        </xdr:cNvPr>
        <xdr:cNvGrpSpPr/>
      </xdr:nvGrpSpPr>
      <xdr:grpSpPr>
        <a:xfrm>
          <a:off x="11869617" y="54732115"/>
          <a:ext cx="10880480" cy="8316058"/>
          <a:chOff x="15826154" y="52497404"/>
          <a:chExt cx="4362506" cy="4127705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5B2F7695-B8E2-478F-B59A-28ED47F5A92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5826154" y="52503754"/>
            <a:ext cx="1073205" cy="4083253"/>
          </a:xfrm>
          <a:prstGeom prst="rect">
            <a:avLst/>
          </a:prstGeom>
        </xdr:spPr>
      </xdr:pic>
      <xdr:pic>
        <xdr:nvPicPr>
          <xdr:cNvPr id="8" name="Picture 7">
            <a:extLst>
              <a:ext uri="{FF2B5EF4-FFF2-40B4-BE49-F238E27FC236}">
                <a16:creationId xmlns:a16="http://schemas.microsoft.com/office/drawing/2014/main" id="{3A0D6DC5-3018-4245-96BE-57A553746D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16892954" y="52503752"/>
            <a:ext cx="1111307" cy="4102304"/>
          </a:xfrm>
          <a:prstGeom prst="rect">
            <a:avLst/>
          </a:prstGeom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9546158E-95DB-41C9-BBF2-75FEEBF327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18023254" y="52497404"/>
            <a:ext cx="1092256" cy="4127705"/>
          </a:xfrm>
          <a:prstGeom prst="rect">
            <a:avLst/>
          </a:prstGeom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EB8E7300-DBD9-4B7F-B028-02C968B680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19102754" y="52529154"/>
            <a:ext cx="1085906" cy="4089603"/>
          </a:xfrm>
          <a:prstGeom prst="rect">
            <a:avLst/>
          </a:prstGeom>
        </xdr:spPr>
      </xdr:pic>
    </xdr:grpSp>
    <xdr:clientData/>
  </xdr:twoCellAnchor>
  <xdr:twoCellAnchor editAs="oneCell">
    <xdr:from>
      <xdr:col>1</xdr:col>
      <xdr:colOff>3187212</xdr:colOff>
      <xdr:row>23</xdr:row>
      <xdr:rowOff>439615</xdr:rowOff>
    </xdr:from>
    <xdr:to>
      <xdr:col>1</xdr:col>
      <xdr:colOff>11906250</xdr:colOff>
      <xdr:row>23</xdr:row>
      <xdr:rowOff>4696000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1365DD5-4497-4E37-9679-81D1BDF22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235962" y="75650480"/>
          <a:ext cx="8719038" cy="4256385"/>
        </a:xfrm>
        <a:prstGeom prst="rect">
          <a:avLst/>
        </a:prstGeom>
      </xdr:spPr>
    </xdr:pic>
    <xdr:clientData/>
  </xdr:twoCellAnchor>
  <xdr:oneCellAnchor>
    <xdr:from>
      <xdr:col>1</xdr:col>
      <xdr:colOff>7375281</xdr:colOff>
      <xdr:row>25</xdr:row>
      <xdr:rowOff>217364</xdr:rowOff>
    </xdr:from>
    <xdr:ext cx="2845776" cy="4072787"/>
    <xdr:pic>
      <xdr:nvPicPr>
        <xdr:cNvPr id="19" name="Picture 18">
          <a:extLst>
            <a:ext uri="{FF2B5EF4-FFF2-40B4-BE49-F238E27FC236}">
              <a16:creationId xmlns:a16="http://schemas.microsoft.com/office/drawing/2014/main" id="{92F475C8-2E92-48E2-920B-6B021E87B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424031" y="82608614"/>
          <a:ext cx="2845776" cy="4072787"/>
        </a:xfrm>
        <a:prstGeom prst="rect">
          <a:avLst/>
        </a:prstGeom>
      </xdr:spPr>
    </xdr:pic>
    <xdr:clientData/>
  </xdr:oneCellAnchor>
  <xdr:twoCellAnchor editAs="oneCell">
    <xdr:from>
      <xdr:col>4</xdr:col>
      <xdr:colOff>342900</xdr:colOff>
      <xdr:row>27</xdr:row>
      <xdr:rowOff>685800</xdr:rowOff>
    </xdr:from>
    <xdr:to>
      <xdr:col>24</xdr:col>
      <xdr:colOff>436613</xdr:colOff>
      <xdr:row>27</xdr:row>
      <xdr:rowOff>3466696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C4361A6E-A9DB-4029-859F-BFAC3A40A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9822775" y="63026925"/>
          <a:ext cx="12285713" cy="3219046"/>
        </a:xfrm>
        <a:prstGeom prst="rect">
          <a:avLst/>
        </a:prstGeom>
      </xdr:spPr>
    </xdr:pic>
    <xdr:clientData/>
  </xdr:twoCellAnchor>
  <xdr:twoCellAnchor editAs="oneCell">
    <xdr:from>
      <xdr:col>1</xdr:col>
      <xdr:colOff>6990277</xdr:colOff>
      <xdr:row>27</xdr:row>
      <xdr:rowOff>374495</xdr:rowOff>
    </xdr:from>
    <xdr:to>
      <xdr:col>1</xdr:col>
      <xdr:colOff>10812928</xdr:colOff>
      <xdr:row>27</xdr:row>
      <xdr:rowOff>4689230</xdr:rowOff>
    </xdr:to>
    <xdr:pic>
      <xdr:nvPicPr>
        <xdr:cNvPr id="22" name="Picture 21" descr="A close up of a black wire&#10;&#10;Description automatically generated">
          <a:extLst>
            <a:ext uri="{FF2B5EF4-FFF2-40B4-BE49-F238E27FC236}">
              <a16:creationId xmlns:a16="http://schemas.microsoft.com/office/drawing/2014/main" id="{6B321A1C-800E-487A-A7AE-498BA14C3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039027" y="90788726"/>
          <a:ext cx="3822651" cy="4314735"/>
        </a:xfrm>
        <a:prstGeom prst="rect">
          <a:avLst/>
        </a:prstGeom>
      </xdr:spPr>
    </xdr:pic>
    <xdr:clientData/>
  </xdr:twoCellAnchor>
  <xdr:oneCellAnchor>
    <xdr:from>
      <xdr:col>1</xdr:col>
      <xdr:colOff>1214803</xdr:colOff>
      <xdr:row>31</xdr:row>
      <xdr:rowOff>641837</xdr:rowOff>
    </xdr:from>
    <xdr:ext cx="14328597" cy="3754315"/>
    <xdr:pic>
      <xdr:nvPicPr>
        <xdr:cNvPr id="25" name="Picture 24">
          <a:extLst>
            <a:ext uri="{FF2B5EF4-FFF2-40B4-BE49-F238E27FC236}">
              <a16:creationId xmlns:a16="http://schemas.microsoft.com/office/drawing/2014/main" id="{DCEFF1BD-4111-4CFC-AE01-EFC93D874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263553" y="110362510"/>
          <a:ext cx="14328597" cy="3754315"/>
        </a:xfrm>
        <a:prstGeom prst="rect">
          <a:avLst/>
        </a:prstGeom>
      </xdr:spPr>
    </xdr:pic>
    <xdr:clientData/>
  </xdr:oneCellAnchor>
  <xdr:twoCellAnchor editAs="oneCell">
    <xdr:from>
      <xdr:col>1</xdr:col>
      <xdr:colOff>5333536</xdr:colOff>
      <xdr:row>33</xdr:row>
      <xdr:rowOff>375424</xdr:rowOff>
    </xdr:from>
    <xdr:to>
      <xdr:col>1</xdr:col>
      <xdr:colOff>12311035</xdr:colOff>
      <xdr:row>33</xdr:row>
      <xdr:rowOff>4542692</xdr:rowOff>
    </xdr:to>
    <xdr:pic>
      <xdr:nvPicPr>
        <xdr:cNvPr id="26" name="Picture 25" descr="A close-up of a packet&#10;&#10;Description automatically generated">
          <a:extLst>
            <a:ext uri="{FF2B5EF4-FFF2-40B4-BE49-F238E27FC236}">
              <a16:creationId xmlns:a16="http://schemas.microsoft.com/office/drawing/2014/main" id="{CBBDDE9C-FACF-4859-B848-40B9D278C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382286" y="117459655"/>
          <a:ext cx="6977499" cy="4167268"/>
        </a:xfrm>
        <a:prstGeom prst="rect">
          <a:avLst/>
        </a:prstGeom>
      </xdr:spPr>
    </xdr:pic>
    <xdr:clientData/>
  </xdr:twoCellAnchor>
  <xdr:twoCellAnchor editAs="oneCell">
    <xdr:from>
      <xdr:col>1</xdr:col>
      <xdr:colOff>1032608</xdr:colOff>
      <xdr:row>37</xdr:row>
      <xdr:rowOff>583712</xdr:rowOff>
    </xdr:from>
    <xdr:to>
      <xdr:col>1</xdr:col>
      <xdr:colOff>14995173</xdr:colOff>
      <xdr:row>37</xdr:row>
      <xdr:rowOff>4804739</xdr:rowOff>
    </xdr:to>
    <xdr:pic>
      <xdr:nvPicPr>
        <xdr:cNvPr id="27" name="Picture 26" descr="A close-up of a label&#10;&#10;Description automatically generated">
          <a:extLst>
            <a:ext uri="{FF2B5EF4-FFF2-40B4-BE49-F238E27FC236}">
              <a16:creationId xmlns:a16="http://schemas.microsoft.com/office/drawing/2014/main" id="{D59F155C-E22E-4BB4-BA96-58B7AA1CB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0081358" y="128145443"/>
          <a:ext cx="13962565" cy="4221027"/>
        </a:xfrm>
        <a:prstGeom prst="rect">
          <a:avLst/>
        </a:prstGeom>
      </xdr:spPr>
    </xdr:pic>
    <xdr:clientData/>
  </xdr:twoCellAnchor>
  <xdr:twoCellAnchor editAs="oneCell">
    <xdr:from>
      <xdr:col>10</xdr:col>
      <xdr:colOff>203199</xdr:colOff>
      <xdr:row>21</xdr:row>
      <xdr:rowOff>4394200</xdr:rowOff>
    </xdr:from>
    <xdr:to>
      <xdr:col>14</xdr:col>
      <xdr:colOff>461352</xdr:colOff>
      <xdr:row>22</xdr:row>
      <xdr:rowOff>2101851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E44C1DCF-1FFF-464A-805E-1F71409DAA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r="52221" b="22776"/>
        <a:stretch/>
      </xdr:blipFill>
      <xdr:spPr>
        <a:xfrm>
          <a:off x="33340674" y="53105050"/>
          <a:ext cx="2696553" cy="2898776"/>
        </a:xfrm>
        <a:prstGeom prst="rect">
          <a:avLst/>
        </a:prstGeom>
      </xdr:spPr>
    </xdr:pic>
    <xdr:clientData/>
  </xdr:twoCellAnchor>
  <xdr:twoCellAnchor>
    <xdr:from>
      <xdr:col>1</xdr:col>
      <xdr:colOff>6117982</xdr:colOff>
      <xdr:row>29</xdr:row>
      <xdr:rowOff>256443</xdr:rowOff>
    </xdr:from>
    <xdr:to>
      <xdr:col>1</xdr:col>
      <xdr:colOff>10770578</xdr:colOff>
      <xdr:row>29</xdr:row>
      <xdr:rowOff>4710241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8C1FE0B-06A8-4A06-8442-FF4CEDA1E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166732" y="100195674"/>
          <a:ext cx="4652596" cy="4453798"/>
        </a:xfrm>
        <a:prstGeom prst="rect">
          <a:avLst/>
        </a:prstGeom>
      </xdr:spPr>
    </xdr:pic>
    <xdr:clientData/>
  </xdr:twoCellAnchor>
  <xdr:twoCellAnchor editAs="oneCell">
    <xdr:from>
      <xdr:col>1</xdr:col>
      <xdr:colOff>3700096</xdr:colOff>
      <xdr:row>39</xdr:row>
      <xdr:rowOff>293077</xdr:rowOff>
    </xdr:from>
    <xdr:to>
      <xdr:col>1</xdr:col>
      <xdr:colOff>12811380</xdr:colOff>
      <xdr:row>39</xdr:row>
      <xdr:rowOff>4553587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BA99BC62-F2C3-48AB-B2C8-34A6A8D1D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748846" y="134925289"/>
          <a:ext cx="9111284" cy="42605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1058576</xdr:colOff>
      <xdr:row>20</xdr:row>
      <xdr:rowOff>668771</xdr:rowOff>
    </xdr:from>
    <xdr:to>
      <xdr:col>2</xdr:col>
      <xdr:colOff>6424614</xdr:colOff>
      <xdr:row>20</xdr:row>
      <xdr:rowOff>2267254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4FB84C-5A07-47D7-AA04-99F92E213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74076" y="36311321"/>
          <a:ext cx="5356513" cy="1598483"/>
        </a:xfrm>
        <a:prstGeom prst="rect">
          <a:avLst/>
        </a:prstGeom>
      </xdr:spPr>
    </xdr:pic>
    <xdr:clientData/>
  </xdr:twoCellAnchor>
  <xdr:twoCellAnchor editAs="oneCell">
    <xdr:from>
      <xdr:col>2</xdr:col>
      <xdr:colOff>1682683</xdr:colOff>
      <xdr:row>22</xdr:row>
      <xdr:rowOff>309275</xdr:rowOff>
    </xdr:from>
    <xdr:to>
      <xdr:col>2</xdr:col>
      <xdr:colOff>4605963</xdr:colOff>
      <xdr:row>22</xdr:row>
      <xdr:rowOff>1633539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E2FDF7-EF99-430F-8873-93C88EFD8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98183" y="41247725"/>
          <a:ext cx="2923280" cy="1324264"/>
        </a:xfrm>
        <a:prstGeom prst="rect">
          <a:avLst/>
        </a:prstGeom>
      </xdr:spPr>
    </xdr:pic>
    <xdr:clientData/>
  </xdr:twoCellAnchor>
  <xdr:twoCellAnchor editAs="oneCell">
    <xdr:from>
      <xdr:col>2</xdr:col>
      <xdr:colOff>2794792</xdr:colOff>
      <xdr:row>26</xdr:row>
      <xdr:rowOff>396875</xdr:rowOff>
    </xdr:from>
    <xdr:to>
      <xdr:col>2</xdr:col>
      <xdr:colOff>5668433</xdr:colOff>
      <xdr:row>26</xdr:row>
      <xdr:rowOff>2771775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1AB14A-6CFE-4196-BC50-86BE38023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10292" y="52412900"/>
          <a:ext cx="2864116" cy="2374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2286000</xdr:colOff>
      <xdr:row>30</xdr:row>
      <xdr:rowOff>95251</xdr:rowOff>
    </xdr:from>
    <xdr:to>
      <xdr:col>2</xdr:col>
      <xdr:colOff>7999717</xdr:colOff>
      <xdr:row>30</xdr:row>
      <xdr:rowOff>3467101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5A348D1-A5AA-46B3-84F8-EAA2E946A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0" y="61722001"/>
          <a:ext cx="5713717" cy="3371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1866900</xdr:colOff>
      <xdr:row>32</xdr:row>
      <xdr:rowOff>450850</xdr:rowOff>
    </xdr:from>
    <xdr:to>
      <xdr:col>2</xdr:col>
      <xdr:colOff>7481156</xdr:colOff>
      <xdr:row>32</xdr:row>
      <xdr:rowOff>3333750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E64C197-7382-4554-9529-70A1E74580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2026" b="3043"/>
        <a:stretch/>
      </xdr:blipFill>
      <xdr:spPr>
        <a:xfrm>
          <a:off x="6172200" y="67849750"/>
          <a:ext cx="5614256" cy="2882900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38</xdr:row>
      <xdr:rowOff>228600</xdr:rowOff>
    </xdr:from>
    <xdr:to>
      <xdr:col>2</xdr:col>
      <xdr:colOff>2747962</xdr:colOff>
      <xdr:row>38</xdr:row>
      <xdr:rowOff>2419349</xdr:rowOff>
    </xdr:to>
    <xdr:pic>
      <xdr:nvPicPr>
        <xdr:cNvPr id="7" name="Picture 28">
          <a:extLst>
            <a:ext uri="{FF2B5EF4-FFF2-40B4-BE49-F238E27FC236}">
              <a16:creationId xmlns:a16="http://schemas.microsoft.com/office/drawing/2014/main" id="{D4F4ED9D-CE6F-46F2-9FD4-DA6F7C8F4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76619100"/>
          <a:ext cx="2519362" cy="21907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5238750</xdr:colOff>
      <xdr:row>38</xdr:row>
      <xdr:rowOff>342900</xdr:rowOff>
    </xdr:from>
    <xdr:to>
      <xdr:col>2</xdr:col>
      <xdr:colOff>7788397</xdr:colOff>
      <xdr:row>38</xdr:row>
      <xdr:rowOff>2247898</xdr:rowOff>
    </xdr:to>
    <xdr:pic>
      <xdr:nvPicPr>
        <xdr:cNvPr id="8" name="Picture 29">
          <a:extLst>
            <a:ext uri="{FF2B5EF4-FFF2-40B4-BE49-F238E27FC236}">
              <a16:creationId xmlns:a16="http://schemas.microsoft.com/office/drawing/2014/main" id="{3B9CCBF2-8480-4DF4-8DD1-9D8211B7A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0" y="76542900"/>
          <a:ext cx="2549647" cy="1904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10668000</xdr:colOff>
      <xdr:row>38</xdr:row>
      <xdr:rowOff>406400</xdr:rowOff>
    </xdr:from>
    <xdr:to>
      <xdr:col>2</xdr:col>
      <xdr:colOff>13596884</xdr:colOff>
      <xdr:row>38</xdr:row>
      <xdr:rowOff>2360702</xdr:rowOff>
    </xdr:to>
    <xdr:pic>
      <xdr:nvPicPr>
        <xdr:cNvPr id="9" name="Picture 32">
          <a:extLst>
            <a:ext uri="{FF2B5EF4-FFF2-40B4-BE49-F238E27FC236}">
              <a16:creationId xmlns:a16="http://schemas.microsoft.com/office/drawing/2014/main" id="{974D7B42-F6AA-4EBC-9529-83859D4E4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0" y="76606400"/>
          <a:ext cx="2928884" cy="19543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2595563</xdr:colOff>
      <xdr:row>38</xdr:row>
      <xdr:rowOff>200025</xdr:rowOff>
    </xdr:from>
    <xdr:to>
      <xdr:col>2</xdr:col>
      <xdr:colOff>5310773</xdr:colOff>
      <xdr:row>38</xdr:row>
      <xdr:rowOff>2010166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F941878-8B5C-42B0-8B1A-44099C704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900863" y="76590525"/>
          <a:ext cx="2715210" cy="1810141"/>
        </a:xfrm>
        <a:prstGeom prst="rect">
          <a:avLst/>
        </a:prstGeom>
      </xdr:spPr>
    </xdr:pic>
    <xdr:clientData/>
  </xdr:twoCellAnchor>
  <xdr:twoCellAnchor editAs="oneCell">
    <xdr:from>
      <xdr:col>2</xdr:col>
      <xdr:colOff>7715250</xdr:colOff>
      <xdr:row>38</xdr:row>
      <xdr:rowOff>357188</xdr:rowOff>
    </xdr:from>
    <xdr:to>
      <xdr:col>2</xdr:col>
      <xdr:colOff>10591130</xdr:colOff>
      <xdr:row>38</xdr:row>
      <xdr:rowOff>2373526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71B5BEC-842E-492C-B35D-CC74949B9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001500" y="76557188"/>
          <a:ext cx="2875880" cy="2016338"/>
        </a:xfrm>
        <a:prstGeom prst="rect">
          <a:avLst/>
        </a:prstGeom>
      </xdr:spPr>
    </xdr:pic>
    <xdr:clientData/>
  </xdr:twoCellAnchor>
  <xdr:twoCellAnchor editAs="oneCell">
    <xdr:from>
      <xdr:col>2</xdr:col>
      <xdr:colOff>11049001</xdr:colOff>
      <xdr:row>0</xdr:row>
      <xdr:rowOff>0</xdr:rowOff>
    </xdr:from>
    <xdr:to>
      <xdr:col>2</xdr:col>
      <xdr:colOff>13421592</xdr:colOff>
      <xdr:row>3</xdr:row>
      <xdr:rowOff>396756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431D7DF-40F0-4630-B34E-8DCC3E775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1" y="0"/>
          <a:ext cx="2372591" cy="30637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1595438</xdr:colOff>
      <xdr:row>18</xdr:row>
      <xdr:rowOff>738187</xdr:rowOff>
    </xdr:from>
    <xdr:to>
      <xdr:col>2</xdr:col>
      <xdr:colOff>8048625</xdr:colOff>
      <xdr:row>18</xdr:row>
      <xdr:rowOff>2510257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32A08A0-4507-472C-A572-D10EF7D61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0938" y="30170437"/>
          <a:ext cx="6443662" cy="1772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285750</xdr:colOff>
      <xdr:row>28</xdr:row>
      <xdr:rowOff>23814</xdr:rowOff>
    </xdr:from>
    <xdr:to>
      <xdr:col>2</xdr:col>
      <xdr:colOff>6272321</xdr:colOff>
      <xdr:row>28</xdr:row>
      <xdr:rowOff>2987414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77F02DE-75C7-43B6-8E90-64FA98150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11507973" y="55295616"/>
          <a:ext cx="2963600" cy="59770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476250</xdr:colOff>
      <xdr:row>7</xdr:row>
      <xdr:rowOff>95250</xdr:rowOff>
    </xdr:from>
    <xdr:to>
      <xdr:col>17</xdr:col>
      <xdr:colOff>2956819</xdr:colOff>
      <xdr:row>35</xdr:row>
      <xdr:rowOff>85724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1595438"/>
          <a:ext cx="11148319" cy="5991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MAI\BCThue\Nam%202009\Tu%20van%20ke%20toan\Monthly%20report%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er/merchandising/@/Cuc-thu/d/MINHHUNG/Truyentai/Phong-A-TPHCM/LUUTAM/VBAO/BookJHFGJGXBGCCNCVCCVVCVCC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PRINTING\COSTING%20FOR%20MER\MUNSTER\MUNSTER%20FALL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ER/Merchandising/TRIMS%20&amp;%20FABRIC%20LIST/ATREEBUTES/PRODUCTION/AW11/TRIM/PRINTING/COSTING%20FOR%20MER/MUNSTER/MUNSTER%20FALL%2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USTOMERS\MARSHALL%20ARTIST\SAMPLING\SALESMAN%20SP12\STYLES%20FILE\TRIMS%20LIST\MAI\BCThue\Nam%202009\Tu%20van%20ke%20toan\Monthly%20report%200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THERS\TRIMS%20&amp;%20FABRIC%20LIST\MARSHALL%20ARTIST\SP12%20PRODUCTION\trim\TRIMLIST\MAI\BCThue\Nam%202009\Tu%20van%20ke%20toan\Monthly%20report%2008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R.%20HAI%20PLANNING\WovenForm.xlsb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TRIMS%20&amp;%20FABRIC%20LIST\ATREEBUTES\PRODUCTION\AW11\TRIM\Documents%20and%20Settings\ThuTo\Desktop\Unavailable\COST_PRICE_Gament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ER/Merchandising/TRIMS%20&amp;%20FABRIC%20LIST/ATREEBUTES/PRODUCTION/AW11/TRIM/Documents%20and%20Settings/ThuTo/Desktop/Unavailable/COST_PRICE_Gament.xls" TargetMode="External"/></Relationships>
</file>

<file path=xl/externalLinks/_rels/externalLink18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unavailablevn.sharepoint.com/sites/COMMERCIAL/Shared%20Documents/General/2-CUSTOMER-FOLDER/HERSCHEL/3-SS25/2-PRODUCTION/2-STYLE-FILE/CUTTING%20DOCKET/PRO/CITY%20PACK/H06-ST128M%20Vancouver%20Crest%20Tee%20Men's%20WHITE%2010.09.XLSX" TargetMode="External"/><Relationship Id="rId2" Type="http://schemas.microsoft.com/office/2019/04/relationships/externalLinkLongPath" Target="H06-ST128M%20Vancouver%20Crest%20Tee%20Men's%20WHITE%2010.09.XLSX?750EFAB8" TargetMode="External"/><Relationship Id="rId1" Type="http://schemas.openxmlformats.org/officeDocument/2006/relationships/externalLinkPath" Target="file:///\\750EFAB8\H06-ST128M%20Vancouver%20Crest%20Tee%20Men's%20WHITE%2010.09.XLSX" TargetMode="External"/></Relationships>
</file>

<file path=xl/externalLinks/_rels/externalLink19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\\DATASVR\Un-Available\Merchandising\CUSTOMERS\2%20-%20NEW%20FOLDER%20SYSTEM\CUSTOMERS\HERSCHEL\2024%20(SS23)\2%20-%20PRODUCTION\3.%20STYLE%20FILE%20-%20COMMENTS\CUTTING%20DOCKETS\SS24-S3\TEE\H06-PT03M-Skyline%20Pocket%20Tee%20Men's%20-%20Blanc%20De%20Blanc.XLSX" TargetMode="External"/><Relationship Id="rId2" Type="http://schemas.microsoft.com/office/2019/04/relationships/externalLinkLongPath" Target="/sites/COMMERCIAL/Shared%20Documents/General/2-CUSTOMER-FOLDER/HERSCHEL/3-SS25/2-PRODUCTION/2-STYLE-FILE/CUTTING%20DOCKET/PRO/MAIN%20LINE/WOMEN/H06-PT03M-Skyline%20Pocket%20Tee%20Men's%20-%20Blanc%20De%20Blanc.XLSX?E06A11A8" TargetMode="External"/><Relationship Id="rId1" Type="http://schemas.openxmlformats.org/officeDocument/2006/relationships/externalLinkPath" Target="file:///\\E06A11A8\H06-PT03M-Skyline%20Pocket%20Tee%20Men's%20-%20Blanc%20De%20Blan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ER/Merchandising/TRIMS%20&amp;%20FABRIC%20LIST/ATREEBUTES/PRODUCTION/AW11/TRIM/MAI/BCThue/Nam%202009/Tu%20van%20ke%20toan/Monthly%20report%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MAI\BCThue\Nam%202009\Tu%20van%20ke%20toan\Monthly%20report%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er/merchandising/MAI/BCThue/Nam%202009/Tu%20van%20ke%20toan/Monthly%20report%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C\MAI\BCThue\Nam%202009\Tu%20van%20ke%20toan\Monthly%20report%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Server/merchandising/C/MAI/BCThue/Nam%202009/Tu%20van%20ke%20toan/Monthly%20report%20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Cuc-thu\d\MINHHUNG\Truyentai\Phong-A-TPHCM\LUUTAM\VBAO\BookJHFGJGXBGCCNCVCCVVCVCC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Cuc-thu/d/MINHHUNG/Truyentai/Phong-A-TPHCM/LUUTAM/VBAO/BookJHFGJGXBGCCNCVCCVVCVCC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SVR\Un-Available\Server\merchandising\@\Cuc-thu\d\MINHHUNG\Truyentai\Phong-A-TPHCM\LUUTAM\VBAO\BookJHFGJGXBGCCNCVCCVVCVCC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 refreshError="1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SS09"/>
    </sheetNames>
    <sheetDataSet>
      <sheetData sheetId="0" refreshError="1">
        <row r="6">
          <cell r="A6" t="str">
            <v>WB</v>
          </cell>
          <cell r="B6" t="str">
            <v>WATERBARED</v>
          </cell>
        </row>
        <row r="7">
          <cell r="A7" t="str">
            <v>D</v>
          </cell>
          <cell r="B7" t="str">
            <v>DISCHARGE</v>
          </cell>
        </row>
        <row r="8">
          <cell r="A8" t="str">
            <v>P</v>
          </cell>
          <cell r="B8" t="str">
            <v>PLASTISOL</v>
          </cell>
        </row>
        <row r="9">
          <cell r="A9" t="str">
            <v>FA</v>
          </cell>
          <cell r="B9" t="str">
            <v>FLOCK ADHESIUE</v>
          </cell>
        </row>
        <row r="10">
          <cell r="A10" t="str">
            <v>HD</v>
          </cell>
          <cell r="B10" t="str">
            <v>HIGH DENSITY</v>
          </cell>
        </row>
        <row r="11">
          <cell r="A11" t="str">
            <v>CMYK</v>
          </cell>
          <cell r="B11" t="str">
            <v>CMYK/PROCESS</v>
          </cell>
        </row>
        <row r="12">
          <cell r="A12" t="str">
            <v>R</v>
          </cell>
          <cell r="B12" t="str">
            <v>RUBBER</v>
          </cell>
        </row>
        <row r="13">
          <cell r="A13" t="str">
            <v>S</v>
          </cell>
          <cell r="B13" t="str">
            <v>SILVER</v>
          </cell>
        </row>
      </sheetData>
      <sheetData sheetId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venMaster"/>
      <sheetName val="Woven PO"/>
      <sheetName val="UN"/>
      <sheetName val="CASH ADVANCE"/>
      <sheetName val="Request for payment"/>
      <sheetName val="YCKV"/>
      <sheetName val="Advance request"/>
      <sheetName val="Payment Request"/>
      <sheetName val="Sheet2"/>
      <sheetName val="GRN"/>
      <sheetName val="Raw material moveme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 refreshError="1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Invoice In Materials"/>
      <sheetName val="Rate"/>
      <sheetName val="Used"/>
      <sheetName val="CTXUAT VT"/>
      <sheetName val="Received_Used_Raw Materials"/>
      <sheetName val="Cost Price"/>
      <sheetName val="In - Out"/>
      <sheetName val="can doi thue tndn"/>
      <sheetName val="Aug"/>
      <sheetName val="Cost detail production"/>
      <sheetName val="Raw material movement"/>
    </sheetNames>
    <sheetDataSet>
      <sheetData sheetId="0" refreshError="1">
        <row r="7">
          <cell r="A7" t="str">
            <v>F01</v>
          </cell>
        </row>
        <row r="8">
          <cell r="A8" t="str">
            <v>F02</v>
          </cell>
        </row>
        <row r="9">
          <cell r="A9" t="str">
            <v>F03</v>
          </cell>
        </row>
        <row r="10">
          <cell r="A10" t="str">
            <v>F04</v>
          </cell>
        </row>
        <row r="11">
          <cell r="A11" t="str">
            <v>F05</v>
          </cell>
        </row>
        <row r="12">
          <cell r="A12" t="str">
            <v>F06</v>
          </cell>
        </row>
        <row r="13">
          <cell r="A13" t="str">
            <v>F07</v>
          </cell>
        </row>
        <row r="14">
          <cell r="A14" t="str">
            <v>T01</v>
          </cell>
        </row>
        <row r="15">
          <cell r="A15" t="str">
            <v>T02</v>
          </cell>
        </row>
        <row r="16">
          <cell r="A16" t="str">
            <v>T03</v>
          </cell>
        </row>
        <row r="17">
          <cell r="A17" t="str">
            <v>T04</v>
          </cell>
        </row>
        <row r="18">
          <cell r="A18" t="str">
            <v>T05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1. CUTTING DOCKET"/>
      <sheetName val="2. TRIM CARD"/>
      <sheetName val="Sheet2"/>
      <sheetName val="L=4%,W=3%- KHÔNG DYE"/>
      <sheetName val="TS gốc- CÓ DYE "/>
      <sheetName val="MER.QT-04.BM4"/>
      <sheetName val="UPC STICKER"/>
    </sheetNames>
    <sheetDataSet>
      <sheetData sheetId="0">
        <row r="7">
          <cell r="D7" t="str">
            <v>H06-ST128M</v>
          </cell>
        </row>
        <row r="40">
          <cell r="B40" t="str">
            <v>THẺ BÀI BẰNG GIẤY + DÂY TREO + SIZE STICKER</v>
          </cell>
          <cell r="F40" t="str">
            <v>NỀN ĐEN CHỮ TRẮNG</v>
          </cell>
          <cell r="G40" t="str">
            <v>HSC-AP-0301: MEN</v>
          </cell>
        </row>
        <row r="41">
          <cell r="B41" t="str">
            <v>GHIM BĂNG GẮN THẺ BÀI 22MM
CODE: HSA-10026</v>
          </cell>
          <cell r="F41" t="str">
            <v>SILVER</v>
          </cell>
        </row>
        <row r="42">
          <cell r="B42" t="str">
            <v>BAO POLY (NHỎ) HSC-MIS-0347
KÍCH THƯỚC- (33 x 38)cm + 5cm</v>
          </cell>
          <cell r="F42" t="str">
            <v>CLEAR</v>
          </cell>
        </row>
        <row r="43">
          <cell r="B43" t="str">
            <v>UPC STICKER DÁN TRÊN THẺ BÀI+ BAO POLYBAG+ THÙNG CARTON
KÍCH THƯỚC: 34 x 24mm</v>
          </cell>
          <cell r="F43" t="str">
            <v>NỀN TRẮNG CHỮ ĐEN</v>
          </cell>
        </row>
        <row r="44">
          <cell r="B44" t="str">
            <v>GÓI CHỐNG ẨM</v>
          </cell>
          <cell r="F44" t="str">
            <v>CLEAR</v>
          </cell>
        </row>
        <row r="45">
          <cell r="B45" t="str">
            <v>GIẤY CHỐNG ẨM A3</v>
          </cell>
          <cell r="F45" t="str">
            <v>WHITE</v>
          </cell>
        </row>
        <row r="46">
          <cell r="B46" t="str">
            <v>THÙNG CARTON HERSCHEL</v>
          </cell>
          <cell r="F46" t="str">
            <v>NATURAL</v>
          </cell>
        </row>
        <row r="48">
          <cell r="B48" t="str">
            <v>DESTINATION STICKER</v>
          </cell>
          <cell r="F48" t="str">
            <v>NỀN TRẮNG CHỮ ĐEN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1. CUTTING DOCKET"/>
      <sheetName val="2. TRIM CARD"/>
      <sheetName val="Sheet1"/>
      <sheetName val="MER.QT-04.BM4"/>
    </sheetNames>
    <sheetDataSet>
      <sheetData sheetId="0">
        <row r="10">
          <cell r="D10" t="str">
            <v>SS TEE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  <sheetName val="Aug"/>
      <sheetName val="Cost detail production"/>
      <sheetName val="Produc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sheet"/>
      <sheetName val="Summary P&amp;L"/>
      <sheetName val="Detailed P&amp;L"/>
      <sheetName val="Revenue by product"/>
      <sheetName val="Revenue by customer &amp; region"/>
      <sheetName val="Cash flow-Indirect"/>
      <sheetName val="AR summary"/>
      <sheetName val="AP summary"/>
      <sheetName val="Raw material movement"/>
      <sheetName val="Allocation rate"/>
      <sheetName val="Material costs"/>
      <sheetName val="Actual cost"/>
      <sheetName val="Production report"/>
      <sheetName val="COS &amp; CIP"/>
      <sheetName val="Standard cost - Printing"/>
      <sheetName val="Standard cost - Fabric "/>
      <sheetName val="Standard cost-Garment"/>
      <sheetName val="Loan summary"/>
      <sheetName val="FA register"/>
      <sheetName val="FA depreciation"/>
      <sheetName val="142,2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st detail production"/>
      <sheetName val="Production"/>
      <sheetName val="Code"/>
      <sheetName val="Aug"/>
      <sheetName val="Raw material movement"/>
      <sheetName val="DATABASE"/>
      <sheetName val="STEP 5.0- STYLE COSTING SHEET"/>
      <sheetName val="MTO REV.2(ARMOR)"/>
      <sheetName val="Sheet1"/>
      <sheetName val="DN"/>
      <sheetName val="VP"/>
      <sheetName val="KD"/>
      <sheetName val="DD"/>
      <sheetName val="CT"/>
      <sheetName val="PX"/>
      <sheetName val="GR"/>
      <sheetName val="00000000"/>
      <sheetName val="DS CHU Phuc"/>
      <sheetName val="DS THI AT"/>
      <sheetName val="Bien Ban"/>
      <sheetName val="Sheet2"/>
      <sheetName val="XL4Poppy"/>
      <sheetName val="MeKong - Penetration"/>
      <sheetName val="Dist. Perform - Ctns.sales in "/>
      <sheetName val="Dist. Perform - Value.sales in"/>
      <sheetName val="Dist. Perform - Value.sales Out"/>
      <sheetName val="Head Count"/>
      <sheetName val="Sales Result For Month"/>
      <sheetName val="TAI"/>
      <sheetName val="QUANG"/>
      <sheetName val="XL4Test5"/>
      <sheetName val="dongia (2)"/>
      <sheetName val="Gia_GC_Satthep"/>
      <sheetName val="Ref"/>
      <sheetName val="PNT-QUOT-#3"/>
      <sheetName val="COAT&amp;WRAP-QIOT-#3"/>
      <sheetName val="DS CHU Ph_x0001__x0000_"/>
      <sheetName val=""/>
      <sheetName val="Chuso"/>
      <sheetName val="Bhyt t1"/>
      <sheetName val="??-BLDG"/>
      <sheetName val="Chiet tinh dz35"/>
      <sheetName val="Chiet tinh dz22"/>
      <sheetName val="DS CHU Ph_x0001_"/>
      <sheetName val="__-BLDG"/>
      <sheetName val="DTKLg"/>
      <sheetName val="VL"/>
      <sheetName val="PTVTu"/>
      <sheetName val="THKP-Full"/>
      <sheetName val="KLg"/>
      <sheetName val="DAMNEN KHONG HC"/>
      <sheetName val="dochat"/>
      <sheetName val="DAM NEN HC"/>
      <sheetName val="DS CHU Ph_x0001_?"/>
      <sheetName val="vªÄ"/>
      <sheetName val="ZC³"/>
      <sheetName val="Øü"/>
      <sheetName val="PL_VÆQ"/>
      <sheetName val="PL_DUO_2Q"/>
      <sheetName val="BC Ton Kho New"/>
      <sheetName val="BC Cua GSBH New"/>
      <sheetName val="10000000"/>
      <sheetName val="ESTI."/>
      <sheetName val="DI-ESTI"/>
      <sheetName val="Leave Statistic Report"/>
      <sheetName val="2001"/>
      <sheetName val="156nhap01"/>
      <sheetName val="CT00"/>
      <sheetName val="CT99"/>
      <sheetName val="CT Thang Mo"/>
      <sheetName val="CT  PL"/>
      <sheetName val="total"/>
      <sheetName val="global"/>
      <sheetName val="Detailed Reporting"/>
      <sheetName val="DS CHU Ph_x0001__"/>
      <sheetName val="dsphongban"/>
      <sheetName val="MTO_REV_2(ARMOR)"/>
      <sheetName val="MeKong_-_Penetration"/>
      <sheetName val="Dist__Perform_-_Ctns_sales_in_"/>
      <sheetName val="Dist__Perform_-_Value_sales_in"/>
      <sheetName val="Dist__Perform_-_Value_sales_Out"/>
      <sheetName val="Head_Count"/>
      <sheetName val="Sales_Result_For_Month"/>
      <sheetName val="DS_CHU_Phuc"/>
      <sheetName val="DS_THI_AT"/>
      <sheetName val="Bien_Ban"/>
      <sheetName val="dongia_(2)"/>
      <sheetName val="Leave_Statistic_Report"/>
      <sheetName val="SILICATE"/>
      <sheetName val="DAMNEN_KHONG_HC"/>
      <sheetName val="DAM_NEN_HC"/>
      <sheetName val="DS_CHU_Ph"/>
      <sheetName val="ESTI_"/>
      <sheetName val="DS_CHU_Ph?"/>
      <sheetName val="CT_Thang_Mo"/>
      <sheetName val="CT__PL"/>
      <sheetName val="Detailed_Reporting"/>
      <sheetName val="BC_Ton_Kho_New"/>
      <sheetName val="BC_Cua_GSBH_New"/>
      <sheetName val="DU LIEU"/>
      <sheetName val="Chitiet"/>
      <sheetName val="Dongia"/>
      <sheetName val="—˜‰vˆ•ªˆÄ"/>
      <sheetName val="ŒˆŽZC³"/>
      <sheetName val="ŽØ“ü"/>
      <sheetName val="PL_VŽ–‹ÆQŒˆ"/>
      <sheetName val="PL_DUO_2QŒˆ"/>
      <sheetName val="���v������"/>
      <sheetName val="���Z�C��"/>
      <sheetName val="PL_�V�����Q��"/>
      <sheetName val="PL_DUO_2�Q��"/>
      <sheetName val="FW Sum"/>
      <sheetName val="2002"/>
      <sheetName val="登録データ"/>
      <sheetName val="MTO_REV_2(ARMOR)1"/>
      <sheetName val="MeKong_-_Penetration1"/>
      <sheetName val="Dist__Perform_-_Ctns_sales_in_1"/>
      <sheetName val="Dist__Perform_-_Value_sales_in1"/>
      <sheetName val="Dist__Perform_-_Value_sales_Ou1"/>
      <sheetName val="Head_Count1"/>
      <sheetName val="Sales_Result_For_Month1"/>
      <sheetName val="DS_CHU_Phuc1"/>
      <sheetName val="DS_THI_AT1"/>
      <sheetName val="Bien_Ban1"/>
      <sheetName val="dongia_(2)1"/>
      <sheetName val="Leave_Statistic_Report1"/>
      <sheetName val="FW_Sum"/>
      <sheetName val="DS_CHU_Ph_"/>
      <sheetName val="206"/>
      <sheetName val="Detail"/>
      <sheetName val="노임단가"/>
      <sheetName val="DS CHU Ph_x005f_x0001__x005f_x0000_"/>
      <sheetName val="DS CHU Ph_x005f_x0001__"/>
      <sheetName val="DS CHU Ph_x005f_x0001_"/>
      <sheetName val="OPERATING HEAD"/>
      <sheetName val="UA602"/>
      <sheetName val="¡X??v??¡Ea?A"/>
      <sheetName val="???Z?C?3"/>
      <sheetName val="?O¡§u"/>
      <sheetName val="PL_?V?¡V?A?Q??"/>
      <sheetName val="PL_DUO_2?Q??"/>
      <sheetName val="bieu_solieu"/>
      <sheetName val="CHUONG TRINH"/>
      <sheetName val="gvl"/>
      <sheetName val="dg-VTu"/>
      <sheetName val="XL4Pop_x0000__x0000_"/>
      <sheetName val="???v??????"/>
      <sheetName val="???Z?C??"/>
      <sheetName val="PL_?V?????Q??"/>
      <sheetName val="?????"/>
      <sheetName val="DS CHU Ph_x005f_x0001_?"/>
      <sheetName val="達成729"/>
      <sheetName val="Quantity"/>
      <sheetName val="XL4Pop??"/>
      <sheetName val="BAOGIATHANG"/>
      <sheetName val="vanchuyen TC"/>
      <sheetName val="bang tien luong"/>
      <sheetName val="XL4Pop__"/>
      <sheetName val="Data"/>
      <sheetName val="mau"/>
      <sheetName val="songang"/>
      <sheetName val="590P追加"/>
      <sheetName val="DS CHU Ph_x005f_x005f_x005f_x0001__x005f_x005f_x0"/>
      <sheetName val="DS CHU Ph_x005f_x005f_x005f_x0001__"/>
      <sheetName val="DS CHU Ph_x005f_x005f_x005f_x0001_"/>
      <sheetName val="___v______"/>
      <sheetName val="___Z_C__"/>
      <sheetName val="PL__V_____Q__"/>
      <sheetName val="PL_DUO_2_Q__"/>
      <sheetName val="_____"/>
      <sheetName val="KKKKKKKK"/>
      <sheetName val="新ﾗｲﾝﾍﾞｰｽ"/>
      <sheetName val="新ﾗｲﾝ将来戦略"/>
      <sheetName val="Calendar Reminder"/>
      <sheetName val="Forecast"/>
      <sheetName val="BBo"/>
      <sheetName val="Nluc KTFA(Khong Có KPY)"/>
      <sheetName val="Năng lưc -2010-2S"/>
      <sheetName val="鋳造機負荷，要員(2S)"/>
      <sheetName val="Năng lực CĐ PHUN BI-09 "/>
      <sheetName val="XL4Pop_x005f_x0000__x005f_x0000_"/>
      <sheetName val="¡X__v__¡Ea_A"/>
      <sheetName val="___Z_C_3"/>
      <sheetName val="_O¡§u"/>
      <sheetName val="PL__V_¡V_A_Q__"/>
      <sheetName val="XL4Pop_x005f_x005f_x005f_x0000__x005f_x005f_x0000"/>
      <sheetName val="XL4Pop"/>
      <sheetName val="REN"/>
      <sheetName val="Product hierachy-old"/>
      <sheetName val="DS CHU Ph_x005f_x005f_x005f_x005f_x005f_x005f_x00"/>
      <sheetName val="XL4Pop_x005f_x005f_x005f_x005f_x005f_x005f_x005f_x0000_"/>
      <sheetName val="XL4Pop_x0000_"/>
      <sheetName val="XL4Pop?"/>
      <sheetName val="MTO_REV_2(ARMOR)2"/>
      <sheetName val="DS_CHU_Phuc2"/>
      <sheetName val="DS_THI_AT2"/>
      <sheetName val="Bien_Ban2"/>
      <sheetName val="MeKong_-_Penetration2"/>
      <sheetName val="Dist__Perform_-_Ctns_sales_in_2"/>
      <sheetName val="Dist__Perform_-_Value_sales_in2"/>
      <sheetName val="Dist__Perform_-_Value_sales_Ou2"/>
      <sheetName val="Head_Count2"/>
      <sheetName val="Sales_Result_For_Month2"/>
      <sheetName val="dongia_(2)2"/>
      <sheetName val="ESTI_1"/>
      <sheetName val="Leave_Statistic_Report2"/>
      <sheetName val="FW_Sum1"/>
      <sheetName val="Bhyt_t1"/>
      <sheetName val="CHUONG_TRINH"/>
      <sheetName val="DU_LIEU"/>
      <sheetName val="DS_CHU_Ph_x005f_x0001__x005f_x0000_"/>
      <sheetName val="DS_CHU_Ph_x005f_x0001__"/>
      <sheetName val="DS_CHU_Ph_x005f_x0001_"/>
      <sheetName val="DS_CHU_Ph_x005f_x005f_x005f_x0001__x005f_x005f_x0"/>
      <sheetName val="DS_CHU_Ph_x005f_x005f_x005f_x0001__"/>
      <sheetName val="DS_CHU_Ph_x005f_x005f_x005f_x0001_"/>
      <sheetName val="DS_CHU_Ph_x005f_x005f_x005f_x005f_x005f_x005f_x00"/>
      <sheetName val="DS_CHU_Ph_x005f_x0001_?"/>
      <sheetName val="Thuc thanh"/>
      <sheetName val="????????"/>
      <sheetName val="_x0000__x0000__x0000__x0000__x0000__x0000__x0000__x0000_"/>
      <sheetName val="Chi tiet"/>
      <sheetName val="Huong dan"/>
      <sheetName val="Name"/>
      <sheetName val="ThietBi"/>
      <sheetName val="XL4Pop_x005f_x005f_x005f_x005f_x005f_x005f_x005f_x005f_"/>
      <sheetName val="Table"/>
      <sheetName val="truc tiep"/>
      <sheetName val="XL4Pop_x005f_x005f_x005f_x0000_"/>
      <sheetName val="XL4Pop_x005f_x005f_x005f_x005f_"/>
      <sheetName val="DS CHU Ph_x005f_x0001__x0"/>
      <sheetName val="DS CHU Ph_x005f_x005f_x00"/>
      <sheetName val="XL4Pop_x005f_x0000__x0000"/>
      <sheetName val="DS CHU Ph_x005f_x005f_x005f_x0001__x0"/>
      <sheetName val="DS CHU Ph_x005f_x005f_x005f_x005f_x00"/>
      <sheetName val="XL4Pop_x005f_x005f_x005f_x0000__x0000"/>
      <sheetName val="LS_VAS"/>
      <sheetName val="DAMNEN_KHONG_HC1"/>
      <sheetName val="DAM_NEN_HC1"/>
      <sheetName val="BC_Ton_Kho_New1"/>
      <sheetName val="BC_Cua_GSBH_New1"/>
      <sheetName val="Baseline with Specs - Português"/>
      <sheetName val="Notes"/>
      <sheetName val="SKU TS"/>
      <sheetName val="ThongSo"/>
      <sheetName val="⑤弁当"/>
      <sheetName val="ŒˆZC³"/>
      <sheetName val="Ø“ü"/>
      <sheetName val="PL_V–‹ÆQŒˆ"/>
      <sheetName val="SPS"/>
      <sheetName val="VP-MM"/>
      <sheetName val="DG"/>
      <sheetName val="AOP 2013_26.07"/>
      <sheetName val="DANH MUC SP"/>
      <sheetName val="DSNV"/>
      <sheetName val="MHTT-CORE"/>
      <sheetName val="Thong tin loai tu"/>
      <sheetName val="quy luong"/>
      <sheetName val="Danh sách"/>
      <sheetName val="tính hệ số"/>
      <sheetName val="NV"/>
      <sheetName val="Co cau"/>
      <sheetName val="Ghichu"/>
      <sheetName val="DS CHU Ph_x005f_x005f_x005f_x0001_?"/>
      <sheetName val="XL4Pop_x005f_x0000_"/>
      <sheetName val="1_TTChung"/>
      <sheetName val="bangluong5.2"/>
      <sheetName val="ma-pt"/>
      <sheetName val="DS phuong tien"/>
      <sheetName val="Huong dan chung"/>
      <sheetName val="Note VAS Q3.11-Q3.12"/>
      <sheetName val="SPECSHEET"/>
      <sheetName val="예가표"/>
      <sheetName val="Detailed_Reporting1"/>
      <sheetName val="CT_Thang_Mo1"/>
      <sheetName val="CT__PL1"/>
      <sheetName val="OPERATING_HEAD"/>
      <sheetName val="Nluc_KTFA(Khong_Có_KPY)"/>
      <sheetName val="Năng_lưc_-2010-2S"/>
      <sheetName val="Năng_lực_CĐ_PHUN_BI-09_"/>
      <sheetName val="Calendar_Reminder"/>
      <sheetName val="PB THEO HUYỆN 2010"/>
      <sheetName val="NGOÀI TINH 2010"/>
      <sheetName val="thao-go"/>
      <sheetName val="????"/>
      <sheetName val="ફS몠_x0005_㠂ఀ_x001a_＀_xffff_ヿሱ堀✶耀መఀ_x001a__x0000_㠂吀✮䬀પS몠者ሙ_x0000__x0000__x0000_몠"/>
      <sheetName val="COST"/>
      <sheetName val="SRP FH"/>
      <sheetName val="Profit"/>
      <sheetName val="V2-14Jan12-2012 process cost"/>
      <sheetName val="MTO_REV_2(ARMOR)3"/>
      <sheetName val="MeKong_-_Penetration3"/>
      <sheetName val="Dist__Perform_-_Ctns_sales_in_3"/>
      <sheetName val="Dist__Perform_-_Value_sales_in3"/>
      <sheetName val="Dist__Perform_-_Value_sales_Ou3"/>
      <sheetName val="Head_Count3"/>
      <sheetName val="Sales_Result_For_Month3"/>
      <sheetName val="DS_CHU_Phuc3"/>
      <sheetName val="DS_THI_AT3"/>
      <sheetName val="Bien_Ban3"/>
      <sheetName val="dongia_(2)3"/>
      <sheetName val="Leave_Statistic_Report3"/>
      <sheetName val="ESTI_2"/>
      <sheetName val="FW_Sum2"/>
      <sheetName val="Bhyt_t11"/>
      <sheetName val="DS_CHU_Ph_x005f_x0001__x005f_x0000_1"/>
      <sheetName val="DS_CHU_Ph_x005f_x0001__1"/>
      <sheetName val="DS_CHU_Ph_x005f_x0001_1"/>
      <sheetName val="OPERATING_HEAD1"/>
      <sheetName val="DS_CHU_Ph_x005f_x0001_?1"/>
      <sheetName val="DS_CHU_Ph_x005f_x005f_x005f_x0001__x005f_x005f_x1"/>
      <sheetName val="DS_CHU_Ph_x005f_x005f_x005f_x0001__1"/>
      <sheetName val="DS_CHU_Ph_x005f_x005f_x005f_x0001_1"/>
      <sheetName val="MTO_REV_2(ARMOR)5"/>
      <sheetName val="MeKong_-_Penetration5"/>
      <sheetName val="Dist__Perform_-_Ctns_sales_in_5"/>
      <sheetName val="Dist__Perform_-_Value_sales_in5"/>
      <sheetName val="Dist__Perform_-_Value_sales_Ou5"/>
      <sheetName val="Head_Count5"/>
      <sheetName val="Sales_Result_For_Month5"/>
      <sheetName val="DS_CHU_Phuc5"/>
      <sheetName val="DS_THI_AT5"/>
      <sheetName val="Bien_Ban5"/>
      <sheetName val="dongia_(2)5"/>
      <sheetName val="Leave_Statistic_Report5"/>
      <sheetName val="ESTI_4"/>
      <sheetName val="FW_Sum4"/>
      <sheetName val="Bhyt_t13"/>
      <sheetName val="DAMNEN_KHONG_HC3"/>
      <sheetName val="DAM_NEN_HC3"/>
      <sheetName val="Detailed_Reporting3"/>
      <sheetName val="CT_Thang_Mo3"/>
      <sheetName val="CT__PL3"/>
      <sheetName val="BC_Ton_Kho_New3"/>
      <sheetName val="BC_Cua_GSBH_New3"/>
      <sheetName val="DS_CHU_Ph_x005f_x0001__x005f_x0000_3"/>
      <sheetName val="DS_CHU_Ph_x005f_x0001__3"/>
      <sheetName val="DS_CHU_Ph_x005f_x0001_3"/>
      <sheetName val="OPERATING_HEAD3"/>
      <sheetName val="DS_CHU_Ph_x005f_x0001_?3"/>
      <sheetName val="DS_CHU_Ph_x005f_x005f_x005f_x0001__x005f_x005f_x3"/>
      <sheetName val="DS_CHU_Ph_x005f_x005f_x005f_x0001__3"/>
      <sheetName val="DS_CHU_Ph_x005f_x005f_x005f_x0001_3"/>
      <sheetName val="MTO_REV_2(ARMOR)4"/>
      <sheetName val="MeKong_-_Penetration4"/>
      <sheetName val="Dist__Perform_-_Ctns_sales_in_4"/>
      <sheetName val="Dist__Perform_-_Value_sales_in4"/>
      <sheetName val="Dist__Perform_-_Value_sales_Ou4"/>
      <sheetName val="Head_Count4"/>
      <sheetName val="Sales_Result_For_Month4"/>
      <sheetName val="DS_CHU_Phuc4"/>
      <sheetName val="DS_THI_AT4"/>
      <sheetName val="Bien_Ban4"/>
      <sheetName val="dongia_(2)4"/>
      <sheetName val="Leave_Statistic_Report4"/>
      <sheetName val="ESTI_3"/>
      <sheetName val="FW_Sum3"/>
      <sheetName val="Bhyt_t12"/>
      <sheetName val="DAMNEN_KHONG_HC2"/>
      <sheetName val="DAM_NEN_HC2"/>
      <sheetName val="Detailed_Reporting2"/>
      <sheetName val="CT_Thang_Mo2"/>
      <sheetName val="CT__PL2"/>
      <sheetName val="BC_Ton_Kho_New2"/>
      <sheetName val="BC_Cua_GSBH_New2"/>
      <sheetName val="DS_CHU_Ph_x005f_x0001__x005f_x0000_2"/>
      <sheetName val="DS_CHU_Ph_x005f_x0001__2"/>
      <sheetName val="DS_CHU_Ph_x005f_x0001_2"/>
      <sheetName val="OPERATING_HEAD2"/>
      <sheetName val="DS_CHU_Ph_x005f_x0001_?2"/>
      <sheetName val="DS_CHU_Ph_x005f_x005f_x005f_x0001__x005f_x005f_x2"/>
      <sheetName val="DS_CHU_Ph_x005f_x005f_x005f_x0001__2"/>
      <sheetName val="DS_CHU_Ph_x005f_x005f_x005f_x0001_2"/>
      <sheetName val="J94A-WT"/>
      <sheetName val="参考 人員調査表"/>
      <sheetName val="USING-ENG"/>
      <sheetName val="____"/>
      <sheetName val="R2_E"/>
      <sheetName val="ctdg"/>
      <sheetName val="ptvt"/>
      <sheetName val="Tra_bang"/>
      <sheetName val="Tke"/>
      <sheetName val="DTCT"/>
      <sheetName val="GiaVL"/>
      <sheetName val="VL,NC"/>
      <sheetName val="DGBT"/>
      <sheetName val="DGVT"/>
      <sheetName val="DGXLD"/>
      <sheetName val="Menu"/>
      <sheetName val="Apr'10-Daily Sales"/>
      <sheetName val="May'10-Daily Sales"/>
      <sheetName val="Jun'10-Daily Sales"/>
      <sheetName val="Jul'10-Daily Sales"/>
      <sheetName val="Aug'10-Daily Sales"/>
      <sheetName val="Sep'10-Daily Sales"/>
      <sheetName val="Oct'10-Daily Sales"/>
      <sheetName val="Nov'10-Daily Sales"/>
      <sheetName val="Dec'10-Daily Sales"/>
      <sheetName val="Jan'11-Daily Sales"/>
      <sheetName val="Feb'11-Daily Sales"/>
      <sheetName val="Mar'11-Daily Sales"/>
      <sheetName val="Apr'11-Daily Sales"/>
      <sheetName val="May'11-Daily Sales"/>
      <sheetName val="Jun'11-Daily Sales"/>
      <sheetName val="Jul'11-Daily Sales"/>
      <sheetName val="Aug'11-Daily Sales"/>
      <sheetName val="Sep'11-Daily Sales"/>
      <sheetName val="Oct'11-Daily Sales"/>
      <sheetName val="Nov'11-Daily Sales"/>
      <sheetName val="Dec'11-Daily Sales"/>
      <sheetName val="ﾃﾞｰﾀｼｰﾄ"/>
      <sheetName val="ફS몠_x0005_㠂ఀ_x001a_＀_xffff_ヿሱ堀✶耀መఀ_x001a_?㠂吀✮䬀પS몠者ሙ???몠"/>
      <sheetName val="ocean voyage"/>
      <sheetName val="ﾌﾟﾛﾄ_P772分解5号機"/>
      <sheetName val="���v�����"/>
      <sheetName val="PL_�V����Q��"/>
      <sheetName val="PL_DUO_2�_x0001_��"/>
      <sheetName val="DS_CHU_Ph_x0005_c1"/>
      <sheetName val="DS_THI_AT_x0001_"/>
      <sheetName val="CT Thang _x0005_o"/>
      <sheetName val="PL_DUO_2?_x0001_??"/>
      <sheetName val="CT_Thang__x0005_o"/>
      <sheetName val="dsphongba_x0006_"/>
      <sheetName val="DS_CHU_Ph_x0005_c2"/>
      <sheetName val="CT_Thang__x0005_o1"/>
      <sheetName val="dongia_(2_x0001_3"/>
      <sheetName val="CT_Thang__x0005_o3"/>
      <sheetName val="J51-J70-J76-EL"/>
      <sheetName val="Roster"/>
      <sheetName val="Leave"/>
      <sheetName val="Shift"/>
      <sheetName val="T.Tinh"/>
      <sheetName val="DS_CHU_Ph_x005f_x005f_x005f_x0001_?"/>
      <sheetName val="加工費率設定"/>
      <sheetName val="A"/>
      <sheetName val="法規課84上半年經營實績"/>
      <sheetName val="HEAD LAMP BRANDING"/>
      <sheetName val="CHITIET VL-NC-TT -1p"/>
      <sheetName val="初期03"/>
      <sheetName val="npp"/>
      <sheetName val="Summary."/>
      <sheetName val="Xeo 1"/>
      <sheetName val="DANH BẠ"/>
      <sheetName val="TONG HOP"/>
      <sheetName val="M1"/>
      <sheetName val="M2"/>
      <sheetName val="M3"/>
      <sheetName val="M4"/>
      <sheetName val="M5"/>
      <sheetName val="M6"/>
      <sheetName val="M7"/>
      <sheetName val="M8"/>
      <sheetName val="M9"/>
      <sheetName val="M10"/>
      <sheetName val="M11"/>
      <sheetName val="M12"/>
      <sheetName val="M13"/>
      <sheetName val="M14"/>
      <sheetName val="M15"/>
      <sheetName val="cc440THD"/>
      <sheetName val="CaQ5 gd2"/>
      <sheetName val="Duong PhuHuu"/>
      <sheetName val="Vh HTLO P14"/>
      <sheetName val="600!25D NT"/>
      <sheetName val="600!29D NT"/>
      <sheetName val="600!30D NT"/>
      <sheetName val="Chung"/>
      <sheetName val="YteP1"/>
      <sheetName val="BinhMinh"/>
      <sheetName val="YteP3"/>
      <sheetName val="20000000"/>
      <sheetName val="30000000"/>
      <sheetName val="3pha-XDM"/>
      <sheetName val="3pha-CT"/>
      <sheetName val="VT A cap-THI CONG"/>
      <sheetName val="DANH SACH VAT TU THU HOI"/>
      <sheetName val="TONG.HT"/>
      <sheetName val="Agg-Require-Asphalt"/>
      <sheetName val="Payment"/>
      <sheetName val="16.Note"/>
      <sheetName val="02"/>
      <sheetName val="Data Reference"/>
      <sheetName val="PL.Dec12"/>
      <sheetName val="DETAILS"/>
      <sheetName val="Index"/>
      <sheetName val="Sheet3"/>
      <sheetName val="CT2"/>
      <sheetName val="CT3"/>
      <sheetName val="CT1"/>
      <sheetName val="master data"/>
      <sheetName val="XL4Pop_"/>
      <sheetName val="PVI"/>
      <sheetName val="PTTL"/>
      <sheetName val="CHITIET VL-NC-TT-3p"/>
      <sheetName val="khongin"/>
      <sheetName val="Dgia vat tu"/>
      <sheetName val="Don gia_III"/>
      <sheetName val="CHITIET VL-NC"/>
      <sheetName val="DON GIA"/>
      <sheetName val="VC"/>
      <sheetName val="ND"/>
      <sheetName val="Cp&gt;10-Ln&lt;10"/>
      <sheetName val="Ln&lt;20"/>
      <sheetName val="EIRR&gt;1&lt;1"/>
      <sheetName val="EIRR&gt; 2"/>
      <sheetName val="EIRR&lt;2"/>
      <sheetName val="cdps"/>
      <sheetName val="COA"/>
      <sheetName val="Nganh nghe"/>
      <sheetName val="LKVL-CK-HT-GD1"/>
      <sheetName val="TONGKE-HT"/>
      <sheetName val="Packing qty"/>
      <sheetName val="________"/>
      <sheetName val="TC in"/>
      <sheetName val="CC T5.2018 "/>
      <sheetName val="TC T5.2018"/>
      <sheetName val="Pivot TC"/>
      <sheetName val="Pivot TC03.18"/>
      <sheetName val="In TC02"/>
      <sheetName val="DS combo gối SN T05"/>
      <sheetName val="DS bình nước SN T05"/>
      <sheetName val="Sinh nhật T02 tiền"/>
      <sheetName val="DS tăng ca, chấm cơm T2, CN"/>
      <sheetName val="DS tăng ca, chấm cơm T5, CN"/>
      <sheetName val="Pivot TC (in)"/>
      <sheetName val="TC T2.2018 TL"/>
      <sheetName val="TL Pivot TC02.18"/>
      <sheetName val="TC T1.2018 TL"/>
      <sheetName val="TL Pivot TC01.18"/>
      <sheetName val="DS nhận tiền thưởng tập thể"/>
      <sheetName val="DS nhân quà và tiền SN. T03.18"/>
      <sheetName val="DS thâm niên T3"/>
      <sheetName val="CC CTV3.2017"/>
      <sheetName val="FinCost&amp;Capital"/>
      <sheetName val="Sheet4"/>
      <sheetName val="SP Plan and Attn JAN"/>
      <sheetName val="BAO CAO THANG CUA SP"/>
      <sheetName val="Mã khách"/>
      <sheetName val="Target"/>
      <sheetName val="DS nhan vien"/>
      <sheetName val="List price"/>
      <sheetName val="Danh sach Broker"/>
      <sheetName val="Tien do ky thoa thuan"/>
      <sheetName val="CSTT"/>
      <sheetName val="SA1 - Process information"/>
      <sheetName val="IA - Audit report front page"/>
      <sheetName val="IA - Audit summary report"/>
      <sheetName val="IA - Front page planning"/>
      <sheetName val="RR - Front page follow up"/>
      <sheetName val="IA Follow up - Audit summary "/>
      <sheetName val="IA - Follow up - Front page"/>
      <sheetName val="IA - Planning"/>
      <sheetName val="IA - SF02 (1)"/>
      <sheetName val="IA - Surveillance plan"/>
      <sheetName val="RR - Front page audit report"/>
      <sheetName val="RR - Front page planning"/>
      <sheetName val="RR - Readiness review findings"/>
      <sheetName val="SA1 - Audit report front page"/>
      <sheetName val="SA1 - Audit summary report"/>
      <sheetName val="SA1 - Follow up - Audit summary"/>
      <sheetName val="SA1 - Planning"/>
      <sheetName val="SSA2 - Follow up - Front page"/>
      <sheetName val="ફS몠_x005f_x0005_㠂ఀ_x005f_x001a_＀_x005f_xffff_ヿሱ堀✶"/>
      <sheetName val="DS_CHU_Ph_x005f_x005f_x005f_x0001_?1"/>
      <sheetName val="xuat"/>
      <sheetName val="B341_NV"/>
      <sheetName val="DON GIA CAN THO"/>
      <sheetName val="TM CDKT-VCSH (10)"/>
      <sheetName val="Bang chiet tinh TBA"/>
      <sheetName val="Tongke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#REF"/>
      <sheetName val="BookJHFGJGXBGCCNCVCCVVCVCC2"/>
      <sheetName val="_REF"/>
      <sheetName val="MTP"/>
      <sheetName val="MTP1"/>
      <sheetName val="Code"/>
      <sheetName val="Cost detail production"/>
      <sheetName val="Production"/>
      <sheetName val="Aug"/>
      <sheetName val="Raw material movement"/>
      <sheetName val="DATABASE"/>
      <sheetName val="STEP 5.0- STYLE COSTING SHEE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1"/>
  <sheetViews>
    <sheetView tabSelected="1" view="pageBreakPreview" topLeftCell="A12" zoomScale="28" zoomScaleNormal="10" zoomScaleSheetLayoutView="28" zoomScalePageLayoutView="25" workbookViewId="0">
      <selection activeCell="D19" sqref="D19"/>
    </sheetView>
  </sheetViews>
  <sheetFormatPr defaultColWidth="9.140625" defaultRowHeight="16.5"/>
  <cols>
    <col min="1" max="1" width="13.42578125" style="49" customWidth="1"/>
    <col min="2" max="2" width="53.85546875" style="49" customWidth="1"/>
    <col min="3" max="3" width="44" style="49" customWidth="1"/>
    <col min="4" max="4" width="37.42578125" style="49" customWidth="1"/>
    <col min="5" max="5" width="65.140625" style="49" customWidth="1"/>
    <col min="6" max="6" width="52" style="49" customWidth="1"/>
    <col min="7" max="7" width="50.85546875" style="50" customWidth="1"/>
    <col min="8" max="8" width="36.85546875" style="49" customWidth="1"/>
    <col min="9" max="9" width="36.5703125" style="49" customWidth="1"/>
    <col min="10" max="10" width="36.85546875" style="49" customWidth="1"/>
    <col min="11" max="11" width="32.42578125" style="49" customWidth="1"/>
    <col min="12" max="12" width="27.42578125" style="49" customWidth="1"/>
    <col min="13" max="13" width="31.5703125" style="49" customWidth="1"/>
    <col min="14" max="14" width="20.85546875" style="49" customWidth="1"/>
    <col min="15" max="15" width="31.42578125" style="49" customWidth="1"/>
    <col min="16" max="16" width="7.42578125" style="49" customWidth="1"/>
    <col min="17" max="17" width="47.7109375" style="49" customWidth="1"/>
    <col min="18" max="16384" width="9.140625" style="49"/>
  </cols>
  <sheetData>
    <row r="1" spans="1:17" ht="74.099999999999994" hidden="1" customHeight="1"/>
    <row r="2" spans="1:17" s="231" customFormat="1" ht="39.75" customHeight="1">
      <c r="A2" s="228"/>
      <c r="B2" s="228"/>
      <c r="C2" s="228"/>
      <c r="D2" s="229"/>
      <c r="E2" s="228"/>
      <c r="F2" s="228"/>
      <c r="G2" s="228"/>
      <c r="H2" s="228"/>
      <c r="I2" s="228"/>
      <c r="J2" s="228"/>
      <c r="K2" s="228"/>
      <c r="L2" s="230"/>
      <c r="M2" s="230"/>
      <c r="N2" s="469" t="s">
        <v>73</v>
      </c>
      <c r="O2" s="469" t="s">
        <v>73</v>
      </c>
      <c r="P2" s="470" t="s">
        <v>74</v>
      </c>
      <c r="Q2" s="470"/>
    </row>
    <row r="3" spans="1:17" s="231" customFormat="1" ht="39.950000000000003" customHeight="1">
      <c r="A3" s="228"/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30"/>
      <c r="M3" s="230"/>
      <c r="N3" s="469" t="s">
        <v>75</v>
      </c>
      <c r="O3" s="469" t="s">
        <v>75</v>
      </c>
      <c r="P3" s="471" t="s">
        <v>76</v>
      </c>
      <c r="Q3" s="471"/>
    </row>
    <row r="4" spans="1:17" s="231" customFormat="1" ht="39.950000000000003" customHeight="1">
      <c r="A4" s="228"/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30"/>
      <c r="M4" s="230"/>
      <c r="N4" s="469" t="s">
        <v>77</v>
      </c>
      <c r="O4" s="469" t="s">
        <v>77</v>
      </c>
      <c r="P4" s="472" t="s">
        <v>79</v>
      </c>
      <c r="Q4" s="470"/>
    </row>
    <row r="5" spans="1:17" s="2" customFormat="1" ht="73.5" customHeight="1" thickBot="1">
      <c r="B5" s="232" t="s">
        <v>250</v>
      </c>
      <c r="C5" s="233"/>
      <c r="D5" s="233"/>
      <c r="E5" s="233"/>
      <c r="F5" s="233"/>
      <c r="G5" s="4"/>
    </row>
    <row r="6" spans="1:17" s="2" customFormat="1" ht="81.75" customHeight="1">
      <c r="B6" s="234" t="s">
        <v>0</v>
      </c>
      <c r="C6" s="234"/>
      <c r="D6" s="232"/>
      <c r="E6" s="233"/>
      <c r="F6" s="235"/>
      <c r="G6" s="479" t="s">
        <v>1268</v>
      </c>
      <c r="H6" s="480"/>
      <c r="I6" s="480"/>
      <c r="J6" s="480"/>
      <c r="K6" s="480"/>
      <c r="L6" s="480"/>
      <c r="M6" s="481"/>
    </row>
    <row r="7" spans="1:17" s="7" customFormat="1" ht="69" customHeight="1">
      <c r="B7" s="236" t="s">
        <v>43</v>
      </c>
      <c r="C7" s="236"/>
      <c r="D7" s="204" t="s">
        <v>252</v>
      </c>
      <c r="E7" s="280"/>
      <c r="F7" s="281"/>
      <c r="G7" s="482"/>
      <c r="H7" s="483"/>
      <c r="I7" s="483"/>
      <c r="J7" s="483"/>
      <c r="K7" s="483"/>
      <c r="L7" s="483"/>
      <c r="M7" s="484"/>
      <c r="N7" s="10"/>
      <c r="O7" s="10"/>
      <c r="P7" s="10"/>
      <c r="Q7" s="10"/>
    </row>
    <row r="8" spans="1:17" s="7" customFormat="1" ht="69" customHeight="1">
      <c r="B8" s="236" t="s">
        <v>44</v>
      </c>
      <c r="C8" s="236"/>
      <c r="D8" s="204" t="s">
        <v>251</v>
      </c>
      <c r="E8" s="204"/>
      <c r="F8" s="281"/>
      <c r="G8" s="482"/>
      <c r="H8" s="483"/>
      <c r="I8" s="483"/>
      <c r="J8" s="483"/>
      <c r="K8" s="483"/>
      <c r="L8" s="483"/>
      <c r="M8" s="484"/>
      <c r="N8" s="10"/>
      <c r="O8" s="10"/>
      <c r="P8" s="10"/>
      <c r="Q8" s="10"/>
    </row>
    <row r="9" spans="1:17" s="7" customFormat="1" ht="69" customHeight="1" thickBot="1">
      <c r="B9" s="236" t="s">
        <v>45</v>
      </c>
      <c r="C9" s="236"/>
      <c r="D9" s="478" t="s">
        <v>225</v>
      </c>
      <c r="E9" s="478"/>
      <c r="F9" s="478"/>
      <c r="G9" s="485"/>
      <c r="H9" s="486"/>
      <c r="I9" s="486"/>
      <c r="J9" s="486"/>
      <c r="K9" s="486"/>
      <c r="L9" s="486"/>
      <c r="M9" s="487"/>
      <c r="N9" s="10"/>
      <c r="O9" s="10"/>
      <c r="P9" s="10"/>
      <c r="Q9" s="10"/>
    </row>
    <row r="10" spans="1:17" s="12" customFormat="1" ht="69" customHeight="1">
      <c r="B10" s="238" t="s">
        <v>1</v>
      </c>
      <c r="C10" s="238"/>
      <c r="D10" s="282" t="s">
        <v>255</v>
      </c>
      <c r="E10" s="239"/>
      <c r="F10" s="232"/>
      <c r="G10" s="16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spans="1:17" s="12" customFormat="1" ht="69" customHeight="1">
      <c r="B11" s="240" t="s">
        <v>2</v>
      </c>
      <c r="C11" s="240"/>
      <c r="D11" s="241" t="s">
        <v>226</v>
      </c>
      <c r="E11" s="242"/>
      <c r="F11" s="242"/>
      <c r="G11" s="19"/>
      <c r="H11" s="18"/>
      <c r="I11" s="225"/>
      <c r="J11" s="243" t="s">
        <v>46</v>
      </c>
      <c r="K11" s="243"/>
      <c r="L11" s="247"/>
      <c r="M11" s="243" t="s">
        <v>254</v>
      </c>
      <c r="N11" s="248"/>
      <c r="O11" s="248"/>
      <c r="P11" s="248"/>
      <c r="Q11" s="248"/>
    </row>
    <row r="12" spans="1:17" s="12" customFormat="1" ht="114.75" customHeight="1">
      <c r="B12" s="243" t="s">
        <v>3</v>
      </c>
      <c r="C12" s="243"/>
      <c r="D12" s="489">
        <v>45566</v>
      </c>
      <c r="E12" s="490"/>
      <c r="F12" s="490"/>
      <c r="G12" s="22"/>
      <c r="H12" s="23"/>
      <c r="I12" s="225"/>
      <c r="J12" s="243" t="s">
        <v>4</v>
      </c>
      <c r="K12" s="243"/>
      <c r="L12" s="247"/>
      <c r="M12" s="488" t="s">
        <v>227</v>
      </c>
      <c r="N12" s="488"/>
      <c r="O12" s="488"/>
      <c r="P12" s="488"/>
      <c r="Q12" s="488"/>
    </row>
    <row r="13" spans="1:17" s="12" customFormat="1" ht="69" customHeight="1">
      <c r="B13" s="243" t="s">
        <v>5</v>
      </c>
      <c r="C13" s="243"/>
      <c r="D13" s="244"/>
      <c r="E13" s="243"/>
      <c r="F13" s="243"/>
      <c r="G13" s="25"/>
      <c r="H13" s="26"/>
      <c r="I13" s="225"/>
      <c r="J13" s="243" t="s">
        <v>40</v>
      </c>
      <c r="K13" s="233"/>
      <c r="L13" s="233"/>
      <c r="M13" s="243" t="s">
        <v>112</v>
      </c>
      <c r="N13" s="243"/>
      <c r="O13" s="245"/>
      <c r="P13" s="245"/>
      <c r="Q13" s="248"/>
    </row>
    <row r="14" spans="1:17" s="12" customFormat="1" ht="69" customHeight="1">
      <c r="B14" s="491"/>
      <c r="C14" s="491"/>
      <c r="D14" s="491"/>
      <c r="E14" s="491"/>
      <c r="F14" s="491"/>
      <c r="G14" s="25"/>
      <c r="H14" s="26"/>
      <c r="I14" s="225"/>
      <c r="J14" s="243" t="s">
        <v>6</v>
      </c>
      <c r="K14" s="243"/>
      <c r="L14" s="247"/>
      <c r="M14" s="250" t="s">
        <v>218</v>
      </c>
      <c r="N14" s="245"/>
      <c r="O14" s="248"/>
      <c r="P14" s="248"/>
      <c r="Q14" s="245"/>
    </row>
    <row r="15" spans="1:17" s="233" customFormat="1" ht="69" customHeight="1">
      <c r="B15" s="243" t="s">
        <v>50</v>
      </c>
      <c r="C15" s="243"/>
      <c r="D15" s="243" t="s">
        <v>7</v>
      </c>
      <c r="E15" s="243"/>
      <c r="F15" s="243"/>
      <c r="G15" s="246"/>
      <c r="H15" s="243"/>
      <c r="I15" s="243"/>
      <c r="J15" s="243" t="s">
        <v>8</v>
      </c>
      <c r="K15" s="243"/>
      <c r="L15" s="247"/>
      <c r="M15" s="248" t="s">
        <v>210</v>
      </c>
      <c r="N15" s="248"/>
      <c r="O15" s="248"/>
      <c r="P15" s="248"/>
      <c r="Q15" s="248"/>
    </row>
    <row r="16" spans="1:17" s="233" customFormat="1" ht="69" customHeight="1">
      <c r="B16" s="237" t="s">
        <v>64</v>
      </c>
      <c r="C16" s="237"/>
      <c r="D16" s="237"/>
      <c r="E16" s="238"/>
      <c r="F16" s="238"/>
      <c r="G16" s="249"/>
      <c r="H16" s="238"/>
      <c r="I16" s="238"/>
      <c r="J16" s="238"/>
      <c r="K16" s="238"/>
      <c r="L16" s="238"/>
      <c r="M16" s="238"/>
      <c r="N16" s="238"/>
      <c r="O16" s="238"/>
      <c r="P16" s="238"/>
      <c r="Q16" s="238"/>
    </row>
    <row r="17" spans="1:18" s="30" customFormat="1" ht="18.75" customHeight="1"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1:18" s="298" customFormat="1" ht="117" customHeight="1">
      <c r="B18" s="299"/>
      <c r="C18" s="300" t="s">
        <v>72</v>
      </c>
      <c r="D18" s="300" t="s">
        <v>9</v>
      </c>
      <c r="E18" s="301" t="s">
        <v>56</v>
      </c>
      <c r="F18" s="301" t="s">
        <v>182</v>
      </c>
      <c r="G18" s="301" t="s">
        <v>60</v>
      </c>
      <c r="H18" s="301" t="s">
        <v>10</v>
      </c>
      <c r="I18" s="301" t="s">
        <v>57</v>
      </c>
      <c r="J18" s="301" t="s">
        <v>58</v>
      </c>
      <c r="K18" s="301" t="s">
        <v>253</v>
      </c>
      <c r="L18" s="301"/>
      <c r="M18" s="302"/>
      <c r="N18" s="302"/>
      <c r="O18" s="302"/>
      <c r="P18" s="302"/>
      <c r="Q18" s="303" t="s">
        <v>11</v>
      </c>
    </row>
    <row r="19" spans="1:18" s="298" customFormat="1" ht="151.5" customHeight="1">
      <c r="B19" s="304" t="s">
        <v>12</v>
      </c>
      <c r="C19" s="311" t="s">
        <v>229</v>
      </c>
      <c r="D19" s="305" t="s">
        <v>234</v>
      </c>
      <c r="E19" s="306"/>
      <c r="F19" s="348">
        <v>0</v>
      </c>
      <c r="G19" s="348">
        <v>54</v>
      </c>
      <c r="H19" s="348">
        <v>112</v>
      </c>
      <c r="I19" s="348">
        <v>105</v>
      </c>
      <c r="J19" s="348">
        <v>47</v>
      </c>
      <c r="K19" s="348">
        <v>35</v>
      </c>
      <c r="L19" s="348"/>
      <c r="M19" s="348"/>
      <c r="N19" s="348"/>
      <c r="O19" s="348"/>
      <c r="P19" s="348"/>
      <c r="Q19" s="350">
        <f>SUM(E19:P19)</f>
        <v>353</v>
      </c>
    </row>
    <row r="20" spans="1:18" s="298" customFormat="1" ht="151.5" customHeight="1">
      <c r="B20" s="304" t="s">
        <v>63</v>
      </c>
      <c r="C20" s="311" t="s">
        <v>229</v>
      </c>
      <c r="D20" s="305" t="str">
        <f>+D19</f>
        <v>HEATHER LIGHT GREY</v>
      </c>
      <c r="E20" s="306"/>
      <c r="F20" s="348">
        <v>0</v>
      </c>
      <c r="G20" s="348">
        <v>5</v>
      </c>
      <c r="H20" s="348">
        <v>5</v>
      </c>
      <c r="I20" s="348">
        <v>5</v>
      </c>
      <c r="J20" s="348">
        <v>5</v>
      </c>
      <c r="K20" s="348">
        <v>5</v>
      </c>
      <c r="L20" s="348"/>
      <c r="M20" s="348"/>
      <c r="N20" s="348"/>
      <c r="O20" s="348"/>
      <c r="P20" s="348"/>
      <c r="Q20" s="350">
        <f>SUM(E20:P20)</f>
        <v>25</v>
      </c>
    </row>
    <row r="21" spans="1:18" s="307" customFormat="1" ht="151.5" customHeight="1">
      <c r="B21" s="308" t="s">
        <v>13</v>
      </c>
      <c r="C21" s="312" t="str">
        <f>+C20</f>
        <v>50412-06113</v>
      </c>
      <c r="D21" s="309" t="str">
        <f>+D20</f>
        <v>HEATHER LIGHT GREY</v>
      </c>
      <c r="E21" s="310"/>
      <c r="F21" s="349">
        <f t="shared" ref="F21:K21" si="0">SUM(F19:F20)</f>
        <v>0</v>
      </c>
      <c r="G21" s="349">
        <f t="shared" si="0"/>
        <v>59</v>
      </c>
      <c r="H21" s="349">
        <f t="shared" si="0"/>
        <v>117</v>
      </c>
      <c r="I21" s="349">
        <f t="shared" si="0"/>
        <v>110</v>
      </c>
      <c r="J21" s="349">
        <f t="shared" si="0"/>
        <v>52</v>
      </c>
      <c r="K21" s="349">
        <f t="shared" si="0"/>
        <v>40</v>
      </c>
      <c r="L21" s="351"/>
      <c r="M21" s="349"/>
      <c r="N21" s="349"/>
      <c r="O21" s="349"/>
      <c r="P21" s="349"/>
      <c r="Q21" s="349">
        <f>SUM(Q19:Q20)</f>
        <v>378</v>
      </c>
    </row>
    <row r="22" spans="1:18" s="199" customFormat="1" ht="74.25">
      <c r="B22" s="133"/>
      <c r="C22" s="133"/>
      <c r="D22" s="133"/>
      <c r="E22" s="134"/>
      <c r="F22" s="352"/>
      <c r="G22" s="353"/>
      <c r="H22" s="352"/>
      <c r="I22" s="352"/>
      <c r="J22" s="352"/>
      <c r="K22" s="352"/>
      <c r="L22" s="352"/>
      <c r="M22" s="354"/>
      <c r="N22" s="354"/>
      <c r="O22" s="354"/>
      <c r="P22" s="354"/>
      <c r="Q22" s="355"/>
    </row>
    <row r="23" spans="1:18" s="203" customFormat="1" ht="128.25" customHeight="1">
      <c r="B23" s="277" t="s">
        <v>121</v>
      </c>
      <c r="C23" s="278"/>
      <c r="D23" s="277"/>
      <c r="E23" s="279"/>
      <c r="F23" s="356">
        <f>F21</f>
        <v>0</v>
      </c>
      <c r="G23" s="356">
        <f t="shared" ref="G23:J23" si="1">G21</f>
        <v>59</v>
      </c>
      <c r="H23" s="356">
        <f t="shared" si="1"/>
        <v>117</v>
      </c>
      <c r="I23" s="356">
        <f t="shared" si="1"/>
        <v>110</v>
      </c>
      <c r="J23" s="356">
        <f t="shared" si="1"/>
        <v>52</v>
      </c>
      <c r="K23" s="356">
        <f>K21</f>
        <v>40</v>
      </c>
      <c r="L23" s="356"/>
      <c r="M23" s="356"/>
      <c r="N23" s="356"/>
      <c r="O23" s="356"/>
      <c r="P23" s="356"/>
      <c r="Q23" s="356">
        <f>Q21</f>
        <v>378</v>
      </c>
    </row>
    <row r="24" spans="1:18" s="199" customFormat="1" ht="141" customHeight="1">
      <c r="B24" s="223" t="s">
        <v>208</v>
      </c>
      <c r="C24" s="221"/>
      <c r="D24" s="200"/>
      <c r="E24" s="200"/>
      <c r="F24" s="357">
        <v>0</v>
      </c>
      <c r="G24" s="357">
        <v>0</v>
      </c>
      <c r="H24" s="357">
        <v>0</v>
      </c>
      <c r="I24" s="357">
        <v>0</v>
      </c>
      <c r="J24" s="357">
        <v>0</v>
      </c>
      <c r="K24" s="357">
        <v>0</v>
      </c>
      <c r="L24" s="202"/>
      <c r="M24" s="202"/>
      <c r="N24" s="202"/>
      <c r="O24" s="202"/>
      <c r="P24" s="202"/>
      <c r="Q24" s="201"/>
    </row>
    <row r="25" spans="1:18" s="121" customFormat="1" ht="59.1" customHeight="1">
      <c r="B25" s="343" t="s">
        <v>14</v>
      </c>
      <c r="C25" s="344"/>
      <c r="D25" s="345" t="s">
        <v>209</v>
      </c>
      <c r="E25" s="345"/>
      <c r="F25" s="345"/>
      <c r="G25" s="345"/>
      <c r="H25" s="345"/>
      <c r="I25" s="345"/>
      <c r="J25" s="345"/>
      <c r="K25" s="345"/>
      <c r="L25" s="345"/>
      <c r="M25" s="345"/>
      <c r="N25" s="345"/>
      <c r="O25" s="345"/>
      <c r="P25" s="345"/>
      <c r="Q25" s="345"/>
    </row>
    <row r="26" spans="1:18" s="51" customFormat="1" ht="409.5">
      <c r="A26" s="492" t="s">
        <v>15</v>
      </c>
      <c r="B26" s="492"/>
      <c r="C26" s="492"/>
      <c r="D26" s="253" t="s">
        <v>16</v>
      </c>
      <c r="E26" s="253" t="s">
        <v>17</v>
      </c>
      <c r="F26" s="253" t="s">
        <v>18</v>
      </c>
      <c r="G26" s="254" t="s">
        <v>19</v>
      </c>
      <c r="H26" s="254" t="s">
        <v>20</v>
      </c>
      <c r="I26" s="254" t="s">
        <v>34</v>
      </c>
      <c r="J26" s="254" t="s">
        <v>181</v>
      </c>
      <c r="K26" s="254" t="s">
        <v>179</v>
      </c>
      <c r="L26" s="254" t="s">
        <v>180</v>
      </c>
      <c r="M26" s="254" t="s">
        <v>36</v>
      </c>
      <c r="N26" s="473" t="s">
        <v>51</v>
      </c>
      <c r="O26" s="473"/>
      <c r="P26" s="473"/>
      <c r="Q26" s="473"/>
    </row>
    <row r="27" spans="1:18" s="43" customFormat="1" ht="80.25" customHeight="1">
      <c r="A27" s="495" t="str">
        <f>D21</f>
        <v>HEATHER LIGHT GREY</v>
      </c>
      <c r="B27" s="495"/>
      <c r="C27" s="495"/>
      <c r="D27" s="495"/>
      <c r="E27" s="495"/>
      <c r="F27" s="495"/>
      <c r="G27" s="495"/>
      <c r="H27" s="495"/>
      <c r="I27" s="495"/>
      <c r="J27" s="495"/>
      <c r="K27" s="495"/>
      <c r="L27" s="495"/>
      <c r="M27" s="495"/>
      <c r="N27" s="495"/>
      <c r="O27" s="495"/>
      <c r="P27" s="495"/>
      <c r="Q27" s="495"/>
    </row>
    <row r="28" spans="1:18" s="121" customFormat="1" ht="328.5" customHeight="1">
      <c r="A28" s="295">
        <v>1</v>
      </c>
      <c r="B28" s="467" t="str">
        <f>M12</f>
        <v>SINGLE JERSEY 20'S 100% COTTON 190GSM- SOFT HAND FEEL</v>
      </c>
      <c r="C28" s="467"/>
      <c r="D28" s="296" t="s">
        <v>232</v>
      </c>
      <c r="E28" s="296" t="s">
        <v>257</v>
      </c>
      <c r="F28" s="320" t="s">
        <v>10</v>
      </c>
      <c r="G28" s="321">
        <f>$Q$21</f>
        <v>378</v>
      </c>
      <c r="H28" s="297">
        <v>0.77</v>
      </c>
      <c r="I28" s="322">
        <f>G28*H28</f>
        <v>291.06</v>
      </c>
      <c r="J28" s="323">
        <f>I28*0.8%+(I28/30)*0.5</f>
        <v>7.1794799999999999</v>
      </c>
      <c r="K28" s="324">
        <v>2</v>
      </c>
      <c r="L28" s="324">
        <v>0</v>
      </c>
      <c r="M28" s="325">
        <f>ROUNDUP(SUM(I28:L28),0)</f>
        <v>301</v>
      </c>
      <c r="N28" s="468" t="s">
        <v>256</v>
      </c>
      <c r="O28" s="468"/>
      <c r="P28" s="468"/>
      <c r="Q28" s="468"/>
    </row>
    <row r="29" spans="1:18" s="121" customFormat="1" ht="328.5" customHeight="1">
      <c r="A29" s="295">
        <v>2</v>
      </c>
      <c r="B29" s="467" t="s">
        <v>228</v>
      </c>
      <c r="C29" s="467"/>
      <c r="D29" s="296" t="s">
        <v>233</v>
      </c>
      <c r="E29" s="296" t="str">
        <f>E28</f>
        <v>HEATHER GREY</v>
      </c>
      <c r="F29" s="320" t="s">
        <v>10</v>
      </c>
      <c r="G29" s="321">
        <f>$Q$21</f>
        <v>378</v>
      </c>
      <c r="H29" s="297">
        <v>0.02</v>
      </c>
      <c r="I29" s="322">
        <f>G29*H29</f>
        <v>7.5600000000000005</v>
      </c>
      <c r="J29" s="323">
        <f>I29*1%+(I29/30)*0.5</f>
        <v>0.2016</v>
      </c>
      <c r="K29" s="324">
        <v>0</v>
      </c>
      <c r="L29" s="324">
        <v>0</v>
      </c>
      <c r="M29" s="325">
        <f>ROUNDUP(SUM(I29:L29),0)</f>
        <v>8</v>
      </c>
      <c r="N29" s="468" t="s">
        <v>258</v>
      </c>
      <c r="O29" s="468"/>
      <c r="P29" s="468"/>
      <c r="Q29" s="468"/>
    </row>
    <row r="30" spans="1:18" s="1" customFormat="1" ht="59.1" customHeight="1">
      <c r="B30" s="224"/>
      <c r="C30" s="32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30"/>
    </row>
    <row r="31" spans="1:18" s="121" customFormat="1" ht="59.1" customHeight="1">
      <c r="B31" s="343" t="s">
        <v>212</v>
      </c>
      <c r="C31" s="344"/>
      <c r="D31" s="345"/>
      <c r="E31" s="345"/>
      <c r="F31" s="345"/>
      <c r="G31" s="345"/>
      <c r="H31" s="345"/>
      <c r="I31" s="345"/>
      <c r="J31" s="345"/>
      <c r="K31" s="345"/>
      <c r="L31" s="345"/>
      <c r="M31" s="345"/>
      <c r="N31" s="345"/>
      <c r="O31" s="345"/>
      <c r="P31" s="345"/>
      <c r="Q31" s="345"/>
    </row>
    <row r="32" spans="1:18" s="51" customFormat="1" ht="198" customHeight="1">
      <c r="A32" s="492" t="s">
        <v>22</v>
      </c>
      <c r="B32" s="492"/>
      <c r="C32" s="492"/>
      <c r="D32" s="492"/>
      <c r="E32" s="492"/>
      <c r="F32" s="254" t="s">
        <v>47</v>
      </c>
      <c r="G32" s="254" t="s">
        <v>23</v>
      </c>
      <c r="H32" s="473" t="s">
        <v>42</v>
      </c>
      <c r="I32" s="473"/>
      <c r="J32" s="253" t="s">
        <v>18</v>
      </c>
      <c r="K32" s="254" t="s">
        <v>48</v>
      </c>
      <c r="L32" s="254" t="s">
        <v>24</v>
      </c>
      <c r="M32" s="254" t="s">
        <v>25</v>
      </c>
      <c r="N32" s="254" t="s">
        <v>26</v>
      </c>
      <c r="O32" s="254" t="s">
        <v>27</v>
      </c>
      <c r="P32" s="473" t="s">
        <v>28</v>
      </c>
      <c r="Q32" s="473"/>
    </row>
    <row r="33" spans="1:17" s="121" customFormat="1" ht="200.1" customHeight="1">
      <c r="A33" s="295">
        <v>1</v>
      </c>
      <c r="B33" s="493" t="s">
        <v>237</v>
      </c>
      <c r="C33" s="494"/>
      <c r="D33" s="494"/>
      <c r="E33" s="494"/>
      <c r="F33" s="313" t="str">
        <f>$D$19</f>
        <v>HEATHER LIGHT GREY</v>
      </c>
      <c r="G33" s="359" t="s">
        <v>230</v>
      </c>
      <c r="H33" s="501" t="str">
        <f>$D$19</f>
        <v>HEATHER LIGHT GREY</v>
      </c>
      <c r="I33" s="501" t="str">
        <f t="shared" ref="I33:I38" si="2">$E$28</f>
        <v>HEATHER GREY</v>
      </c>
      <c r="J33" s="314" t="s">
        <v>29</v>
      </c>
      <c r="K33" s="314">
        <f>$Q$21</f>
        <v>378</v>
      </c>
      <c r="L33" s="315">
        <v>2.7E-2</v>
      </c>
      <c r="M33" s="316">
        <f>ROUNDUP(K33*L33,0)</f>
        <v>11</v>
      </c>
      <c r="N33" s="316">
        <v>0</v>
      </c>
      <c r="O33" s="317">
        <f>M33</f>
        <v>11</v>
      </c>
      <c r="P33" s="474" t="s">
        <v>267</v>
      </c>
      <c r="Q33" s="475"/>
    </row>
    <row r="34" spans="1:17" s="121" customFormat="1" ht="200.1" customHeight="1">
      <c r="A34" s="295">
        <v>2</v>
      </c>
      <c r="B34" s="498" t="s">
        <v>238</v>
      </c>
      <c r="C34" s="499"/>
      <c r="D34" s="499"/>
      <c r="E34" s="500"/>
      <c r="F34" s="313" t="s">
        <v>89</v>
      </c>
      <c r="G34" s="359" t="s">
        <v>260</v>
      </c>
      <c r="H34" s="501" t="str">
        <f t="shared" ref="H34:H38" si="3">$D$19</f>
        <v>HEATHER LIGHT GREY</v>
      </c>
      <c r="I34" s="501" t="str">
        <f t="shared" si="2"/>
        <v>HEATHER GREY</v>
      </c>
      <c r="J34" s="314" t="s">
        <v>30</v>
      </c>
      <c r="K34" s="321">
        <f>$Q$21</f>
        <v>378</v>
      </c>
      <c r="L34" s="358">
        <v>1</v>
      </c>
      <c r="M34" s="314">
        <f t="shared" ref="M34:M36" si="4">L34*K34</f>
        <v>378</v>
      </c>
      <c r="N34" s="316"/>
      <c r="O34" s="317">
        <f t="shared" ref="O34:O38" si="5">ROUNDUP(N34+M34,0)</f>
        <v>378</v>
      </c>
      <c r="P34" s="476" t="s">
        <v>259</v>
      </c>
      <c r="Q34" s="477"/>
    </row>
    <row r="35" spans="1:17" s="319" customFormat="1" ht="200.1" customHeight="1">
      <c r="A35" s="295">
        <v>3</v>
      </c>
      <c r="B35" s="502" t="s">
        <v>261</v>
      </c>
      <c r="C35" s="503"/>
      <c r="D35" s="503"/>
      <c r="E35" s="504"/>
      <c r="F35" s="313" t="s">
        <v>89</v>
      </c>
      <c r="G35" s="359" t="s">
        <v>262</v>
      </c>
      <c r="H35" s="501" t="str">
        <f t="shared" si="3"/>
        <v>HEATHER LIGHT GREY</v>
      </c>
      <c r="I35" s="501" t="str">
        <f t="shared" si="2"/>
        <v>HEATHER GREY</v>
      </c>
      <c r="J35" s="314" t="s">
        <v>30</v>
      </c>
      <c r="K35" s="321">
        <f t="shared" ref="K35:K38" si="6">$Q$21</f>
        <v>378</v>
      </c>
      <c r="L35" s="314">
        <v>1</v>
      </c>
      <c r="M35" s="314">
        <f t="shared" si="4"/>
        <v>378</v>
      </c>
      <c r="N35" s="316"/>
      <c r="O35" s="317">
        <f t="shared" si="5"/>
        <v>378</v>
      </c>
      <c r="P35" s="476" t="s">
        <v>263</v>
      </c>
      <c r="Q35" s="477"/>
    </row>
    <row r="36" spans="1:17" s="319" customFormat="1" ht="200.1" customHeight="1">
      <c r="A36" s="295">
        <v>4</v>
      </c>
      <c r="B36" s="498" t="s">
        <v>211</v>
      </c>
      <c r="C36" s="499"/>
      <c r="D36" s="499"/>
      <c r="E36" s="500"/>
      <c r="F36" s="313" t="s">
        <v>89</v>
      </c>
      <c r="G36" s="359"/>
      <c r="H36" s="501" t="str">
        <f t="shared" si="3"/>
        <v>HEATHER LIGHT GREY</v>
      </c>
      <c r="I36" s="501" t="str">
        <f t="shared" si="2"/>
        <v>HEATHER GREY</v>
      </c>
      <c r="J36" s="314" t="s">
        <v>30</v>
      </c>
      <c r="K36" s="321">
        <f t="shared" si="6"/>
        <v>378</v>
      </c>
      <c r="L36" s="314">
        <v>1</v>
      </c>
      <c r="M36" s="314">
        <f t="shared" si="4"/>
        <v>378</v>
      </c>
      <c r="N36" s="316"/>
      <c r="O36" s="317">
        <f t="shared" si="5"/>
        <v>378</v>
      </c>
      <c r="P36" s="496" t="s">
        <v>259</v>
      </c>
      <c r="Q36" s="497"/>
    </row>
    <row r="37" spans="1:17" s="319" customFormat="1" ht="150" hidden="1" customHeight="1">
      <c r="A37" s="295">
        <v>5</v>
      </c>
      <c r="B37" s="506" t="s">
        <v>264</v>
      </c>
      <c r="C37" s="507"/>
      <c r="D37" s="507"/>
      <c r="E37" s="508"/>
      <c r="F37" s="313" t="s">
        <v>89</v>
      </c>
      <c r="G37" s="359" t="s">
        <v>265</v>
      </c>
      <c r="H37" s="501" t="str">
        <f t="shared" si="3"/>
        <v>HEATHER LIGHT GREY</v>
      </c>
      <c r="I37" s="501" t="str">
        <f t="shared" si="2"/>
        <v>HEATHER GREY</v>
      </c>
      <c r="J37" s="314" t="s">
        <v>30</v>
      </c>
      <c r="K37" s="321">
        <f t="shared" si="6"/>
        <v>378</v>
      </c>
      <c r="L37" s="314">
        <v>1</v>
      </c>
      <c r="M37" s="314">
        <f t="shared" ref="M37:M38" si="7">K37*L37</f>
        <v>378</v>
      </c>
      <c r="N37" s="316"/>
      <c r="O37" s="317">
        <f t="shared" si="5"/>
        <v>378</v>
      </c>
      <c r="P37" s="496" t="s">
        <v>266</v>
      </c>
      <c r="Q37" s="497"/>
    </row>
    <row r="38" spans="1:17" s="319" customFormat="1" ht="200.1" customHeight="1">
      <c r="A38" s="295">
        <v>6</v>
      </c>
      <c r="B38" s="498" t="s">
        <v>264</v>
      </c>
      <c r="C38" s="499"/>
      <c r="D38" s="499"/>
      <c r="E38" s="500"/>
      <c r="F38" s="313" t="s">
        <v>89</v>
      </c>
      <c r="G38" s="359" t="s">
        <v>265</v>
      </c>
      <c r="H38" s="501" t="str">
        <f t="shared" si="3"/>
        <v>HEATHER LIGHT GREY</v>
      </c>
      <c r="I38" s="501" t="str">
        <f t="shared" si="2"/>
        <v>HEATHER GREY</v>
      </c>
      <c r="J38" s="314" t="s">
        <v>30</v>
      </c>
      <c r="K38" s="321">
        <f t="shared" si="6"/>
        <v>378</v>
      </c>
      <c r="L38" s="318">
        <v>1</v>
      </c>
      <c r="M38" s="314">
        <f t="shared" si="7"/>
        <v>378</v>
      </c>
      <c r="N38" s="316"/>
      <c r="O38" s="317">
        <f t="shared" si="5"/>
        <v>378</v>
      </c>
      <c r="P38" s="496" t="s">
        <v>266</v>
      </c>
      <c r="Q38" s="497"/>
    </row>
    <row r="39" spans="1:17" s="121" customFormat="1" ht="104.25" customHeight="1">
      <c r="A39" s="524" t="s">
        <v>65</v>
      </c>
      <c r="B39" s="525"/>
      <c r="C39" s="525"/>
      <c r="D39" s="525"/>
      <c r="E39" s="525"/>
      <c r="F39" s="525"/>
      <c r="G39" s="525"/>
      <c r="H39" s="525"/>
      <c r="I39" s="525"/>
      <c r="J39" s="525"/>
      <c r="K39" s="525"/>
      <c r="L39" s="525"/>
      <c r="M39" s="525"/>
      <c r="N39" s="525"/>
      <c r="O39" s="525"/>
      <c r="P39" s="525"/>
      <c r="Q39" s="526"/>
    </row>
    <row r="40" spans="1:17" s="369" customFormat="1" ht="223.5" customHeight="1">
      <c r="A40" s="514" t="s">
        <v>22</v>
      </c>
      <c r="B40" s="514"/>
      <c r="C40" s="514"/>
      <c r="D40" s="514"/>
      <c r="E40" s="514"/>
      <c r="F40" s="368" t="s">
        <v>47</v>
      </c>
      <c r="G40" s="368" t="s">
        <v>23</v>
      </c>
      <c r="H40" s="509" t="s">
        <v>42</v>
      </c>
      <c r="I40" s="509"/>
      <c r="J40" s="367" t="s">
        <v>18</v>
      </c>
      <c r="K40" s="368" t="s">
        <v>48</v>
      </c>
      <c r="L40" s="368" t="s">
        <v>24</v>
      </c>
      <c r="M40" s="368" t="s">
        <v>25</v>
      </c>
      <c r="N40" s="368" t="s">
        <v>26</v>
      </c>
      <c r="O40" s="368" t="s">
        <v>27</v>
      </c>
      <c r="P40" s="509" t="s">
        <v>28</v>
      </c>
      <c r="Q40" s="509"/>
    </row>
    <row r="41" spans="1:17" s="364" customFormat="1" ht="144" customHeight="1">
      <c r="A41" s="320">
        <v>1</v>
      </c>
      <c r="B41" s="437" t="s">
        <v>268</v>
      </c>
      <c r="C41" s="438"/>
      <c r="D41" s="438"/>
      <c r="E41" s="438"/>
      <c r="F41" s="360" t="s">
        <v>107</v>
      </c>
      <c r="G41" s="361" t="s">
        <v>269</v>
      </c>
      <c r="H41" s="439" t="str">
        <f t="shared" ref="H41:I49" si="8">$E$28</f>
        <v>HEATHER GREY</v>
      </c>
      <c r="I41" s="440" t="str">
        <f t="shared" si="8"/>
        <v>HEATHER GREY</v>
      </c>
      <c r="J41" s="358" t="s">
        <v>30</v>
      </c>
      <c r="K41" s="321">
        <f t="shared" ref="K41:K49" si="9">$Q$21</f>
        <v>378</v>
      </c>
      <c r="L41" s="358">
        <v>1</v>
      </c>
      <c r="M41" s="358">
        <f t="shared" ref="M41:M49" si="10">K41*L41</f>
        <v>378</v>
      </c>
      <c r="N41" s="362"/>
      <c r="O41" s="363">
        <f t="shared" ref="O41:O49" si="11">ROUNDUP(N41+M41,0)</f>
        <v>378</v>
      </c>
      <c r="P41" s="512" t="s">
        <v>270</v>
      </c>
      <c r="Q41" s="513"/>
    </row>
    <row r="42" spans="1:17" s="364" customFormat="1" ht="144" customHeight="1">
      <c r="A42" s="320">
        <v>2</v>
      </c>
      <c r="B42" s="437" t="s">
        <v>220</v>
      </c>
      <c r="C42" s="437"/>
      <c r="D42" s="437"/>
      <c r="E42" s="437"/>
      <c r="F42" s="360" t="s">
        <v>219</v>
      </c>
      <c r="G42" s="361"/>
      <c r="H42" s="439" t="str">
        <f t="shared" si="8"/>
        <v>HEATHER GREY</v>
      </c>
      <c r="I42" s="440" t="str">
        <f t="shared" si="8"/>
        <v>HEATHER GREY</v>
      </c>
      <c r="J42" s="358" t="s">
        <v>30</v>
      </c>
      <c r="K42" s="321">
        <f t="shared" si="9"/>
        <v>378</v>
      </c>
      <c r="L42" s="358">
        <v>1</v>
      </c>
      <c r="M42" s="358">
        <f t="shared" si="10"/>
        <v>378</v>
      </c>
      <c r="N42" s="362"/>
      <c r="O42" s="363">
        <f t="shared" si="11"/>
        <v>378</v>
      </c>
      <c r="P42" s="510" t="s">
        <v>271</v>
      </c>
      <c r="Q42" s="511"/>
    </row>
    <row r="43" spans="1:17" s="364" customFormat="1" ht="144" customHeight="1">
      <c r="A43" s="320">
        <v>3</v>
      </c>
      <c r="B43" s="437" t="s">
        <v>272</v>
      </c>
      <c r="C43" s="437"/>
      <c r="D43" s="437"/>
      <c r="E43" s="437"/>
      <c r="F43" s="365" t="s">
        <v>92</v>
      </c>
      <c r="G43" s="366" t="s">
        <v>273</v>
      </c>
      <c r="H43" s="439" t="str">
        <f t="shared" si="8"/>
        <v>HEATHER GREY</v>
      </c>
      <c r="I43" s="440" t="str">
        <f t="shared" si="8"/>
        <v>HEATHER GREY</v>
      </c>
      <c r="J43" s="358" t="s">
        <v>30</v>
      </c>
      <c r="K43" s="321">
        <f t="shared" si="9"/>
        <v>378</v>
      </c>
      <c r="L43" s="358">
        <v>1</v>
      </c>
      <c r="M43" s="358">
        <f t="shared" si="10"/>
        <v>378</v>
      </c>
      <c r="N43" s="362"/>
      <c r="O43" s="363">
        <f t="shared" si="11"/>
        <v>378</v>
      </c>
      <c r="P43" s="510" t="s">
        <v>274</v>
      </c>
      <c r="Q43" s="511"/>
    </row>
    <row r="44" spans="1:17" s="364" customFormat="1" ht="200.25" customHeight="1">
      <c r="A44" s="320">
        <v>4</v>
      </c>
      <c r="B44" s="437" t="s">
        <v>275</v>
      </c>
      <c r="C44" s="437"/>
      <c r="D44" s="437"/>
      <c r="E44" s="437"/>
      <c r="F44" s="360" t="s">
        <v>89</v>
      </c>
      <c r="G44" s="361"/>
      <c r="H44" s="439" t="str">
        <f t="shared" si="8"/>
        <v>HEATHER GREY</v>
      </c>
      <c r="I44" s="440" t="str">
        <f t="shared" si="8"/>
        <v>HEATHER GREY</v>
      </c>
      <c r="J44" s="358" t="s">
        <v>30</v>
      </c>
      <c r="K44" s="321">
        <f t="shared" si="9"/>
        <v>378</v>
      </c>
      <c r="L44" s="315">
        <f>2+L49</f>
        <v>3</v>
      </c>
      <c r="M44" s="358">
        <f t="shared" si="10"/>
        <v>1134</v>
      </c>
      <c r="N44" s="362"/>
      <c r="O44" s="363">
        <f t="shared" si="11"/>
        <v>1134</v>
      </c>
      <c r="P44" s="510" t="s">
        <v>276</v>
      </c>
      <c r="Q44" s="511"/>
    </row>
    <row r="45" spans="1:17" s="364" customFormat="1" ht="144" customHeight="1">
      <c r="A45" s="320">
        <v>5</v>
      </c>
      <c r="B45" s="437" t="s">
        <v>202</v>
      </c>
      <c r="C45" s="438"/>
      <c r="D45" s="438"/>
      <c r="E45" s="438"/>
      <c r="F45" s="365" t="s">
        <v>92</v>
      </c>
      <c r="G45" s="360"/>
      <c r="H45" s="439" t="str">
        <f t="shared" si="8"/>
        <v>HEATHER GREY</v>
      </c>
      <c r="I45" s="440" t="str">
        <f t="shared" si="8"/>
        <v>HEATHER GREY</v>
      </c>
      <c r="J45" s="358" t="s">
        <v>30</v>
      </c>
      <c r="K45" s="321">
        <f t="shared" si="9"/>
        <v>378</v>
      </c>
      <c r="L45" s="315">
        <v>2</v>
      </c>
      <c r="M45" s="358">
        <f t="shared" si="10"/>
        <v>756</v>
      </c>
      <c r="N45" s="362"/>
      <c r="O45" s="363">
        <f t="shared" si="11"/>
        <v>756</v>
      </c>
      <c r="P45" s="436"/>
      <c r="Q45" s="436"/>
    </row>
    <row r="46" spans="1:17" s="364" customFormat="1" ht="144" customHeight="1">
      <c r="A46" s="320">
        <v>6</v>
      </c>
      <c r="B46" s="437" t="s">
        <v>277</v>
      </c>
      <c r="C46" s="438"/>
      <c r="D46" s="438"/>
      <c r="E46" s="438"/>
      <c r="F46" s="365" t="s">
        <v>38</v>
      </c>
      <c r="G46" s="360"/>
      <c r="H46" s="439" t="str">
        <f t="shared" si="8"/>
        <v>HEATHER GREY</v>
      </c>
      <c r="I46" s="440" t="str">
        <f t="shared" si="8"/>
        <v>HEATHER GREY</v>
      </c>
      <c r="J46" s="358" t="s">
        <v>30</v>
      </c>
      <c r="K46" s="321">
        <f t="shared" si="9"/>
        <v>378</v>
      </c>
      <c r="L46" s="315">
        <v>1</v>
      </c>
      <c r="M46" s="358">
        <f t="shared" si="10"/>
        <v>378</v>
      </c>
      <c r="N46" s="362"/>
      <c r="O46" s="363">
        <f t="shared" si="11"/>
        <v>378</v>
      </c>
      <c r="P46" s="436"/>
      <c r="Q46" s="436"/>
    </row>
    <row r="47" spans="1:17" s="364" customFormat="1" ht="144" customHeight="1">
      <c r="A47" s="320">
        <v>7</v>
      </c>
      <c r="B47" s="437" t="s">
        <v>278</v>
      </c>
      <c r="C47" s="438"/>
      <c r="D47" s="438"/>
      <c r="E47" s="438"/>
      <c r="F47" s="365" t="s">
        <v>55</v>
      </c>
      <c r="G47" s="360"/>
      <c r="H47" s="439" t="str">
        <f t="shared" si="8"/>
        <v>HEATHER GREY</v>
      </c>
      <c r="I47" s="440" t="str">
        <f t="shared" si="8"/>
        <v>HEATHER GREY</v>
      </c>
      <c r="J47" s="358" t="s">
        <v>30</v>
      </c>
      <c r="K47" s="321">
        <f t="shared" si="9"/>
        <v>378</v>
      </c>
      <c r="L47" s="315">
        <f>1/40</f>
        <v>2.5000000000000001E-2</v>
      </c>
      <c r="M47" s="358">
        <f t="shared" si="10"/>
        <v>9.4500000000000011</v>
      </c>
      <c r="N47" s="362"/>
      <c r="O47" s="363">
        <f t="shared" si="11"/>
        <v>10</v>
      </c>
      <c r="P47" s="505" t="s">
        <v>279</v>
      </c>
      <c r="Q47" s="436"/>
    </row>
    <row r="48" spans="1:17" s="364" customFormat="1" ht="197.25" customHeight="1">
      <c r="A48" s="320">
        <v>8</v>
      </c>
      <c r="B48" s="437" t="s">
        <v>221</v>
      </c>
      <c r="C48" s="438"/>
      <c r="D48" s="438"/>
      <c r="E48" s="438"/>
      <c r="F48" s="365" t="s">
        <v>55</v>
      </c>
      <c r="G48" s="360"/>
      <c r="H48" s="439" t="str">
        <f t="shared" si="8"/>
        <v>HEATHER GREY</v>
      </c>
      <c r="I48" s="440" t="str">
        <f t="shared" si="8"/>
        <v>HEATHER GREY</v>
      </c>
      <c r="J48" s="358" t="s">
        <v>30</v>
      </c>
      <c r="K48" s="321">
        <f t="shared" si="9"/>
        <v>378</v>
      </c>
      <c r="L48" s="315">
        <f>1/40*2</f>
        <v>0.05</v>
      </c>
      <c r="M48" s="358">
        <f t="shared" si="10"/>
        <v>18.900000000000002</v>
      </c>
      <c r="N48" s="362"/>
      <c r="O48" s="363">
        <f t="shared" si="11"/>
        <v>19</v>
      </c>
      <c r="P48" s="436" t="s">
        <v>279</v>
      </c>
      <c r="Q48" s="436"/>
    </row>
    <row r="49" spans="1:17" s="364" customFormat="1" ht="144" customHeight="1">
      <c r="A49" s="320">
        <v>9</v>
      </c>
      <c r="B49" s="437" t="s">
        <v>280</v>
      </c>
      <c r="C49" s="438"/>
      <c r="D49" s="438"/>
      <c r="E49" s="438"/>
      <c r="F49" s="360" t="s">
        <v>89</v>
      </c>
      <c r="G49" s="360"/>
      <c r="H49" s="439" t="str">
        <f t="shared" si="8"/>
        <v>HEATHER GREY</v>
      </c>
      <c r="I49" s="440" t="str">
        <f t="shared" si="8"/>
        <v>HEATHER GREY</v>
      </c>
      <c r="J49" s="358" t="s">
        <v>30</v>
      </c>
      <c r="K49" s="321">
        <f t="shared" si="9"/>
        <v>378</v>
      </c>
      <c r="L49" s="315">
        <f>$L$46</f>
        <v>1</v>
      </c>
      <c r="M49" s="358">
        <f t="shared" si="10"/>
        <v>378</v>
      </c>
      <c r="N49" s="362"/>
      <c r="O49" s="363">
        <f t="shared" si="11"/>
        <v>378</v>
      </c>
      <c r="P49" s="505" t="s">
        <v>281</v>
      </c>
      <c r="Q49" s="436"/>
    </row>
    <row r="50" spans="1:17" s="12" customFormat="1" ht="15.95" customHeight="1">
      <c r="A50" s="88"/>
      <c r="B50" s="88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</row>
    <row r="51" spans="1:17" s="121" customFormat="1" ht="59.1" customHeight="1">
      <c r="B51" s="343" t="s">
        <v>66</v>
      </c>
      <c r="C51" s="344"/>
      <c r="D51" s="345"/>
      <c r="E51" s="345"/>
      <c r="F51" s="345"/>
      <c r="G51" s="345"/>
      <c r="H51" s="345"/>
      <c r="I51" s="345"/>
      <c r="J51" s="345" t="s">
        <v>31</v>
      </c>
      <c r="K51" s="345"/>
      <c r="L51" s="345"/>
      <c r="M51" s="345"/>
      <c r="N51" s="345"/>
      <c r="O51" s="345"/>
      <c r="P51" s="345"/>
      <c r="Q51" s="345"/>
    </row>
    <row r="52" spans="1:17" s="332" customFormat="1" ht="57" customHeight="1">
      <c r="A52" s="326">
        <v>1</v>
      </c>
      <c r="B52" s="327" t="s">
        <v>235</v>
      </c>
      <c r="C52" s="328" t="s">
        <v>224</v>
      </c>
      <c r="D52" s="329"/>
      <c r="E52" s="329"/>
      <c r="F52" s="329"/>
      <c r="G52" s="330"/>
      <c r="H52" s="330"/>
      <c r="I52" s="330"/>
      <c r="J52" s="330"/>
      <c r="K52" s="331"/>
      <c r="L52" s="331"/>
      <c r="M52" s="330"/>
      <c r="N52" s="330"/>
      <c r="O52" s="330"/>
      <c r="P52" s="330"/>
      <c r="Q52" s="330"/>
    </row>
    <row r="53" spans="1:17" s="298" customFormat="1" ht="87.75" customHeight="1">
      <c r="A53" s="333"/>
      <c r="B53" s="527" t="s">
        <v>49</v>
      </c>
      <c r="C53" s="528"/>
      <c r="D53" s="528"/>
      <c r="E53" s="528"/>
      <c r="F53" s="528"/>
      <c r="G53" s="528"/>
      <c r="H53" s="528"/>
      <c r="I53" s="528"/>
      <c r="J53" s="529"/>
      <c r="K53" s="334"/>
      <c r="L53" s="335"/>
      <c r="M53" s="335"/>
      <c r="N53" s="335"/>
      <c r="O53" s="335"/>
      <c r="P53" s="335"/>
    </row>
    <row r="54" spans="1:17" s="298" customFormat="1" ht="126" customHeight="1">
      <c r="A54" s="333"/>
      <c r="B54" s="336" t="s">
        <v>42</v>
      </c>
      <c r="C54" s="530" t="s">
        <v>231</v>
      </c>
      <c r="D54" s="531"/>
      <c r="E54" s="531"/>
      <c r="F54" s="531"/>
      <c r="G54" s="531"/>
      <c r="H54" s="531"/>
      <c r="I54" s="531"/>
      <c r="J54" s="532"/>
      <c r="K54" s="335"/>
      <c r="L54" s="335"/>
      <c r="M54" s="335"/>
      <c r="N54" s="335"/>
      <c r="O54" s="335"/>
      <c r="P54" s="335"/>
    </row>
    <row r="55" spans="1:17" s="298" customFormat="1" ht="168.75" customHeight="1">
      <c r="A55" s="333"/>
      <c r="B55" s="337" t="str">
        <f>$D$19</f>
        <v>HEATHER LIGHT GREY</v>
      </c>
      <c r="C55" s="515" t="s">
        <v>1263</v>
      </c>
      <c r="D55" s="516"/>
      <c r="E55" s="516"/>
      <c r="F55" s="516"/>
      <c r="G55" s="516"/>
      <c r="H55" s="516"/>
      <c r="I55" s="516"/>
      <c r="J55" s="517"/>
      <c r="K55" s="335"/>
      <c r="L55" s="335"/>
      <c r="M55" s="335"/>
      <c r="N55" s="335"/>
    </row>
    <row r="56" spans="1:17" s="285" customFormat="1" ht="93" customHeight="1">
      <c r="A56" s="283"/>
      <c r="B56" s="520" t="s">
        <v>222</v>
      </c>
      <c r="C56" s="521"/>
      <c r="D56" s="521"/>
      <c r="E56" s="521"/>
      <c r="F56" s="521"/>
      <c r="G56" s="521"/>
      <c r="H56" s="521"/>
      <c r="I56" s="521"/>
      <c r="J56" s="521"/>
      <c r="K56" s="284"/>
    </row>
    <row r="57" spans="1:17" s="289" customFormat="1" ht="62.25" customHeight="1">
      <c r="A57" s="286"/>
      <c r="B57" s="518"/>
      <c r="C57" s="519"/>
      <c r="D57" s="293" t="s">
        <v>182</v>
      </c>
      <c r="E57" s="293" t="s">
        <v>60</v>
      </c>
      <c r="F57" s="293" t="s">
        <v>10</v>
      </c>
      <c r="G57" s="293" t="s">
        <v>57</v>
      </c>
      <c r="H57" s="522" t="s">
        <v>58</v>
      </c>
      <c r="I57" s="523"/>
      <c r="J57" s="293" t="s">
        <v>59</v>
      </c>
      <c r="K57" s="287"/>
      <c r="L57" s="288"/>
    </row>
    <row r="58" spans="1:17" s="292" customFormat="1" ht="385.5" customHeight="1">
      <c r="A58" s="290"/>
      <c r="B58" s="447" t="s">
        <v>1262</v>
      </c>
      <c r="C58" s="442"/>
      <c r="D58" s="444" t="s">
        <v>1264</v>
      </c>
      <c r="E58" s="445"/>
      <c r="F58" s="445"/>
      <c r="G58" s="445"/>
      <c r="H58" s="445"/>
      <c r="I58" s="445"/>
      <c r="J58" s="446"/>
      <c r="K58" s="289"/>
      <c r="L58" s="291"/>
      <c r="M58" s="289"/>
      <c r="N58" s="289"/>
      <c r="O58" s="289"/>
      <c r="P58" s="289"/>
    </row>
    <row r="59" spans="1:17" s="292" customFormat="1" ht="334.5" customHeight="1">
      <c r="A59" s="290"/>
      <c r="B59" s="441" t="s">
        <v>1265</v>
      </c>
      <c r="C59" s="442"/>
      <c r="D59" s="444" t="s">
        <v>1266</v>
      </c>
      <c r="E59" s="445"/>
      <c r="F59" s="445"/>
      <c r="G59" s="445"/>
      <c r="H59" s="445"/>
      <c r="I59" s="445"/>
      <c r="J59" s="446"/>
      <c r="K59" s="289"/>
      <c r="L59" s="291"/>
      <c r="M59" s="289"/>
      <c r="N59" s="289"/>
      <c r="O59" s="289"/>
      <c r="P59" s="289"/>
    </row>
    <row r="60" spans="1:17" s="292" customFormat="1" ht="386.25" customHeight="1">
      <c r="A60" s="290"/>
      <c r="B60" s="441" t="s">
        <v>236</v>
      </c>
      <c r="C60" s="442"/>
      <c r="D60" s="443" t="s">
        <v>1267</v>
      </c>
      <c r="E60" s="443"/>
      <c r="F60" s="443"/>
      <c r="G60" s="443"/>
      <c r="H60" s="443"/>
      <c r="I60" s="443"/>
      <c r="J60" s="443"/>
      <c r="K60" s="289"/>
      <c r="L60" s="291"/>
      <c r="M60" s="289"/>
      <c r="N60" s="289"/>
      <c r="O60" s="289"/>
      <c r="P60" s="289"/>
    </row>
    <row r="61" spans="1:17" s="255" customFormat="1" ht="39.75" customHeight="1">
      <c r="A61" s="238"/>
      <c r="B61" s="256"/>
      <c r="C61" s="232"/>
      <c r="D61" s="233"/>
      <c r="E61" s="233"/>
      <c r="F61" s="233"/>
      <c r="G61" s="257"/>
      <c r="H61" s="257"/>
      <c r="I61" s="257"/>
      <c r="J61" s="257"/>
      <c r="K61" s="235"/>
      <c r="L61" s="235"/>
      <c r="M61" s="257"/>
      <c r="N61" s="257"/>
      <c r="O61" s="257"/>
      <c r="P61" s="257"/>
      <c r="Q61" s="257"/>
    </row>
    <row r="62" spans="1:17" s="233" customFormat="1" ht="57" customHeight="1">
      <c r="A62" s="255"/>
      <c r="B62" s="255"/>
      <c r="C62" s="255"/>
      <c r="D62" s="255"/>
      <c r="E62" s="255"/>
      <c r="F62" s="255"/>
      <c r="G62" s="255"/>
      <c r="H62" s="255"/>
      <c r="I62" s="255"/>
      <c r="J62" s="257"/>
      <c r="K62" s="257"/>
      <c r="L62" s="257"/>
      <c r="M62" s="257"/>
      <c r="N62" s="257"/>
      <c r="O62" s="257"/>
      <c r="P62" s="257"/>
      <c r="Q62" s="257"/>
    </row>
    <row r="63" spans="1:17" s="255" customFormat="1" ht="42" customHeight="1">
      <c r="A63" s="238">
        <v>2</v>
      </c>
      <c r="B63" s="256" t="s">
        <v>206</v>
      </c>
      <c r="C63" s="448" t="s">
        <v>201</v>
      </c>
      <c r="D63" s="448"/>
      <c r="E63" s="448"/>
      <c r="F63" s="448"/>
      <c r="G63" s="257"/>
      <c r="H63" s="257"/>
      <c r="I63" s="257"/>
      <c r="J63" s="257"/>
      <c r="K63" s="235"/>
      <c r="L63" s="235"/>
      <c r="M63" s="257"/>
      <c r="N63" s="257"/>
      <c r="O63" s="257"/>
      <c r="P63" s="257"/>
      <c r="Q63" s="257"/>
    </row>
    <row r="64" spans="1:17" s="233" customFormat="1" ht="51.75" hidden="1">
      <c r="A64" s="255"/>
      <c r="B64" s="450" t="s">
        <v>49</v>
      </c>
      <c r="C64" s="451"/>
      <c r="D64" s="451"/>
      <c r="E64" s="451"/>
      <c r="F64" s="451"/>
      <c r="G64" s="451"/>
      <c r="H64" s="451"/>
      <c r="I64" s="454"/>
      <c r="J64" s="257"/>
      <c r="K64" s="235"/>
      <c r="L64" s="235"/>
      <c r="M64" s="257"/>
      <c r="N64" s="257"/>
      <c r="O64" s="257"/>
      <c r="P64" s="257"/>
      <c r="Q64" s="257"/>
    </row>
    <row r="65" spans="1:17" s="233" customFormat="1" ht="63" hidden="1" customHeight="1">
      <c r="A65" s="255"/>
      <c r="B65" s="456" t="s">
        <v>42</v>
      </c>
      <c r="C65" s="457"/>
      <c r="D65" s="458" t="s">
        <v>69</v>
      </c>
      <c r="E65" s="459"/>
      <c r="F65" s="459"/>
      <c r="G65" s="459"/>
      <c r="H65" s="459"/>
      <c r="I65" s="460"/>
      <c r="J65" s="257"/>
      <c r="K65" s="257"/>
      <c r="L65" s="257"/>
      <c r="M65" s="257"/>
      <c r="N65" s="257"/>
      <c r="O65" s="257"/>
      <c r="P65" s="257"/>
      <c r="Q65" s="257"/>
    </row>
    <row r="66" spans="1:17" s="233" customFormat="1" ht="72" hidden="1" customHeight="1">
      <c r="A66" s="255"/>
      <c r="B66" s="455" t="str">
        <f>$D$21</f>
        <v>HEATHER LIGHT GREY</v>
      </c>
      <c r="C66" s="455" t="str">
        <f t="shared" ref="C66" si="12">$E$28</f>
        <v>HEATHER GREY</v>
      </c>
      <c r="D66" s="461" t="s">
        <v>178</v>
      </c>
      <c r="E66" s="462"/>
      <c r="F66" s="462"/>
      <c r="G66" s="462"/>
      <c r="H66" s="462"/>
      <c r="I66" s="463"/>
      <c r="J66" s="257"/>
      <c r="K66" s="257"/>
      <c r="L66" s="257"/>
      <c r="M66" s="257"/>
      <c r="N66" s="257"/>
      <c r="O66" s="257"/>
    </row>
    <row r="67" spans="1:17" s="233" customFormat="1" ht="29.1" hidden="1" customHeight="1">
      <c r="A67" s="255"/>
      <c r="B67" s="258"/>
      <c r="C67" s="259"/>
      <c r="D67" s="260"/>
      <c r="E67" s="261"/>
      <c r="F67" s="261"/>
      <c r="G67" s="261"/>
      <c r="H67" s="261"/>
      <c r="I67" s="262"/>
      <c r="J67" s="257"/>
      <c r="K67" s="257"/>
      <c r="L67" s="257"/>
      <c r="M67" s="257"/>
      <c r="N67" s="257"/>
      <c r="O67" s="257"/>
    </row>
    <row r="68" spans="1:17" s="233" customFormat="1" ht="51.75" hidden="1">
      <c r="A68" s="255"/>
      <c r="B68" s="450" t="s">
        <v>70</v>
      </c>
      <c r="C68" s="451"/>
      <c r="D68" s="452"/>
      <c r="E68" s="452"/>
      <c r="F68" s="452"/>
      <c r="G68" s="452"/>
      <c r="H68" s="452"/>
      <c r="I68" s="453"/>
      <c r="J68" s="257"/>
      <c r="K68" s="257"/>
      <c r="L68" s="257"/>
    </row>
    <row r="69" spans="1:17" s="233" customFormat="1" ht="56.25" hidden="1" customHeight="1">
      <c r="A69" s="255"/>
      <c r="B69" s="464"/>
      <c r="C69" s="465"/>
      <c r="D69" s="263" t="s">
        <v>182</v>
      </c>
      <c r="E69" s="263" t="s">
        <v>60</v>
      </c>
      <c r="F69" s="263" t="s">
        <v>10</v>
      </c>
      <c r="G69" s="263" t="s">
        <v>57</v>
      </c>
      <c r="H69" s="263" t="s">
        <v>58</v>
      </c>
      <c r="I69" s="263" t="s">
        <v>59</v>
      </c>
      <c r="J69" s="257"/>
    </row>
    <row r="70" spans="1:17" s="233" customFormat="1" ht="67.5" hidden="1" customHeight="1">
      <c r="A70" s="255"/>
      <c r="B70" s="466" t="s">
        <v>183</v>
      </c>
      <c r="C70" s="466"/>
      <c r="D70" s="264"/>
      <c r="E70" s="265"/>
      <c r="F70" s="265"/>
      <c r="G70" s="265"/>
      <c r="H70" s="265"/>
      <c r="I70" s="265"/>
      <c r="J70" s="257"/>
    </row>
    <row r="71" spans="1:17" s="233" customFormat="1" ht="51.75">
      <c r="A71" s="255"/>
      <c r="B71" s="255"/>
      <c r="C71" s="255"/>
      <c r="D71" s="255"/>
      <c r="E71" s="255"/>
      <c r="F71" s="255"/>
      <c r="G71" s="255"/>
      <c r="H71" s="255"/>
      <c r="I71" s="255"/>
      <c r="J71" s="257"/>
      <c r="K71" s="257"/>
      <c r="L71" s="257"/>
      <c r="M71" s="257"/>
      <c r="N71" s="257"/>
      <c r="O71" s="257"/>
      <c r="P71" s="257"/>
      <c r="Q71" s="257"/>
    </row>
    <row r="72" spans="1:17" s="255" customFormat="1" ht="48.6" customHeight="1">
      <c r="A72" s="238">
        <v>3</v>
      </c>
      <c r="B72" s="256" t="s">
        <v>207</v>
      </c>
      <c r="C72" s="232" t="s">
        <v>213</v>
      </c>
      <c r="D72" s="232"/>
      <c r="E72" s="232"/>
      <c r="F72" s="232"/>
      <c r="G72" s="257"/>
      <c r="H72" s="257"/>
      <c r="I72" s="257"/>
      <c r="J72" s="257"/>
      <c r="K72" s="235"/>
      <c r="L72" s="235"/>
      <c r="M72" s="257"/>
      <c r="N72" s="257"/>
      <c r="O72" s="257"/>
      <c r="P72" s="257"/>
      <c r="Q72" s="257"/>
    </row>
    <row r="73" spans="1:17" s="233" customFormat="1" ht="51.75">
      <c r="A73" s="255"/>
      <c r="B73" s="255"/>
      <c r="C73" s="257"/>
      <c r="D73" s="257"/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7"/>
      <c r="P73" s="257"/>
      <c r="Q73" s="257"/>
    </row>
    <row r="74" spans="1:17" s="121" customFormat="1" ht="48" customHeight="1">
      <c r="B74" s="449" t="s">
        <v>78</v>
      </c>
      <c r="C74" s="449"/>
      <c r="D74" s="449"/>
      <c r="E74" s="449"/>
      <c r="G74" s="346"/>
      <c r="N74" s="319"/>
      <c r="O74" s="347"/>
      <c r="P74" s="347"/>
      <c r="Q74" s="319"/>
    </row>
    <row r="75" spans="1:17" s="233" customFormat="1" ht="78" customHeight="1">
      <c r="A75" s="255">
        <v>1</v>
      </c>
      <c r="B75" s="267" t="s">
        <v>203</v>
      </c>
      <c r="C75" s="255"/>
      <c r="D75" s="255"/>
      <c r="G75" s="257"/>
      <c r="N75" s="252"/>
      <c r="O75" s="266"/>
      <c r="P75" s="266"/>
      <c r="Q75" s="252"/>
    </row>
    <row r="76" spans="1:17" s="233" customFormat="1" ht="78" customHeight="1">
      <c r="A76" s="255">
        <v>2</v>
      </c>
      <c r="B76" s="267" t="s">
        <v>205</v>
      </c>
      <c r="C76" s="255"/>
      <c r="D76" s="255"/>
      <c r="G76" s="257"/>
      <c r="N76" s="252"/>
      <c r="O76" s="266"/>
      <c r="P76" s="266"/>
      <c r="Q76" s="252"/>
    </row>
    <row r="77" spans="1:17" s="233" customFormat="1" ht="78" customHeight="1">
      <c r="A77" s="255">
        <v>3</v>
      </c>
      <c r="B77" s="267" t="s">
        <v>204</v>
      </c>
      <c r="C77" s="255"/>
      <c r="D77" s="255"/>
      <c r="G77" s="257"/>
      <c r="N77" s="252"/>
      <c r="O77" s="266"/>
      <c r="P77" s="266"/>
      <c r="Q77" s="252"/>
    </row>
    <row r="78" spans="1:17" s="232" customFormat="1" ht="104.25" customHeight="1">
      <c r="A78" s="238"/>
      <c r="B78" s="268" t="s">
        <v>61</v>
      </c>
      <c r="C78" s="269" t="s">
        <v>182</v>
      </c>
      <c r="D78" s="269" t="s">
        <v>60</v>
      </c>
      <c r="E78" s="269" t="s">
        <v>10</v>
      </c>
      <c r="F78" s="269" t="s">
        <v>57</v>
      </c>
      <c r="G78" s="269" t="s">
        <v>58</v>
      </c>
      <c r="H78" s="269" t="s">
        <v>59</v>
      </c>
      <c r="I78" s="269" t="s">
        <v>11</v>
      </c>
      <c r="M78" s="270"/>
      <c r="N78" s="271"/>
      <c r="O78" s="271"/>
      <c r="P78" s="270"/>
    </row>
    <row r="79" spans="1:17" s="232" customFormat="1" ht="104.25" customHeight="1">
      <c r="A79" s="238"/>
      <c r="B79" s="272" t="s">
        <v>216</v>
      </c>
      <c r="C79" s="251">
        <f>F23</f>
        <v>0</v>
      </c>
      <c r="D79" s="251">
        <f t="shared" ref="D79:H79" si="13">G23</f>
        <v>59</v>
      </c>
      <c r="E79" s="251">
        <f t="shared" si="13"/>
        <v>117</v>
      </c>
      <c r="F79" s="251">
        <f t="shared" si="13"/>
        <v>110</v>
      </c>
      <c r="G79" s="251">
        <f t="shared" si="13"/>
        <v>52</v>
      </c>
      <c r="H79" s="251">
        <f t="shared" si="13"/>
        <v>40</v>
      </c>
      <c r="I79" s="251">
        <f>SUM(C79:H79)</f>
        <v>378</v>
      </c>
      <c r="M79" s="270"/>
      <c r="N79" s="271"/>
      <c r="O79" s="271"/>
      <c r="P79" s="270"/>
    </row>
    <row r="80" spans="1:17" s="95" customFormat="1" ht="132.94999999999999" customHeight="1">
      <c r="G80" s="96"/>
    </row>
    <row r="81" spans="7:7" s="95" customFormat="1" ht="33">
      <c r="G81" s="96"/>
    </row>
    <row r="82" spans="7:7" s="95" customFormat="1" ht="33">
      <c r="G82" s="96"/>
    </row>
    <row r="83" spans="7:7" s="95" customFormat="1" ht="33">
      <c r="G83" s="96"/>
    </row>
    <row r="84" spans="7:7" s="95" customFormat="1" ht="33">
      <c r="G84" s="96"/>
    </row>
    <row r="85" spans="7:7" s="95" customFormat="1" ht="33">
      <c r="G85" s="96"/>
    </row>
    <row r="86" spans="7:7" s="95" customFormat="1" ht="33">
      <c r="G86" s="96"/>
    </row>
    <row r="87" spans="7:7" s="95" customFormat="1" ht="33">
      <c r="G87" s="96"/>
    </row>
    <row r="88" spans="7:7" s="95" customFormat="1" ht="33">
      <c r="G88" s="96"/>
    </row>
    <row r="89" spans="7:7" s="95" customFormat="1" ht="33">
      <c r="G89" s="96"/>
    </row>
    <row r="90" spans="7:7" s="95" customFormat="1" ht="33">
      <c r="G90" s="96"/>
    </row>
    <row r="91" spans="7:7" s="95" customFormat="1" ht="33">
      <c r="G91" s="96"/>
    </row>
    <row r="92" spans="7:7" s="95" customFormat="1" ht="33">
      <c r="G92" s="96"/>
    </row>
    <row r="93" spans="7:7" s="95" customFormat="1" ht="33">
      <c r="G93" s="96"/>
    </row>
    <row r="94" spans="7:7" s="95" customFormat="1" ht="33">
      <c r="G94" s="96"/>
    </row>
    <row r="95" spans="7:7" s="95" customFormat="1" ht="33">
      <c r="G95" s="96"/>
    </row>
    <row r="96" spans="7:7" s="95" customFormat="1" ht="33">
      <c r="G96" s="96"/>
    </row>
    <row r="97" spans="7:7" s="95" customFormat="1" ht="33">
      <c r="G97" s="96"/>
    </row>
    <row r="98" spans="7:7" s="95" customFormat="1" ht="33">
      <c r="G98" s="96"/>
    </row>
    <row r="99" spans="7:7" s="95" customFormat="1" ht="33">
      <c r="G99" s="96"/>
    </row>
    <row r="100" spans="7:7" s="95" customFormat="1" ht="33">
      <c r="G100" s="96"/>
    </row>
    <row r="101" spans="7:7" s="95" customFormat="1" ht="33">
      <c r="G101" s="96"/>
    </row>
  </sheetData>
  <autoFilter ref="A32:R52" xr:uid="{00000000-0009-0000-0000-000000000000}">
    <filterColumn colId="0" showButton="0"/>
    <filterColumn colId="1" showButton="0"/>
    <filterColumn colId="2" showButton="0"/>
    <filterColumn colId="3" showButton="0"/>
    <filterColumn colId="7" showButton="0"/>
  </autoFilter>
  <mergeCells count="92">
    <mergeCell ref="P38:Q38"/>
    <mergeCell ref="A40:E40"/>
    <mergeCell ref="B42:E42"/>
    <mergeCell ref="C55:J55"/>
    <mergeCell ref="B57:C57"/>
    <mergeCell ref="B56:J56"/>
    <mergeCell ref="H57:I57"/>
    <mergeCell ref="A39:Q39"/>
    <mergeCell ref="B53:J53"/>
    <mergeCell ref="C54:J54"/>
    <mergeCell ref="B45:E45"/>
    <mergeCell ref="H45:I45"/>
    <mergeCell ref="B46:E46"/>
    <mergeCell ref="H46:I46"/>
    <mergeCell ref="P43:Q43"/>
    <mergeCell ref="P44:Q44"/>
    <mergeCell ref="P37:Q37"/>
    <mergeCell ref="P48:Q48"/>
    <mergeCell ref="P49:Q49"/>
    <mergeCell ref="P47:Q47"/>
    <mergeCell ref="B49:E49"/>
    <mergeCell ref="P46:Q46"/>
    <mergeCell ref="B37:E37"/>
    <mergeCell ref="H37:I37"/>
    <mergeCell ref="P40:Q40"/>
    <mergeCell ref="H40:I40"/>
    <mergeCell ref="H42:I42"/>
    <mergeCell ref="P42:Q42"/>
    <mergeCell ref="H41:I41"/>
    <mergeCell ref="P41:Q41"/>
    <mergeCell ref="B38:E38"/>
    <mergeCell ref="H38:I38"/>
    <mergeCell ref="P36:Q36"/>
    <mergeCell ref="B36:E36"/>
    <mergeCell ref="H36:I36"/>
    <mergeCell ref="H33:I33"/>
    <mergeCell ref="H35:I35"/>
    <mergeCell ref="P34:Q34"/>
    <mergeCell ref="B35:E35"/>
    <mergeCell ref="B34:E34"/>
    <mergeCell ref="H34:I34"/>
    <mergeCell ref="P32:Q32"/>
    <mergeCell ref="P33:Q33"/>
    <mergeCell ref="P35:Q35"/>
    <mergeCell ref="D9:F9"/>
    <mergeCell ref="G6:M9"/>
    <mergeCell ref="M12:Q12"/>
    <mergeCell ref="D12:F12"/>
    <mergeCell ref="B14:F14"/>
    <mergeCell ref="A32:E32"/>
    <mergeCell ref="B33:E33"/>
    <mergeCell ref="H32:I32"/>
    <mergeCell ref="N26:Q26"/>
    <mergeCell ref="N28:Q28"/>
    <mergeCell ref="A26:C26"/>
    <mergeCell ref="B28:C28"/>
    <mergeCell ref="A27:Q27"/>
    <mergeCell ref="B29:C29"/>
    <mergeCell ref="N29:Q29"/>
    <mergeCell ref="N2:O2"/>
    <mergeCell ref="P2:Q2"/>
    <mergeCell ref="N3:O3"/>
    <mergeCell ref="P3:Q3"/>
    <mergeCell ref="N4:O4"/>
    <mergeCell ref="P4:Q4"/>
    <mergeCell ref="C63:F63"/>
    <mergeCell ref="B74:E74"/>
    <mergeCell ref="B68:I68"/>
    <mergeCell ref="B64:I64"/>
    <mergeCell ref="B66:C66"/>
    <mergeCell ref="B65:C65"/>
    <mergeCell ref="D65:I65"/>
    <mergeCell ref="D66:I66"/>
    <mergeCell ref="B69:C69"/>
    <mergeCell ref="B70:C70"/>
    <mergeCell ref="B60:C60"/>
    <mergeCell ref="D60:J60"/>
    <mergeCell ref="B59:C59"/>
    <mergeCell ref="B47:E47"/>
    <mergeCell ref="H47:I47"/>
    <mergeCell ref="B48:E48"/>
    <mergeCell ref="H48:I48"/>
    <mergeCell ref="H49:I49"/>
    <mergeCell ref="D59:J59"/>
    <mergeCell ref="B58:C58"/>
    <mergeCell ref="D58:J58"/>
    <mergeCell ref="P45:Q45"/>
    <mergeCell ref="B41:E41"/>
    <mergeCell ref="B43:E43"/>
    <mergeCell ref="H43:I43"/>
    <mergeCell ref="B44:E44"/>
    <mergeCell ref="H44:I44"/>
  </mergeCells>
  <printOptions horizontalCentered="1"/>
  <pageMargins left="0.25" right="0.25" top="0.75" bottom="0.75" header="0.3" footer="0.3"/>
  <pageSetup paperSize="9" scale="15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2" manualBreakCount="2">
    <brk id="29" max="16" man="1"/>
    <brk id="49" max="16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7FA02-7ABB-4F40-A74E-1A5E4D037FF6}">
  <sheetPr filterMode="1">
    <pageSetUpPr fitToPage="1"/>
  </sheetPr>
  <dimension ref="A1:P192"/>
  <sheetViews>
    <sheetView view="pageBreakPreview" topLeftCell="A52" zoomScale="40" zoomScaleNormal="55" zoomScaleSheetLayoutView="40" zoomScalePageLayoutView="40" workbookViewId="0">
      <selection activeCell="L66" sqref="L66"/>
    </sheetView>
  </sheetViews>
  <sheetFormatPr defaultColWidth="9.140625" defaultRowHeight="16.5"/>
  <cols>
    <col min="1" max="1" width="8.42578125" style="49" customWidth="1"/>
    <col min="2" max="2" width="25" style="49" customWidth="1"/>
    <col min="3" max="3" width="24.140625" style="49" customWidth="1"/>
    <col min="4" max="4" width="29.5703125" style="49" customWidth="1"/>
    <col min="5" max="5" width="29.28515625" style="49" customWidth="1"/>
    <col min="6" max="6" width="24.5703125" style="49" customWidth="1"/>
    <col min="7" max="7" width="20" style="50" customWidth="1"/>
    <col min="8" max="8" width="16" style="49" customWidth="1"/>
    <col min="9" max="9" width="18.5703125" style="49" customWidth="1"/>
    <col min="10" max="10" width="16" style="49" customWidth="1"/>
    <col min="11" max="11" width="22.140625" style="49" customWidth="1"/>
    <col min="12" max="12" width="18.85546875" style="49" customWidth="1"/>
    <col min="13" max="13" width="14.140625" style="49" customWidth="1"/>
    <col min="14" max="15" width="13.42578125" style="49" customWidth="1"/>
    <col min="16" max="16" width="24.140625" style="49" customWidth="1"/>
    <col min="17" max="17" width="14.85546875" style="49" bestFit="1" customWidth="1"/>
    <col min="18" max="16384" width="9.140625" style="49"/>
  </cols>
  <sheetData>
    <row r="1" spans="1:16" s="1" customFormat="1" ht="39.950000000000003" customHeight="1">
      <c r="A1" s="53"/>
      <c r="B1" s="53"/>
      <c r="C1" s="53"/>
      <c r="D1" s="54"/>
      <c r="E1" s="53"/>
      <c r="F1" s="53"/>
      <c r="G1" s="53"/>
      <c r="H1" s="53"/>
      <c r="I1" s="53"/>
      <c r="J1" s="53"/>
      <c r="K1" s="53"/>
      <c r="L1" s="55"/>
      <c r="M1" s="638" t="s">
        <v>73</v>
      </c>
      <c r="N1" s="638" t="s">
        <v>73</v>
      </c>
      <c r="O1" s="639" t="s">
        <v>74</v>
      </c>
      <c r="P1" s="639"/>
    </row>
    <row r="2" spans="1:16" s="1" customFormat="1" ht="39.950000000000003" customHeight="1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5"/>
      <c r="M2" s="638" t="s">
        <v>75</v>
      </c>
      <c r="N2" s="638" t="s">
        <v>75</v>
      </c>
      <c r="O2" s="640" t="s">
        <v>76</v>
      </c>
      <c r="P2" s="640"/>
    </row>
    <row r="3" spans="1:16" s="1" customFormat="1" ht="39.950000000000003" customHeight="1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5"/>
      <c r="M3" s="638" t="s">
        <v>77</v>
      </c>
      <c r="N3" s="638" t="s">
        <v>77</v>
      </c>
      <c r="O3" s="641" t="s">
        <v>79</v>
      </c>
      <c r="P3" s="639"/>
    </row>
    <row r="4" spans="1:16" s="2" customFormat="1" ht="33" customHeight="1" thickBot="1">
      <c r="B4" s="3" t="s">
        <v>127</v>
      </c>
      <c r="G4" s="4"/>
    </row>
    <row r="5" spans="1:16" s="2" customFormat="1" ht="57.95" customHeight="1">
      <c r="B5" s="5" t="s">
        <v>0</v>
      </c>
      <c r="C5" s="5"/>
      <c r="D5" s="3"/>
      <c r="F5" s="6"/>
      <c r="G5" s="624" t="s">
        <v>139</v>
      </c>
      <c r="H5" s="625"/>
      <c r="I5" s="625"/>
      <c r="J5" s="625"/>
      <c r="K5" s="625"/>
      <c r="L5" s="626"/>
    </row>
    <row r="6" spans="1:16" s="7" customFormat="1" ht="57.95" customHeight="1">
      <c r="B6" s="8" t="s">
        <v>43</v>
      </c>
      <c r="C6" s="8"/>
      <c r="D6" s="9" t="s">
        <v>140</v>
      </c>
      <c r="E6" s="11"/>
      <c r="F6" s="8"/>
      <c r="G6" s="627"/>
      <c r="H6" s="628"/>
      <c r="I6" s="628"/>
      <c r="J6" s="628"/>
      <c r="K6" s="628"/>
      <c r="L6" s="629"/>
      <c r="M6" s="10"/>
      <c r="N6" s="10"/>
      <c r="O6" s="10"/>
      <c r="P6" s="10"/>
    </row>
    <row r="7" spans="1:16" s="7" customFormat="1" ht="57.95" customHeight="1">
      <c r="B7" s="8" t="s">
        <v>44</v>
      </c>
      <c r="C7" s="8"/>
      <c r="D7" s="9" t="s">
        <v>141</v>
      </c>
      <c r="E7" s="9"/>
      <c r="F7" s="8"/>
      <c r="G7" s="627"/>
      <c r="H7" s="628"/>
      <c r="I7" s="628"/>
      <c r="J7" s="628"/>
      <c r="K7" s="628"/>
      <c r="L7" s="629"/>
      <c r="M7" s="10"/>
      <c r="N7" s="10"/>
      <c r="O7" s="10"/>
      <c r="P7" s="10"/>
    </row>
    <row r="8" spans="1:16" s="7" customFormat="1" ht="57.95" customHeight="1" thickBot="1">
      <c r="B8" s="8" t="s">
        <v>45</v>
      </c>
      <c r="C8" s="8"/>
      <c r="D8" s="633" t="s">
        <v>142</v>
      </c>
      <c r="E8" s="633"/>
      <c r="F8" s="633"/>
      <c r="G8" s="630"/>
      <c r="H8" s="631"/>
      <c r="I8" s="631"/>
      <c r="J8" s="631"/>
      <c r="K8" s="631"/>
      <c r="L8" s="632"/>
      <c r="M8" s="10"/>
      <c r="N8" s="10"/>
      <c r="O8" s="10"/>
      <c r="P8" s="10"/>
    </row>
    <row r="9" spans="1:16" s="12" customFormat="1" ht="33">
      <c r="B9" s="13" t="s">
        <v>1</v>
      </c>
      <c r="C9" s="13"/>
      <c r="D9" s="153" t="s">
        <v>143</v>
      </c>
      <c r="E9" s="14"/>
      <c r="F9" s="15"/>
      <c r="G9" s="16"/>
      <c r="H9" s="15"/>
      <c r="I9" s="15"/>
      <c r="J9" s="15"/>
      <c r="K9" s="15"/>
      <c r="L9" s="15"/>
      <c r="M9" s="15"/>
      <c r="N9" s="15"/>
      <c r="O9" s="15"/>
      <c r="P9" s="15"/>
    </row>
    <row r="10" spans="1:16" s="12" customFormat="1" ht="33">
      <c r="B10" s="17" t="s">
        <v>2</v>
      </c>
      <c r="C10" s="17"/>
      <c r="D10" s="152" t="s">
        <v>144</v>
      </c>
      <c r="E10" s="18"/>
      <c r="F10" s="18"/>
      <c r="G10" s="19"/>
      <c r="H10" s="18"/>
      <c r="I10" s="20"/>
      <c r="J10" s="20" t="s">
        <v>46</v>
      </c>
      <c r="K10" s="20"/>
      <c r="L10" s="20" t="s">
        <v>145</v>
      </c>
      <c r="M10" s="21"/>
      <c r="N10" s="21"/>
      <c r="O10" s="21"/>
      <c r="P10" s="21"/>
    </row>
    <row r="11" spans="1:16" s="12" customFormat="1" ht="68.25" customHeight="1">
      <c r="B11" s="20" t="s">
        <v>3</v>
      </c>
      <c r="C11" s="20"/>
      <c r="D11" s="634">
        <v>44964</v>
      </c>
      <c r="E11" s="635"/>
      <c r="F11" s="635"/>
      <c r="G11" s="22"/>
      <c r="H11" s="23"/>
      <c r="I11" s="20"/>
      <c r="J11" s="20" t="s">
        <v>4</v>
      </c>
      <c r="K11" s="20"/>
      <c r="L11" s="636" t="s">
        <v>128</v>
      </c>
      <c r="M11" s="636"/>
      <c r="N11" s="636"/>
      <c r="O11" s="636"/>
      <c r="P11" s="636"/>
    </row>
    <row r="12" spans="1:16" s="12" customFormat="1" ht="33">
      <c r="B12" s="20" t="s">
        <v>5</v>
      </c>
      <c r="C12" s="20"/>
      <c r="D12" s="24"/>
      <c r="E12" s="20"/>
      <c r="F12" s="20"/>
      <c r="G12" s="25"/>
      <c r="H12" s="26"/>
      <c r="I12" s="20"/>
      <c r="J12" s="20" t="s">
        <v>40</v>
      </c>
      <c r="L12" s="20" t="s">
        <v>112</v>
      </c>
      <c r="M12" s="20"/>
      <c r="N12" s="26"/>
      <c r="O12" s="26"/>
      <c r="P12" s="21"/>
    </row>
    <row r="13" spans="1:16" s="12" customFormat="1" ht="33">
      <c r="B13" s="637"/>
      <c r="C13" s="637"/>
      <c r="D13" s="637"/>
      <c r="E13" s="637"/>
      <c r="F13" s="637"/>
      <c r="G13" s="25"/>
      <c r="H13" s="26"/>
      <c r="I13" s="20"/>
      <c r="J13" s="20" t="s">
        <v>6</v>
      </c>
      <c r="K13" s="20"/>
      <c r="L13" s="20" t="s">
        <v>129</v>
      </c>
      <c r="M13" s="26"/>
      <c r="N13" s="21"/>
      <c r="O13" s="21"/>
      <c r="P13" s="26"/>
    </row>
    <row r="14" spans="1:16" s="12" customFormat="1" ht="33">
      <c r="B14" s="20" t="s">
        <v>50</v>
      </c>
      <c r="C14" s="20"/>
      <c r="D14" s="20" t="s">
        <v>7</v>
      </c>
      <c r="E14" s="20"/>
      <c r="F14" s="20"/>
      <c r="G14" s="27"/>
      <c r="H14" s="20"/>
      <c r="I14" s="20"/>
      <c r="J14" s="20" t="s">
        <v>8</v>
      </c>
      <c r="K14" s="20"/>
      <c r="L14" s="21" t="s">
        <v>83</v>
      </c>
      <c r="M14" s="21"/>
      <c r="N14" s="21"/>
      <c r="O14" s="21"/>
      <c r="P14" s="21"/>
    </row>
    <row r="15" spans="1:16" s="12" customFormat="1" ht="21" customHeight="1">
      <c r="B15" s="28" t="s">
        <v>64</v>
      </c>
      <c r="C15" s="28"/>
      <c r="D15" s="28"/>
      <c r="E15" s="13"/>
      <c r="F15" s="13"/>
      <c r="G15" s="29"/>
      <c r="H15" s="13"/>
      <c r="I15" s="13"/>
      <c r="J15" s="13"/>
      <c r="K15" s="13"/>
      <c r="L15" s="13"/>
      <c r="M15" s="13"/>
      <c r="N15" s="13"/>
      <c r="O15" s="13"/>
      <c r="P15" s="13"/>
    </row>
    <row r="16" spans="1:16" s="30" customFormat="1" ht="18.75" customHeight="1"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</row>
    <row r="17" spans="2:16" s="121" customFormat="1" ht="80.25" hidden="1" customHeight="1">
      <c r="B17" s="117"/>
      <c r="C17" s="118" t="s">
        <v>72</v>
      </c>
      <c r="D17" s="118" t="s">
        <v>9</v>
      </c>
      <c r="E17" s="119" t="s">
        <v>56</v>
      </c>
      <c r="F17" s="119"/>
      <c r="G17" s="119" t="s">
        <v>60</v>
      </c>
      <c r="H17" s="119" t="s">
        <v>10</v>
      </c>
      <c r="I17" s="119" t="s">
        <v>57</v>
      </c>
      <c r="J17" s="119" t="s">
        <v>58</v>
      </c>
      <c r="K17" s="119" t="s">
        <v>59</v>
      </c>
      <c r="L17" s="119"/>
      <c r="M17" s="119"/>
      <c r="N17" s="119"/>
      <c r="O17" s="119"/>
      <c r="P17" s="120" t="s">
        <v>11</v>
      </c>
    </row>
    <row r="18" spans="2:16" s="121" customFormat="1" ht="80.25" hidden="1" customHeight="1">
      <c r="B18" s="122" t="s">
        <v>12</v>
      </c>
      <c r="C18" s="123"/>
      <c r="D18" s="124" t="s">
        <v>39</v>
      </c>
      <c r="E18" s="125"/>
      <c r="F18" s="126"/>
      <c r="G18" s="126">
        <v>0</v>
      </c>
      <c r="H18" s="126">
        <v>0</v>
      </c>
      <c r="I18" s="126">
        <v>0</v>
      </c>
      <c r="J18" s="126">
        <v>0</v>
      </c>
      <c r="K18" s="126">
        <v>0</v>
      </c>
      <c r="L18" s="126"/>
      <c r="M18" s="126"/>
      <c r="N18" s="126"/>
      <c r="O18" s="126"/>
      <c r="P18" s="127">
        <f>SUM(E18:O18)</f>
        <v>0</v>
      </c>
    </row>
    <row r="19" spans="2:16" s="121" customFormat="1" ht="80.25" hidden="1" customHeight="1">
      <c r="B19" s="122" t="s">
        <v>63</v>
      </c>
      <c r="C19" s="123"/>
      <c r="D19" s="125" t="str">
        <f>+D18</f>
        <v>BLACK</v>
      </c>
      <c r="E19" s="125"/>
      <c r="F19" s="126"/>
      <c r="G19" s="128">
        <v>0</v>
      </c>
      <c r="H19" s="128">
        <v>0</v>
      </c>
      <c r="I19" s="128">
        <v>0</v>
      </c>
      <c r="J19" s="128">
        <v>0</v>
      </c>
      <c r="K19" s="128">
        <v>0</v>
      </c>
      <c r="L19" s="128"/>
      <c r="M19" s="128"/>
      <c r="N19" s="128"/>
      <c r="O19" s="128"/>
      <c r="P19" s="127">
        <f>SUM(E19:O19)</f>
        <v>0</v>
      </c>
    </row>
    <row r="20" spans="2:16" s="114" customFormat="1" ht="80.25" hidden="1" customHeight="1">
      <c r="B20" s="129" t="s">
        <v>13</v>
      </c>
      <c r="C20" s="129"/>
      <c r="D20" s="130" t="str">
        <f>+D19</f>
        <v>BLACK</v>
      </c>
      <c r="E20" s="131"/>
      <c r="F20" s="132"/>
      <c r="G20" s="151">
        <f>SUM(G18:G19)</f>
        <v>0</v>
      </c>
      <c r="H20" s="151">
        <f t="shared" ref="H20:K20" si="0">SUM(H18:H19)</f>
        <v>0</v>
      </c>
      <c r="I20" s="151">
        <f t="shared" si="0"/>
        <v>0</v>
      </c>
      <c r="J20" s="151">
        <f t="shared" si="0"/>
        <v>0</v>
      </c>
      <c r="K20" s="151">
        <f t="shared" si="0"/>
        <v>0</v>
      </c>
      <c r="L20" s="132"/>
      <c r="M20" s="132"/>
      <c r="N20" s="132"/>
      <c r="O20" s="132"/>
      <c r="P20" s="132">
        <f>SUM(P18:P19)</f>
        <v>0</v>
      </c>
    </row>
    <row r="21" spans="2:16" s="121" customFormat="1" ht="39.75" customHeight="1">
      <c r="B21" s="133"/>
      <c r="C21" s="133"/>
      <c r="D21" s="133"/>
      <c r="E21" s="134"/>
      <c r="F21" s="134"/>
      <c r="G21" s="135"/>
      <c r="H21" s="134"/>
      <c r="I21" s="134"/>
      <c r="J21" s="134"/>
      <c r="K21" s="134"/>
      <c r="L21" s="136"/>
      <c r="M21" s="136"/>
      <c r="N21" s="136"/>
      <c r="O21" s="136"/>
      <c r="P21" s="137"/>
    </row>
    <row r="22" spans="2:16" s="172" customFormat="1" ht="91.5" customHeight="1">
      <c r="B22" s="167"/>
      <c r="C22" s="168" t="s">
        <v>72</v>
      </c>
      <c r="D22" s="168" t="s">
        <v>9</v>
      </c>
      <c r="E22" s="169" t="s">
        <v>56</v>
      </c>
      <c r="F22" s="169"/>
      <c r="G22" s="169" t="s">
        <v>60</v>
      </c>
      <c r="H22" s="169" t="s">
        <v>10</v>
      </c>
      <c r="I22" s="169" t="s">
        <v>57</v>
      </c>
      <c r="J22" s="169" t="s">
        <v>58</v>
      </c>
      <c r="K22" s="169" t="s">
        <v>59</v>
      </c>
      <c r="L22" s="170"/>
      <c r="M22" s="170"/>
      <c r="N22" s="170"/>
      <c r="O22" s="170"/>
      <c r="P22" s="171" t="s">
        <v>11</v>
      </c>
    </row>
    <row r="23" spans="2:16" s="172" customFormat="1" ht="91.5" customHeight="1">
      <c r="B23" s="173" t="s">
        <v>12</v>
      </c>
      <c r="C23" s="174"/>
      <c r="D23" s="175" t="s">
        <v>146</v>
      </c>
      <c r="E23" s="176"/>
      <c r="F23" s="177"/>
      <c r="G23" s="177">
        <v>126</v>
      </c>
      <c r="H23" s="177">
        <v>255</v>
      </c>
      <c r="I23" s="177">
        <v>236</v>
      </c>
      <c r="J23" s="177">
        <v>100</v>
      </c>
      <c r="K23" s="177">
        <v>14</v>
      </c>
      <c r="L23" s="177"/>
      <c r="M23" s="177"/>
      <c r="N23" s="177"/>
      <c r="O23" s="177"/>
      <c r="P23" s="178">
        <f>SUM(E23:O23)</f>
        <v>731</v>
      </c>
    </row>
    <row r="24" spans="2:16" s="172" customFormat="1" ht="91.5" customHeight="1">
      <c r="B24" s="173" t="s">
        <v>63</v>
      </c>
      <c r="C24" s="174"/>
      <c r="D24" s="176" t="str">
        <f>+D23</f>
        <v>GREY HEATHER</v>
      </c>
      <c r="E24" s="176"/>
      <c r="F24" s="177"/>
      <c r="G24" s="179">
        <f>ROUNDUP(G23*5%,0)</f>
        <v>7</v>
      </c>
      <c r="H24" s="179">
        <f t="shared" ref="H24:K24" si="1">ROUNDUP(H23*5%,0)</f>
        <v>13</v>
      </c>
      <c r="I24" s="179">
        <f t="shared" si="1"/>
        <v>12</v>
      </c>
      <c r="J24" s="179">
        <f t="shared" si="1"/>
        <v>5</v>
      </c>
      <c r="K24" s="179">
        <f t="shared" si="1"/>
        <v>1</v>
      </c>
      <c r="L24" s="179"/>
      <c r="M24" s="179"/>
      <c r="N24" s="179"/>
      <c r="O24" s="179"/>
      <c r="P24" s="178">
        <f>SUM(E24:O24)</f>
        <v>38</v>
      </c>
    </row>
    <row r="25" spans="2:16" s="185" customFormat="1" ht="91.5" customHeight="1">
      <c r="B25" s="180" t="s">
        <v>13</v>
      </c>
      <c r="C25" s="180"/>
      <c r="D25" s="181" t="str">
        <f>+D24</f>
        <v>GREY HEATHER</v>
      </c>
      <c r="E25" s="182"/>
      <c r="F25" s="183"/>
      <c r="G25" s="183">
        <f>SUM(G23:G24)</f>
        <v>133</v>
      </c>
      <c r="H25" s="183">
        <f>SUM(H23:H24)</f>
        <v>268</v>
      </c>
      <c r="I25" s="183">
        <f>SUM(I23:I24)</f>
        <v>248</v>
      </c>
      <c r="J25" s="183">
        <f>SUM(J23:J24)</f>
        <v>105</v>
      </c>
      <c r="K25" s="183">
        <f>SUM(K23:K24)</f>
        <v>15</v>
      </c>
      <c r="L25" s="184"/>
      <c r="M25" s="184"/>
      <c r="N25" s="184"/>
      <c r="O25" s="184"/>
      <c r="P25" s="183">
        <f>SUM(P23:P24)</f>
        <v>769</v>
      </c>
    </row>
    <row r="26" spans="2:16" s="121" customFormat="1" ht="39.75" customHeight="1">
      <c r="B26" s="133"/>
      <c r="C26" s="133"/>
      <c r="D26" s="133"/>
      <c r="E26" s="134"/>
      <c r="F26" s="134"/>
      <c r="G26" s="135"/>
      <c r="H26" s="134"/>
      <c r="I26" s="134"/>
      <c r="J26" s="134"/>
      <c r="K26" s="134"/>
      <c r="L26" s="136"/>
      <c r="M26" s="136"/>
      <c r="N26" s="136"/>
      <c r="O26" s="136"/>
      <c r="P26" s="137"/>
    </row>
    <row r="27" spans="2:16" s="121" customFormat="1" ht="74.25" hidden="1" customHeight="1">
      <c r="B27" s="122"/>
      <c r="C27" s="123" t="s">
        <v>72</v>
      </c>
      <c r="D27" s="124" t="s">
        <v>9</v>
      </c>
      <c r="E27" s="125" t="s">
        <v>56</v>
      </c>
      <c r="F27" s="126"/>
      <c r="G27" s="126" t="s">
        <v>60</v>
      </c>
      <c r="H27" s="126" t="s">
        <v>10</v>
      </c>
      <c r="I27" s="126" t="s">
        <v>57</v>
      </c>
      <c r="J27" s="126" t="s">
        <v>58</v>
      </c>
      <c r="K27" s="126" t="s">
        <v>59</v>
      </c>
      <c r="L27" s="126"/>
      <c r="M27" s="126"/>
      <c r="N27" s="126"/>
      <c r="O27" s="126"/>
      <c r="P27" s="127" t="s">
        <v>11</v>
      </c>
    </row>
    <row r="28" spans="2:16" s="121" customFormat="1" ht="111.75" hidden="1" customHeight="1">
      <c r="B28" s="122" t="s">
        <v>12</v>
      </c>
      <c r="C28" s="123"/>
      <c r="D28" s="615" t="s">
        <v>147</v>
      </c>
      <c r="E28" s="615"/>
      <c r="F28" s="615"/>
      <c r="G28" s="126">
        <v>0</v>
      </c>
      <c r="H28" s="126">
        <v>0</v>
      </c>
      <c r="I28" s="126">
        <v>0</v>
      </c>
      <c r="J28" s="126">
        <v>0</v>
      </c>
      <c r="K28" s="126">
        <v>0</v>
      </c>
      <c r="L28" s="128"/>
      <c r="M28" s="128"/>
      <c r="N28" s="128"/>
      <c r="O28" s="128"/>
      <c r="P28" s="127">
        <f>SUM(E28:O28)</f>
        <v>0</v>
      </c>
    </row>
    <row r="29" spans="2:16" s="121" customFormat="1" ht="100.5" hidden="1" customHeight="1">
      <c r="B29" s="122" t="s">
        <v>63</v>
      </c>
      <c r="C29" s="123"/>
      <c r="D29" s="615" t="str">
        <f>+D28</f>
        <v>WASHED BURGUNDY</v>
      </c>
      <c r="E29" s="615"/>
      <c r="F29" s="615"/>
      <c r="G29" s="128">
        <v>0</v>
      </c>
      <c r="H29" s="128">
        <v>0</v>
      </c>
      <c r="I29" s="128">
        <v>0</v>
      </c>
      <c r="J29" s="128">
        <v>0</v>
      </c>
      <c r="K29" s="128">
        <v>0</v>
      </c>
      <c r="L29" s="128"/>
      <c r="M29" s="128"/>
      <c r="N29" s="128"/>
      <c r="O29" s="128"/>
      <c r="P29" s="127">
        <f>SUM(E29:O29)</f>
        <v>0</v>
      </c>
    </row>
    <row r="30" spans="2:16" s="121" customFormat="1" ht="111.75" hidden="1" customHeight="1">
      <c r="B30" s="150" t="s">
        <v>13</v>
      </c>
      <c r="C30" s="148"/>
      <c r="D30" s="616" t="str">
        <f>+D29</f>
        <v>WASHED BURGUNDY</v>
      </c>
      <c r="E30" s="616"/>
      <c r="F30" s="616"/>
      <c r="G30" s="147">
        <f>SUM(G28:G29)</f>
        <v>0</v>
      </c>
      <c r="H30" s="147">
        <f t="shared" ref="H30:K30" si="2">SUM(H28:H29)</f>
        <v>0</v>
      </c>
      <c r="I30" s="147">
        <f t="shared" si="2"/>
        <v>0</v>
      </c>
      <c r="J30" s="147">
        <f t="shared" si="2"/>
        <v>0</v>
      </c>
      <c r="K30" s="147">
        <f t="shared" si="2"/>
        <v>0</v>
      </c>
      <c r="L30" s="147"/>
      <c r="M30" s="147"/>
      <c r="N30" s="147"/>
      <c r="O30" s="147"/>
      <c r="P30" s="149">
        <f>SUM(P28:P29)</f>
        <v>0</v>
      </c>
    </row>
    <row r="31" spans="2:16" s="121" customFormat="1" ht="39.75" hidden="1" customHeight="1">
      <c r="B31" s="133"/>
      <c r="C31" s="133"/>
      <c r="D31" s="133"/>
      <c r="E31" s="134"/>
      <c r="F31" s="134"/>
      <c r="G31" s="135"/>
      <c r="H31" s="134"/>
      <c r="I31" s="134"/>
      <c r="J31" s="134"/>
      <c r="K31" s="134"/>
      <c r="L31" s="136"/>
      <c r="M31" s="136"/>
      <c r="N31" s="136"/>
      <c r="O31" s="136"/>
      <c r="P31" s="137"/>
    </row>
    <row r="32" spans="2:16" s="121" customFormat="1" ht="74.25" hidden="1" customHeight="1">
      <c r="B32" s="117"/>
      <c r="C32" s="118" t="s">
        <v>72</v>
      </c>
      <c r="D32" s="118" t="s">
        <v>9</v>
      </c>
      <c r="E32" s="147" t="s">
        <v>56</v>
      </c>
      <c r="F32" s="147"/>
      <c r="G32" s="147" t="s">
        <v>60</v>
      </c>
      <c r="H32" s="147" t="s">
        <v>10</v>
      </c>
      <c r="I32" s="147" t="s">
        <v>57</v>
      </c>
      <c r="J32" s="147" t="s">
        <v>58</v>
      </c>
      <c r="K32" s="147" t="s">
        <v>59</v>
      </c>
      <c r="L32" s="147"/>
      <c r="M32" s="147"/>
      <c r="N32" s="147"/>
      <c r="O32" s="147"/>
      <c r="P32" s="120" t="s">
        <v>11</v>
      </c>
    </row>
    <row r="33" spans="1:16" s="121" customFormat="1" ht="74.25" hidden="1" customHeight="1">
      <c r="B33" s="122" t="s">
        <v>12</v>
      </c>
      <c r="C33" s="123"/>
      <c r="D33" s="124" t="s">
        <v>148</v>
      </c>
      <c r="E33" s="125"/>
      <c r="F33" s="126"/>
      <c r="G33" s="126">
        <v>0</v>
      </c>
      <c r="H33" s="126">
        <v>0</v>
      </c>
      <c r="I33" s="126">
        <v>0</v>
      </c>
      <c r="J33" s="126">
        <v>0</v>
      </c>
      <c r="K33" s="126">
        <v>0</v>
      </c>
      <c r="L33" s="126"/>
      <c r="M33" s="126"/>
      <c r="N33" s="126"/>
      <c r="O33" s="126"/>
      <c r="P33" s="127">
        <f>SUM(E33:O33)</f>
        <v>0</v>
      </c>
    </row>
    <row r="34" spans="1:16" s="121" customFormat="1" ht="74.25" hidden="1" customHeight="1">
      <c r="B34" s="122" t="s">
        <v>63</v>
      </c>
      <c r="C34" s="123"/>
      <c r="D34" s="125" t="str">
        <f>+D33</f>
        <v>LIME</v>
      </c>
      <c r="E34" s="125"/>
      <c r="F34" s="126"/>
      <c r="G34" s="128">
        <v>0</v>
      </c>
      <c r="H34" s="128">
        <v>0</v>
      </c>
      <c r="I34" s="128">
        <v>0</v>
      </c>
      <c r="J34" s="128">
        <v>0</v>
      </c>
      <c r="K34" s="128">
        <v>0</v>
      </c>
      <c r="L34" s="128"/>
      <c r="M34" s="128"/>
      <c r="N34" s="128"/>
      <c r="O34" s="128"/>
      <c r="P34" s="127">
        <f>SUM(E34:O34)</f>
        <v>0</v>
      </c>
    </row>
    <row r="35" spans="1:16" s="114" customFormat="1" ht="74.25" hidden="1" customHeight="1">
      <c r="B35" s="129" t="s">
        <v>13</v>
      </c>
      <c r="C35" s="129"/>
      <c r="D35" s="130" t="str">
        <f>+D34</f>
        <v>LIME</v>
      </c>
      <c r="E35" s="131"/>
      <c r="F35" s="132"/>
      <c r="G35" s="132">
        <f>SUM(G33:G34)</f>
        <v>0</v>
      </c>
      <c r="H35" s="132">
        <f t="shared" ref="H35:K35" si="3">SUM(H33:H34)</f>
        <v>0</v>
      </c>
      <c r="I35" s="132">
        <f t="shared" si="3"/>
        <v>0</v>
      </c>
      <c r="J35" s="132">
        <f t="shared" si="3"/>
        <v>0</v>
      </c>
      <c r="K35" s="132">
        <f t="shared" si="3"/>
        <v>0</v>
      </c>
      <c r="L35" s="132"/>
      <c r="M35" s="132"/>
      <c r="N35" s="132"/>
      <c r="O35" s="132"/>
      <c r="P35" s="132">
        <f>SUM(P33:P34)</f>
        <v>0</v>
      </c>
    </row>
    <row r="36" spans="1:16" s="121" customFormat="1" ht="74.25" hidden="1" customHeight="1">
      <c r="B36" s="122"/>
      <c r="C36" s="123"/>
      <c r="D36" s="125"/>
      <c r="E36" s="125"/>
      <c r="F36" s="126"/>
      <c r="G36" s="128"/>
      <c r="H36" s="128"/>
      <c r="I36" s="128"/>
      <c r="J36" s="128"/>
      <c r="K36" s="128"/>
      <c r="L36" s="128"/>
      <c r="M36" s="128"/>
      <c r="N36" s="128"/>
      <c r="O36" s="128"/>
      <c r="P36" s="127"/>
    </row>
    <row r="37" spans="1:16" s="121" customFormat="1" ht="74.25" hidden="1" customHeight="1">
      <c r="B37" s="117"/>
      <c r="C37" s="118" t="s">
        <v>72</v>
      </c>
      <c r="D37" s="118" t="s">
        <v>9</v>
      </c>
      <c r="E37" s="119" t="s">
        <v>56</v>
      </c>
      <c r="F37" s="119"/>
      <c r="G37" s="119" t="s">
        <v>60</v>
      </c>
      <c r="H37" s="119" t="s">
        <v>10</v>
      </c>
      <c r="I37" s="119" t="s">
        <v>57</v>
      </c>
      <c r="J37" s="119" t="s">
        <v>58</v>
      </c>
      <c r="K37" s="119" t="s">
        <v>59</v>
      </c>
      <c r="L37" s="119"/>
      <c r="M37" s="119"/>
      <c r="N37" s="119"/>
      <c r="O37" s="119"/>
      <c r="P37" s="120" t="s">
        <v>11</v>
      </c>
    </row>
    <row r="38" spans="1:16" s="121" customFormat="1" ht="74.25" hidden="1" customHeight="1">
      <c r="B38" s="122" t="s">
        <v>12</v>
      </c>
      <c r="C38" s="123"/>
      <c r="D38" s="124" t="s">
        <v>109</v>
      </c>
      <c r="E38" s="125"/>
      <c r="F38" s="126"/>
      <c r="G38" s="126">
        <v>0</v>
      </c>
      <c r="H38" s="126">
        <v>2</v>
      </c>
      <c r="I38" s="126">
        <v>0</v>
      </c>
      <c r="J38" s="126">
        <v>0</v>
      </c>
      <c r="K38" s="126">
        <v>0</v>
      </c>
      <c r="L38" s="126"/>
      <c r="M38" s="126"/>
      <c r="N38" s="126"/>
      <c r="O38" s="126"/>
      <c r="P38" s="127">
        <f>SUM(E38:O38)</f>
        <v>2</v>
      </c>
    </row>
    <row r="39" spans="1:16" s="121" customFormat="1" ht="74.25" hidden="1" customHeight="1">
      <c r="B39" s="122" t="s">
        <v>63</v>
      </c>
      <c r="C39" s="123"/>
      <c r="D39" s="125" t="str">
        <f>+D38</f>
        <v>GREEN</v>
      </c>
      <c r="E39" s="125"/>
      <c r="F39" s="126"/>
      <c r="G39" s="128">
        <v>0</v>
      </c>
      <c r="H39" s="128">
        <v>0</v>
      </c>
      <c r="I39" s="128">
        <v>0</v>
      </c>
      <c r="J39" s="128">
        <v>0</v>
      </c>
      <c r="K39" s="128">
        <v>0</v>
      </c>
      <c r="L39" s="128"/>
      <c r="M39" s="128"/>
      <c r="N39" s="128"/>
      <c r="O39" s="128"/>
      <c r="P39" s="127">
        <f>SUM(E39:O39)</f>
        <v>0</v>
      </c>
    </row>
    <row r="40" spans="1:16" s="114" customFormat="1" ht="74.25" hidden="1" customHeight="1">
      <c r="B40" s="129" t="s">
        <v>13</v>
      </c>
      <c r="C40" s="129"/>
      <c r="D40" s="130" t="str">
        <f>+D39</f>
        <v>GREEN</v>
      </c>
      <c r="E40" s="131"/>
      <c r="F40" s="132"/>
      <c r="G40" s="132">
        <f>SUM(G38:G39)</f>
        <v>0</v>
      </c>
      <c r="H40" s="132">
        <v>2</v>
      </c>
      <c r="I40" s="132">
        <f>SUM(I38:I39)</f>
        <v>0</v>
      </c>
      <c r="J40" s="132">
        <f>SUM(J38:J39)</f>
        <v>0</v>
      </c>
      <c r="K40" s="132">
        <f>SUM(K38:K39)</f>
        <v>0</v>
      </c>
      <c r="L40" s="132"/>
      <c r="M40" s="132"/>
      <c r="N40" s="132"/>
      <c r="O40" s="132"/>
      <c r="P40" s="132">
        <f>SUM(P38:P39)</f>
        <v>2</v>
      </c>
    </row>
    <row r="41" spans="1:16" s="108" customFormat="1" ht="39">
      <c r="B41" s="109"/>
      <c r="C41" s="109"/>
      <c r="E41" s="110"/>
      <c r="F41" s="111"/>
      <c r="G41" s="111"/>
      <c r="H41" s="111"/>
      <c r="I41" s="111"/>
      <c r="J41" s="111"/>
      <c r="K41" s="111"/>
      <c r="L41" s="6"/>
      <c r="M41" s="6"/>
      <c r="N41" s="6"/>
      <c r="O41" s="6"/>
      <c r="P41" s="111"/>
    </row>
    <row r="42" spans="1:16" s="185" customFormat="1" ht="102.75" customHeight="1">
      <c r="B42" s="186" t="s">
        <v>121</v>
      </c>
      <c r="C42" s="187"/>
      <c r="D42" s="186"/>
      <c r="E42" s="188"/>
      <c r="F42" s="189"/>
      <c r="G42" s="189">
        <f>G20+G25+G30+G35</f>
        <v>133</v>
      </c>
      <c r="H42" s="189">
        <f t="shared" ref="H42:K42" si="4">H20+H25+H30+H35</f>
        <v>268</v>
      </c>
      <c r="I42" s="189">
        <f t="shared" si="4"/>
        <v>248</v>
      </c>
      <c r="J42" s="189">
        <f t="shared" si="4"/>
        <v>105</v>
      </c>
      <c r="K42" s="189">
        <f t="shared" si="4"/>
        <v>15</v>
      </c>
      <c r="L42" s="189"/>
      <c r="M42" s="189"/>
      <c r="N42" s="189"/>
      <c r="O42" s="189"/>
      <c r="P42" s="189">
        <f t="shared" ref="P42" si="5">P20+P25+P30+P35</f>
        <v>769</v>
      </c>
    </row>
    <row r="43" spans="1:16" s="105" customFormat="1" ht="20.25" customHeight="1">
      <c r="B43" s="106"/>
      <c r="C43" s="107"/>
      <c r="D43" s="617" t="s">
        <v>130</v>
      </c>
      <c r="E43" s="617"/>
      <c r="F43" s="617"/>
      <c r="G43" s="617"/>
      <c r="H43" s="617"/>
      <c r="I43" s="617"/>
      <c r="J43" s="617"/>
      <c r="K43" s="617"/>
      <c r="L43" s="617"/>
      <c r="M43" s="617"/>
      <c r="N43" s="617"/>
      <c r="O43" s="617"/>
      <c r="P43" s="617"/>
    </row>
    <row r="44" spans="1:16" s="1" customFormat="1" ht="59.1" customHeight="1" thickBot="1">
      <c r="B44" s="75" t="s">
        <v>14</v>
      </c>
      <c r="C44" s="32"/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8"/>
      <c r="P44" s="618"/>
    </row>
    <row r="45" spans="1:16" s="33" customFormat="1" ht="120.75" thickBot="1">
      <c r="A45" s="619" t="s">
        <v>15</v>
      </c>
      <c r="B45" s="620"/>
      <c r="C45" s="620"/>
      <c r="D45" s="69" t="s">
        <v>16</v>
      </c>
      <c r="E45" s="70" t="s">
        <v>17</v>
      </c>
      <c r="F45" s="69" t="s">
        <v>18</v>
      </c>
      <c r="G45" s="71" t="s">
        <v>19</v>
      </c>
      <c r="H45" s="71" t="s">
        <v>20</v>
      </c>
      <c r="I45" s="71" t="s">
        <v>34</v>
      </c>
      <c r="J45" s="71" t="s">
        <v>35</v>
      </c>
      <c r="K45" s="71" t="s">
        <v>37</v>
      </c>
      <c r="L45" s="71" t="s">
        <v>36</v>
      </c>
      <c r="M45" s="621" t="s">
        <v>51</v>
      </c>
      <c r="N45" s="622"/>
      <c r="O45" s="622"/>
      <c r="P45" s="623"/>
    </row>
    <row r="46" spans="1:16" s="43" customFormat="1" ht="45.75" hidden="1" customHeight="1">
      <c r="A46" s="612" t="str">
        <f>D18</f>
        <v>BLACK</v>
      </c>
      <c r="B46" s="613"/>
      <c r="C46" s="613"/>
      <c r="D46" s="613"/>
      <c r="E46" s="613"/>
      <c r="F46" s="613"/>
      <c r="G46" s="613"/>
      <c r="H46" s="613"/>
      <c r="I46" s="613"/>
      <c r="J46" s="613"/>
      <c r="K46" s="613"/>
      <c r="L46" s="613"/>
      <c r="M46" s="613"/>
      <c r="N46" s="613"/>
      <c r="O46" s="613"/>
      <c r="P46" s="614"/>
    </row>
    <row r="47" spans="1:16" s="139" customFormat="1" ht="120" hidden="1" customHeight="1">
      <c r="A47" s="115">
        <v>1</v>
      </c>
      <c r="B47" s="607" t="str">
        <f>$L$11</f>
        <v>100% DRY COTTON FLEECE 410GSM</v>
      </c>
      <c r="C47" s="607"/>
      <c r="D47" s="116" t="s">
        <v>113</v>
      </c>
      <c r="E47" s="116" t="str">
        <f>A46</f>
        <v>BLACK</v>
      </c>
      <c r="F47" s="115" t="s">
        <v>10</v>
      </c>
      <c r="G47" s="138">
        <f>$P$20</f>
        <v>0</v>
      </c>
      <c r="H47" s="143">
        <v>1.5</v>
      </c>
      <c r="I47" s="142">
        <f t="shared" ref="I47:I49" si="6">G47*H47</f>
        <v>0</v>
      </c>
      <c r="J47" s="142"/>
      <c r="K47" s="142"/>
      <c r="L47" s="146"/>
      <c r="M47" s="608"/>
      <c r="N47" s="609"/>
      <c r="O47" s="609"/>
      <c r="P47" s="610"/>
    </row>
    <row r="48" spans="1:16" s="139" customFormat="1" ht="89.25" hidden="1" customHeight="1">
      <c r="A48" s="144">
        <v>2</v>
      </c>
      <c r="B48" s="607" t="s">
        <v>149</v>
      </c>
      <c r="C48" s="607"/>
      <c r="D48" s="116" t="s">
        <v>150</v>
      </c>
      <c r="E48" s="116" t="str">
        <f>E47</f>
        <v>BLACK</v>
      </c>
      <c r="F48" s="115" t="s">
        <v>10</v>
      </c>
      <c r="G48" s="138">
        <f>$P$20</f>
        <v>0</v>
      </c>
      <c r="H48" s="143">
        <v>0.3</v>
      </c>
      <c r="I48" s="142">
        <f t="shared" si="6"/>
        <v>0</v>
      </c>
      <c r="J48" s="142"/>
      <c r="K48" s="142"/>
      <c r="L48" s="146"/>
      <c r="M48" s="608"/>
      <c r="N48" s="609"/>
      <c r="O48" s="609"/>
      <c r="P48" s="610"/>
    </row>
    <row r="49" spans="1:16" s="139" customFormat="1" ht="129" hidden="1" customHeight="1">
      <c r="A49" s="115">
        <v>3</v>
      </c>
      <c r="B49" s="611" t="s">
        <v>126</v>
      </c>
      <c r="C49" s="611"/>
      <c r="D49" s="116" t="s">
        <v>115</v>
      </c>
      <c r="E49" s="116" t="str">
        <f>E48</f>
        <v>BLACK</v>
      </c>
      <c r="F49" s="115" t="s">
        <v>10</v>
      </c>
      <c r="G49" s="138">
        <f t="shared" ref="G49" si="7">$P$20</f>
        <v>0</v>
      </c>
      <c r="H49" s="145">
        <v>0.3</v>
      </c>
      <c r="I49" s="142">
        <f t="shared" si="6"/>
        <v>0</v>
      </c>
      <c r="J49" s="142"/>
      <c r="K49" s="142"/>
      <c r="L49" s="146"/>
      <c r="M49" s="608"/>
      <c r="N49" s="609"/>
      <c r="O49" s="609"/>
      <c r="P49" s="610"/>
    </row>
    <row r="50" spans="1:16" s="43" customFormat="1" ht="51.75" customHeight="1">
      <c r="A50" s="604" t="str">
        <f>D23</f>
        <v>GREY HEATHER</v>
      </c>
      <c r="B50" s="605"/>
      <c r="C50" s="605"/>
      <c r="D50" s="605"/>
      <c r="E50" s="605"/>
      <c r="F50" s="605"/>
      <c r="G50" s="605"/>
      <c r="H50" s="605"/>
      <c r="I50" s="605"/>
      <c r="J50" s="605"/>
      <c r="K50" s="605"/>
      <c r="L50" s="605"/>
      <c r="M50" s="605"/>
      <c r="N50" s="605"/>
      <c r="O50" s="605"/>
      <c r="P50" s="606"/>
    </row>
    <row r="51" spans="1:16" s="139" customFormat="1" ht="186.75" customHeight="1">
      <c r="A51" s="115">
        <v>1</v>
      </c>
      <c r="B51" s="607" t="str">
        <f>$L$11</f>
        <v>100% DRY COTTON FLEECE 410GSM</v>
      </c>
      <c r="C51" s="607"/>
      <c r="D51" s="116" t="s">
        <v>113</v>
      </c>
      <c r="E51" s="116" t="str">
        <f>A50</f>
        <v>GREY HEATHER</v>
      </c>
      <c r="F51" s="115" t="s">
        <v>10</v>
      </c>
      <c r="G51" s="138">
        <f>$P$25</f>
        <v>769</v>
      </c>
      <c r="H51" s="197">
        <v>0.61</v>
      </c>
      <c r="I51" s="142">
        <f t="shared" ref="I51:I53" si="8">G51*H51</f>
        <v>469.09</v>
      </c>
      <c r="J51" s="191">
        <f>I51*0.7%+(I51/50)*0.5+4</f>
        <v>11.97453</v>
      </c>
      <c r="K51" s="190">
        <v>2</v>
      </c>
      <c r="L51" s="198">
        <f>SUBTOTAL(9,I51:K51)</f>
        <v>483.06452999999999</v>
      </c>
      <c r="M51" s="608" t="s">
        <v>177</v>
      </c>
      <c r="N51" s="609"/>
      <c r="O51" s="609"/>
      <c r="P51" s="610"/>
    </row>
    <row r="52" spans="1:16" s="139" customFormat="1" ht="186.75" customHeight="1">
      <c r="A52" s="144">
        <v>2</v>
      </c>
      <c r="B52" s="607" t="s">
        <v>149</v>
      </c>
      <c r="C52" s="607"/>
      <c r="D52" s="116" t="s">
        <v>150</v>
      </c>
      <c r="E52" s="116" t="str">
        <f>E51</f>
        <v>GREY HEATHER</v>
      </c>
      <c r="F52" s="115" t="s">
        <v>10</v>
      </c>
      <c r="G52" s="138">
        <f t="shared" ref="G52:G53" si="9">$P$25</f>
        <v>769</v>
      </c>
      <c r="H52" s="143">
        <v>0.255</v>
      </c>
      <c r="I52" s="142">
        <f t="shared" si="8"/>
        <v>196.095</v>
      </c>
      <c r="J52" s="193">
        <f>I52*0.7%+(I52/50)*0.5+2</f>
        <v>5.333615</v>
      </c>
      <c r="K52" s="192"/>
      <c r="L52" s="146">
        <f t="shared" ref="L52:L53" si="10">SUBTOTAL(9,I52:K52)</f>
        <v>201.42861500000001</v>
      </c>
      <c r="M52" s="608" t="s">
        <v>168</v>
      </c>
      <c r="N52" s="609"/>
      <c r="O52" s="609"/>
      <c r="P52" s="610"/>
    </row>
    <row r="53" spans="1:16" s="139" customFormat="1" ht="186.75" customHeight="1">
      <c r="A53" s="115">
        <v>3</v>
      </c>
      <c r="B53" s="611" t="s">
        <v>126</v>
      </c>
      <c r="C53" s="611"/>
      <c r="D53" s="116" t="s">
        <v>115</v>
      </c>
      <c r="E53" s="116" t="str">
        <f>E52</f>
        <v>GREY HEATHER</v>
      </c>
      <c r="F53" s="115" t="s">
        <v>10</v>
      </c>
      <c r="G53" s="138">
        <f t="shared" si="9"/>
        <v>769</v>
      </c>
      <c r="H53" s="145">
        <v>1.4999999999999999E-2</v>
      </c>
      <c r="I53" s="142">
        <f t="shared" si="8"/>
        <v>11.535</v>
      </c>
      <c r="J53" s="193">
        <f>I53*0.7%+(I53/50)*0.5+1</f>
        <v>1.1960950000000001</v>
      </c>
      <c r="K53" s="192"/>
      <c r="L53" s="146">
        <f t="shared" si="10"/>
        <v>12.731095</v>
      </c>
      <c r="M53" s="608" t="s">
        <v>169</v>
      </c>
      <c r="N53" s="609"/>
      <c r="O53" s="609"/>
      <c r="P53" s="610"/>
    </row>
    <row r="54" spans="1:16" s="43" customFormat="1" ht="51.75" hidden="1" customHeight="1">
      <c r="A54" s="604" t="str">
        <f>D28</f>
        <v>WASHED BURGUNDY</v>
      </c>
      <c r="B54" s="605"/>
      <c r="C54" s="605"/>
      <c r="D54" s="605"/>
      <c r="E54" s="605"/>
      <c r="F54" s="605"/>
      <c r="G54" s="605"/>
      <c r="H54" s="605"/>
      <c r="I54" s="605"/>
      <c r="J54" s="605"/>
      <c r="K54" s="605"/>
      <c r="L54" s="605"/>
      <c r="M54" s="605"/>
      <c r="N54" s="605"/>
      <c r="O54" s="605"/>
      <c r="P54" s="606"/>
    </row>
    <row r="55" spans="1:16" s="139" customFormat="1" ht="96.75" hidden="1" customHeight="1">
      <c r="A55" s="115">
        <v>1</v>
      </c>
      <c r="B55" s="607" t="str">
        <f>$L$11</f>
        <v>100% DRY COTTON FLEECE 410GSM</v>
      </c>
      <c r="C55" s="607"/>
      <c r="D55" s="116" t="s">
        <v>113</v>
      </c>
      <c r="E55" s="116" t="str">
        <f>A54</f>
        <v>WASHED BURGUNDY</v>
      </c>
      <c r="F55" s="115" t="s">
        <v>10</v>
      </c>
      <c r="G55" s="138">
        <f>$P$20</f>
        <v>0</v>
      </c>
      <c r="H55" s="143">
        <v>1.5</v>
      </c>
      <c r="I55" s="142">
        <f t="shared" ref="I55:I57" si="11">G55*H55</f>
        <v>0</v>
      </c>
      <c r="J55" s="142"/>
      <c r="K55" s="142"/>
      <c r="L55" s="146"/>
      <c r="M55" s="608"/>
      <c r="N55" s="609"/>
      <c r="O55" s="609"/>
      <c r="P55" s="610"/>
    </row>
    <row r="56" spans="1:16" s="139" customFormat="1" ht="70.5" hidden="1" customHeight="1">
      <c r="A56" s="144">
        <v>2</v>
      </c>
      <c r="B56" s="607" t="s">
        <v>149</v>
      </c>
      <c r="C56" s="607"/>
      <c r="D56" s="116" t="s">
        <v>150</v>
      </c>
      <c r="E56" s="116" t="str">
        <f>E55</f>
        <v>WASHED BURGUNDY</v>
      </c>
      <c r="F56" s="115" t="s">
        <v>10</v>
      </c>
      <c r="G56" s="138">
        <f>$P$20</f>
        <v>0</v>
      </c>
      <c r="H56" s="143">
        <v>0.3</v>
      </c>
      <c r="I56" s="142">
        <f t="shared" si="11"/>
        <v>0</v>
      </c>
      <c r="J56" s="142"/>
      <c r="K56" s="142"/>
      <c r="L56" s="146"/>
      <c r="M56" s="608"/>
      <c r="N56" s="609"/>
      <c r="O56" s="609"/>
      <c r="P56" s="610"/>
    </row>
    <row r="57" spans="1:16" s="139" customFormat="1" ht="125.25" hidden="1" customHeight="1">
      <c r="A57" s="115">
        <v>3</v>
      </c>
      <c r="B57" s="611" t="s">
        <v>126</v>
      </c>
      <c r="C57" s="611"/>
      <c r="D57" s="116" t="s">
        <v>115</v>
      </c>
      <c r="E57" s="116" t="str">
        <f>E56</f>
        <v>WASHED BURGUNDY</v>
      </c>
      <c r="F57" s="115" t="s">
        <v>10</v>
      </c>
      <c r="G57" s="138">
        <f t="shared" ref="G57" si="12">$P$20</f>
        <v>0</v>
      </c>
      <c r="H57" s="145">
        <v>0.3</v>
      </c>
      <c r="I57" s="142">
        <f t="shared" si="11"/>
        <v>0</v>
      </c>
      <c r="J57" s="142"/>
      <c r="K57" s="142"/>
      <c r="L57" s="146"/>
      <c r="M57" s="608"/>
      <c r="N57" s="609"/>
      <c r="O57" s="609"/>
      <c r="P57" s="610"/>
    </row>
    <row r="58" spans="1:16" s="43" customFormat="1" ht="51.75" hidden="1" customHeight="1">
      <c r="A58" s="604" t="str">
        <f>D33</f>
        <v>LIME</v>
      </c>
      <c r="B58" s="605"/>
      <c r="C58" s="605"/>
      <c r="D58" s="605"/>
      <c r="E58" s="605"/>
      <c r="F58" s="605"/>
      <c r="G58" s="605"/>
      <c r="H58" s="605"/>
      <c r="I58" s="605"/>
      <c r="J58" s="605"/>
      <c r="K58" s="605"/>
      <c r="L58" s="605"/>
      <c r="M58" s="605"/>
      <c r="N58" s="605"/>
      <c r="O58" s="605"/>
      <c r="P58" s="606"/>
    </row>
    <row r="59" spans="1:16" s="139" customFormat="1" ht="96.75" hidden="1" customHeight="1">
      <c r="A59" s="115">
        <v>1</v>
      </c>
      <c r="B59" s="607" t="str">
        <f>$L$11</f>
        <v>100% DRY COTTON FLEECE 410GSM</v>
      </c>
      <c r="C59" s="607"/>
      <c r="D59" s="116" t="s">
        <v>113</v>
      </c>
      <c r="E59" s="116" t="str">
        <f>A58</f>
        <v>LIME</v>
      </c>
      <c r="F59" s="115" t="s">
        <v>10</v>
      </c>
      <c r="G59" s="138">
        <f>$P$20</f>
        <v>0</v>
      </c>
      <c r="H59" s="143">
        <v>1.5</v>
      </c>
      <c r="I59" s="142">
        <f t="shared" ref="I59:I61" si="13">G59*H59</f>
        <v>0</v>
      </c>
      <c r="J59" s="142"/>
      <c r="K59" s="142"/>
      <c r="L59" s="146"/>
      <c r="M59" s="608"/>
      <c r="N59" s="609"/>
      <c r="O59" s="609"/>
      <c r="P59" s="610"/>
    </row>
    <row r="60" spans="1:16" s="139" customFormat="1" ht="70.5" hidden="1" customHeight="1">
      <c r="A60" s="144">
        <v>2</v>
      </c>
      <c r="B60" s="607" t="s">
        <v>149</v>
      </c>
      <c r="C60" s="607"/>
      <c r="D60" s="116" t="s">
        <v>150</v>
      </c>
      <c r="E60" s="116" t="str">
        <f>E59</f>
        <v>LIME</v>
      </c>
      <c r="F60" s="115" t="s">
        <v>10</v>
      </c>
      <c r="G60" s="138">
        <f>$P$20</f>
        <v>0</v>
      </c>
      <c r="H60" s="143">
        <v>0.3</v>
      </c>
      <c r="I60" s="142">
        <f t="shared" si="13"/>
        <v>0</v>
      </c>
      <c r="J60" s="142"/>
      <c r="K60" s="142"/>
      <c r="L60" s="146"/>
      <c r="M60" s="608"/>
      <c r="N60" s="609"/>
      <c r="O60" s="609"/>
      <c r="P60" s="610"/>
    </row>
    <row r="61" spans="1:16" s="139" customFormat="1" ht="125.25" hidden="1" customHeight="1">
      <c r="A61" s="115">
        <v>3</v>
      </c>
      <c r="B61" s="611" t="s">
        <v>126</v>
      </c>
      <c r="C61" s="611"/>
      <c r="D61" s="116" t="s">
        <v>115</v>
      </c>
      <c r="E61" s="116" t="str">
        <f>E60</f>
        <v>LIME</v>
      </c>
      <c r="F61" s="115" t="s">
        <v>10</v>
      </c>
      <c r="G61" s="138">
        <f t="shared" ref="G61" si="14">$P$20</f>
        <v>0</v>
      </c>
      <c r="H61" s="145">
        <v>0.3</v>
      </c>
      <c r="I61" s="142">
        <f t="shared" si="13"/>
        <v>0</v>
      </c>
      <c r="J61" s="142"/>
      <c r="K61" s="142"/>
      <c r="L61" s="146"/>
      <c r="M61" s="608"/>
      <c r="N61" s="609"/>
      <c r="O61" s="609"/>
      <c r="P61" s="610"/>
    </row>
    <row r="62" spans="1:16" s="43" customFormat="1" ht="21.75" customHeight="1">
      <c r="A62" s="604"/>
      <c r="B62" s="605"/>
      <c r="C62" s="605"/>
      <c r="D62" s="605"/>
      <c r="E62" s="605"/>
      <c r="F62" s="605"/>
      <c r="G62" s="605"/>
      <c r="H62" s="605"/>
      <c r="I62" s="605"/>
      <c r="J62" s="605"/>
      <c r="K62" s="605"/>
      <c r="L62" s="605"/>
      <c r="M62" s="605"/>
      <c r="N62" s="605"/>
      <c r="O62" s="605"/>
      <c r="P62" s="606"/>
    </row>
    <row r="63" spans="1:16" s="34" customFormat="1" ht="33.75" thickBot="1">
      <c r="B63" s="75" t="s">
        <v>21</v>
      </c>
      <c r="C63" s="35"/>
      <c r="D63" s="35"/>
      <c r="E63" s="35"/>
      <c r="G63" s="36"/>
      <c r="P63" s="37"/>
    </row>
    <row r="64" spans="1:16" s="51" customFormat="1" ht="96">
      <c r="A64" s="592" t="s">
        <v>22</v>
      </c>
      <c r="B64" s="593"/>
      <c r="C64" s="593"/>
      <c r="D64" s="593"/>
      <c r="E64" s="594"/>
      <c r="F64" s="72" t="s">
        <v>47</v>
      </c>
      <c r="G64" s="72" t="s">
        <v>23</v>
      </c>
      <c r="H64" s="595" t="s">
        <v>42</v>
      </c>
      <c r="I64" s="596"/>
      <c r="J64" s="73" t="s">
        <v>18</v>
      </c>
      <c r="K64" s="72" t="s">
        <v>48</v>
      </c>
      <c r="L64" s="72" t="s">
        <v>24</v>
      </c>
      <c r="M64" s="74" t="s">
        <v>25</v>
      </c>
      <c r="N64" s="74" t="s">
        <v>26</v>
      </c>
      <c r="O64" s="74" t="s">
        <v>27</v>
      </c>
      <c r="P64" s="74" t="s">
        <v>28</v>
      </c>
    </row>
    <row r="65" spans="1:16" s="12" customFormat="1" ht="57.75" hidden="1" customHeight="1">
      <c r="A65" s="81">
        <v>1</v>
      </c>
      <c r="B65" s="580" t="s">
        <v>41</v>
      </c>
      <c r="C65" s="580"/>
      <c r="D65" s="580"/>
      <c r="E65" s="580"/>
      <c r="F65" s="82" t="str">
        <f>H65</f>
        <v>BLACK</v>
      </c>
      <c r="G65" s="112"/>
      <c r="H65" s="584" t="str">
        <f>$D$18</f>
        <v>BLACK</v>
      </c>
      <c r="I65" s="583" t="str">
        <f t="shared" ref="I65:I88" si="15">$E$47</f>
        <v>BLACK</v>
      </c>
      <c r="J65" s="83" t="s">
        <v>29</v>
      </c>
      <c r="K65" s="83">
        <f>$P$20</f>
        <v>0</v>
      </c>
      <c r="L65" s="154">
        <f>195/5000</f>
        <v>3.9E-2</v>
      </c>
      <c r="M65" s="85">
        <f t="shared" ref="M65:M72" si="16">K65*L65</f>
        <v>0</v>
      </c>
      <c r="N65" s="85"/>
      <c r="O65" s="38">
        <f t="shared" ref="O65:O88" si="17">ROUNDUP(N65+M65,0)</f>
        <v>0</v>
      </c>
      <c r="P65" s="86"/>
    </row>
    <row r="66" spans="1:16" s="12" customFormat="1" ht="84" customHeight="1">
      <c r="A66" s="81">
        <v>1</v>
      </c>
      <c r="B66" s="580" t="s">
        <v>41</v>
      </c>
      <c r="C66" s="580"/>
      <c r="D66" s="580"/>
      <c r="E66" s="580"/>
      <c r="F66" s="82" t="str">
        <f t="shared" ref="F66:F68" si="18">H66</f>
        <v>GREY HEATHER</v>
      </c>
      <c r="G66" s="112" t="s">
        <v>176</v>
      </c>
      <c r="H66" s="584" t="str">
        <f>$D$23</f>
        <v>GREY HEATHER</v>
      </c>
      <c r="I66" s="583" t="str">
        <f t="shared" si="15"/>
        <v>BLACK</v>
      </c>
      <c r="J66" s="83" t="s">
        <v>29</v>
      </c>
      <c r="K66" s="83">
        <f>$P$25</f>
        <v>769</v>
      </c>
      <c r="L66" s="154">
        <f>185/5000</f>
        <v>3.6999999999999998E-2</v>
      </c>
      <c r="M66" s="85">
        <f t="shared" si="16"/>
        <v>28.452999999999999</v>
      </c>
      <c r="N66" s="85"/>
      <c r="O66" s="38">
        <f t="shared" si="17"/>
        <v>29</v>
      </c>
      <c r="P66" s="86"/>
    </row>
    <row r="67" spans="1:16" s="12" customFormat="1" ht="57.75" hidden="1" customHeight="1">
      <c r="A67" s="81">
        <v>1</v>
      </c>
      <c r="B67" s="580" t="s">
        <v>41</v>
      </c>
      <c r="C67" s="580"/>
      <c r="D67" s="580"/>
      <c r="E67" s="580"/>
      <c r="F67" s="82" t="str">
        <f t="shared" si="18"/>
        <v>WASHED BURGUNDY</v>
      </c>
      <c r="G67" s="112"/>
      <c r="H67" s="584" t="str">
        <f>$D$28</f>
        <v>WASHED BURGUNDY</v>
      </c>
      <c r="I67" s="583" t="str">
        <f t="shared" si="15"/>
        <v>BLACK</v>
      </c>
      <c r="J67" s="83" t="s">
        <v>29</v>
      </c>
      <c r="K67" s="83">
        <f>$P$30</f>
        <v>0</v>
      </c>
      <c r="L67" s="154">
        <f>195/5000</f>
        <v>3.9E-2</v>
      </c>
      <c r="M67" s="85">
        <f t="shared" si="16"/>
        <v>0</v>
      </c>
      <c r="N67" s="85"/>
      <c r="O67" s="38">
        <f t="shared" si="17"/>
        <v>0</v>
      </c>
      <c r="P67" s="86"/>
    </row>
    <row r="68" spans="1:16" s="12" customFormat="1" ht="57.75" hidden="1" customHeight="1">
      <c r="A68" s="81">
        <v>1</v>
      </c>
      <c r="B68" s="580" t="s">
        <v>41</v>
      </c>
      <c r="C68" s="580"/>
      <c r="D68" s="580"/>
      <c r="E68" s="580"/>
      <c r="F68" s="82" t="str">
        <f t="shared" si="18"/>
        <v>LIME</v>
      </c>
      <c r="G68" s="112"/>
      <c r="H68" s="584" t="str">
        <f>$D$33</f>
        <v>LIME</v>
      </c>
      <c r="I68" s="583" t="str">
        <f t="shared" si="15"/>
        <v>BLACK</v>
      </c>
      <c r="J68" s="83" t="s">
        <v>29</v>
      </c>
      <c r="K68" s="83">
        <f>$P$35</f>
        <v>0</v>
      </c>
      <c r="L68" s="154">
        <f>195/5000</f>
        <v>3.9E-2</v>
      </c>
      <c r="M68" s="85">
        <f t="shared" si="16"/>
        <v>0</v>
      </c>
      <c r="N68" s="85"/>
      <c r="O68" s="38">
        <f t="shared" si="17"/>
        <v>0</v>
      </c>
      <c r="P68" s="86"/>
    </row>
    <row r="69" spans="1:16" s="12" customFormat="1" ht="57.75" hidden="1" customHeight="1">
      <c r="A69" s="81">
        <v>2</v>
      </c>
      <c r="B69" s="580" t="s">
        <v>123</v>
      </c>
      <c r="C69" s="580"/>
      <c r="D69" s="580"/>
      <c r="E69" s="580"/>
      <c r="F69" s="586" t="s">
        <v>39</v>
      </c>
      <c r="G69" s="589" t="s">
        <v>131</v>
      </c>
      <c r="H69" s="601" t="str">
        <f t="shared" ref="H69" si="19">$D$18</f>
        <v>BLACK</v>
      </c>
      <c r="I69" s="602" t="str">
        <f t="shared" si="15"/>
        <v>BLACK</v>
      </c>
      <c r="J69" s="83" t="s">
        <v>29</v>
      </c>
      <c r="K69" s="83">
        <f t="shared" ref="K69" si="20">$P$20</f>
        <v>0</v>
      </c>
      <c r="L69" s="140">
        <f>4/4500</f>
        <v>8.8888888888888893E-4</v>
      </c>
      <c r="M69" s="85">
        <f t="shared" si="16"/>
        <v>0</v>
      </c>
      <c r="N69" s="85"/>
      <c r="O69" s="38">
        <f t="shared" si="17"/>
        <v>0</v>
      </c>
      <c r="P69" s="86"/>
    </row>
    <row r="70" spans="1:16" s="12" customFormat="1" ht="84" customHeight="1">
      <c r="A70" s="81">
        <v>2</v>
      </c>
      <c r="B70" s="580" t="s">
        <v>123</v>
      </c>
      <c r="C70" s="580"/>
      <c r="D70" s="580"/>
      <c r="E70" s="580"/>
      <c r="F70" s="599" t="s">
        <v>39</v>
      </c>
      <c r="G70" s="600" t="s">
        <v>131</v>
      </c>
      <c r="H70" s="603" t="str">
        <f t="shared" ref="H70" si="21">$D$23</f>
        <v>GREY HEATHER</v>
      </c>
      <c r="I70" s="603" t="str">
        <f t="shared" si="15"/>
        <v>BLACK</v>
      </c>
      <c r="J70" s="83" t="s">
        <v>29</v>
      </c>
      <c r="K70" s="83">
        <f t="shared" ref="K70" si="22">$P$25</f>
        <v>769</v>
      </c>
      <c r="L70" s="140">
        <f>4/4500</f>
        <v>8.8888888888888893E-4</v>
      </c>
      <c r="M70" s="85">
        <f t="shared" si="16"/>
        <v>0.68355555555555558</v>
      </c>
      <c r="N70" s="85"/>
      <c r="O70" s="38">
        <f t="shared" si="17"/>
        <v>1</v>
      </c>
      <c r="P70" s="86"/>
    </row>
    <row r="71" spans="1:16" s="12" customFormat="1" ht="57.75" hidden="1" customHeight="1">
      <c r="A71" s="81">
        <v>2</v>
      </c>
      <c r="B71" s="580" t="s">
        <v>123</v>
      </c>
      <c r="C71" s="580"/>
      <c r="D71" s="580"/>
      <c r="E71" s="580"/>
      <c r="F71" s="587" t="s">
        <v>39</v>
      </c>
      <c r="G71" s="590" t="s">
        <v>131</v>
      </c>
      <c r="H71" s="597" t="str">
        <f t="shared" ref="H71" si="23">$D$28</f>
        <v>WASHED BURGUNDY</v>
      </c>
      <c r="I71" s="598" t="str">
        <f t="shared" si="15"/>
        <v>BLACK</v>
      </c>
      <c r="J71" s="83" t="s">
        <v>29</v>
      </c>
      <c r="K71" s="83">
        <f t="shared" ref="K71" si="24">$P$30</f>
        <v>0</v>
      </c>
      <c r="L71" s="140">
        <f>4/4500</f>
        <v>8.8888888888888893E-4</v>
      </c>
      <c r="M71" s="85">
        <f t="shared" si="16"/>
        <v>0</v>
      </c>
      <c r="N71" s="85"/>
      <c r="O71" s="38">
        <f t="shared" si="17"/>
        <v>0</v>
      </c>
      <c r="P71" s="86"/>
    </row>
    <row r="72" spans="1:16" s="12" customFormat="1" ht="57.75" hidden="1" customHeight="1">
      <c r="A72" s="81">
        <v>2</v>
      </c>
      <c r="B72" s="580" t="s">
        <v>123</v>
      </c>
      <c r="C72" s="580"/>
      <c r="D72" s="580"/>
      <c r="E72" s="580"/>
      <c r="F72" s="588" t="s">
        <v>39</v>
      </c>
      <c r="G72" s="591" t="s">
        <v>131</v>
      </c>
      <c r="H72" s="584" t="str">
        <f t="shared" ref="H72" si="25">$D$33</f>
        <v>LIME</v>
      </c>
      <c r="I72" s="583" t="str">
        <f t="shared" si="15"/>
        <v>BLACK</v>
      </c>
      <c r="J72" s="83" t="s">
        <v>29</v>
      </c>
      <c r="K72" s="83">
        <f t="shared" ref="K72" si="26">$P$35</f>
        <v>0</v>
      </c>
      <c r="L72" s="140">
        <f>4/4500</f>
        <v>8.8888888888888893E-4</v>
      </c>
      <c r="M72" s="85">
        <f t="shared" si="16"/>
        <v>0</v>
      </c>
      <c r="N72" s="85"/>
      <c r="O72" s="38">
        <f t="shared" si="17"/>
        <v>0</v>
      </c>
      <c r="P72" s="86"/>
    </row>
    <row r="73" spans="1:16" s="12" customFormat="1" ht="57.75" hidden="1" customHeight="1">
      <c r="A73" s="81">
        <v>3</v>
      </c>
      <c r="B73" s="579" t="s">
        <v>151</v>
      </c>
      <c r="C73" s="580"/>
      <c r="D73" s="580"/>
      <c r="E73" s="580"/>
      <c r="F73" s="586" t="s">
        <v>107</v>
      </c>
      <c r="G73" s="589" t="s">
        <v>152</v>
      </c>
      <c r="H73" s="601" t="str">
        <f t="shared" ref="H73" si="27">$D$18</f>
        <v>BLACK</v>
      </c>
      <c r="I73" s="602" t="str">
        <f t="shared" si="15"/>
        <v>BLACK</v>
      </c>
      <c r="J73" s="83" t="s">
        <v>30</v>
      </c>
      <c r="K73" s="83">
        <f t="shared" ref="K73" si="28">$P$20</f>
        <v>0</v>
      </c>
      <c r="L73" s="83">
        <v>1</v>
      </c>
      <c r="M73" s="83">
        <f t="shared" ref="M73:M84" si="29">L73*K73</f>
        <v>0</v>
      </c>
      <c r="N73" s="85"/>
      <c r="O73" s="38">
        <f t="shared" si="17"/>
        <v>0</v>
      </c>
      <c r="P73" s="86"/>
    </row>
    <row r="74" spans="1:16" s="12" customFormat="1" ht="84" customHeight="1">
      <c r="A74" s="81">
        <v>3</v>
      </c>
      <c r="B74" s="579" t="s">
        <v>151</v>
      </c>
      <c r="C74" s="580"/>
      <c r="D74" s="580"/>
      <c r="E74" s="580"/>
      <c r="F74" s="599"/>
      <c r="G74" s="600"/>
      <c r="H74" s="603" t="str">
        <f t="shared" ref="H74" si="30">$D$23</f>
        <v>GREY HEATHER</v>
      </c>
      <c r="I74" s="603" t="str">
        <f t="shared" si="15"/>
        <v>BLACK</v>
      </c>
      <c r="J74" s="83" t="s">
        <v>30</v>
      </c>
      <c r="K74" s="83">
        <f t="shared" ref="K74" si="31">$P$25</f>
        <v>769</v>
      </c>
      <c r="L74" s="83">
        <v>1</v>
      </c>
      <c r="M74" s="83">
        <f t="shared" si="29"/>
        <v>769</v>
      </c>
      <c r="N74" s="85"/>
      <c r="O74" s="38">
        <f t="shared" si="17"/>
        <v>769</v>
      </c>
      <c r="P74" s="86"/>
    </row>
    <row r="75" spans="1:16" s="12" customFormat="1" ht="57.75" hidden="1" customHeight="1">
      <c r="A75" s="81">
        <v>3</v>
      </c>
      <c r="B75" s="579" t="s">
        <v>151</v>
      </c>
      <c r="C75" s="580"/>
      <c r="D75" s="580"/>
      <c r="E75" s="580"/>
      <c r="F75" s="587"/>
      <c r="G75" s="590"/>
      <c r="H75" s="597" t="str">
        <f t="shared" ref="H75" si="32">$D$28</f>
        <v>WASHED BURGUNDY</v>
      </c>
      <c r="I75" s="598" t="str">
        <f t="shared" si="15"/>
        <v>BLACK</v>
      </c>
      <c r="J75" s="83" t="s">
        <v>30</v>
      </c>
      <c r="K75" s="83">
        <f t="shared" ref="K75" si="33">$P$30</f>
        <v>0</v>
      </c>
      <c r="L75" s="83">
        <v>1</v>
      </c>
      <c r="M75" s="83">
        <f t="shared" si="29"/>
        <v>0</v>
      </c>
      <c r="N75" s="85"/>
      <c r="O75" s="38">
        <f t="shared" si="17"/>
        <v>0</v>
      </c>
      <c r="P75" s="86"/>
    </row>
    <row r="76" spans="1:16" s="12" customFormat="1" ht="57.75" hidden="1" customHeight="1">
      <c r="A76" s="81">
        <v>3</v>
      </c>
      <c r="B76" s="579" t="s">
        <v>151</v>
      </c>
      <c r="C76" s="580"/>
      <c r="D76" s="580"/>
      <c r="E76" s="580"/>
      <c r="F76" s="588"/>
      <c r="G76" s="591"/>
      <c r="H76" s="584" t="str">
        <f t="shared" ref="H76" si="34">$D$33</f>
        <v>LIME</v>
      </c>
      <c r="I76" s="583" t="str">
        <f t="shared" si="15"/>
        <v>BLACK</v>
      </c>
      <c r="J76" s="83" t="s">
        <v>30</v>
      </c>
      <c r="K76" s="83">
        <f t="shared" ref="K76" si="35">$P$35</f>
        <v>0</v>
      </c>
      <c r="L76" s="83">
        <v>1</v>
      </c>
      <c r="M76" s="83">
        <f t="shared" si="29"/>
        <v>0</v>
      </c>
      <c r="N76" s="85"/>
      <c r="O76" s="38">
        <f t="shared" si="17"/>
        <v>0</v>
      </c>
      <c r="P76" s="86"/>
    </row>
    <row r="77" spans="1:16" s="12" customFormat="1" ht="57.75" hidden="1" customHeight="1">
      <c r="A77" s="81">
        <v>4</v>
      </c>
      <c r="B77" s="579" t="s">
        <v>85</v>
      </c>
      <c r="C77" s="580"/>
      <c r="D77" s="580"/>
      <c r="E77" s="580"/>
      <c r="F77" s="586" t="s">
        <v>107</v>
      </c>
      <c r="G77" s="589" t="s">
        <v>86</v>
      </c>
      <c r="H77" s="601" t="str">
        <f t="shared" ref="H77" si="36">$D$18</f>
        <v>BLACK</v>
      </c>
      <c r="I77" s="602" t="str">
        <f t="shared" si="15"/>
        <v>BLACK</v>
      </c>
      <c r="J77" s="83" t="s">
        <v>30</v>
      </c>
      <c r="K77" s="83">
        <f t="shared" ref="K77" si="37">$P$20</f>
        <v>0</v>
      </c>
      <c r="L77" s="83">
        <v>1</v>
      </c>
      <c r="M77" s="83">
        <f t="shared" si="29"/>
        <v>0</v>
      </c>
      <c r="N77" s="85"/>
      <c r="O77" s="38">
        <f t="shared" si="17"/>
        <v>0</v>
      </c>
      <c r="P77" s="86"/>
    </row>
    <row r="78" spans="1:16" s="12" customFormat="1" ht="84" customHeight="1">
      <c r="A78" s="81">
        <v>4</v>
      </c>
      <c r="B78" s="579" t="s">
        <v>85</v>
      </c>
      <c r="C78" s="580"/>
      <c r="D78" s="580"/>
      <c r="E78" s="580"/>
      <c r="F78" s="599"/>
      <c r="G78" s="600"/>
      <c r="H78" s="603" t="str">
        <f t="shared" ref="H78" si="38">$D$23</f>
        <v>GREY HEATHER</v>
      </c>
      <c r="I78" s="603" t="str">
        <f t="shared" si="15"/>
        <v>BLACK</v>
      </c>
      <c r="J78" s="83" t="s">
        <v>30</v>
      </c>
      <c r="K78" s="83">
        <f t="shared" ref="K78" si="39">$P$25</f>
        <v>769</v>
      </c>
      <c r="L78" s="83">
        <v>1</v>
      </c>
      <c r="M78" s="83">
        <f t="shared" si="29"/>
        <v>769</v>
      </c>
      <c r="N78" s="85"/>
      <c r="O78" s="38">
        <f t="shared" si="17"/>
        <v>769</v>
      </c>
      <c r="P78" s="86"/>
    </row>
    <row r="79" spans="1:16" s="12" customFormat="1" ht="57.75" hidden="1" customHeight="1">
      <c r="A79" s="81">
        <v>4</v>
      </c>
      <c r="B79" s="579" t="s">
        <v>85</v>
      </c>
      <c r="C79" s="580"/>
      <c r="D79" s="580"/>
      <c r="E79" s="580"/>
      <c r="F79" s="587"/>
      <c r="G79" s="590"/>
      <c r="H79" s="597" t="str">
        <f t="shared" ref="H79" si="40">$D$28</f>
        <v>WASHED BURGUNDY</v>
      </c>
      <c r="I79" s="598" t="str">
        <f t="shared" si="15"/>
        <v>BLACK</v>
      </c>
      <c r="J79" s="83" t="s">
        <v>30</v>
      </c>
      <c r="K79" s="83">
        <f t="shared" ref="K79" si="41">$P$30</f>
        <v>0</v>
      </c>
      <c r="L79" s="83">
        <v>1</v>
      </c>
      <c r="M79" s="83">
        <f t="shared" si="29"/>
        <v>0</v>
      </c>
      <c r="N79" s="85"/>
      <c r="O79" s="38">
        <f t="shared" si="17"/>
        <v>0</v>
      </c>
      <c r="P79" s="86"/>
    </row>
    <row r="80" spans="1:16" s="12" customFormat="1" ht="57.75" hidden="1" customHeight="1">
      <c r="A80" s="81">
        <v>4</v>
      </c>
      <c r="B80" s="579" t="s">
        <v>85</v>
      </c>
      <c r="C80" s="580"/>
      <c r="D80" s="580"/>
      <c r="E80" s="580"/>
      <c r="F80" s="588"/>
      <c r="G80" s="591"/>
      <c r="H80" s="584" t="str">
        <f t="shared" ref="H80" si="42">$D$33</f>
        <v>LIME</v>
      </c>
      <c r="I80" s="583" t="str">
        <f t="shared" si="15"/>
        <v>BLACK</v>
      </c>
      <c r="J80" s="83" t="s">
        <v>30</v>
      </c>
      <c r="K80" s="83">
        <f t="shared" ref="K80" si="43">$P$35</f>
        <v>0</v>
      </c>
      <c r="L80" s="83">
        <v>1</v>
      </c>
      <c r="M80" s="83">
        <f t="shared" si="29"/>
        <v>0</v>
      </c>
      <c r="N80" s="85"/>
      <c r="O80" s="38">
        <f t="shared" si="17"/>
        <v>0</v>
      </c>
      <c r="P80" s="86"/>
    </row>
    <row r="81" spans="1:16" s="12" customFormat="1" ht="57.75" hidden="1" customHeight="1">
      <c r="A81" s="81">
        <v>5</v>
      </c>
      <c r="B81" s="579" t="s">
        <v>114</v>
      </c>
      <c r="C81" s="580"/>
      <c r="D81" s="580"/>
      <c r="E81" s="580"/>
      <c r="F81" s="586" t="s">
        <v>89</v>
      </c>
      <c r="G81" s="589"/>
      <c r="H81" s="601" t="str">
        <f t="shared" ref="H81" si="44">$D$18</f>
        <v>BLACK</v>
      </c>
      <c r="I81" s="602" t="str">
        <f t="shared" si="15"/>
        <v>BLACK</v>
      </c>
      <c r="J81" s="83" t="s">
        <v>30</v>
      </c>
      <c r="K81" s="83">
        <f t="shared" ref="K81" si="45">$P$20</f>
        <v>0</v>
      </c>
      <c r="L81" s="83">
        <v>1</v>
      </c>
      <c r="M81" s="83">
        <f t="shared" si="29"/>
        <v>0</v>
      </c>
      <c r="N81" s="85"/>
      <c r="O81" s="38">
        <f t="shared" si="17"/>
        <v>0</v>
      </c>
      <c r="P81" s="86"/>
    </row>
    <row r="82" spans="1:16" s="12" customFormat="1" ht="84" customHeight="1">
      <c r="A82" s="81">
        <v>5</v>
      </c>
      <c r="B82" s="579" t="s">
        <v>114</v>
      </c>
      <c r="C82" s="580"/>
      <c r="D82" s="580"/>
      <c r="E82" s="580"/>
      <c r="F82" s="599"/>
      <c r="G82" s="600"/>
      <c r="H82" s="603" t="str">
        <f t="shared" ref="H82" si="46">$D$23</f>
        <v>GREY HEATHER</v>
      </c>
      <c r="I82" s="603" t="str">
        <f t="shared" si="15"/>
        <v>BLACK</v>
      </c>
      <c r="J82" s="83" t="s">
        <v>30</v>
      </c>
      <c r="K82" s="83">
        <f t="shared" ref="K82" si="47">$P$25</f>
        <v>769</v>
      </c>
      <c r="L82" s="83">
        <v>1</v>
      </c>
      <c r="M82" s="83">
        <f t="shared" si="29"/>
        <v>769</v>
      </c>
      <c r="N82" s="85"/>
      <c r="O82" s="38">
        <f t="shared" si="17"/>
        <v>769</v>
      </c>
      <c r="P82" s="86" t="s">
        <v>170</v>
      </c>
    </row>
    <row r="83" spans="1:16" s="12" customFormat="1" ht="57.75" hidden="1" customHeight="1">
      <c r="A83" s="81">
        <v>5</v>
      </c>
      <c r="B83" s="579" t="s">
        <v>114</v>
      </c>
      <c r="C83" s="580"/>
      <c r="D83" s="580"/>
      <c r="E83" s="580"/>
      <c r="F83" s="587"/>
      <c r="G83" s="590"/>
      <c r="H83" s="597" t="str">
        <f t="shared" ref="H83" si="48">$D$28</f>
        <v>WASHED BURGUNDY</v>
      </c>
      <c r="I83" s="598" t="str">
        <f t="shared" si="15"/>
        <v>BLACK</v>
      </c>
      <c r="J83" s="83" t="s">
        <v>30</v>
      </c>
      <c r="K83" s="83">
        <f t="shared" ref="K83" si="49">$P$30</f>
        <v>0</v>
      </c>
      <c r="L83" s="83">
        <v>1</v>
      </c>
      <c r="M83" s="83">
        <f t="shared" si="29"/>
        <v>0</v>
      </c>
      <c r="N83" s="85"/>
      <c r="O83" s="38">
        <f t="shared" si="17"/>
        <v>0</v>
      </c>
      <c r="P83" s="86"/>
    </row>
    <row r="84" spans="1:16" s="12" customFormat="1" ht="57.75" hidden="1" customHeight="1">
      <c r="A84" s="81">
        <v>5</v>
      </c>
      <c r="B84" s="579" t="s">
        <v>114</v>
      </c>
      <c r="C84" s="580"/>
      <c r="D84" s="580"/>
      <c r="E84" s="580"/>
      <c r="F84" s="588"/>
      <c r="G84" s="591"/>
      <c r="H84" s="584" t="str">
        <f t="shared" ref="H84" si="50">$D$33</f>
        <v>LIME</v>
      </c>
      <c r="I84" s="583" t="str">
        <f t="shared" si="15"/>
        <v>BLACK</v>
      </c>
      <c r="J84" s="83" t="s">
        <v>30</v>
      </c>
      <c r="K84" s="83">
        <f t="shared" ref="K84" si="51">$P$35</f>
        <v>0</v>
      </c>
      <c r="L84" s="83">
        <v>1</v>
      </c>
      <c r="M84" s="83">
        <f t="shared" si="29"/>
        <v>0</v>
      </c>
      <c r="N84" s="85"/>
      <c r="O84" s="38">
        <f t="shared" si="17"/>
        <v>0</v>
      </c>
      <c r="P84" s="86"/>
    </row>
    <row r="85" spans="1:16" s="12" customFormat="1" ht="57.75" hidden="1" customHeight="1">
      <c r="A85" s="81">
        <v>6</v>
      </c>
      <c r="B85" s="580" t="s">
        <v>87</v>
      </c>
      <c r="C85" s="580"/>
      <c r="D85" s="580"/>
      <c r="E85" s="580"/>
      <c r="F85" s="586" t="s">
        <v>108</v>
      </c>
      <c r="G85" s="589" t="s">
        <v>88</v>
      </c>
      <c r="H85" s="601" t="str">
        <f t="shared" ref="H85" si="52">$D$18</f>
        <v>BLACK</v>
      </c>
      <c r="I85" s="602" t="str">
        <f t="shared" si="15"/>
        <v>BLACK</v>
      </c>
      <c r="J85" s="83" t="s">
        <v>30</v>
      </c>
      <c r="K85" s="83">
        <f t="shared" ref="K85" si="53">$P$20</f>
        <v>0</v>
      </c>
      <c r="L85" s="83">
        <v>1</v>
      </c>
      <c r="M85" s="85">
        <f t="shared" ref="M85:M88" si="54">K85*L85</f>
        <v>0</v>
      </c>
      <c r="N85" s="85"/>
      <c r="O85" s="38">
        <f t="shared" si="17"/>
        <v>0</v>
      </c>
      <c r="P85" s="86"/>
    </row>
    <row r="86" spans="1:16" s="12" customFormat="1" ht="95.25" customHeight="1">
      <c r="A86" s="81">
        <v>6</v>
      </c>
      <c r="B86" s="580" t="s">
        <v>87</v>
      </c>
      <c r="C86" s="580"/>
      <c r="D86" s="580"/>
      <c r="E86" s="580"/>
      <c r="F86" s="599"/>
      <c r="G86" s="600"/>
      <c r="H86" s="603" t="str">
        <f t="shared" ref="H86" si="55">$D$23</f>
        <v>GREY HEATHER</v>
      </c>
      <c r="I86" s="603" t="str">
        <f t="shared" si="15"/>
        <v>BLACK</v>
      </c>
      <c r="J86" s="83" t="s">
        <v>30</v>
      </c>
      <c r="K86" s="83">
        <f t="shared" ref="K86" si="56">$P$25</f>
        <v>769</v>
      </c>
      <c r="L86" s="83">
        <v>1</v>
      </c>
      <c r="M86" s="85">
        <f t="shared" si="54"/>
        <v>769</v>
      </c>
      <c r="N86" s="85"/>
      <c r="O86" s="38">
        <f t="shared" si="17"/>
        <v>769</v>
      </c>
      <c r="P86" s="86"/>
    </row>
    <row r="87" spans="1:16" s="12" customFormat="1" ht="33" hidden="1">
      <c r="A87" s="81">
        <v>6</v>
      </c>
      <c r="B87" s="580" t="s">
        <v>87</v>
      </c>
      <c r="C87" s="580"/>
      <c r="D87" s="580"/>
      <c r="E87" s="580"/>
      <c r="F87" s="587"/>
      <c r="G87" s="590"/>
      <c r="H87" s="597" t="str">
        <f t="shared" ref="H87" si="57">$D$28</f>
        <v>WASHED BURGUNDY</v>
      </c>
      <c r="I87" s="598" t="str">
        <f t="shared" si="15"/>
        <v>BLACK</v>
      </c>
      <c r="J87" s="83" t="s">
        <v>30</v>
      </c>
      <c r="K87" s="83">
        <f t="shared" ref="K87" si="58">$P$30</f>
        <v>0</v>
      </c>
      <c r="L87" s="83">
        <v>1</v>
      </c>
      <c r="M87" s="85">
        <f t="shared" si="54"/>
        <v>0</v>
      </c>
      <c r="N87" s="85"/>
      <c r="O87" s="38">
        <f t="shared" si="17"/>
        <v>0</v>
      </c>
      <c r="P87" s="86"/>
    </row>
    <row r="88" spans="1:16" s="12" customFormat="1" ht="33" hidden="1">
      <c r="A88" s="81">
        <v>6</v>
      </c>
      <c r="B88" s="580" t="s">
        <v>87</v>
      </c>
      <c r="C88" s="580"/>
      <c r="D88" s="580"/>
      <c r="E88" s="580"/>
      <c r="F88" s="588"/>
      <c r="G88" s="591"/>
      <c r="H88" s="584" t="str">
        <f t="shared" ref="H88" si="59">$D$33</f>
        <v>LIME</v>
      </c>
      <c r="I88" s="583" t="str">
        <f t="shared" si="15"/>
        <v>BLACK</v>
      </c>
      <c r="J88" s="83" t="s">
        <v>30</v>
      </c>
      <c r="K88" s="83">
        <f t="shared" ref="K88" si="60">$P$35</f>
        <v>0</v>
      </c>
      <c r="L88" s="83">
        <v>1</v>
      </c>
      <c r="M88" s="85">
        <f t="shared" si="54"/>
        <v>0</v>
      </c>
      <c r="N88" s="85"/>
      <c r="O88" s="38">
        <f t="shared" si="17"/>
        <v>0</v>
      </c>
      <c r="P88" s="86"/>
    </row>
    <row r="89" spans="1:16" s="34" customFormat="1" ht="33.75" thickBot="1">
      <c r="B89" s="80" t="s">
        <v>65</v>
      </c>
      <c r="C89" s="35"/>
      <c r="D89" s="35"/>
      <c r="E89" s="35"/>
      <c r="F89" s="39"/>
      <c r="G89" s="40"/>
      <c r="H89" s="39"/>
      <c r="I89" s="39"/>
      <c r="J89" s="39"/>
      <c r="K89" s="39"/>
      <c r="L89" s="39"/>
      <c r="M89" s="39"/>
      <c r="N89" s="39"/>
      <c r="O89" s="39"/>
      <c r="P89" s="41"/>
    </row>
    <row r="90" spans="1:16" s="51" customFormat="1" ht="96">
      <c r="A90" s="592" t="s">
        <v>22</v>
      </c>
      <c r="B90" s="593"/>
      <c r="C90" s="593"/>
      <c r="D90" s="593"/>
      <c r="E90" s="594"/>
      <c r="F90" s="72" t="s">
        <v>47</v>
      </c>
      <c r="G90" s="72" t="s">
        <v>23</v>
      </c>
      <c r="H90" s="595" t="s">
        <v>42</v>
      </c>
      <c r="I90" s="596"/>
      <c r="J90" s="73" t="s">
        <v>18</v>
      </c>
      <c r="K90" s="72" t="s">
        <v>48</v>
      </c>
      <c r="L90" s="72" t="s">
        <v>24</v>
      </c>
      <c r="M90" s="74" t="s">
        <v>25</v>
      </c>
      <c r="N90" s="74" t="s">
        <v>26</v>
      </c>
      <c r="O90" s="74" t="s">
        <v>27</v>
      </c>
      <c r="P90" s="74" t="s">
        <v>28</v>
      </c>
    </row>
    <row r="91" spans="1:16" s="43" customFormat="1" ht="33" hidden="1">
      <c r="A91" s="81">
        <v>1</v>
      </c>
      <c r="B91" s="579" t="s">
        <v>132</v>
      </c>
      <c r="C91" s="580"/>
      <c r="D91" s="580"/>
      <c r="E91" s="580"/>
      <c r="F91" s="586" t="s">
        <v>89</v>
      </c>
      <c r="G91" s="589" t="s">
        <v>118</v>
      </c>
      <c r="H91" s="584" t="str">
        <f t="shared" ref="H91" si="61">$D$18</f>
        <v>BLACK</v>
      </c>
      <c r="I91" s="583" t="str">
        <f t="shared" ref="I91:I126" si="62">$E$47</f>
        <v>BLACK</v>
      </c>
      <c r="J91" s="83" t="s">
        <v>90</v>
      </c>
      <c r="K91" s="83">
        <f t="shared" ref="K91:K123" si="63">$P$20</f>
        <v>0</v>
      </c>
      <c r="L91" s="83">
        <v>2</v>
      </c>
      <c r="M91" s="83">
        <f t="shared" ref="M91:M118" si="64">K91*L91</f>
        <v>0</v>
      </c>
      <c r="N91" s="85"/>
      <c r="O91" s="38">
        <f t="shared" ref="O91:O131" si="65">ROUNDUP(N91+M91,0)</f>
        <v>0</v>
      </c>
      <c r="P91" s="87"/>
    </row>
    <row r="92" spans="1:16" s="43" customFormat="1" ht="98.25" customHeight="1">
      <c r="A92" s="81">
        <v>1</v>
      </c>
      <c r="B92" s="579" t="s">
        <v>132</v>
      </c>
      <c r="C92" s="580"/>
      <c r="D92" s="580"/>
      <c r="E92" s="580"/>
      <c r="F92" s="587"/>
      <c r="G92" s="590"/>
      <c r="H92" s="584" t="str">
        <f t="shared" ref="H92" si="66">$D$23</f>
        <v>GREY HEATHER</v>
      </c>
      <c r="I92" s="583" t="str">
        <f t="shared" si="62"/>
        <v>BLACK</v>
      </c>
      <c r="J92" s="83" t="s">
        <v>90</v>
      </c>
      <c r="K92" s="83">
        <f t="shared" ref="K92:K124" si="67">$P$25</f>
        <v>769</v>
      </c>
      <c r="L92" s="83">
        <v>2</v>
      </c>
      <c r="M92" s="83">
        <f t="shared" si="64"/>
        <v>1538</v>
      </c>
      <c r="N92" s="85"/>
      <c r="O92" s="38">
        <f t="shared" si="65"/>
        <v>1538</v>
      </c>
      <c r="P92" s="87" t="s">
        <v>175</v>
      </c>
    </row>
    <row r="93" spans="1:16" s="43" customFormat="1" ht="33" hidden="1">
      <c r="A93" s="81">
        <v>1</v>
      </c>
      <c r="B93" s="579" t="s">
        <v>132</v>
      </c>
      <c r="C93" s="580"/>
      <c r="D93" s="580"/>
      <c r="E93" s="580"/>
      <c r="F93" s="587"/>
      <c r="G93" s="590"/>
      <c r="H93" s="584" t="str">
        <f t="shared" ref="H93" si="68">$D$28</f>
        <v>WASHED BURGUNDY</v>
      </c>
      <c r="I93" s="583" t="str">
        <f t="shared" si="62"/>
        <v>BLACK</v>
      </c>
      <c r="J93" s="83" t="s">
        <v>90</v>
      </c>
      <c r="K93" s="83">
        <f t="shared" ref="K93" si="69">$P$30</f>
        <v>0</v>
      </c>
      <c r="L93" s="83">
        <v>2</v>
      </c>
      <c r="M93" s="83">
        <f t="shared" si="64"/>
        <v>0</v>
      </c>
      <c r="N93" s="85"/>
      <c r="O93" s="38">
        <f t="shared" si="65"/>
        <v>0</v>
      </c>
      <c r="P93" s="87"/>
    </row>
    <row r="94" spans="1:16" s="43" customFormat="1" ht="33" hidden="1">
      <c r="A94" s="81">
        <v>1</v>
      </c>
      <c r="B94" s="579" t="s">
        <v>132</v>
      </c>
      <c r="C94" s="580"/>
      <c r="D94" s="580"/>
      <c r="E94" s="580"/>
      <c r="F94" s="588"/>
      <c r="G94" s="591"/>
      <c r="H94" s="584" t="str">
        <f t="shared" ref="H94" si="70">$D$33</f>
        <v>LIME</v>
      </c>
      <c r="I94" s="583" t="str">
        <f t="shared" si="62"/>
        <v>BLACK</v>
      </c>
      <c r="J94" s="83" t="s">
        <v>90</v>
      </c>
      <c r="K94" s="83">
        <f t="shared" ref="K94" si="71">$P$35</f>
        <v>0</v>
      </c>
      <c r="L94" s="83">
        <v>2</v>
      </c>
      <c r="M94" s="83">
        <f t="shared" si="64"/>
        <v>0</v>
      </c>
      <c r="N94" s="85"/>
      <c r="O94" s="38">
        <f t="shared" si="65"/>
        <v>0</v>
      </c>
      <c r="P94" s="87"/>
    </row>
    <row r="95" spans="1:16" s="43" customFormat="1" ht="33" hidden="1">
      <c r="A95" s="81">
        <v>2</v>
      </c>
      <c r="B95" s="548" t="s">
        <v>133</v>
      </c>
      <c r="C95" s="585"/>
      <c r="D95" s="585"/>
      <c r="E95" s="549"/>
      <c r="F95" s="586" t="s">
        <v>89</v>
      </c>
      <c r="G95" s="589" t="s">
        <v>118</v>
      </c>
      <c r="H95" s="584" t="str">
        <f t="shared" ref="H95:H123" si="72">$D$18</f>
        <v>BLACK</v>
      </c>
      <c r="I95" s="583" t="str">
        <f t="shared" si="62"/>
        <v>BLACK</v>
      </c>
      <c r="J95" s="83" t="s">
        <v>90</v>
      </c>
      <c r="K95" s="83">
        <f t="shared" si="63"/>
        <v>0</v>
      </c>
      <c r="L95" s="84">
        <f>L107*2</f>
        <v>0.08</v>
      </c>
      <c r="M95" s="83">
        <f t="shared" si="64"/>
        <v>0</v>
      </c>
      <c r="N95" s="85"/>
      <c r="O95" s="38">
        <f t="shared" si="65"/>
        <v>0</v>
      </c>
      <c r="P95" s="87"/>
    </row>
    <row r="96" spans="1:16" s="43" customFormat="1" ht="98.25" customHeight="1">
      <c r="A96" s="81">
        <v>2</v>
      </c>
      <c r="B96" s="548" t="s">
        <v>133</v>
      </c>
      <c r="C96" s="585"/>
      <c r="D96" s="585"/>
      <c r="E96" s="549"/>
      <c r="F96" s="587"/>
      <c r="G96" s="590"/>
      <c r="H96" s="584" t="str">
        <f t="shared" ref="H96:H124" si="73">$D$23</f>
        <v>GREY HEATHER</v>
      </c>
      <c r="I96" s="583" t="str">
        <f t="shared" si="62"/>
        <v>BLACK</v>
      </c>
      <c r="J96" s="83" t="s">
        <v>90</v>
      </c>
      <c r="K96" s="83">
        <f t="shared" si="67"/>
        <v>769</v>
      </c>
      <c r="L96" s="84">
        <f>L108*2</f>
        <v>0.08</v>
      </c>
      <c r="M96" s="83">
        <f t="shared" si="64"/>
        <v>61.52</v>
      </c>
      <c r="N96" s="85"/>
      <c r="O96" s="38">
        <f t="shared" si="65"/>
        <v>62</v>
      </c>
      <c r="P96" s="87" t="s">
        <v>175</v>
      </c>
    </row>
    <row r="97" spans="1:16" s="43" customFormat="1" ht="33" hidden="1">
      <c r="A97" s="81">
        <v>2</v>
      </c>
      <c r="B97" s="548" t="s">
        <v>133</v>
      </c>
      <c r="C97" s="585"/>
      <c r="D97" s="585"/>
      <c r="E97" s="549"/>
      <c r="F97" s="587"/>
      <c r="G97" s="590"/>
      <c r="H97" s="584" t="str">
        <f t="shared" ref="H97:H121" si="74">$D$28</f>
        <v>WASHED BURGUNDY</v>
      </c>
      <c r="I97" s="583" t="str">
        <f t="shared" si="62"/>
        <v>BLACK</v>
      </c>
      <c r="J97" s="83" t="s">
        <v>90</v>
      </c>
      <c r="K97" s="83">
        <f t="shared" ref="K97:K125" si="75">$P$30</f>
        <v>0</v>
      </c>
      <c r="L97" s="84">
        <f>L109*2</f>
        <v>0.08</v>
      </c>
      <c r="M97" s="83">
        <f t="shared" si="64"/>
        <v>0</v>
      </c>
      <c r="N97" s="85"/>
      <c r="O97" s="38">
        <f t="shared" si="65"/>
        <v>0</v>
      </c>
      <c r="P97" s="87"/>
    </row>
    <row r="98" spans="1:16" s="43" customFormat="1" ht="33" hidden="1">
      <c r="A98" s="81">
        <v>2</v>
      </c>
      <c r="B98" s="548" t="s">
        <v>133</v>
      </c>
      <c r="C98" s="585"/>
      <c r="D98" s="585"/>
      <c r="E98" s="549"/>
      <c r="F98" s="588"/>
      <c r="G98" s="591"/>
      <c r="H98" s="584" t="str">
        <f t="shared" ref="H98:H122" si="76">$D$33</f>
        <v>LIME</v>
      </c>
      <c r="I98" s="583" t="str">
        <f t="shared" si="62"/>
        <v>BLACK</v>
      </c>
      <c r="J98" s="83" t="s">
        <v>90</v>
      </c>
      <c r="K98" s="83">
        <f t="shared" ref="K98:K126" si="77">$P$35</f>
        <v>0</v>
      </c>
      <c r="L98" s="84">
        <f>L110*2</f>
        <v>0.08</v>
      </c>
      <c r="M98" s="83">
        <f t="shared" si="64"/>
        <v>0</v>
      </c>
      <c r="N98" s="85"/>
      <c r="O98" s="38">
        <f t="shared" si="65"/>
        <v>0</v>
      </c>
      <c r="P98" s="87"/>
    </row>
    <row r="99" spans="1:16" s="43" customFormat="1" ht="33" hidden="1">
      <c r="A99" s="81">
        <v>3</v>
      </c>
      <c r="B99" s="548" t="s">
        <v>153</v>
      </c>
      <c r="C99" s="585"/>
      <c r="D99" s="585"/>
      <c r="E99" s="549"/>
      <c r="F99" s="586" t="s">
        <v>91</v>
      </c>
      <c r="G99" s="589" t="s">
        <v>174</v>
      </c>
      <c r="H99" s="584" t="str">
        <f t="shared" si="72"/>
        <v>BLACK</v>
      </c>
      <c r="I99" s="583" t="str">
        <f t="shared" si="62"/>
        <v>BLACK</v>
      </c>
      <c r="J99" s="83" t="s">
        <v>90</v>
      </c>
      <c r="K99" s="83">
        <f t="shared" si="63"/>
        <v>0</v>
      </c>
      <c r="L99" s="83">
        <v>1</v>
      </c>
      <c r="M99" s="83">
        <f t="shared" si="64"/>
        <v>0</v>
      </c>
      <c r="N99" s="85"/>
      <c r="O99" s="38">
        <f t="shared" si="65"/>
        <v>0</v>
      </c>
      <c r="P99" s="87"/>
    </row>
    <row r="100" spans="1:16" s="43" customFormat="1" ht="98.25" customHeight="1">
      <c r="A100" s="81">
        <v>3</v>
      </c>
      <c r="B100" s="548" t="s">
        <v>153</v>
      </c>
      <c r="C100" s="585"/>
      <c r="D100" s="585"/>
      <c r="E100" s="549"/>
      <c r="F100" s="587"/>
      <c r="G100" s="590"/>
      <c r="H100" s="584" t="str">
        <f t="shared" si="73"/>
        <v>GREY HEATHER</v>
      </c>
      <c r="I100" s="583" t="str">
        <f t="shared" si="62"/>
        <v>BLACK</v>
      </c>
      <c r="J100" s="83" t="s">
        <v>90</v>
      </c>
      <c r="K100" s="83">
        <f t="shared" si="67"/>
        <v>769</v>
      </c>
      <c r="L100" s="83">
        <v>1</v>
      </c>
      <c r="M100" s="83">
        <f t="shared" si="64"/>
        <v>769</v>
      </c>
      <c r="N100" s="85"/>
      <c r="O100" s="38">
        <f t="shared" si="65"/>
        <v>769</v>
      </c>
      <c r="P100" s="87"/>
    </row>
    <row r="101" spans="1:16" s="43" customFormat="1" ht="33" hidden="1">
      <c r="A101" s="81">
        <v>3</v>
      </c>
      <c r="B101" s="548" t="s">
        <v>153</v>
      </c>
      <c r="C101" s="585"/>
      <c r="D101" s="585"/>
      <c r="E101" s="549"/>
      <c r="F101" s="587"/>
      <c r="G101" s="590"/>
      <c r="H101" s="584" t="str">
        <f t="shared" si="74"/>
        <v>WASHED BURGUNDY</v>
      </c>
      <c r="I101" s="583" t="str">
        <f t="shared" si="62"/>
        <v>BLACK</v>
      </c>
      <c r="J101" s="83" t="s">
        <v>90</v>
      </c>
      <c r="K101" s="83">
        <f t="shared" si="75"/>
        <v>0</v>
      </c>
      <c r="L101" s="83">
        <v>1</v>
      </c>
      <c r="M101" s="83">
        <f t="shared" si="64"/>
        <v>0</v>
      </c>
      <c r="N101" s="85"/>
      <c r="O101" s="38">
        <f t="shared" si="65"/>
        <v>0</v>
      </c>
      <c r="P101" s="87"/>
    </row>
    <row r="102" spans="1:16" s="43" customFormat="1" ht="33" hidden="1">
      <c r="A102" s="81">
        <v>3</v>
      </c>
      <c r="B102" s="548" t="s">
        <v>153</v>
      </c>
      <c r="C102" s="585"/>
      <c r="D102" s="585"/>
      <c r="E102" s="549"/>
      <c r="F102" s="588"/>
      <c r="G102" s="591"/>
      <c r="H102" s="584" t="str">
        <f t="shared" si="76"/>
        <v>LIME</v>
      </c>
      <c r="I102" s="583" t="str">
        <f t="shared" si="62"/>
        <v>BLACK</v>
      </c>
      <c r="J102" s="83" t="s">
        <v>90</v>
      </c>
      <c r="K102" s="83">
        <f t="shared" si="77"/>
        <v>0</v>
      </c>
      <c r="L102" s="83">
        <v>1</v>
      </c>
      <c r="M102" s="83">
        <f t="shared" si="64"/>
        <v>0</v>
      </c>
      <c r="N102" s="85"/>
      <c r="O102" s="38">
        <f t="shared" si="65"/>
        <v>0</v>
      </c>
      <c r="P102" s="87"/>
    </row>
    <row r="103" spans="1:16" s="43" customFormat="1" ht="33" hidden="1">
      <c r="A103" s="81">
        <v>4</v>
      </c>
      <c r="B103" s="548" t="s">
        <v>116</v>
      </c>
      <c r="C103" s="585"/>
      <c r="D103" s="585"/>
      <c r="E103" s="549"/>
      <c r="F103" s="82" t="s">
        <v>92</v>
      </c>
      <c r="G103" s="82"/>
      <c r="H103" s="584" t="str">
        <f t="shared" si="72"/>
        <v>BLACK</v>
      </c>
      <c r="I103" s="583" t="str">
        <f t="shared" si="62"/>
        <v>BLACK</v>
      </c>
      <c r="J103" s="83" t="s">
        <v>90</v>
      </c>
      <c r="K103" s="83">
        <f t="shared" si="63"/>
        <v>0</v>
      </c>
      <c r="L103" s="83">
        <v>1</v>
      </c>
      <c r="M103" s="83">
        <f t="shared" si="64"/>
        <v>0</v>
      </c>
      <c r="N103" s="85"/>
      <c r="O103" s="38">
        <f t="shared" si="65"/>
        <v>0</v>
      </c>
      <c r="P103" s="87"/>
    </row>
    <row r="104" spans="1:16" s="43" customFormat="1" ht="63.75" customHeight="1">
      <c r="A104" s="81">
        <v>4</v>
      </c>
      <c r="B104" s="548" t="s">
        <v>116</v>
      </c>
      <c r="C104" s="585"/>
      <c r="D104" s="585"/>
      <c r="E104" s="549"/>
      <c r="F104" s="82" t="s">
        <v>92</v>
      </c>
      <c r="G104" s="82"/>
      <c r="H104" s="584" t="str">
        <f t="shared" si="73"/>
        <v>GREY HEATHER</v>
      </c>
      <c r="I104" s="583" t="str">
        <f t="shared" si="62"/>
        <v>BLACK</v>
      </c>
      <c r="J104" s="83" t="s">
        <v>90</v>
      </c>
      <c r="K104" s="83">
        <f t="shared" si="67"/>
        <v>769</v>
      </c>
      <c r="L104" s="83">
        <v>1</v>
      </c>
      <c r="M104" s="83">
        <f t="shared" si="64"/>
        <v>769</v>
      </c>
      <c r="N104" s="85"/>
      <c r="O104" s="38">
        <f t="shared" si="65"/>
        <v>769</v>
      </c>
      <c r="P104" s="87"/>
    </row>
    <row r="105" spans="1:16" s="43" customFormat="1" ht="33" hidden="1">
      <c r="A105" s="81">
        <v>4</v>
      </c>
      <c r="B105" s="548" t="s">
        <v>116</v>
      </c>
      <c r="C105" s="585"/>
      <c r="D105" s="585"/>
      <c r="E105" s="549"/>
      <c r="F105" s="82" t="s">
        <v>92</v>
      </c>
      <c r="G105" s="82"/>
      <c r="H105" s="584" t="str">
        <f t="shared" si="74"/>
        <v>WASHED BURGUNDY</v>
      </c>
      <c r="I105" s="583" t="str">
        <f t="shared" si="62"/>
        <v>BLACK</v>
      </c>
      <c r="J105" s="83" t="s">
        <v>90</v>
      </c>
      <c r="K105" s="83">
        <f t="shared" si="75"/>
        <v>0</v>
      </c>
      <c r="L105" s="83">
        <v>1</v>
      </c>
      <c r="M105" s="83">
        <f t="shared" si="64"/>
        <v>0</v>
      </c>
      <c r="N105" s="85"/>
      <c r="O105" s="38">
        <f t="shared" si="65"/>
        <v>0</v>
      </c>
      <c r="P105" s="87"/>
    </row>
    <row r="106" spans="1:16" s="43" customFormat="1" ht="33" hidden="1">
      <c r="A106" s="81">
        <v>4</v>
      </c>
      <c r="B106" s="548" t="s">
        <v>116</v>
      </c>
      <c r="C106" s="585"/>
      <c r="D106" s="585"/>
      <c r="E106" s="549"/>
      <c r="F106" s="82" t="s">
        <v>92</v>
      </c>
      <c r="G106" s="82"/>
      <c r="H106" s="584" t="str">
        <f t="shared" si="76"/>
        <v>LIME</v>
      </c>
      <c r="I106" s="583" t="str">
        <f t="shared" si="62"/>
        <v>BLACK</v>
      </c>
      <c r="J106" s="83" t="s">
        <v>90</v>
      </c>
      <c r="K106" s="83">
        <f t="shared" si="77"/>
        <v>0</v>
      </c>
      <c r="L106" s="83">
        <v>1</v>
      </c>
      <c r="M106" s="83">
        <f t="shared" si="64"/>
        <v>0</v>
      </c>
      <c r="N106" s="85"/>
      <c r="O106" s="38">
        <f t="shared" si="65"/>
        <v>0</v>
      </c>
      <c r="P106" s="87"/>
    </row>
    <row r="107" spans="1:16" s="43" customFormat="1" ht="33" hidden="1">
      <c r="A107" s="81">
        <v>5</v>
      </c>
      <c r="B107" s="579" t="s">
        <v>93</v>
      </c>
      <c r="C107" s="580"/>
      <c r="D107" s="580"/>
      <c r="E107" s="580"/>
      <c r="F107" s="82" t="s">
        <v>55</v>
      </c>
      <c r="G107" s="82"/>
      <c r="H107" s="584" t="str">
        <f t="shared" si="72"/>
        <v>BLACK</v>
      </c>
      <c r="I107" s="583" t="str">
        <f t="shared" si="62"/>
        <v>BLACK</v>
      </c>
      <c r="J107" s="83" t="s">
        <v>90</v>
      </c>
      <c r="K107" s="83">
        <f t="shared" si="63"/>
        <v>0</v>
      </c>
      <c r="L107" s="84">
        <f>1/25</f>
        <v>0.04</v>
      </c>
      <c r="M107" s="83">
        <f t="shared" si="64"/>
        <v>0</v>
      </c>
      <c r="N107" s="85"/>
      <c r="O107" s="38">
        <f t="shared" si="65"/>
        <v>0</v>
      </c>
      <c r="P107" s="87"/>
    </row>
    <row r="108" spans="1:16" s="43" customFormat="1" ht="63.75" customHeight="1">
      <c r="A108" s="81">
        <v>5</v>
      </c>
      <c r="B108" s="579" t="s">
        <v>93</v>
      </c>
      <c r="C108" s="580"/>
      <c r="D108" s="580"/>
      <c r="E108" s="580"/>
      <c r="F108" s="82" t="s">
        <v>55</v>
      </c>
      <c r="G108" s="82"/>
      <c r="H108" s="584" t="str">
        <f t="shared" si="73"/>
        <v>GREY HEATHER</v>
      </c>
      <c r="I108" s="583" t="str">
        <f t="shared" si="62"/>
        <v>BLACK</v>
      </c>
      <c r="J108" s="83" t="s">
        <v>90</v>
      </c>
      <c r="K108" s="83">
        <f t="shared" si="67"/>
        <v>769</v>
      </c>
      <c r="L108" s="84">
        <f t="shared" ref="L108:L110" si="78">1/25</f>
        <v>0.04</v>
      </c>
      <c r="M108" s="83">
        <f t="shared" si="64"/>
        <v>30.76</v>
      </c>
      <c r="N108" s="85"/>
      <c r="O108" s="38">
        <f t="shared" si="65"/>
        <v>31</v>
      </c>
      <c r="P108" s="87"/>
    </row>
    <row r="109" spans="1:16" s="43" customFormat="1" ht="33" hidden="1">
      <c r="A109" s="81">
        <v>5</v>
      </c>
      <c r="B109" s="579" t="s">
        <v>93</v>
      </c>
      <c r="C109" s="580"/>
      <c r="D109" s="580"/>
      <c r="E109" s="580"/>
      <c r="F109" s="82" t="s">
        <v>55</v>
      </c>
      <c r="G109" s="82"/>
      <c r="H109" s="584" t="str">
        <f t="shared" si="74"/>
        <v>WASHED BURGUNDY</v>
      </c>
      <c r="I109" s="583" t="str">
        <f t="shared" si="62"/>
        <v>BLACK</v>
      </c>
      <c r="J109" s="83" t="s">
        <v>90</v>
      </c>
      <c r="K109" s="83">
        <f t="shared" si="75"/>
        <v>0</v>
      </c>
      <c r="L109" s="84">
        <f t="shared" si="78"/>
        <v>0.04</v>
      </c>
      <c r="M109" s="83">
        <f t="shared" si="64"/>
        <v>0</v>
      </c>
      <c r="N109" s="85"/>
      <c r="O109" s="38">
        <f t="shared" si="65"/>
        <v>0</v>
      </c>
      <c r="P109" s="87"/>
    </row>
    <row r="110" spans="1:16" s="43" customFormat="1" ht="33" hidden="1">
      <c r="A110" s="81">
        <v>5</v>
      </c>
      <c r="B110" s="579" t="s">
        <v>93</v>
      </c>
      <c r="C110" s="580"/>
      <c r="D110" s="580"/>
      <c r="E110" s="580"/>
      <c r="F110" s="82" t="s">
        <v>55</v>
      </c>
      <c r="G110" s="82"/>
      <c r="H110" s="584" t="str">
        <f t="shared" si="76"/>
        <v>LIME</v>
      </c>
      <c r="I110" s="583" t="str">
        <f t="shared" si="62"/>
        <v>BLACK</v>
      </c>
      <c r="J110" s="83" t="s">
        <v>90</v>
      </c>
      <c r="K110" s="83">
        <f t="shared" si="77"/>
        <v>0</v>
      </c>
      <c r="L110" s="84">
        <f t="shared" si="78"/>
        <v>0.04</v>
      </c>
      <c r="M110" s="83">
        <f t="shared" si="64"/>
        <v>0</v>
      </c>
      <c r="N110" s="85"/>
      <c r="O110" s="38">
        <f t="shared" si="65"/>
        <v>0</v>
      </c>
      <c r="P110" s="87"/>
    </row>
    <row r="111" spans="1:16" s="43" customFormat="1" ht="33" hidden="1">
      <c r="A111" s="81">
        <v>6</v>
      </c>
      <c r="B111" s="579" t="s">
        <v>94</v>
      </c>
      <c r="C111" s="580"/>
      <c r="D111" s="580"/>
      <c r="E111" s="580"/>
      <c r="F111" s="82" t="s">
        <v>55</v>
      </c>
      <c r="G111" s="82"/>
      <c r="H111" s="584" t="str">
        <f t="shared" si="72"/>
        <v>BLACK</v>
      </c>
      <c r="I111" s="583" t="str">
        <f t="shared" si="62"/>
        <v>BLACK</v>
      </c>
      <c r="J111" s="83" t="s">
        <v>90</v>
      </c>
      <c r="K111" s="83">
        <f t="shared" si="63"/>
        <v>0</v>
      </c>
      <c r="L111" s="84">
        <f>L107*2</f>
        <v>0.08</v>
      </c>
      <c r="M111" s="83">
        <f t="shared" si="64"/>
        <v>0</v>
      </c>
      <c r="N111" s="85"/>
      <c r="O111" s="38">
        <f t="shared" si="65"/>
        <v>0</v>
      </c>
      <c r="P111" s="87"/>
    </row>
    <row r="112" spans="1:16" s="43" customFormat="1" ht="63.75" customHeight="1">
      <c r="A112" s="81">
        <v>6</v>
      </c>
      <c r="B112" s="579" t="s">
        <v>94</v>
      </c>
      <c r="C112" s="580"/>
      <c r="D112" s="580"/>
      <c r="E112" s="580"/>
      <c r="F112" s="82" t="s">
        <v>55</v>
      </c>
      <c r="G112" s="82"/>
      <c r="H112" s="584" t="str">
        <f t="shared" si="73"/>
        <v>GREY HEATHER</v>
      </c>
      <c r="I112" s="583" t="str">
        <f t="shared" si="62"/>
        <v>BLACK</v>
      </c>
      <c r="J112" s="83" t="s">
        <v>90</v>
      </c>
      <c r="K112" s="83">
        <f t="shared" si="67"/>
        <v>769</v>
      </c>
      <c r="L112" s="84">
        <f>L108*2</f>
        <v>0.08</v>
      </c>
      <c r="M112" s="83">
        <f t="shared" si="64"/>
        <v>61.52</v>
      </c>
      <c r="N112" s="85"/>
      <c r="O112" s="38">
        <f t="shared" si="65"/>
        <v>62</v>
      </c>
      <c r="P112" s="87"/>
    </row>
    <row r="113" spans="1:16" s="43" customFormat="1" ht="33" hidden="1">
      <c r="A113" s="81">
        <v>6</v>
      </c>
      <c r="B113" s="579" t="s">
        <v>94</v>
      </c>
      <c r="C113" s="580"/>
      <c r="D113" s="580"/>
      <c r="E113" s="580"/>
      <c r="F113" s="82" t="s">
        <v>55</v>
      </c>
      <c r="G113" s="82"/>
      <c r="H113" s="584" t="str">
        <f t="shared" si="74"/>
        <v>WASHED BURGUNDY</v>
      </c>
      <c r="I113" s="583" t="str">
        <f t="shared" si="62"/>
        <v>BLACK</v>
      </c>
      <c r="J113" s="83" t="s">
        <v>90</v>
      </c>
      <c r="K113" s="83">
        <f t="shared" si="75"/>
        <v>0</v>
      </c>
      <c r="L113" s="84">
        <f>L109*2</f>
        <v>0.08</v>
      </c>
      <c r="M113" s="83">
        <f t="shared" si="64"/>
        <v>0</v>
      </c>
      <c r="N113" s="85"/>
      <c r="O113" s="38">
        <f t="shared" si="65"/>
        <v>0</v>
      </c>
      <c r="P113" s="87"/>
    </row>
    <row r="114" spans="1:16" s="43" customFormat="1" ht="33" hidden="1">
      <c r="A114" s="81">
        <v>6</v>
      </c>
      <c r="B114" s="579" t="s">
        <v>94</v>
      </c>
      <c r="C114" s="580"/>
      <c r="D114" s="580"/>
      <c r="E114" s="580"/>
      <c r="F114" s="82" t="s">
        <v>55</v>
      </c>
      <c r="G114" s="82"/>
      <c r="H114" s="584" t="str">
        <f t="shared" si="76"/>
        <v>LIME</v>
      </c>
      <c r="I114" s="583" t="str">
        <f t="shared" si="62"/>
        <v>BLACK</v>
      </c>
      <c r="J114" s="83" t="s">
        <v>90</v>
      </c>
      <c r="K114" s="83">
        <f t="shared" si="77"/>
        <v>0</v>
      </c>
      <c r="L114" s="84">
        <f>L110*2</f>
        <v>0.08</v>
      </c>
      <c r="M114" s="83">
        <f t="shared" si="64"/>
        <v>0</v>
      </c>
      <c r="N114" s="85"/>
      <c r="O114" s="38">
        <f t="shared" si="65"/>
        <v>0</v>
      </c>
      <c r="P114" s="87"/>
    </row>
    <row r="115" spans="1:16" s="43" customFormat="1" ht="33" hidden="1">
      <c r="A115" s="81">
        <v>7</v>
      </c>
      <c r="B115" s="579" t="s">
        <v>95</v>
      </c>
      <c r="C115" s="580"/>
      <c r="D115" s="580"/>
      <c r="E115" s="580"/>
      <c r="F115" s="82" t="s">
        <v>92</v>
      </c>
      <c r="G115" s="82"/>
      <c r="H115" s="584" t="str">
        <f t="shared" si="72"/>
        <v>BLACK</v>
      </c>
      <c r="I115" s="583" t="str">
        <f t="shared" si="62"/>
        <v>BLACK</v>
      </c>
      <c r="J115" s="83" t="s">
        <v>90</v>
      </c>
      <c r="K115" s="83">
        <f t="shared" si="63"/>
        <v>0</v>
      </c>
      <c r="L115" s="84">
        <f>L107</f>
        <v>0.04</v>
      </c>
      <c r="M115" s="83">
        <f t="shared" si="64"/>
        <v>0</v>
      </c>
      <c r="N115" s="85"/>
      <c r="O115" s="38">
        <f t="shared" si="65"/>
        <v>0</v>
      </c>
      <c r="P115" s="87"/>
    </row>
    <row r="116" spans="1:16" s="43" customFormat="1" ht="63.75" customHeight="1">
      <c r="A116" s="81">
        <v>7</v>
      </c>
      <c r="B116" s="579" t="s">
        <v>95</v>
      </c>
      <c r="C116" s="580"/>
      <c r="D116" s="580"/>
      <c r="E116" s="580"/>
      <c r="F116" s="82" t="s">
        <v>92</v>
      </c>
      <c r="G116" s="82"/>
      <c r="H116" s="584" t="str">
        <f t="shared" si="73"/>
        <v>GREY HEATHER</v>
      </c>
      <c r="I116" s="583" t="str">
        <f t="shared" si="62"/>
        <v>BLACK</v>
      </c>
      <c r="J116" s="83" t="s">
        <v>90</v>
      </c>
      <c r="K116" s="83">
        <f t="shared" si="67"/>
        <v>769</v>
      </c>
      <c r="L116" s="84">
        <f>L108</f>
        <v>0.04</v>
      </c>
      <c r="M116" s="83">
        <f t="shared" si="64"/>
        <v>30.76</v>
      </c>
      <c r="N116" s="85"/>
      <c r="O116" s="38">
        <f t="shared" si="65"/>
        <v>31</v>
      </c>
      <c r="P116" s="87"/>
    </row>
    <row r="117" spans="1:16" s="43" customFormat="1" ht="33" hidden="1">
      <c r="A117" s="81">
        <v>7</v>
      </c>
      <c r="B117" s="579" t="s">
        <v>95</v>
      </c>
      <c r="C117" s="580"/>
      <c r="D117" s="580"/>
      <c r="E117" s="580"/>
      <c r="F117" s="82" t="s">
        <v>92</v>
      </c>
      <c r="G117" s="82"/>
      <c r="H117" s="584" t="str">
        <f t="shared" si="74"/>
        <v>WASHED BURGUNDY</v>
      </c>
      <c r="I117" s="583" t="str">
        <f t="shared" si="62"/>
        <v>BLACK</v>
      </c>
      <c r="J117" s="83" t="s">
        <v>90</v>
      </c>
      <c r="K117" s="83">
        <f t="shared" si="75"/>
        <v>0</v>
      </c>
      <c r="L117" s="84">
        <f>L109</f>
        <v>0.04</v>
      </c>
      <c r="M117" s="83">
        <f t="shared" si="64"/>
        <v>0</v>
      </c>
      <c r="N117" s="85"/>
      <c r="O117" s="38">
        <f t="shared" si="65"/>
        <v>0</v>
      </c>
      <c r="P117" s="87"/>
    </row>
    <row r="118" spans="1:16" s="43" customFormat="1" ht="33" hidden="1">
      <c r="A118" s="81">
        <v>7</v>
      </c>
      <c r="B118" s="579" t="s">
        <v>95</v>
      </c>
      <c r="C118" s="580"/>
      <c r="D118" s="580"/>
      <c r="E118" s="580"/>
      <c r="F118" s="82" t="s">
        <v>92</v>
      </c>
      <c r="G118" s="82"/>
      <c r="H118" s="584" t="str">
        <f t="shared" si="76"/>
        <v>LIME</v>
      </c>
      <c r="I118" s="583" t="str">
        <f t="shared" si="62"/>
        <v>BLACK</v>
      </c>
      <c r="J118" s="83" t="s">
        <v>90</v>
      </c>
      <c r="K118" s="83">
        <f t="shared" si="77"/>
        <v>0</v>
      </c>
      <c r="L118" s="84">
        <f>L110</f>
        <v>0.04</v>
      </c>
      <c r="M118" s="83">
        <f t="shared" si="64"/>
        <v>0</v>
      </c>
      <c r="N118" s="85"/>
      <c r="O118" s="38">
        <f t="shared" si="65"/>
        <v>0</v>
      </c>
      <c r="P118" s="87"/>
    </row>
    <row r="119" spans="1:16" s="43" customFormat="1" ht="33" hidden="1">
      <c r="A119" s="81">
        <v>8</v>
      </c>
      <c r="B119" s="548" t="s">
        <v>96</v>
      </c>
      <c r="C119" s="585"/>
      <c r="D119" s="585"/>
      <c r="E119" s="549"/>
      <c r="F119" s="82" t="s">
        <v>38</v>
      </c>
      <c r="G119" s="82"/>
      <c r="H119" s="584" t="str">
        <f t="shared" si="72"/>
        <v>BLACK</v>
      </c>
      <c r="I119" s="583" t="str">
        <f t="shared" si="62"/>
        <v>BLACK</v>
      </c>
      <c r="J119" s="83" t="s">
        <v>90</v>
      </c>
      <c r="K119" s="83">
        <f t="shared" si="63"/>
        <v>0</v>
      </c>
      <c r="L119" s="83">
        <v>1</v>
      </c>
      <c r="M119" s="83">
        <f>K119*L119</f>
        <v>0</v>
      </c>
      <c r="N119" s="85"/>
      <c r="O119" s="38">
        <f t="shared" si="65"/>
        <v>0</v>
      </c>
      <c r="P119" s="87"/>
    </row>
    <row r="120" spans="1:16" s="43" customFormat="1" ht="63.75" customHeight="1">
      <c r="A120" s="81">
        <v>8</v>
      </c>
      <c r="B120" s="579" t="s">
        <v>96</v>
      </c>
      <c r="C120" s="580"/>
      <c r="D120" s="580"/>
      <c r="E120" s="580"/>
      <c r="F120" s="82" t="s">
        <v>38</v>
      </c>
      <c r="G120" s="82"/>
      <c r="H120" s="584" t="str">
        <f t="shared" si="73"/>
        <v>GREY HEATHER</v>
      </c>
      <c r="I120" s="583" t="str">
        <f t="shared" si="62"/>
        <v>BLACK</v>
      </c>
      <c r="J120" s="83" t="s">
        <v>90</v>
      </c>
      <c r="K120" s="83">
        <f t="shared" si="67"/>
        <v>769</v>
      </c>
      <c r="L120" s="83">
        <v>1</v>
      </c>
      <c r="M120" s="83">
        <f t="shared" ref="M120:M131" si="79">K120*L120</f>
        <v>769</v>
      </c>
      <c r="N120" s="85"/>
      <c r="O120" s="38">
        <f t="shared" si="65"/>
        <v>769</v>
      </c>
      <c r="P120" s="87"/>
    </row>
    <row r="121" spans="1:16" s="43" customFormat="1" ht="33" hidden="1">
      <c r="A121" s="81">
        <v>8</v>
      </c>
      <c r="B121" s="579" t="s">
        <v>96</v>
      </c>
      <c r="C121" s="580"/>
      <c r="D121" s="580"/>
      <c r="E121" s="580"/>
      <c r="F121" s="82" t="s">
        <v>38</v>
      </c>
      <c r="G121" s="82"/>
      <c r="H121" s="584" t="str">
        <f t="shared" si="74"/>
        <v>WASHED BURGUNDY</v>
      </c>
      <c r="I121" s="583" t="str">
        <f t="shared" si="62"/>
        <v>BLACK</v>
      </c>
      <c r="J121" s="83" t="s">
        <v>90</v>
      </c>
      <c r="K121" s="83">
        <f t="shared" si="75"/>
        <v>0</v>
      </c>
      <c r="L121" s="83">
        <v>1</v>
      </c>
      <c r="M121" s="83">
        <f t="shared" si="79"/>
        <v>0</v>
      </c>
      <c r="N121" s="85"/>
      <c r="O121" s="38">
        <f t="shared" si="65"/>
        <v>0</v>
      </c>
      <c r="P121" s="87"/>
    </row>
    <row r="122" spans="1:16" s="43" customFormat="1" ht="33" hidden="1">
      <c r="A122" s="81">
        <v>8</v>
      </c>
      <c r="B122" s="579" t="s">
        <v>96</v>
      </c>
      <c r="C122" s="580"/>
      <c r="D122" s="580"/>
      <c r="E122" s="580"/>
      <c r="F122" s="82" t="s">
        <v>38</v>
      </c>
      <c r="G122" s="82"/>
      <c r="H122" s="584" t="str">
        <f t="shared" si="76"/>
        <v>LIME</v>
      </c>
      <c r="I122" s="583" t="str">
        <f t="shared" si="62"/>
        <v>BLACK</v>
      </c>
      <c r="J122" s="83" t="s">
        <v>90</v>
      </c>
      <c r="K122" s="83">
        <f t="shared" si="77"/>
        <v>0</v>
      </c>
      <c r="L122" s="83">
        <v>1</v>
      </c>
      <c r="M122" s="83">
        <f t="shared" si="79"/>
        <v>0</v>
      </c>
      <c r="N122" s="85"/>
      <c r="O122" s="38">
        <f t="shared" si="65"/>
        <v>0</v>
      </c>
      <c r="P122" s="87"/>
    </row>
    <row r="123" spans="1:16" s="43" customFormat="1" ht="33" hidden="1">
      <c r="A123" s="81">
        <v>9</v>
      </c>
      <c r="B123" s="579" t="s">
        <v>97</v>
      </c>
      <c r="C123" s="580"/>
      <c r="D123" s="580"/>
      <c r="E123" s="580"/>
      <c r="F123" s="82" t="s">
        <v>92</v>
      </c>
      <c r="G123" s="82"/>
      <c r="H123" s="584" t="str">
        <f t="shared" si="72"/>
        <v>BLACK</v>
      </c>
      <c r="I123" s="583" t="str">
        <f t="shared" si="62"/>
        <v>BLACK</v>
      </c>
      <c r="J123" s="83" t="s">
        <v>90</v>
      </c>
      <c r="K123" s="83">
        <f t="shared" si="63"/>
        <v>0</v>
      </c>
      <c r="L123" s="83">
        <v>1.1000000000000001</v>
      </c>
      <c r="M123" s="83">
        <f t="shared" si="79"/>
        <v>0</v>
      </c>
      <c r="N123" s="85"/>
      <c r="O123" s="38">
        <f t="shared" si="65"/>
        <v>0</v>
      </c>
      <c r="P123" s="87"/>
    </row>
    <row r="124" spans="1:16" s="43" customFormat="1" ht="63.75" customHeight="1">
      <c r="A124" s="81">
        <v>9</v>
      </c>
      <c r="B124" s="548" t="s">
        <v>97</v>
      </c>
      <c r="C124" s="585"/>
      <c r="D124" s="585"/>
      <c r="E124" s="549"/>
      <c r="F124" s="82" t="s">
        <v>92</v>
      </c>
      <c r="G124" s="82"/>
      <c r="H124" s="584" t="str">
        <f t="shared" si="73"/>
        <v>GREY HEATHER</v>
      </c>
      <c r="I124" s="583" t="str">
        <f t="shared" si="62"/>
        <v>BLACK</v>
      </c>
      <c r="J124" s="83" t="s">
        <v>90</v>
      </c>
      <c r="K124" s="83">
        <f t="shared" si="67"/>
        <v>769</v>
      </c>
      <c r="L124" s="83">
        <v>1.1000000000000001</v>
      </c>
      <c r="M124" s="83">
        <f t="shared" si="79"/>
        <v>845.90000000000009</v>
      </c>
      <c r="N124" s="85"/>
      <c r="O124" s="38">
        <f t="shared" si="65"/>
        <v>846</v>
      </c>
      <c r="P124" s="87"/>
    </row>
    <row r="125" spans="1:16" s="43" customFormat="1" ht="33" hidden="1">
      <c r="A125" s="81">
        <v>9</v>
      </c>
      <c r="B125" s="548" t="s">
        <v>97</v>
      </c>
      <c r="C125" s="585"/>
      <c r="D125" s="585"/>
      <c r="E125" s="549"/>
      <c r="F125" s="82" t="s">
        <v>92</v>
      </c>
      <c r="G125" s="82"/>
      <c r="H125" s="584" t="str">
        <f>$D$28</f>
        <v>WASHED BURGUNDY</v>
      </c>
      <c r="I125" s="583" t="str">
        <f t="shared" si="62"/>
        <v>BLACK</v>
      </c>
      <c r="J125" s="83" t="s">
        <v>90</v>
      </c>
      <c r="K125" s="83">
        <f t="shared" si="75"/>
        <v>0</v>
      </c>
      <c r="L125" s="83">
        <v>1.1000000000000001</v>
      </c>
      <c r="M125" s="83">
        <f t="shared" si="79"/>
        <v>0</v>
      </c>
      <c r="N125" s="85"/>
      <c r="O125" s="38">
        <f t="shared" si="65"/>
        <v>0</v>
      </c>
      <c r="P125" s="87"/>
    </row>
    <row r="126" spans="1:16" s="43" customFormat="1" ht="33" hidden="1">
      <c r="A126" s="81">
        <v>9</v>
      </c>
      <c r="B126" s="548" t="s">
        <v>97</v>
      </c>
      <c r="C126" s="585"/>
      <c r="D126" s="585"/>
      <c r="E126" s="549"/>
      <c r="F126" s="82" t="s">
        <v>92</v>
      </c>
      <c r="G126" s="82"/>
      <c r="H126" s="584" t="str">
        <f>$D$33</f>
        <v>LIME</v>
      </c>
      <c r="I126" s="583" t="str">
        <f t="shared" si="62"/>
        <v>BLACK</v>
      </c>
      <c r="J126" s="83" t="s">
        <v>90</v>
      </c>
      <c r="K126" s="83">
        <f t="shared" si="77"/>
        <v>0</v>
      </c>
      <c r="L126" s="83">
        <v>1.1000000000000001</v>
      </c>
      <c r="M126" s="83">
        <f t="shared" si="79"/>
        <v>0</v>
      </c>
      <c r="N126" s="85"/>
      <c r="O126" s="38">
        <f t="shared" si="65"/>
        <v>0</v>
      </c>
      <c r="P126" s="87"/>
    </row>
    <row r="127" spans="1:16" s="43" customFormat="1" ht="46.5" customHeight="1">
      <c r="A127" s="81">
        <v>10</v>
      </c>
      <c r="B127" s="579" t="s">
        <v>110</v>
      </c>
      <c r="C127" s="580"/>
      <c r="D127" s="580"/>
      <c r="E127" s="580"/>
      <c r="F127" s="581" t="s">
        <v>111</v>
      </c>
      <c r="G127" s="82"/>
      <c r="H127" s="582" t="s">
        <v>134</v>
      </c>
      <c r="I127" s="583"/>
      <c r="J127" s="83" t="s">
        <v>90</v>
      </c>
      <c r="K127" s="83">
        <v>9</v>
      </c>
      <c r="L127" s="84">
        <f>$L$107*2</f>
        <v>0.08</v>
      </c>
      <c r="M127" s="83">
        <f t="shared" si="79"/>
        <v>0.72</v>
      </c>
      <c r="N127" s="85"/>
      <c r="O127" s="38">
        <f t="shared" si="65"/>
        <v>1</v>
      </c>
      <c r="P127" s="87"/>
    </row>
    <row r="128" spans="1:16" s="43" customFormat="1" ht="46.5" customHeight="1">
      <c r="A128" s="81">
        <v>10</v>
      </c>
      <c r="B128" s="579" t="s">
        <v>110</v>
      </c>
      <c r="C128" s="580"/>
      <c r="D128" s="580"/>
      <c r="E128" s="580"/>
      <c r="F128" s="581"/>
      <c r="G128" s="82"/>
      <c r="H128" s="582" t="s">
        <v>135</v>
      </c>
      <c r="I128" s="583"/>
      <c r="J128" s="83" t="s">
        <v>90</v>
      </c>
      <c r="K128" s="83">
        <v>24</v>
      </c>
      <c r="L128" s="84">
        <f t="shared" ref="L128:L131" si="80">$L$107*2</f>
        <v>0.08</v>
      </c>
      <c r="M128" s="83">
        <f t="shared" si="79"/>
        <v>1.92</v>
      </c>
      <c r="N128" s="85"/>
      <c r="O128" s="38">
        <f t="shared" si="65"/>
        <v>2</v>
      </c>
      <c r="P128" s="87"/>
    </row>
    <row r="129" spans="1:16" s="43" customFormat="1" ht="46.5" customHeight="1">
      <c r="A129" s="81">
        <v>10</v>
      </c>
      <c r="B129" s="579" t="s">
        <v>110</v>
      </c>
      <c r="C129" s="580"/>
      <c r="D129" s="580"/>
      <c r="E129" s="580"/>
      <c r="F129" s="581"/>
      <c r="G129" s="82"/>
      <c r="H129" s="582" t="s">
        <v>136</v>
      </c>
      <c r="I129" s="583"/>
      <c r="J129" s="83" t="s">
        <v>90</v>
      </c>
      <c r="K129" s="83">
        <v>12</v>
      </c>
      <c r="L129" s="84">
        <f t="shared" si="80"/>
        <v>0.08</v>
      </c>
      <c r="M129" s="83">
        <f t="shared" si="79"/>
        <v>0.96</v>
      </c>
      <c r="N129" s="85"/>
      <c r="O129" s="38">
        <f t="shared" si="65"/>
        <v>1</v>
      </c>
      <c r="P129" s="87"/>
    </row>
    <row r="130" spans="1:16" s="43" customFormat="1" ht="46.5" customHeight="1">
      <c r="A130" s="81">
        <v>10</v>
      </c>
      <c r="B130" s="579" t="s">
        <v>110</v>
      </c>
      <c r="C130" s="580"/>
      <c r="D130" s="580"/>
      <c r="E130" s="580"/>
      <c r="F130" s="581"/>
      <c r="G130" s="82"/>
      <c r="H130" s="582">
        <v>41</v>
      </c>
      <c r="I130" s="583"/>
      <c r="J130" s="83" t="s">
        <v>90</v>
      </c>
      <c r="K130" s="83">
        <v>30</v>
      </c>
      <c r="L130" s="84">
        <f t="shared" si="80"/>
        <v>0.08</v>
      </c>
      <c r="M130" s="83">
        <f t="shared" si="79"/>
        <v>2.4</v>
      </c>
      <c r="N130" s="85"/>
      <c r="O130" s="38">
        <f t="shared" si="65"/>
        <v>3</v>
      </c>
      <c r="P130" s="87"/>
    </row>
    <row r="131" spans="1:16" s="43" customFormat="1" ht="46.5" customHeight="1">
      <c r="A131" s="81">
        <v>10</v>
      </c>
      <c r="B131" s="579" t="s">
        <v>110</v>
      </c>
      <c r="C131" s="580"/>
      <c r="D131" s="580"/>
      <c r="E131" s="580"/>
      <c r="F131" s="581"/>
      <c r="G131" s="82"/>
      <c r="H131" s="584">
        <v>42</v>
      </c>
      <c r="I131" s="583"/>
      <c r="J131" s="83" t="s">
        <v>90</v>
      </c>
      <c r="K131" s="83">
        <v>67</v>
      </c>
      <c r="L131" s="84">
        <f t="shared" si="80"/>
        <v>0.08</v>
      </c>
      <c r="M131" s="83">
        <f t="shared" si="79"/>
        <v>5.36</v>
      </c>
      <c r="N131" s="85"/>
      <c r="O131" s="38">
        <f t="shared" si="65"/>
        <v>6</v>
      </c>
      <c r="P131" s="87"/>
    </row>
    <row r="132" spans="1:16" s="12" customFormat="1" ht="33">
      <c r="B132" s="88"/>
      <c r="C132" s="88"/>
      <c r="G132" s="44"/>
      <c r="N132" s="89"/>
      <c r="O132" s="89"/>
      <c r="P132" s="43"/>
    </row>
    <row r="133" spans="1:16" s="12" customFormat="1" ht="33" customHeight="1">
      <c r="B133" s="75" t="s">
        <v>66</v>
      </c>
      <c r="C133" s="76"/>
      <c r="D133" s="77"/>
      <c r="E133" s="77"/>
      <c r="F133" s="77"/>
      <c r="G133" s="78"/>
      <c r="H133" s="77"/>
      <c r="I133" s="77"/>
      <c r="J133" s="545" t="s">
        <v>31</v>
      </c>
      <c r="K133" s="545"/>
      <c r="L133" s="545"/>
      <c r="M133" s="545"/>
      <c r="N133" s="42"/>
      <c r="O133" s="42"/>
      <c r="P133" s="43"/>
    </row>
    <row r="134" spans="1:16" s="88" customFormat="1" ht="34.5" customHeight="1">
      <c r="A134" s="88">
        <v>1</v>
      </c>
      <c r="B134" s="90" t="s">
        <v>80</v>
      </c>
      <c r="C134" s="99" t="s">
        <v>154</v>
      </c>
      <c r="D134" s="12"/>
      <c r="E134" s="12"/>
      <c r="F134" s="12"/>
      <c r="G134" s="44"/>
      <c r="H134" s="44"/>
      <c r="I134" s="44"/>
      <c r="J134" s="44"/>
      <c r="K134" s="16"/>
      <c r="L134" s="44"/>
      <c r="M134" s="44"/>
      <c r="N134" s="44"/>
      <c r="O134" s="44"/>
      <c r="P134" s="44"/>
    </row>
    <row r="135" spans="1:16" s="12" customFormat="1" ht="34.5" hidden="1" customHeight="1">
      <c r="A135" s="88"/>
      <c r="B135" s="563" t="s">
        <v>49</v>
      </c>
      <c r="C135" s="564"/>
      <c r="D135" s="564"/>
      <c r="E135" s="564"/>
      <c r="F135" s="564"/>
      <c r="G135" s="564"/>
      <c r="H135" s="564"/>
      <c r="I135" s="572"/>
      <c r="J135" s="44"/>
      <c r="K135" s="16"/>
      <c r="L135" s="44"/>
      <c r="M135" s="44"/>
      <c r="N135" s="44"/>
      <c r="O135" s="44"/>
      <c r="P135" s="44"/>
    </row>
    <row r="136" spans="1:16" s="12" customFormat="1" ht="59.25" hidden="1" customHeight="1">
      <c r="A136" s="88"/>
      <c r="B136" s="91" t="s">
        <v>42</v>
      </c>
      <c r="C136" s="141" t="s">
        <v>98</v>
      </c>
      <c r="D136" s="573" t="s">
        <v>99</v>
      </c>
      <c r="E136" s="573"/>
      <c r="F136" s="573" t="s">
        <v>54</v>
      </c>
      <c r="G136" s="573"/>
      <c r="H136" s="573"/>
      <c r="I136" s="573"/>
      <c r="J136" s="44"/>
      <c r="K136" s="44"/>
      <c r="L136" s="44"/>
      <c r="M136" s="44"/>
      <c r="N136" s="44"/>
      <c r="O136" s="44"/>
      <c r="P136" s="44"/>
    </row>
    <row r="137" spans="1:16" s="12" customFormat="1" ht="78.75" hidden="1" customHeight="1">
      <c r="A137" s="88"/>
      <c r="B137" s="92" t="str">
        <f t="shared" ref="B137" si="81">$D$18</f>
        <v>BLACK</v>
      </c>
      <c r="C137" s="574" t="s">
        <v>122</v>
      </c>
      <c r="D137" s="576" t="s">
        <v>124</v>
      </c>
      <c r="E137" s="577"/>
      <c r="F137" s="578" t="s">
        <v>137</v>
      </c>
      <c r="G137" s="578"/>
      <c r="H137" s="578"/>
      <c r="I137" s="578"/>
      <c r="J137" s="44"/>
      <c r="K137" s="44"/>
      <c r="L137" s="44"/>
      <c r="M137" s="44"/>
      <c r="N137" s="44"/>
    </row>
    <row r="138" spans="1:16" s="12" customFormat="1" ht="66" hidden="1">
      <c r="A138" s="88"/>
      <c r="B138" s="92" t="str">
        <f t="shared" ref="B138" si="82">$D$23</f>
        <v>GREY HEATHER</v>
      </c>
      <c r="C138" s="575"/>
      <c r="D138" s="533" t="s">
        <v>125</v>
      </c>
      <c r="E138" s="535"/>
      <c r="F138" s="578" t="s">
        <v>138</v>
      </c>
      <c r="G138" s="578"/>
      <c r="H138" s="578"/>
      <c r="I138" s="578"/>
      <c r="J138" s="44"/>
      <c r="K138" s="44"/>
      <c r="L138" s="44"/>
      <c r="M138" s="44"/>
      <c r="N138" s="44"/>
    </row>
    <row r="139" spans="1:16" s="12" customFormat="1" ht="33" hidden="1"/>
    <row r="140" spans="1:16" s="12" customFormat="1" ht="33" hidden="1">
      <c r="A140" s="88"/>
      <c r="B140" s="563"/>
      <c r="C140" s="564"/>
      <c r="D140" s="565"/>
      <c r="E140" s="565"/>
      <c r="F140" s="565"/>
      <c r="G140" s="565"/>
      <c r="H140" s="565"/>
      <c r="I140" s="566"/>
      <c r="J140" s="44"/>
      <c r="K140" s="44"/>
    </row>
    <row r="141" spans="1:16" s="12" customFormat="1" ht="33" hidden="1">
      <c r="A141" s="88"/>
      <c r="B141" s="548"/>
      <c r="C141" s="549"/>
      <c r="D141" s="93" t="s">
        <v>56</v>
      </c>
      <c r="E141" s="93" t="s">
        <v>60</v>
      </c>
      <c r="F141" s="93" t="s">
        <v>10</v>
      </c>
      <c r="G141" s="93" t="s">
        <v>57</v>
      </c>
      <c r="H141" s="93" t="s">
        <v>58</v>
      </c>
      <c r="I141" s="93" t="s">
        <v>59</v>
      </c>
      <c r="J141" s="44"/>
    </row>
    <row r="142" spans="1:16" s="12" customFormat="1" ht="178.5" hidden="1" customHeight="1">
      <c r="A142" s="88"/>
      <c r="B142" s="567" t="s">
        <v>119</v>
      </c>
      <c r="C142" s="567"/>
      <c r="D142" s="100"/>
      <c r="E142" s="100">
        <v>2.2000000000000002</v>
      </c>
      <c r="F142" s="568">
        <v>3</v>
      </c>
      <c r="G142" s="569"/>
      <c r="H142" s="569"/>
      <c r="I142" s="570"/>
      <c r="J142" s="44"/>
    </row>
    <row r="143" spans="1:16" s="12" customFormat="1" ht="12.75" customHeight="1">
      <c r="A143" s="88"/>
      <c r="B143" s="88"/>
      <c r="C143" s="88"/>
      <c r="D143" s="88"/>
      <c r="E143" s="88"/>
      <c r="F143" s="88"/>
      <c r="G143" s="88"/>
      <c r="H143" s="88"/>
      <c r="I143" s="88"/>
      <c r="J143" s="44"/>
      <c r="K143" s="44"/>
      <c r="L143" s="44"/>
      <c r="M143" s="44"/>
      <c r="N143" s="44"/>
      <c r="O143" s="44"/>
      <c r="P143" s="44"/>
    </row>
    <row r="144" spans="1:16" s="88" customFormat="1" ht="33">
      <c r="A144" s="13">
        <v>2</v>
      </c>
      <c r="B144" s="90" t="s">
        <v>81</v>
      </c>
      <c r="C144" s="571" t="s">
        <v>155</v>
      </c>
      <c r="D144" s="571"/>
      <c r="E144" s="571"/>
      <c r="F144" s="571"/>
      <c r="G144" s="44"/>
      <c r="H144" s="44"/>
      <c r="I144" s="44"/>
      <c r="J144" s="44"/>
      <c r="K144" s="16"/>
      <c r="L144" s="44"/>
      <c r="M144" s="44"/>
      <c r="N144" s="44"/>
      <c r="O144" s="44"/>
      <c r="P144" s="44"/>
    </row>
    <row r="145" spans="1:16" s="12" customFormat="1" ht="33">
      <c r="A145" s="88"/>
      <c r="B145" s="563" t="s">
        <v>49</v>
      </c>
      <c r="C145" s="564"/>
      <c r="D145" s="564"/>
      <c r="E145" s="564"/>
      <c r="F145" s="564"/>
      <c r="G145" s="564"/>
      <c r="H145" s="564"/>
      <c r="I145" s="572"/>
      <c r="J145" s="44"/>
      <c r="K145" s="16"/>
      <c r="L145" s="44"/>
      <c r="M145" s="44"/>
      <c r="N145" s="44"/>
      <c r="O145" s="44"/>
      <c r="P145" s="44"/>
    </row>
    <row r="146" spans="1:16" s="12" customFormat="1" ht="63" customHeight="1">
      <c r="A146" s="88"/>
      <c r="B146" s="155" t="s">
        <v>42</v>
      </c>
      <c r="C146" s="156" t="s">
        <v>157</v>
      </c>
      <c r="D146" s="156" t="s">
        <v>158</v>
      </c>
      <c r="E146" s="557" t="s">
        <v>69</v>
      </c>
      <c r="F146" s="558"/>
      <c r="G146" s="558"/>
      <c r="H146" s="558"/>
      <c r="I146" s="559"/>
      <c r="J146" s="44"/>
      <c r="K146" s="44"/>
      <c r="L146" s="44"/>
      <c r="M146" s="44"/>
      <c r="N146" s="44"/>
      <c r="O146" s="44"/>
      <c r="P146" s="44"/>
    </row>
    <row r="147" spans="1:16" s="12" customFormat="1" ht="72" hidden="1" customHeight="1">
      <c r="A147" s="88"/>
      <c r="B147" s="157" t="str">
        <f>$E$47</f>
        <v>BLACK</v>
      </c>
      <c r="C147" s="158" t="s">
        <v>159</v>
      </c>
      <c r="D147" s="158" t="s">
        <v>160</v>
      </c>
      <c r="E147" s="560" t="s">
        <v>161</v>
      </c>
      <c r="F147" s="561"/>
      <c r="G147" s="561"/>
      <c r="H147" s="561"/>
      <c r="I147" s="562"/>
      <c r="J147" s="44"/>
      <c r="K147" s="44"/>
      <c r="L147" s="44"/>
      <c r="M147" s="44"/>
      <c r="N147" s="44"/>
    </row>
    <row r="148" spans="1:16" s="12" customFormat="1" ht="80.25" customHeight="1">
      <c r="A148" s="88"/>
      <c r="B148" s="157" t="str">
        <f>$E$51</f>
        <v>GREY HEATHER</v>
      </c>
      <c r="C148" s="158" t="s">
        <v>159</v>
      </c>
      <c r="D148" s="158" t="s">
        <v>160</v>
      </c>
      <c r="E148" s="560" t="s">
        <v>171</v>
      </c>
      <c r="F148" s="561"/>
      <c r="G148" s="561"/>
      <c r="H148" s="561"/>
      <c r="I148" s="562"/>
      <c r="J148" s="44"/>
      <c r="K148" s="44"/>
      <c r="L148" s="44"/>
      <c r="M148" s="44"/>
      <c r="N148" s="44"/>
    </row>
    <row r="149" spans="1:16" s="12" customFormat="1" ht="78.75" hidden="1" customHeight="1">
      <c r="A149" s="88"/>
      <c r="B149" s="157" t="str">
        <f>$D$28</f>
        <v>WASHED BURGUNDY</v>
      </c>
      <c r="C149" s="158" t="s">
        <v>159</v>
      </c>
      <c r="D149" s="158" t="s">
        <v>160</v>
      </c>
      <c r="E149" s="560" t="s">
        <v>161</v>
      </c>
      <c r="F149" s="561"/>
      <c r="G149" s="561"/>
      <c r="H149" s="561"/>
      <c r="I149" s="562"/>
      <c r="J149" s="44"/>
      <c r="K149" s="44"/>
      <c r="L149" s="44"/>
      <c r="M149" s="44"/>
      <c r="N149" s="44"/>
    </row>
    <row r="150" spans="1:16" s="12" customFormat="1" ht="54" hidden="1" customHeight="1">
      <c r="A150" s="88"/>
      <c r="B150" s="157" t="str">
        <f>$D$33</f>
        <v>LIME</v>
      </c>
      <c r="C150" s="158" t="s">
        <v>159</v>
      </c>
      <c r="D150" s="158" t="s">
        <v>160</v>
      </c>
      <c r="E150" s="560" t="s">
        <v>161</v>
      </c>
      <c r="F150" s="561"/>
      <c r="G150" s="561"/>
      <c r="H150" s="561"/>
      <c r="I150" s="562"/>
      <c r="J150" s="44"/>
      <c r="K150" s="44"/>
      <c r="L150" s="44"/>
      <c r="M150" s="44"/>
      <c r="N150" s="44"/>
    </row>
    <row r="151" spans="1:16" s="12" customFormat="1" ht="33">
      <c r="A151" s="88"/>
      <c r="B151" s="563" t="s">
        <v>70</v>
      </c>
      <c r="C151" s="564"/>
      <c r="D151" s="565"/>
      <c r="E151" s="565"/>
      <c r="F151" s="565"/>
      <c r="G151" s="565"/>
      <c r="H151" s="565"/>
      <c r="I151" s="566"/>
      <c r="J151" s="44"/>
      <c r="K151" s="44"/>
    </row>
    <row r="152" spans="1:16" s="12" customFormat="1" ht="56.25" customHeight="1">
      <c r="A152" s="88"/>
      <c r="B152" s="548"/>
      <c r="C152" s="549"/>
      <c r="D152" s="93" t="s">
        <v>56</v>
      </c>
      <c r="E152" s="93" t="s">
        <v>60</v>
      </c>
      <c r="F152" s="93" t="s">
        <v>10</v>
      </c>
      <c r="G152" s="93" t="s">
        <v>57</v>
      </c>
      <c r="H152" s="93" t="s">
        <v>58</v>
      </c>
      <c r="I152" s="93" t="s">
        <v>59</v>
      </c>
      <c r="J152" s="44"/>
    </row>
    <row r="153" spans="1:16" s="12" customFormat="1" ht="111.75" customHeight="1">
      <c r="A153" s="88"/>
      <c r="B153" s="550" t="s">
        <v>162</v>
      </c>
      <c r="C153" s="551"/>
      <c r="D153" s="194"/>
      <c r="E153" s="196">
        <v>8.25</v>
      </c>
      <c r="F153" s="196">
        <v>8.5</v>
      </c>
      <c r="G153" s="196">
        <v>8.75</v>
      </c>
      <c r="H153" s="196">
        <v>9</v>
      </c>
      <c r="I153" s="196">
        <v>9.25</v>
      </c>
      <c r="J153" s="44"/>
    </row>
    <row r="154" spans="1:16" s="12" customFormat="1" ht="78" customHeight="1">
      <c r="A154" s="88"/>
      <c r="B154" s="552" t="s">
        <v>163</v>
      </c>
      <c r="C154" s="553"/>
      <c r="D154" s="195"/>
      <c r="E154" s="196">
        <v>2.875</v>
      </c>
      <c r="F154" s="196">
        <v>3</v>
      </c>
      <c r="G154" s="196">
        <v>3.125</v>
      </c>
      <c r="H154" s="196">
        <v>3.25</v>
      </c>
      <c r="I154" s="196">
        <v>3.375</v>
      </c>
      <c r="J154" s="44"/>
    </row>
    <row r="155" spans="1:16" s="12" customFormat="1" ht="33">
      <c r="A155" s="88"/>
      <c r="B155" s="88"/>
      <c r="C155" s="88"/>
      <c r="D155" s="88"/>
      <c r="E155" s="88"/>
      <c r="F155" s="88"/>
      <c r="G155" s="88"/>
      <c r="H155" s="88"/>
      <c r="I155" s="88"/>
      <c r="J155" s="44"/>
      <c r="K155" s="44"/>
      <c r="L155" s="44"/>
      <c r="M155" s="44"/>
      <c r="N155" s="44"/>
      <c r="O155" s="44"/>
      <c r="P155" s="44"/>
    </row>
    <row r="156" spans="1:16" s="88" customFormat="1" ht="33">
      <c r="A156" s="13">
        <v>3</v>
      </c>
      <c r="B156" s="90" t="s">
        <v>82</v>
      </c>
      <c r="C156" s="15" t="s">
        <v>156</v>
      </c>
      <c r="D156" s="15"/>
      <c r="E156" s="15"/>
      <c r="F156" s="15"/>
      <c r="G156" s="44"/>
      <c r="H156" s="44"/>
      <c r="I156" s="44"/>
      <c r="J156" s="44"/>
      <c r="K156" s="16"/>
      <c r="L156" s="44"/>
      <c r="M156" s="44"/>
      <c r="N156" s="44"/>
      <c r="O156" s="44"/>
      <c r="P156" s="44"/>
    </row>
    <row r="157" spans="1:16" s="12" customFormat="1" ht="60" customHeight="1">
      <c r="A157" s="88"/>
      <c r="B157" s="91" t="s">
        <v>42</v>
      </c>
      <c r="C157" s="554" t="s">
        <v>71</v>
      </c>
      <c r="D157" s="555"/>
      <c r="E157" s="555"/>
      <c r="F157" s="555"/>
      <c r="G157" s="555"/>
      <c r="H157" s="555"/>
      <c r="I157" s="556"/>
      <c r="J157" s="44"/>
      <c r="K157" s="44"/>
      <c r="L157" s="44"/>
      <c r="M157" s="44"/>
      <c r="N157" s="44"/>
      <c r="O157" s="44"/>
      <c r="P157" s="44"/>
    </row>
    <row r="158" spans="1:16" s="12" customFormat="1" ht="69" hidden="1" customHeight="1">
      <c r="A158" s="88"/>
      <c r="B158" s="92" t="str">
        <f t="shared" ref="B158" si="83">$D$18</f>
        <v>BLACK</v>
      </c>
      <c r="C158" s="533" t="s">
        <v>164</v>
      </c>
      <c r="D158" s="534"/>
      <c r="E158" s="534"/>
      <c r="F158" s="534"/>
      <c r="G158" s="534"/>
      <c r="H158" s="534"/>
      <c r="I158" s="535"/>
      <c r="J158" s="44"/>
      <c r="K158" s="44"/>
      <c r="L158" s="44"/>
      <c r="M158" s="44"/>
      <c r="N158" s="44"/>
    </row>
    <row r="159" spans="1:16" s="12" customFormat="1" ht="115.5" customHeight="1">
      <c r="A159" s="88"/>
      <c r="B159" s="92" t="str">
        <f t="shared" ref="B159" si="84">$D$23</f>
        <v>GREY HEATHER</v>
      </c>
      <c r="C159" s="533" t="s">
        <v>165</v>
      </c>
      <c r="D159" s="534"/>
      <c r="E159" s="534"/>
      <c r="F159" s="534"/>
      <c r="G159" s="534"/>
      <c r="H159" s="534"/>
      <c r="I159" s="535"/>
      <c r="J159" s="44"/>
      <c r="K159" s="44"/>
      <c r="L159" s="44"/>
      <c r="M159" s="44"/>
      <c r="N159" s="44"/>
    </row>
    <row r="160" spans="1:16" s="12" customFormat="1" ht="48.75" hidden="1" customHeight="1">
      <c r="A160" s="88"/>
      <c r="B160" s="92" t="s">
        <v>120</v>
      </c>
      <c r="C160" s="536" t="s">
        <v>164</v>
      </c>
      <c r="D160" s="537"/>
      <c r="E160" s="537"/>
      <c r="F160" s="537"/>
      <c r="G160" s="537"/>
      <c r="H160" s="537"/>
      <c r="I160" s="538"/>
      <c r="J160" s="44"/>
      <c r="K160" s="44"/>
      <c r="L160" s="44"/>
      <c r="M160" s="44"/>
      <c r="N160" s="44"/>
    </row>
    <row r="161" spans="1:16" s="12" customFormat="1" ht="48.75" hidden="1" customHeight="1">
      <c r="A161" s="88"/>
      <c r="B161" s="92" t="s">
        <v>84</v>
      </c>
      <c r="C161" s="539"/>
      <c r="D161" s="540"/>
      <c r="E161" s="540"/>
      <c r="F161" s="540"/>
      <c r="G161" s="540"/>
      <c r="H161" s="540"/>
      <c r="I161" s="541"/>
      <c r="J161" s="44"/>
      <c r="K161" s="44"/>
      <c r="L161" s="44"/>
      <c r="M161" s="44"/>
      <c r="N161" s="44"/>
    </row>
    <row r="162" spans="1:16" s="12" customFormat="1" ht="48.75" hidden="1" customHeight="1">
      <c r="A162" s="88"/>
      <c r="B162" s="92" t="s">
        <v>109</v>
      </c>
      <c r="C162" s="542"/>
      <c r="D162" s="543"/>
      <c r="E162" s="543"/>
      <c r="F162" s="543"/>
      <c r="G162" s="543"/>
      <c r="H162" s="543"/>
      <c r="I162" s="544"/>
      <c r="J162" s="44"/>
      <c r="K162" s="44"/>
      <c r="L162" s="44"/>
      <c r="M162" s="44"/>
      <c r="N162" s="44"/>
    </row>
    <row r="163" spans="1:16" s="12" customFormat="1" ht="33">
      <c r="A163" s="88"/>
      <c r="B163" s="88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</row>
    <row r="164" spans="1:16" s="12" customFormat="1" ht="29.25" customHeight="1">
      <c r="B164" s="545" t="s">
        <v>78</v>
      </c>
      <c r="C164" s="545"/>
      <c r="D164" s="545"/>
      <c r="E164" s="545"/>
      <c r="G164" s="44"/>
      <c r="M164" s="43"/>
      <c r="N164" s="42"/>
      <c r="O164" s="42"/>
      <c r="P164" s="43"/>
    </row>
    <row r="165" spans="1:16" s="12" customFormat="1" ht="35.25" customHeight="1">
      <c r="A165" s="88">
        <v>1</v>
      </c>
      <c r="B165" s="94" t="s">
        <v>53</v>
      </c>
      <c r="C165" s="88"/>
      <c r="D165" s="88"/>
      <c r="G165" s="44"/>
      <c r="M165" s="43"/>
      <c r="N165" s="42"/>
      <c r="O165" s="42"/>
      <c r="P165" s="43"/>
    </row>
    <row r="166" spans="1:16" s="12" customFormat="1" ht="35.25" customHeight="1">
      <c r="A166" s="88">
        <v>2</v>
      </c>
      <c r="B166" s="94" t="s">
        <v>67</v>
      </c>
      <c r="C166" s="88"/>
      <c r="D166" s="88"/>
      <c r="G166" s="44"/>
      <c r="M166" s="43"/>
      <c r="N166" s="42"/>
      <c r="O166" s="42"/>
      <c r="P166" s="43"/>
    </row>
    <row r="167" spans="1:16" s="12" customFormat="1" ht="35.25" customHeight="1">
      <c r="A167" s="88">
        <v>3</v>
      </c>
      <c r="B167" s="94" t="s">
        <v>68</v>
      </c>
      <c r="C167" s="88"/>
      <c r="D167" s="88"/>
      <c r="G167" s="44"/>
      <c r="M167" s="43"/>
      <c r="N167" s="42"/>
      <c r="O167" s="42"/>
      <c r="P167" s="43"/>
    </row>
    <row r="168" spans="1:16" s="15" customFormat="1" ht="33">
      <c r="A168" s="13"/>
      <c r="B168" s="45" t="s">
        <v>61</v>
      </c>
      <c r="C168" s="46" t="s">
        <v>60</v>
      </c>
      <c r="D168" s="46" t="s">
        <v>10</v>
      </c>
      <c r="E168" s="46" t="s">
        <v>57</v>
      </c>
      <c r="F168" s="46" t="s">
        <v>58</v>
      </c>
      <c r="G168" s="46" t="s">
        <v>59</v>
      </c>
      <c r="H168" s="46" t="s">
        <v>11</v>
      </c>
      <c r="L168" s="47"/>
      <c r="M168" s="48"/>
      <c r="N168" s="48"/>
      <c r="O168" s="47"/>
    </row>
    <row r="169" spans="1:16" s="15" customFormat="1" ht="50.1" customHeight="1">
      <c r="A169" s="13"/>
      <c r="B169" s="45" t="s">
        <v>62</v>
      </c>
      <c r="C169" s="38">
        <f>G42</f>
        <v>133</v>
      </c>
      <c r="D169" s="38">
        <f t="shared" ref="D169:G169" si="85">H42</f>
        <v>268</v>
      </c>
      <c r="E169" s="38">
        <f t="shared" si="85"/>
        <v>248</v>
      </c>
      <c r="F169" s="38">
        <f t="shared" si="85"/>
        <v>105</v>
      </c>
      <c r="G169" s="38">
        <f t="shared" si="85"/>
        <v>15</v>
      </c>
      <c r="H169" s="38">
        <f>SUM(C169:G169)</f>
        <v>769</v>
      </c>
      <c r="L169" s="47"/>
      <c r="M169" s="48"/>
      <c r="N169" s="48"/>
      <c r="O169" s="47"/>
    </row>
    <row r="170" spans="1:16" s="95" customFormat="1" ht="198.75" customHeight="1">
      <c r="A170" s="546"/>
      <c r="B170" s="547"/>
      <c r="C170" s="547"/>
      <c r="D170" s="547"/>
      <c r="E170" s="547"/>
      <c r="F170" s="547"/>
      <c r="G170" s="547"/>
      <c r="H170" s="547"/>
      <c r="I170" s="547"/>
      <c r="J170" s="547"/>
      <c r="K170" s="547"/>
      <c r="L170" s="547"/>
      <c r="M170" s="547"/>
      <c r="N170" s="547"/>
      <c r="O170" s="547"/>
      <c r="P170" s="547"/>
    </row>
    <row r="171" spans="1:16" s="95" customFormat="1" ht="132.94999999999999" customHeight="1">
      <c r="G171" s="96"/>
    </row>
    <row r="172" spans="1:16" s="95" customFormat="1" ht="33">
      <c r="G172" s="96"/>
    </row>
    <row r="173" spans="1:16" s="95" customFormat="1" ht="33">
      <c r="G173" s="96"/>
    </row>
    <row r="174" spans="1:16" s="95" customFormat="1" ht="33">
      <c r="G174" s="96"/>
    </row>
    <row r="175" spans="1:16" s="95" customFormat="1" ht="33">
      <c r="G175" s="96"/>
    </row>
    <row r="176" spans="1:16" s="95" customFormat="1" ht="33">
      <c r="G176" s="96"/>
    </row>
    <row r="177" spans="7:7" s="95" customFormat="1" ht="33">
      <c r="G177" s="96"/>
    </row>
    <row r="178" spans="7:7" s="95" customFormat="1" ht="33">
      <c r="G178" s="96"/>
    </row>
    <row r="179" spans="7:7" s="95" customFormat="1" ht="33">
      <c r="G179" s="96"/>
    </row>
    <row r="180" spans="7:7" s="95" customFormat="1" ht="33">
      <c r="G180" s="96"/>
    </row>
    <row r="181" spans="7:7" s="95" customFormat="1" ht="33">
      <c r="G181" s="96"/>
    </row>
    <row r="182" spans="7:7" s="95" customFormat="1" ht="33">
      <c r="G182" s="96"/>
    </row>
    <row r="183" spans="7:7" s="95" customFormat="1" ht="33">
      <c r="G183" s="96"/>
    </row>
    <row r="184" spans="7:7" s="95" customFormat="1" ht="33">
      <c r="G184" s="96"/>
    </row>
    <row r="185" spans="7:7" s="95" customFormat="1" ht="33">
      <c r="G185" s="96"/>
    </row>
    <row r="186" spans="7:7" s="95" customFormat="1" ht="33">
      <c r="G186" s="96"/>
    </row>
    <row r="187" spans="7:7" s="95" customFormat="1" ht="33">
      <c r="G187" s="96"/>
    </row>
    <row r="188" spans="7:7" s="95" customFormat="1" ht="33">
      <c r="G188" s="96"/>
    </row>
    <row r="189" spans="7:7" s="95" customFormat="1" ht="33">
      <c r="G189" s="96"/>
    </row>
    <row r="190" spans="7:7" s="95" customFormat="1" ht="33">
      <c r="G190" s="96"/>
    </row>
    <row r="191" spans="7:7" s="95" customFormat="1" ht="33">
      <c r="G191" s="96"/>
    </row>
    <row r="192" spans="7:7" s="95" customFormat="1" ht="33">
      <c r="G192" s="96"/>
    </row>
  </sheetData>
  <autoFilter ref="A64:Q131" xr:uid="{00000000-0009-0000-0000-000000000000}">
    <filterColumn colId="0" showButton="0"/>
    <filterColumn colId="1" showButton="0"/>
    <filterColumn colId="2" showButton="0"/>
    <filterColumn colId="3" showButton="0"/>
    <filterColumn colId="7" showButton="0">
      <filters blank="1">
        <filter val="03"/>
        <filter val="04"/>
        <filter val="05"/>
        <filter val="41"/>
        <filter val="42"/>
        <filter val="GREY HEATHER"/>
        <filter val="MÀU VẢI"/>
      </filters>
    </filterColumn>
  </autoFilter>
  <mergeCells count="227">
    <mergeCell ref="G5:L8"/>
    <mergeCell ref="D8:F8"/>
    <mergeCell ref="D11:F11"/>
    <mergeCell ref="L11:P11"/>
    <mergeCell ref="B13:F13"/>
    <mergeCell ref="M1:N1"/>
    <mergeCell ref="O1:P1"/>
    <mergeCell ref="M2:N2"/>
    <mergeCell ref="O2:P2"/>
    <mergeCell ref="M3:N3"/>
    <mergeCell ref="O3:P3"/>
    <mergeCell ref="A46:P46"/>
    <mergeCell ref="B47:C47"/>
    <mergeCell ref="M47:P47"/>
    <mergeCell ref="B48:C48"/>
    <mergeCell ref="M48:P48"/>
    <mergeCell ref="B49:C49"/>
    <mergeCell ref="M49:P49"/>
    <mergeCell ref="D28:F28"/>
    <mergeCell ref="D29:F29"/>
    <mergeCell ref="D30:F30"/>
    <mergeCell ref="D43:P44"/>
    <mergeCell ref="A45:C45"/>
    <mergeCell ref="M45:P45"/>
    <mergeCell ref="A54:P54"/>
    <mergeCell ref="B55:C55"/>
    <mergeCell ref="M55:P55"/>
    <mergeCell ref="B56:C56"/>
    <mergeCell ref="M56:P56"/>
    <mergeCell ref="B57:C57"/>
    <mergeCell ref="M57:P57"/>
    <mergeCell ref="A50:P50"/>
    <mergeCell ref="B51:C51"/>
    <mergeCell ref="M51:P51"/>
    <mergeCell ref="B52:C52"/>
    <mergeCell ref="M52:P52"/>
    <mergeCell ref="B53:C53"/>
    <mergeCell ref="M53:P53"/>
    <mergeCell ref="A62:P62"/>
    <mergeCell ref="A64:E64"/>
    <mergeCell ref="H64:I64"/>
    <mergeCell ref="B65:E65"/>
    <mergeCell ref="H65:I65"/>
    <mergeCell ref="B66:E66"/>
    <mergeCell ref="H66:I66"/>
    <mergeCell ref="A58:P58"/>
    <mergeCell ref="B59:C59"/>
    <mergeCell ref="M59:P59"/>
    <mergeCell ref="B60:C60"/>
    <mergeCell ref="M60:P60"/>
    <mergeCell ref="B61:C61"/>
    <mergeCell ref="M61:P61"/>
    <mergeCell ref="B67:E67"/>
    <mergeCell ref="H67:I67"/>
    <mergeCell ref="B68:E68"/>
    <mergeCell ref="H68:I68"/>
    <mergeCell ref="B69:E69"/>
    <mergeCell ref="F69:F72"/>
    <mergeCell ref="G69:G72"/>
    <mergeCell ref="H69:I69"/>
    <mergeCell ref="B70:E70"/>
    <mergeCell ref="H70:I70"/>
    <mergeCell ref="B71:E71"/>
    <mergeCell ref="H71:I71"/>
    <mergeCell ref="B72:E72"/>
    <mergeCell ref="H72:I72"/>
    <mergeCell ref="B73:E73"/>
    <mergeCell ref="F73:F76"/>
    <mergeCell ref="G73:G76"/>
    <mergeCell ref="H73:I73"/>
    <mergeCell ref="B74:E74"/>
    <mergeCell ref="H74:I74"/>
    <mergeCell ref="B75:E75"/>
    <mergeCell ref="H75:I75"/>
    <mergeCell ref="B76:E76"/>
    <mergeCell ref="H76:I76"/>
    <mergeCell ref="B77:E77"/>
    <mergeCell ref="F77:F80"/>
    <mergeCell ref="G77:G80"/>
    <mergeCell ref="H77:I77"/>
    <mergeCell ref="B78:E78"/>
    <mergeCell ref="H78:I78"/>
    <mergeCell ref="B79:E79"/>
    <mergeCell ref="H79:I79"/>
    <mergeCell ref="B80:E80"/>
    <mergeCell ref="H80:I80"/>
    <mergeCell ref="B81:E81"/>
    <mergeCell ref="F81:F84"/>
    <mergeCell ref="G81:G84"/>
    <mergeCell ref="H81:I81"/>
    <mergeCell ref="B82:E82"/>
    <mergeCell ref="H82:I82"/>
    <mergeCell ref="B87:E87"/>
    <mergeCell ref="H87:I87"/>
    <mergeCell ref="B88:E88"/>
    <mergeCell ref="H88:I88"/>
    <mergeCell ref="A90:E90"/>
    <mergeCell ref="H90:I90"/>
    <mergeCell ref="B83:E83"/>
    <mergeCell ref="H83:I83"/>
    <mergeCell ref="B84:E84"/>
    <mergeCell ref="H84:I84"/>
    <mergeCell ref="B85:E85"/>
    <mergeCell ref="F85:F88"/>
    <mergeCell ref="G85:G88"/>
    <mergeCell ref="H85:I85"/>
    <mergeCell ref="B86:E86"/>
    <mergeCell ref="H86:I86"/>
    <mergeCell ref="B91:E91"/>
    <mergeCell ref="F91:F94"/>
    <mergeCell ref="G91:G94"/>
    <mergeCell ref="H91:I91"/>
    <mergeCell ref="B92:E92"/>
    <mergeCell ref="H92:I92"/>
    <mergeCell ref="B93:E93"/>
    <mergeCell ref="H93:I93"/>
    <mergeCell ref="B94:E94"/>
    <mergeCell ref="H94:I94"/>
    <mergeCell ref="B95:E95"/>
    <mergeCell ref="F95:F98"/>
    <mergeCell ref="G95:G98"/>
    <mergeCell ref="H95:I95"/>
    <mergeCell ref="B96:E96"/>
    <mergeCell ref="H96:I96"/>
    <mergeCell ref="B97:E97"/>
    <mergeCell ref="H97:I97"/>
    <mergeCell ref="B98:E98"/>
    <mergeCell ref="H98:I98"/>
    <mergeCell ref="B99:E99"/>
    <mergeCell ref="F99:F102"/>
    <mergeCell ref="G99:G102"/>
    <mergeCell ref="H99:I99"/>
    <mergeCell ref="B100:E100"/>
    <mergeCell ref="H100:I100"/>
    <mergeCell ref="B101:E101"/>
    <mergeCell ref="H101:I101"/>
    <mergeCell ref="B102:E102"/>
    <mergeCell ref="H102:I102"/>
    <mergeCell ref="B106:E106"/>
    <mergeCell ref="H106:I106"/>
    <mergeCell ref="B107:E107"/>
    <mergeCell ref="H107:I107"/>
    <mergeCell ref="B108:E108"/>
    <mergeCell ref="H108:I108"/>
    <mergeCell ref="B103:E103"/>
    <mergeCell ref="H103:I103"/>
    <mergeCell ref="B104:E104"/>
    <mergeCell ref="H104:I104"/>
    <mergeCell ref="B105:E105"/>
    <mergeCell ref="H105:I105"/>
    <mergeCell ref="B112:E112"/>
    <mergeCell ref="H112:I112"/>
    <mergeCell ref="B113:E113"/>
    <mergeCell ref="H113:I113"/>
    <mergeCell ref="B114:E114"/>
    <mergeCell ref="H114:I114"/>
    <mergeCell ref="B109:E109"/>
    <mergeCell ref="H109:I109"/>
    <mergeCell ref="B110:E110"/>
    <mergeCell ref="H110:I110"/>
    <mergeCell ref="B111:E111"/>
    <mergeCell ref="H111:I111"/>
    <mergeCell ref="B118:E118"/>
    <mergeCell ref="H118:I118"/>
    <mergeCell ref="B119:E119"/>
    <mergeCell ref="H119:I119"/>
    <mergeCell ref="B120:E120"/>
    <mergeCell ref="H120:I120"/>
    <mergeCell ref="B115:E115"/>
    <mergeCell ref="H115:I115"/>
    <mergeCell ref="B116:E116"/>
    <mergeCell ref="H116:I116"/>
    <mergeCell ref="B117:E117"/>
    <mergeCell ref="H117:I117"/>
    <mergeCell ref="B124:E124"/>
    <mergeCell ref="H124:I124"/>
    <mergeCell ref="B125:E125"/>
    <mergeCell ref="H125:I125"/>
    <mergeCell ref="B126:E126"/>
    <mergeCell ref="H126:I126"/>
    <mergeCell ref="B121:E121"/>
    <mergeCell ref="H121:I121"/>
    <mergeCell ref="B122:E122"/>
    <mergeCell ref="H122:I122"/>
    <mergeCell ref="B123:E123"/>
    <mergeCell ref="H123:I123"/>
    <mergeCell ref="B127:E127"/>
    <mergeCell ref="F127:F131"/>
    <mergeCell ref="H127:I127"/>
    <mergeCell ref="B128:E128"/>
    <mergeCell ref="H128:I128"/>
    <mergeCell ref="B129:E129"/>
    <mergeCell ref="H129:I129"/>
    <mergeCell ref="B130:E130"/>
    <mergeCell ref="H130:I130"/>
    <mergeCell ref="B131:E131"/>
    <mergeCell ref="H131:I131"/>
    <mergeCell ref="J133:M133"/>
    <mergeCell ref="B135:I135"/>
    <mergeCell ref="D136:E136"/>
    <mergeCell ref="F136:I136"/>
    <mergeCell ref="C137:C138"/>
    <mergeCell ref="D137:E137"/>
    <mergeCell ref="F137:I137"/>
    <mergeCell ref="D138:E138"/>
    <mergeCell ref="F138:I138"/>
    <mergeCell ref="E146:I146"/>
    <mergeCell ref="E147:I147"/>
    <mergeCell ref="E148:I148"/>
    <mergeCell ref="E149:I149"/>
    <mergeCell ref="E150:I150"/>
    <mergeCell ref="B151:I151"/>
    <mergeCell ref="B140:I140"/>
    <mergeCell ref="B141:C141"/>
    <mergeCell ref="B142:C142"/>
    <mergeCell ref="F142:I142"/>
    <mergeCell ref="C144:F144"/>
    <mergeCell ref="B145:I145"/>
    <mergeCell ref="C158:I158"/>
    <mergeCell ref="C159:I159"/>
    <mergeCell ref="C160:I162"/>
    <mergeCell ref="B164:E164"/>
    <mergeCell ref="A170:P170"/>
    <mergeCell ref="B152:C152"/>
    <mergeCell ref="B153:C153"/>
    <mergeCell ref="B154:C154"/>
    <mergeCell ref="C157:I157"/>
  </mergeCells>
  <printOptions horizontalCentered="1"/>
  <pageMargins left="0.25" right="0" top="0.61388888888888904" bottom="0.75" header="0" footer="0"/>
  <pageSetup paperSize="9" scale="31" fitToHeight="0" orientation="portrait" r:id="rId1"/>
  <headerFooter>
    <oddHeader>&amp;L&amp;G&amp;R&amp;"Muli,Bold"&amp;42[CUTTING DOCKET]</oddHeader>
    <oddFooter>&amp;L&amp;"Euclid Circular A,Bold"&amp;18[UA]&amp;"-,Regular"&amp;11
&amp;G&amp;R&amp;G</oddFooter>
  </headerFooter>
  <rowBreaks count="2" manualBreakCount="2">
    <brk id="62" max="15" man="1"/>
    <brk id="131" max="15" man="1"/>
  </row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BEE92-9D80-44C5-9FE7-B22F3B33D36A}">
  <dimension ref="A1"/>
  <sheetViews>
    <sheetView view="pageBreakPreview" zoomScale="60" zoomScaleNormal="50" workbookViewId="0">
      <selection activeCell="N8" sqref="N8"/>
    </sheetView>
  </sheetViews>
  <sheetFormatPr defaultRowHeight="15"/>
  <sheetData/>
  <pageMargins left="0.7" right="0.7" top="0.75" bottom="0.75" header="0.3" footer="0.3"/>
  <pageSetup paperSize="9" scale="8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62"/>
  <sheetViews>
    <sheetView view="pageBreakPreview" topLeftCell="A23" zoomScale="26" zoomScaleNormal="32" zoomScaleSheetLayoutView="26" zoomScalePageLayoutView="25" workbookViewId="0">
      <selection activeCell="D59" sqref="D59:J59"/>
    </sheetView>
  </sheetViews>
  <sheetFormatPr defaultColWidth="9.140625" defaultRowHeight="24"/>
  <cols>
    <col min="1" max="1" width="135.7109375" style="378" customWidth="1"/>
    <col min="2" max="2" width="255.42578125" style="68" customWidth="1"/>
    <col min="3" max="16384" width="9.140625" style="68"/>
  </cols>
  <sheetData>
    <row r="1" spans="1:3" s="58" customFormat="1" ht="134.25" customHeight="1">
      <c r="A1" s="375"/>
      <c r="B1" s="57"/>
    </row>
    <row r="2" spans="1:3" s="226" customFormat="1" ht="60.75" customHeight="1">
      <c r="A2" s="276" t="str">
        <f>'1. CUTTING DOCKET'!B7</f>
        <v xml:space="preserve">JOB NUMBER:  </v>
      </c>
      <c r="B2" s="227" t="str">
        <f>'1. CUTTING DOCKET'!$D$7</f>
        <v>H06  SS25 G2635</v>
      </c>
    </row>
    <row r="3" spans="1:3" s="226" customFormat="1" ht="60.75" customHeight="1">
      <c r="A3" s="276" t="str">
        <f>'1. CUTTING DOCKET'!B8</f>
        <v xml:space="preserve">STYLE NUMBER: </v>
      </c>
      <c r="B3" s="276" t="str">
        <f>'1. CUTTING DOCKET'!$D$8</f>
        <v>H06-ST130M</v>
      </c>
    </row>
    <row r="4" spans="1:3" s="226" customFormat="1" ht="60.75" customHeight="1">
      <c r="A4" s="276" t="str">
        <f>'1. CUTTING DOCKET'!B9</f>
        <v xml:space="preserve">STYLE NAME : </v>
      </c>
      <c r="B4" s="276" t="str">
        <f>'1. CUTTING DOCKET'!D9</f>
        <v>Rundle Tee Men's</v>
      </c>
    </row>
    <row r="5" spans="1:3" s="273" customFormat="1" ht="75.95" customHeight="1">
      <c r="A5" s="376" t="s">
        <v>9</v>
      </c>
      <c r="B5" s="379" t="str">
        <f>'1. CUTTING DOCKET'!$D$19</f>
        <v>HEATHER LIGHT GREY</v>
      </c>
    </row>
    <row r="6" spans="1:3" s="273" customFormat="1" ht="113.25" customHeight="1">
      <c r="A6" s="370" t="s">
        <v>32</v>
      </c>
      <c r="B6" s="338" t="str">
        <f>'1. CUTTING DOCKET'!$E$28</f>
        <v>HEATHER GREY</v>
      </c>
    </row>
    <row r="7" spans="1:3" s="273" customFormat="1" ht="144.75" customHeight="1">
      <c r="A7" s="294" t="s">
        <v>33</v>
      </c>
      <c r="B7" s="338" t="str">
        <f>'1. CUTTING DOCKET'!M12</f>
        <v>SINGLE JERSEY 20'S 100% COTTON 190GSM- SOFT HAND FEEL</v>
      </c>
    </row>
    <row r="8" spans="1:3" s="273" customFormat="1" ht="408.75" customHeight="1">
      <c r="A8" s="642" t="str">
        <f>'1. CUTTING DOCKET'!D28</f>
        <v>VẢI CHÍNH, VIỀN CỔ</v>
      </c>
      <c r="B8" s="643"/>
      <c r="C8" s="274"/>
    </row>
    <row r="9" spans="1:3" s="273" customFormat="1" ht="408.75" customHeight="1">
      <c r="A9" s="642"/>
      <c r="B9" s="643"/>
      <c r="C9" s="274"/>
    </row>
    <row r="10" spans="1:3" s="273" customFormat="1" ht="174.75" customHeight="1">
      <c r="A10" s="370" t="str">
        <f>'1. CUTTING DOCKET'!$B$29</f>
        <v>100% COTTON 1x1RIB
(20'S/1 CM) _ 260GSM</v>
      </c>
      <c r="B10" s="338" t="str">
        <f>'1. CUTTING DOCKET'!$E$29</f>
        <v>HEATHER GREY</v>
      </c>
    </row>
    <row r="11" spans="1:3" s="273" customFormat="1" ht="408.75" customHeight="1">
      <c r="A11" s="642" t="str">
        <f>'1. CUTTING DOCKET'!D29</f>
        <v>BO CỔ</v>
      </c>
      <c r="B11" s="643"/>
      <c r="C11" s="274"/>
    </row>
    <row r="12" spans="1:3" s="273" customFormat="1" ht="408" customHeight="1">
      <c r="A12" s="642"/>
      <c r="B12" s="643"/>
      <c r="C12" s="274"/>
    </row>
    <row r="13" spans="1:3" s="273" customFormat="1" ht="177.75" customHeight="1">
      <c r="A13" s="370" t="s">
        <v>41</v>
      </c>
      <c r="B13" s="338" t="str">
        <f>'1. CUTTING DOCKET'!G33</f>
        <v>GY6001</v>
      </c>
    </row>
    <row r="14" spans="1:3" s="273" customFormat="1" ht="320.25" customHeight="1">
      <c r="A14" s="339" t="s">
        <v>41</v>
      </c>
      <c r="B14" s="340"/>
      <c r="C14" s="274"/>
    </row>
    <row r="15" spans="1:3" s="273" customFormat="1" ht="276.75" customHeight="1">
      <c r="A15" s="370" t="str">
        <f>'1. CUTTING DOCKET'!B34</f>
        <v>NHÃN DỆT BẰNG VẢI 38MM*71MM 
(NHÃN CHÍNH-PHÂN THEO TỪNG SIZE)
CODE: HSC-ML-0047(MENS)</v>
      </c>
      <c r="B15" s="341" t="str">
        <f>'1. CUTTING DOCKET'!F34</f>
        <v>NỀN TRẮNG CHỮ ĐEN</v>
      </c>
    </row>
    <row r="16" spans="1:3" s="273" customFormat="1" ht="233.25" customHeight="1">
      <c r="A16" s="644" t="s">
        <v>223</v>
      </c>
      <c r="B16" s="647"/>
    </row>
    <row r="17" spans="1:2" s="273" customFormat="1" ht="409.6" customHeight="1">
      <c r="A17" s="646"/>
      <c r="B17" s="648"/>
    </row>
    <row r="18" spans="1:2" s="273" customFormat="1" ht="329.25" customHeight="1">
      <c r="A18" s="371" t="str">
        <f>'1. CUTTING DOCKET'!B35</f>
        <v>NHÃN THÀNH PHẦN MAIN 100% COTTON 
KÍCH THƯỚC: 82.2 *20 MM
CODE: CC-041</v>
      </c>
      <c r="B18" s="372" t="str">
        <f>'1. CUTTING DOCKET'!F36</f>
        <v>NỀN TRẮNG CHỮ ĐEN</v>
      </c>
    </row>
    <row r="19" spans="1:2" s="273" customFormat="1" ht="409.6" customHeight="1">
      <c r="A19" s="644" t="s">
        <v>214</v>
      </c>
      <c r="B19" s="649"/>
    </row>
    <row r="20" spans="1:2" s="273" customFormat="1" ht="408.75" customHeight="1">
      <c r="A20" s="645"/>
      <c r="B20" s="650"/>
    </row>
    <row r="21" spans="1:2" s="273" customFormat="1" ht="169.5" customHeight="1">
      <c r="A21" s="370" t="str">
        <f>'1. CUTTING DOCKET'!B36</f>
        <v>NHÃN HSCO SATIN
CODE: HSC-ML-0002</v>
      </c>
      <c r="B21" s="338" t="str">
        <f>'1. CUTTING DOCKET'!F36</f>
        <v>NỀN TRẮNG CHỮ ĐEN</v>
      </c>
    </row>
    <row r="22" spans="1:2" s="273" customFormat="1" ht="408.75" customHeight="1">
      <c r="A22" s="377" t="s">
        <v>215</v>
      </c>
      <c r="B22" s="342"/>
    </row>
    <row r="23" spans="1:2" s="273" customFormat="1" ht="240.75" customHeight="1">
      <c r="A23" s="370" t="str">
        <f>'1. CUTTING DOCKET'!B38</f>
        <v>NHÃN SỐ TRACKING 25*25 mm
CODE: 24102425S1</v>
      </c>
      <c r="B23" s="338" t="str">
        <f>B21</f>
        <v>NỀN TRẮNG CHỮ ĐEN</v>
      </c>
    </row>
    <row r="24" spans="1:2" s="273" customFormat="1" ht="409.5" customHeight="1">
      <c r="A24" s="377" t="s">
        <v>217</v>
      </c>
      <c r="B24" s="342"/>
    </row>
    <row r="25" spans="1:2" s="273" customFormat="1" ht="155.25" customHeight="1">
      <c r="A25" s="370" t="str">
        <f>'[18]1. CUTTING DOCKET'!B40</f>
        <v>THẺ BÀI BẰNG GIẤY + DÂY TREO + SIZE STICKER</v>
      </c>
      <c r="B25" s="275" t="str">
        <f>'[18]1. CUTTING DOCKET'!F40</f>
        <v>NỀN ĐEN CHỮ TRẮNG</v>
      </c>
    </row>
    <row r="26" spans="1:2" s="273" customFormat="1" ht="409.5" customHeight="1">
      <c r="A26" s="377" t="s">
        <v>282</v>
      </c>
      <c r="B26" s="373" t="str">
        <f>'[18]1. CUTTING DOCKET'!G40</f>
        <v>HSC-AP-0301: MEN</v>
      </c>
    </row>
    <row r="27" spans="1:2" s="273" customFormat="1" ht="222.75" customHeight="1">
      <c r="A27" s="370" t="str">
        <f>'[18]1. CUTTING DOCKET'!B41</f>
        <v>GHIM BĂNG GẮN THẺ BÀI 22MM
CODE: HSA-10026</v>
      </c>
      <c r="B27" s="275" t="str">
        <f>'[18]1. CUTTING DOCKET'!F41</f>
        <v>SILVER</v>
      </c>
    </row>
    <row r="28" spans="1:2" s="273" customFormat="1" ht="408.75" customHeight="1">
      <c r="A28" s="339" t="s">
        <v>283</v>
      </c>
      <c r="B28" s="374"/>
    </row>
    <row r="29" spans="1:2" s="273" customFormat="1" ht="294.75" customHeight="1">
      <c r="A29" s="370" t="str">
        <f>'[18]1. CUTTING DOCKET'!B42</f>
        <v>BAO POLY (NHỎ) HSC-MIS-0347
KÍCH THƯỚC- (33 x 38)cm + 5cm</v>
      </c>
      <c r="B29" s="275" t="str">
        <f>'[18]1. CUTTING DOCKET'!F42</f>
        <v>CLEAR</v>
      </c>
    </row>
    <row r="30" spans="1:2" s="273" customFormat="1" ht="408.75" customHeight="1">
      <c r="A30" s="339" t="s">
        <v>284</v>
      </c>
      <c r="B30" s="374"/>
    </row>
    <row r="31" spans="1:2" s="273" customFormat="1" ht="360" customHeight="1">
      <c r="A31" s="370" t="str">
        <f>'[18]1. CUTTING DOCKET'!B43</f>
        <v>UPC STICKER DÁN TRÊN THẺ BÀI+ BAO POLYBAG+ THÙNG CARTON
KÍCH THƯỚC: 34 x 24mm</v>
      </c>
      <c r="B31" s="275" t="str">
        <f>'[18]1. CUTTING DOCKET'!F43</f>
        <v>NỀN TRẮNG CHỮ ĐEN</v>
      </c>
    </row>
    <row r="32" spans="1:2" s="273" customFormat="1" ht="408.75" customHeight="1">
      <c r="A32" s="339" t="s">
        <v>285</v>
      </c>
      <c r="B32" s="374"/>
    </row>
    <row r="33" spans="1:2" s="273" customFormat="1" ht="106.5" customHeight="1">
      <c r="A33" s="370" t="str">
        <f>'[18]1. CUTTING DOCKET'!B44</f>
        <v>GÓI CHỐNG ẨM</v>
      </c>
      <c r="B33" s="275" t="str">
        <f>'[18]1. CUTTING DOCKET'!F44</f>
        <v>CLEAR</v>
      </c>
    </row>
    <row r="34" spans="1:2" s="273" customFormat="1" ht="409.5" customHeight="1">
      <c r="A34" s="339" t="s">
        <v>283</v>
      </c>
      <c r="B34" s="374"/>
    </row>
    <row r="35" spans="1:2" s="273" customFormat="1" ht="100.5" customHeight="1">
      <c r="A35" s="370" t="str">
        <f>'[18]1. CUTTING DOCKET'!B45</f>
        <v>GIẤY CHỐNG ẨM A3</v>
      </c>
      <c r="B35" s="275" t="str">
        <f>'[18]1. CUTTING DOCKET'!F45</f>
        <v>WHITE</v>
      </c>
    </row>
    <row r="36" spans="1:2" s="273" customFormat="1" ht="180.75" customHeight="1">
      <c r="A36" s="339" t="s">
        <v>283</v>
      </c>
      <c r="B36" s="374"/>
    </row>
    <row r="37" spans="1:2" s="273" customFormat="1" ht="119.45" customHeight="1">
      <c r="A37" s="370" t="str">
        <f>'[18]1. CUTTING DOCKET'!B46</f>
        <v>THÙNG CARTON HERSCHEL</v>
      </c>
      <c r="B37" s="275" t="str">
        <f>'[18]1. CUTTING DOCKET'!F46</f>
        <v>NATURAL</v>
      </c>
    </row>
    <row r="38" spans="1:2" s="273" customFormat="1" ht="409.5" customHeight="1">
      <c r="A38" s="339" t="s">
        <v>106</v>
      </c>
      <c r="B38" s="374"/>
    </row>
    <row r="39" spans="1:2" s="273" customFormat="1" ht="105" customHeight="1">
      <c r="A39" s="370" t="str">
        <f>'[18]1. CUTTING DOCKET'!B48</f>
        <v>DESTINATION STICKER</v>
      </c>
      <c r="B39" s="275" t="str">
        <f>'[18]1. CUTTING DOCKET'!F48</f>
        <v>NỀN TRẮNG CHỮ ĐEN</v>
      </c>
    </row>
    <row r="40" spans="1:2" s="273" customFormat="1" ht="408.75" customHeight="1">
      <c r="A40" s="339" t="s">
        <v>286</v>
      </c>
      <c r="B40" s="374"/>
    </row>
    <row r="59" ht="385.5" customHeight="1"/>
    <row r="62" ht="386.25" customHeight="1"/>
  </sheetData>
  <mergeCells count="8">
    <mergeCell ref="A8:A9"/>
    <mergeCell ref="B8:B9"/>
    <mergeCell ref="A19:A20"/>
    <mergeCell ref="A11:A12"/>
    <mergeCell ref="B11:B12"/>
    <mergeCell ref="A16:A17"/>
    <mergeCell ref="B16:B17"/>
    <mergeCell ref="B19:B20"/>
  </mergeCells>
  <printOptions horizontalCentered="1"/>
  <pageMargins left="0.25" right="0" top="0.60416666666666696" bottom="0.75" header="0" footer="0"/>
  <pageSetup paperSize="9" scale="25" fitToHeight="0" orientation="portrait" r:id="rId1"/>
  <headerFooter>
    <oddHeader>&amp;L&amp;G&amp;R&amp;"Muli,Bold"&amp;42[TRIMS CARD]</oddHeader>
    <oddFooter>&amp;L&amp;"Euclid Circular A SemiBold,Bold"&amp;28[UA]
&amp;G&amp;R&amp;G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A3360-CC0E-4D4A-A6E6-1CFCC84BE771}">
  <sheetPr>
    <pageSetUpPr fitToPage="1"/>
  </sheetPr>
  <dimension ref="A1:L43"/>
  <sheetViews>
    <sheetView view="pageBreakPreview" zoomScale="25" zoomScaleNormal="40" zoomScaleSheetLayoutView="25" zoomScalePageLayoutView="25" workbookViewId="0">
      <selection activeCell="AC8" sqref="AC8"/>
    </sheetView>
  </sheetViews>
  <sheetFormatPr defaultColWidth="9.140625" defaultRowHeight="24"/>
  <cols>
    <col min="1" max="1" width="64.42578125" style="67" customWidth="1"/>
    <col min="2" max="2" width="81.28515625" style="68" hidden="1" customWidth="1"/>
    <col min="3" max="3" width="206" style="68" customWidth="1"/>
    <col min="4" max="4" width="70.7109375" style="68" hidden="1" customWidth="1"/>
    <col min="5" max="5" width="74.85546875" style="68" hidden="1" customWidth="1"/>
    <col min="6" max="16384" width="9.140625" style="68"/>
  </cols>
  <sheetData>
    <row r="1" spans="1:12" s="58" customFormat="1" ht="134.25" customHeight="1">
      <c r="A1" s="56"/>
      <c r="B1" s="57"/>
      <c r="C1" s="57"/>
      <c r="D1" s="57"/>
      <c r="E1" s="57"/>
    </row>
    <row r="2" spans="1:12" s="58" customFormat="1" ht="37.5" customHeight="1">
      <c r="A2" s="57" t="str">
        <f>'1. CUTTING DOCKET'!B7</f>
        <v xml:space="preserve">JOB NUMBER:  </v>
      </c>
      <c r="B2" s="57" t="str">
        <f>'1. CUTTING DOCKET'!D7</f>
        <v>H06  SS25 G2635</v>
      </c>
      <c r="C2" s="57" t="s">
        <v>140</v>
      </c>
      <c r="D2" s="57"/>
      <c r="E2" s="57"/>
    </row>
    <row r="3" spans="1:12" s="58" customFormat="1" ht="37.5" customHeight="1">
      <c r="A3" s="59" t="str">
        <f>'1. CUTTING DOCKET'!B8</f>
        <v xml:space="preserve">STYLE NUMBER: </v>
      </c>
      <c r="B3" s="59" t="str">
        <f>'1. CUTTING DOCKET'!D8</f>
        <v>H06-ST130M</v>
      </c>
      <c r="C3" s="59" t="s">
        <v>141</v>
      </c>
      <c r="D3" s="59"/>
      <c r="E3" s="59"/>
    </row>
    <row r="4" spans="1:12" s="58" customFormat="1" ht="37.5" customHeight="1">
      <c r="A4" s="59" t="str">
        <f>'1. CUTTING DOCKET'!B9</f>
        <v xml:space="preserve">STYLE NAME : </v>
      </c>
      <c r="B4" s="59" t="str">
        <f>'1. CUTTING DOCKET'!D9</f>
        <v>Rundle Tee Men's</v>
      </c>
      <c r="C4" s="59" t="s">
        <v>142</v>
      </c>
      <c r="D4" s="59"/>
      <c r="E4" s="59"/>
    </row>
    <row r="5" spans="1:12" s="58" customFormat="1" ht="75.95" customHeight="1">
      <c r="A5" s="60"/>
      <c r="B5" s="79" t="str">
        <f>'1. CUTTING DOCKET'!$D$21</f>
        <v>HEATHER LIGHT GREY</v>
      </c>
      <c r="C5" s="159" t="e">
        <f>'1. CUTTING DOCKET'!#REF!</f>
        <v>#REF!</v>
      </c>
      <c r="D5" s="79" t="e">
        <f>'1. CUTTING DOCKET'!#REF!</f>
        <v>#REF!</v>
      </c>
      <c r="E5" s="79" t="e">
        <f>'1. CUTTING DOCKET'!#REF!</f>
        <v>#REF!</v>
      </c>
    </row>
    <row r="6" spans="1:12" s="62" customFormat="1" ht="69.75" customHeight="1">
      <c r="A6" s="61" t="s">
        <v>32</v>
      </c>
      <c r="B6" s="161" t="str">
        <f>'1. CUTTING DOCKET'!$E$28</f>
        <v>HEATHER GREY</v>
      </c>
      <c r="C6" s="161" t="e">
        <f>'1. CUTTING DOCKET'!#REF!</f>
        <v>#REF!</v>
      </c>
      <c r="D6" s="161" t="e">
        <f>'1. CUTTING DOCKET'!#REF!</f>
        <v>#REF!</v>
      </c>
      <c r="E6" s="161" t="e">
        <f>'1. CUTTING DOCKET'!#REF!</f>
        <v>#REF!</v>
      </c>
    </row>
    <row r="7" spans="1:12" s="62" customFormat="1" ht="75" customHeight="1">
      <c r="A7" s="63" t="s">
        <v>33</v>
      </c>
      <c r="B7" s="680" t="str">
        <f>'1. CUTTING DOCKET'!M12</f>
        <v>SINGLE JERSEY 20'S 100% COTTON 190GSM- SOFT HAND FEEL</v>
      </c>
      <c r="C7" s="681"/>
      <c r="D7" s="681"/>
      <c r="E7" s="682"/>
    </row>
    <row r="8" spans="1:12" s="62" customFormat="1" ht="409.6" customHeight="1">
      <c r="A8" s="64" t="str">
        <f>'1. CUTTING DOCKET'!D28</f>
        <v>VẢI CHÍNH, VIỀN CỔ</v>
      </c>
      <c r="B8" s="683"/>
      <c r="C8" s="684"/>
      <c r="D8" s="685"/>
      <c r="E8" s="686"/>
      <c r="L8" s="65"/>
    </row>
    <row r="9" spans="1:12" s="62" customFormat="1" ht="94.5" customHeight="1">
      <c r="A9" s="61" t="e">
        <f>'1. CUTTING DOCKET'!#REF!</f>
        <v>#REF!</v>
      </c>
      <c r="B9" s="161" t="str">
        <f>'1. CUTTING DOCKET'!$E$29</f>
        <v>HEATHER GREY</v>
      </c>
      <c r="C9" s="161" t="e">
        <f>'1. CUTTING DOCKET'!#REF!</f>
        <v>#REF!</v>
      </c>
      <c r="D9" s="161" t="e">
        <f>'1. CUTTING DOCKET'!#REF!</f>
        <v>#REF!</v>
      </c>
      <c r="E9" s="161" t="e">
        <f>'1. CUTTING DOCKET'!#REF!</f>
        <v>#REF!</v>
      </c>
    </row>
    <row r="10" spans="1:12" s="62" customFormat="1" ht="409.5" customHeight="1">
      <c r="A10" s="162"/>
      <c r="B10" s="163"/>
      <c r="C10" s="163"/>
      <c r="D10" s="163"/>
      <c r="E10" s="163"/>
      <c r="L10" s="65"/>
    </row>
    <row r="11" spans="1:12" s="62" customFormat="1" ht="132" customHeight="1">
      <c r="A11" s="61" t="e">
        <f>'1. CUTTING DOCKET'!#REF!</f>
        <v>#REF!</v>
      </c>
      <c r="B11" s="161" t="e">
        <f>'1. CUTTING DOCKET'!#REF!</f>
        <v>#REF!</v>
      </c>
      <c r="C11" s="161" t="e">
        <f>'1. CUTTING DOCKET'!#REF!</f>
        <v>#REF!</v>
      </c>
      <c r="D11" s="161" t="e">
        <f>'1. CUTTING DOCKET'!#REF!</f>
        <v>#REF!</v>
      </c>
      <c r="E11" s="61" t="e">
        <f>'1. CUTTING DOCKET'!#REF!</f>
        <v>#REF!</v>
      </c>
    </row>
    <row r="12" spans="1:12" s="62" customFormat="1" ht="409.6" customHeight="1">
      <c r="A12" s="64" t="e">
        <f>'1. CUTTING DOCKET'!#REF!</f>
        <v>#REF!</v>
      </c>
      <c r="B12" s="164"/>
      <c r="C12" s="164"/>
      <c r="D12" s="164"/>
      <c r="E12" s="164"/>
      <c r="L12" s="65"/>
    </row>
    <row r="13" spans="1:12" s="62" customFormat="1" ht="135" hidden="1" customHeight="1">
      <c r="A13" s="61" t="e">
        <f>'1. CUTTING DOCKET'!#REF!</f>
        <v>#REF!</v>
      </c>
      <c r="B13" s="687" t="e">
        <f>'1. CUTTING DOCKET'!#REF!</f>
        <v>#REF!</v>
      </c>
      <c r="C13" s="681"/>
      <c r="D13" s="688"/>
      <c r="E13" s="61" t="e">
        <f>'1. CUTTING DOCKET'!#REF!</f>
        <v>#REF!</v>
      </c>
    </row>
    <row r="14" spans="1:12" s="62" customFormat="1" ht="409.6" hidden="1" customHeight="1">
      <c r="A14" s="64" t="e">
        <f>'1. CUTTING DOCKET'!#REF!</f>
        <v>#REF!</v>
      </c>
      <c r="B14" s="683"/>
      <c r="C14" s="684"/>
      <c r="D14" s="685"/>
      <c r="E14" s="104"/>
      <c r="L14" s="65"/>
    </row>
    <row r="15" spans="1:12" s="62" customFormat="1" ht="74.25" customHeight="1">
      <c r="A15" s="61" t="s">
        <v>52</v>
      </c>
      <c r="B15" s="165" t="str">
        <f>'1. CUTTING DOCKET'!$F$33</f>
        <v>HEATHER LIGHT GREY</v>
      </c>
      <c r="C15" s="165" t="e">
        <f>'1. CUTTING DOCKET'!#REF!</f>
        <v>#REF!</v>
      </c>
      <c r="D15" s="165" t="e">
        <f>'1. CUTTING DOCKET'!#REF!</f>
        <v>#REF!</v>
      </c>
      <c r="E15" s="97" t="e">
        <f>'1. CUTTING DOCKET'!#REF!</f>
        <v>#REF!</v>
      </c>
    </row>
    <row r="16" spans="1:12" s="62" customFormat="1" ht="115.5" customHeight="1">
      <c r="A16" s="64" t="s">
        <v>41</v>
      </c>
      <c r="B16" s="160" t="str">
        <f>'1. CUTTING DOCKET'!$G$33</f>
        <v>GY6001</v>
      </c>
      <c r="C16" s="160" t="e">
        <f>'1. CUTTING DOCKET'!#REF!</f>
        <v>#REF!</v>
      </c>
      <c r="D16" s="160" t="e">
        <f>'1. CUTTING DOCKET'!#REF!</f>
        <v>#REF!</v>
      </c>
      <c r="E16" s="160" t="e">
        <f>'1. CUTTING DOCKET'!#REF!</f>
        <v>#REF!</v>
      </c>
    </row>
    <row r="17" spans="1:5" s="62" customFormat="1" ht="115.5" customHeight="1">
      <c r="A17" s="64" t="str">
        <f>'1. CUTTING DOCKET'!B35</f>
        <v>NHÃN THÀNH PHẦN MAIN 100% COTTON 
KÍCH THƯỚC: 82.2 *20 MM
CODE: CC-041</v>
      </c>
      <c r="B17" s="689" t="str">
        <f>'1. CUTTING DOCKET'!G35</f>
        <v xml:space="preserve"> CC-041</v>
      </c>
      <c r="C17" s="690"/>
      <c r="D17" s="691"/>
      <c r="E17" s="692"/>
    </row>
    <row r="18" spans="1:5" s="62" customFormat="1" ht="90" customHeight="1">
      <c r="A18" s="61" t="str">
        <f>'1. CUTTING DOCKET'!B36</f>
        <v>NHÃN HSCO SATIN
CODE: HSC-ML-0002</v>
      </c>
      <c r="B18" s="665" t="str">
        <f>'1. CUTTING DOCKET'!F36</f>
        <v>NỀN TRẮNG CHỮ ĐEN</v>
      </c>
      <c r="C18" s="660"/>
      <c r="D18" s="660"/>
      <c r="E18" s="666"/>
    </row>
    <row r="19" spans="1:5" s="62" customFormat="1" ht="409.6" customHeight="1">
      <c r="A19" s="166" t="s">
        <v>166</v>
      </c>
      <c r="B19" s="662"/>
      <c r="C19" s="663"/>
      <c r="D19" s="664"/>
      <c r="E19" s="664"/>
    </row>
    <row r="20" spans="1:5" s="62" customFormat="1" ht="79.5" customHeight="1">
      <c r="A20" s="61" t="e">
        <f>'1. CUTTING DOCKET'!#REF!</f>
        <v>#REF!</v>
      </c>
      <c r="B20" s="665" t="e">
        <f>'1. CUTTING DOCKET'!#REF!</f>
        <v>#REF!</v>
      </c>
      <c r="C20" s="660"/>
      <c r="D20" s="660"/>
      <c r="E20" s="666"/>
    </row>
    <row r="21" spans="1:5" s="62" customFormat="1" ht="346.5" customHeight="1">
      <c r="A21" s="64" t="s">
        <v>117</v>
      </c>
      <c r="B21" s="667"/>
      <c r="C21" s="668"/>
      <c r="D21" s="669"/>
      <c r="E21" s="670"/>
    </row>
    <row r="22" spans="1:5" s="62" customFormat="1" ht="40.5">
      <c r="A22" s="61" t="e">
        <f>'1. CUTTING DOCKET'!#REF!</f>
        <v>#REF!</v>
      </c>
      <c r="B22" s="659" t="e">
        <f>'1. CUTTING DOCKET'!#REF!</f>
        <v>#REF!</v>
      </c>
      <c r="C22" s="660"/>
      <c r="D22" s="661"/>
      <c r="E22" s="101"/>
    </row>
    <row r="23" spans="1:5" s="62" customFormat="1" ht="299.25" customHeight="1">
      <c r="A23" s="66" t="s">
        <v>100</v>
      </c>
      <c r="B23" s="671"/>
      <c r="C23" s="672"/>
      <c r="D23" s="673"/>
      <c r="E23" s="673"/>
    </row>
    <row r="24" spans="1:5" s="62" customFormat="1" ht="101.45" customHeight="1">
      <c r="A24" s="61" t="str">
        <f>'1. CUTTING DOCKET'!A39</f>
        <v>PHẦN C : PHỤ LIỆU ĐÓNG GÓI</v>
      </c>
      <c r="B24" s="659">
        <f>'1. CUTTING DOCKET'!F39</f>
        <v>0</v>
      </c>
      <c r="C24" s="660"/>
      <c r="D24" s="661"/>
      <c r="E24" s="101"/>
    </row>
    <row r="25" spans="1:5" s="62" customFormat="1" ht="362.25" customHeight="1">
      <c r="A25" s="66" t="s">
        <v>172</v>
      </c>
      <c r="B25" s="674" t="s">
        <v>173</v>
      </c>
      <c r="C25" s="675"/>
      <c r="D25" s="676"/>
      <c r="E25" s="113"/>
    </row>
    <row r="26" spans="1:5" s="62" customFormat="1" ht="109.5" customHeight="1">
      <c r="A26" s="61" t="s">
        <v>101</v>
      </c>
      <c r="B26" s="659" t="e">
        <f>'1. CUTTING DOCKET'!#REF!</f>
        <v>#REF!</v>
      </c>
      <c r="C26" s="660"/>
      <c r="D26" s="661"/>
      <c r="E26" s="102"/>
    </row>
    <row r="27" spans="1:5" s="62" customFormat="1" ht="282" customHeight="1">
      <c r="A27" s="66" t="s">
        <v>102</v>
      </c>
      <c r="B27" s="677" t="s">
        <v>167</v>
      </c>
      <c r="C27" s="678"/>
      <c r="D27" s="679"/>
      <c r="E27" s="679"/>
    </row>
    <row r="28" spans="1:5" s="62" customFormat="1" ht="93.6" customHeight="1">
      <c r="A28" s="61" t="e">
        <f>'1. CUTTING DOCKET'!#REF!</f>
        <v>#REF!</v>
      </c>
      <c r="B28" s="659" t="e">
        <f>'1. CUTTING DOCKET'!#REF!</f>
        <v>#REF!</v>
      </c>
      <c r="C28" s="660"/>
      <c r="D28" s="661"/>
      <c r="E28" s="102"/>
    </row>
    <row r="29" spans="1:5" s="62" customFormat="1" ht="273" customHeight="1">
      <c r="A29" s="64" t="s">
        <v>103</v>
      </c>
      <c r="B29" s="651"/>
      <c r="C29" s="652"/>
      <c r="D29" s="653"/>
      <c r="E29" s="653"/>
    </row>
    <row r="30" spans="1:5" s="62" customFormat="1" ht="95.25" customHeight="1">
      <c r="A30" s="61" t="e">
        <f>'1. CUTTING DOCKET'!#REF!</f>
        <v>#REF!</v>
      </c>
      <c r="B30" s="659" t="e">
        <f>'1. CUTTING DOCKET'!#REF!</f>
        <v>#REF!</v>
      </c>
      <c r="C30" s="660"/>
      <c r="D30" s="661"/>
      <c r="E30" s="102"/>
    </row>
    <row r="31" spans="1:5" s="62" customFormat="1" ht="324.75" customHeight="1">
      <c r="A31" s="64"/>
      <c r="B31" s="651"/>
      <c r="C31" s="652"/>
      <c r="D31" s="653"/>
      <c r="E31" s="653"/>
    </row>
    <row r="32" spans="1:5" s="62" customFormat="1" ht="119.45" customHeight="1">
      <c r="A32" s="61" t="s">
        <v>105</v>
      </c>
      <c r="B32" s="659" t="e">
        <f>'1. CUTTING DOCKET'!#REF!</f>
        <v>#REF!</v>
      </c>
      <c r="C32" s="660"/>
      <c r="D32" s="661"/>
      <c r="E32" s="102"/>
    </row>
    <row r="33" spans="1:9" s="62" customFormat="1" ht="287.25" customHeight="1">
      <c r="A33" s="64" t="s">
        <v>106</v>
      </c>
      <c r="B33" s="651"/>
      <c r="C33" s="652"/>
      <c r="D33" s="653"/>
      <c r="E33" s="653"/>
    </row>
    <row r="34" spans="1:9" s="62" customFormat="1" ht="71.45" customHeight="1">
      <c r="A34" s="61" t="s">
        <v>96</v>
      </c>
      <c r="B34" s="659" t="s">
        <v>38</v>
      </c>
      <c r="C34" s="660"/>
      <c r="D34" s="661"/>
      <c r="E34" s="102"/>
    </row>
    <row r="35" spans="1:9" s="62" customFormat="1" ht="87" customHeight="1">
      <c r="A35" s="64" t="s">
        <v>104</v>
      </c>
      <c r="B35" s="651"/>
      <c r="C35" s="652"/>
      <c r="D35" s="653"/>
      <c r="E35" s="653"/>
    </row>
    <row r="36" spans="1:9" s="62" customFormat="1" ht="63.6" customHeight="1">
      <c r="A36" s="61" t="s">
        <v>97</v>
      </c>
      <c r="B36" s="659" t="s">
        <v>92</v>
      </c>
      <c r="C36" s="660"/>
      <c r="D36" s="661"/>
      <c r="E36" s="102"/>
    </row>
    <row r="37" spans="1:9" s="62" customFormat="1" ht="97.5" customHeight="1">
      <c r="A37" s="64" t="s">
        <v>104</v>
      </c>
      <c r="B37" s="651"/>
      <c r="C37" s="652"/>
      <c r="D37" s="653"/>
      <c r="E37" s="653"/>
    </row>
    <row r="38" spans="1:9" s="62" customFormat="1" ht="97.5" customHeight="1">
      <c r="A38" s="98" t="e">
        <f>'1. CUTTING DOCKET'!#REF!</f>
        <v>#REF!</v>
      </c>
      <c r="B38" s="654" t="e">
        <f>'1. CUTTING DOCKET'!#REF!</f>
        <v>#REF!</v>
      </c>
      <c r="C38" s="655"/>
      <c r="D38" s="656"/>
      <c r="E38" s="103"/>
    </row>
    <row r="39" spans="1:9" s="62" customFormat="1" ht="221.45" customHeight="1">
      <c r="A39" s="64"/>
      <c r="B39" s="657"/>
      <c r="C39" s="658"/>
      <c r="D39" s="657"/>
      <c r="E39" s="657"/>
    </row>
    <row r="43" spans="1:9">
      <c r="I43" s="68" t="b">
        <v>1</v>
      </c>
    </row>
  </sheetData>
  <mergeCells count="27">
    <mergeCell ref="B18:E18"/>
    <mergeCell ref="B7:E7"/>
    <mergeCell ref="B8:E8"/>
    <mergeCell ref="B13:D13"/>
    <mergeCell ref="B14:D14"/>
    <mergeCell ref="B17:E17"/>
    <mergeCell ref="B30:D30"/>
    <mergeCell ref="B19:E19"/>
    <mergeCell ref="B20:E20"/>
    <mergeCell ref="B21:E21"/>
    <mergeCell ref="B22:D22"/>
    <mergeCell ref="B23:E23"/>
    <mergeCell ref="B24:D24"/>
    <mergeCell ref="B25:D25"/>
    <mergeCell ref="B26:D26"/>
    <mergeCell ref="B27:E27"/>
    <mergeCell ref="B28:D28"/>
    <mergeCell ref="B29:E29"/>
    <mergeCell ref="B37:E37"/>
    <mergeCell ref="B38:D38"/>
    <mergeCell ref="B39:E39"/>
    <mergeCell ref="B31:E31"/>
    <mergeCell ref="B32:D32"/>
    <mergeCell ref="B33:E33"/>
    <mergeCell ref="B34:D34"/>
    <mergeCell ref="B35:E35"/>
    <mergeCell ref="B36:D36"/>
  </mergeCells>
  <printOptions horizontalCentered="1"/>
  <pageMargins left="0.25" right="0" top="0.60416666666666696" bottom="0.75" header="0" footer="0"/>
  <pageSetup paperSize="9" scale="37" fitToHeight="0" orientation="portrait" r:id="rId1"/>
  <headerFooter>
    <oddHeader>&amp;L&amp;G&amp;R&amp;"Muli,Bold"&amp;42[TRIMS CARD]</oddHeader>
    <oddFooter>&amp;L&amp;"Euclid Circular A SemiBold,Bold"&amp;28[UA]
&amp;G&amp;R&amp;G</oddFooter>
  </headerFooter>
  <rowBreaks count="3" manualBreakCount="3">
    <brk id="14" max="4" man="1"/>
    <brk id="23" max="4" man="1"/>
    <brk id="31" max="4" man="1"/>
  </row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view="pageLayout" zoomScale="25" zoomScaleNormal="100" zoomScalePageLayoutView="25" workbookViewId="0">
      <selection activeCell="B25" sqref="B25"/>
    </sheetView>
  </sheetViews>
  <sheetFormatPr defaultColWidth="9.140625" defaultRowHeight="16.5"/>
  <cols>
    <col min="1" max="17" width="9.140625" style="52"/>
    <col min="18" max="18" width="80.28515625" style="52" customWidth="1"/>
    <col min="19" max="16384" width="9.140625" style="52"/>
  </cols>
  <sheetData/>
  <pageMargins left="0.7" right="0.7" top="0.75" bottom="0.75" header="0.3" footer="0.3"/>
  <pageSetup paperSize="9" scale="53" orientation="landscape" r:id="rId1"/>
  <headerFooter>
    <oddHeader>&amp;L&amp;G&amp;R&amp;"Euclid Circular A SemiBold,Bold"&amp;42[PLACEMENT]</oddHeader>
    <oddFooter>&amp;L&amp;"Euclid Circular A SemiBold,Bold"&amp;20[UA]&amp;"-,Regular"
&amp;G&amp;R&amp;G</oddFooter>
  </headerFooter>
  <colBreaks count="1" manualBreakCount="1">
    <brk id="18" max="31" man="1"/>
  </col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B430A-2A36-4A2A-82E7-D5132DA08D7F}">
  <sheetPr>
    <pageSetUpPr fitToPage="1"/>
  </sheetPr>
  <dimension ref="A1:H62"/>
  <sheetViews>
    <sheetView topLeftCell="A11" zoomScale="85" zoomScaleNormal="85" zoomScaleSheetLayoutView="85" zoomScalePageLayoutView="70" workbookViewId="0">
      <selection activeCell="D59" sqref="D59:J59"/>
    </sheetView>
  </sheetViews>
  <sheetFormatPr defaultColWidth="9.85546875" defaultRowHeight="17.25"/>
  <cols>
    <col min="1" max="1" width="5.42578125" style="218" bestFit="1" customWidth="1"/>
    <col min="2" max="2" width="19.7109375" style="218" customWidth="1"/>
    <col min="3" max="3" width="10.5703125" style="218" customWidth="1"/>
    <col min="4" max="4" width="20" style="218" customWidth="1"/>
    <col min="5" max="5" width="2.28515625" style="218" customWidth="1"/>
    <col min="6" max="6" width="11.28515625" style="218" customWidth="1"/>
    <col min="7" max="7" width="19.28515625" style="218" customWidth="1"/>
    <col min="8" max="8" width="45.5703125" style="218" customWidth="1"/>
    <col min="9" max="254" width="9.85546875" style="218"/>
    <col min="255" max="255" width="3.85546875" style="218" customWidth="1"/>
    <col min="256" max="257" width="9.5703125" style="218" customWidth="1"/>
    <col min="258" max="259" width="14.7109375" style="218" customWidth="1"/>
    <col min="260" max="260" width="0" style="218" hidden="1" customWidth="1"/>
    <col min="261" max="267" width="9.5703125" style="218" customWidth="1"/>
    <col min="268" max="510" width="9.85546875" style="218"/>
    <col min="511" max="511" width="3.85546875" style="218" customWidth="1"/>
    <col min="512" max="513" width="9.5703125" style="218" customWidth="1"/>
    <col min="514" max="515" width="14.7109375" style="218" customWidth="1"/>
    <col min="516" max="516" width="0" style="218" hidden="1" customWidth="1"/>
    <col min="517" max="523" width="9.5703125" style="218" customWidth="1"/>
    <col min="524" max="766" width="9.85546875" style="218"/>
    <col min="767" max="767" width="3.85546875" style="218" customWidth="1"/>
    <col min="768" max="769" width="9.5703125" style="218" customWidth="1"/>
    <col min="770" max="771" width="14.7109375" style="218" customWidth="1"/>
    <col min="772" max="772" width="0" style="218" hidden="1" customWidth="1"/>
    <col min="773" max="779" width="9.5703125" style="218" customWidth="1"/>
    <col min="780" max="1022" width="9.85546875" style="218"/>
    <col min="1023" max="1023" width="3.85546875" style="218" customWidth="1"/>
    <col min="1024" max="1025" width="9.5703125" style="218" customWidth="1"/>
    <col min="1026" max="1027" width="14.7109375" style="218" customWidth="1"/>
    <col min="1028" max="1028" width="0" style="218" hidden="1" customWidth="1"/>
    <col min="1029" max="1035" width="9.5703125" style="218" customWidth="1"/>
    <col min="1036" max="1278" width="9.85546875" style="218"/>
    <col min="1279" max="1279" width="3.85546875" style="218" customWidth="1"/>
    <col min="1280" max="1281" width="9.5703125" style="218" customWidth="1"/>
    <col min="1282" max="1283" width="14.7109375" style="218" customWidth="1"/>
    <col min="1284" max="1284" width="0" style="218" hidden="1" customWidth="1"/>
    <col min="1285" max="1291" width="9.5703125" style="218" customWidth="1"/>
    <col min="1292" max="1534" width="9.85546875" style="218"/>
    <col min="1535" max="1535" width="3.85546875" style="218" customWidth="1"/>
    <col min="1536" max="1537" width="9.5703125" style="218" customWidth="1"/>
    <col min="1538" max="1539" width="14.7109375" style="218" customWidth="1"/>
    <col min="1540" max="1540" width="0" style="218" hidden="1" customWidth="1"/>
    <col min="1541" max="1547" width="9.5703125" style="218" customWidth="1"/>
    <col min="1548" max="1790" width="9.85546875" style="218"/>
    <col min="1791" max="1791" width="3.85546875" style="218" customWidth="1"/>
    <col min="1792" max="1793" width="9.5703125" style="218" customWidth="1"/>
    <col min="1794" max="1795" width="14.7109375" style="218" customWidth="1"/>
    <col min="1796" max="1796" width="0" style="218" hidden="1" customWidth="1"/>
    <col min="1797" max="1803" width="9.5703125" style="218" customWidth="1"/>
    <col min="1804" max="2046" width="9.85546875" style="218"/>
    <col min="2047" max="2047" width="3.85546875" style="218" customWidth="1"/>
    <col min="2048" max="2049" width="9.5703125" style="218" customWidth="1"/>
    <col min="2050" max="2051" width="14.7109375" style="218" customWidth="1"/>
    <col min="2052" max="2052" width="0" style="218" hidden="1" customWidth="1"/>
    <col min="2053" max="2059" width="9.5703125" style="218" customWidth="1"/>
    <col min="2060" max="2302" width="9.85546875" style="218"/>
    <col min="2303" max="2303" width="3.85546875" style="218" customWidth="1"/>
    <col min="2304" max="2305" width="9.5703125" style="218" customWidth="1"/>
    <col min="2306" max="2307" width="14.7109375" style="218" customWidth="1"/>
    <col min="2308" max="2308" width="0" style="218" hidden="1" customWidth="1"/>
    <col min="2309" max="2315" width="9.5703125" style="218" customWidth="1"/>
    <col min="2316" max="2558" width="9.85546875" style="218"/>
    <col min="2559" max="2559" width="3.85546875" style="218" customWidth="1"/>
    <col min="2560" max="2561" width="9.5703125" style="218" customWidth="1"/>
    <col min="2562" max="2563" width="14.7109375" style="218" customWidth="1"/>
    <col min="2564" max="2564" width="0" style="218" hidden="1" customWidth="1"/>
    <col min="2565" max="2571" width="9.5703125" style="218" customWidth="1"/>
    <col min="2572" max="2814" width="9.85546875" style="218"/>
    <col min="2815" max="2815" width="3.85546875" style="218" customWidth="1"/>
    <col min="2816" max="2817" width="9.5703125" style="218" customWidth="1"/>
    <col min="2818" max="2819" width="14.7109375" style="218" customWidth="1"/>
    <col min="2820" max="2820" width="0" style="218" hidden="1" customWidth="1"/>
    <col min="2821" max="2827" width="9.5703125" style="218" customWidth="1"/>
    <col min="2828" max="3070" width="9.85546875" style="218"/>
    <col min="3071" max="3071" width="3.85546875" style="218" customWidth="1"/>
    <col min="3072" max="3073" width="9.5703125" style="218" customWidth="1"/>
    <col min="3074" max="3075" width="14.7109375" style="218" customWidth="1"/>
    <col min="3076" max="3076" width="0" style="218" hidden="1" customWidth="1"/>
    <col min="3077" max="3083" width="9.5703125" style="218" customWidth="1"/>
    <col min="3084" max="3326" width="9.85546875" style="218"/>
    <col min="3327" max="3327" width="3.85546875" style="218" customWidth="1"/>
    <col min="3328" max="3329" width="9.5703125" style="218" customWidth="1"/>
    <col min="3330" max="3331" width="14.7109375" style="218" customWidth="1"/>
    <col min="3332" max="3332" width="0" style="218" hidden="1" customWidth="1"/>
    <col min="3333" max="3339" width="9.5703125" style="218" customWidth="1"/>
    <col min="3340" max="3582" width="9.85546875" style="218"/>
    <col min="3583" max="3583" width="3.85546875" style="218" customWidth="1"/>
    <col min="3584" max="3585" width="9.5703125" style="218" customWidth="1"/>
    <col min="3586" max="3587" width="14.7109375" style="218" customWidth="1"/>
    <col min="3588" max="3588" width="0" style="218" hidden="1" customWidth="1"/>
    <col min="3589" max="3595" width="9.5703125" style="218" customWidth="1"/>
    <col min="3596" max="3838" width="9.85546875" style="218"/>
    <col min="3839" max="3839" width="3.85546875" style="218" customWidth="1"/>
    <col min="3840" max="3841" width="9.5703125" style="218" customWidth="1"/>
    <col min="3842" max="3843" width="14.7109375" style="218" customWidth="1"/>
    <col min="3844" max="3844" width="0" style="218" hidden="1" customWidth="1"/>
    <col min="3845" max="3851" width="9.5703125" style="218" customWidth="1"/>
    <col min="3852" max="4094" width="9.85546875" style="218"/>
    <col min="4095" max="4095" width="3.85546875" style="218" customWidth="1"/>
    <col min="4096" max="4097" width="9.5703125" style="218" customWidth="1"/>
    <col min="4098" max="4099" width="14.7109375" style="218" customWidth="1"/>
    <col min="4100" max="4100" width="0" style="218" hidden="1" customWidth="1"/>
    <col min="4101" max="4107" width="9.5703125" style="218" customWidth="1"/>
    <col min="4108" max="4350" width="9.85546875" style="218"/>
    <col min="4351" max="4351" width="3.85546875" style="218" customWidth="1"/>
    <col min="4352" max="4353" width="9.5703125" style="218" customWidth="1"/>
    <col min="4354" max="4355" width="14.7109375" style="218" customWidth="1"/>
    <col min="4356" max="4356" width="0" style="218" hidden="1" customWidth="1"/>
    <col min="4357" max="4363" width="9.5703125" style="218" customWidth="1"/>
    <col min="4364" max="4606" width="9.85546875" style="218"/>
    <col min="4607" max="4607" width="3.85546875" style="218" customWidth="1"/>
    <col min="4608" max="4609" width="9.5703125" style="218" customWidth="1"/>
    <col min="4610" max="4611" width="14.7109375" style="218" customWidth="1"/>
    <col min="4612" max="4612" width="0" style="218" hidden="1" customWidth="1"/>
    <col min="4613" max="4619" width="9.5703125" style="218" customWidth="1"/>
    <col min="4620" max="4862" width="9.85546875" style="218"/>
    <col min="4863" max="4863" width="3.85546875" style="218" customWidth="1"/>
    <col min="4864" max="4865" width="9.5703125" style="218" customWidth="1"/>
    <col min="4866" max="4867" width="14.7109375" style="218" customWidth="1"/>
    <col min="4868" max="4868" width="0" style="218" hidden="1" customWidth="1"/>
    <col min="4869" max="4875" width="9.5703125" style="218" customWidth="1"/>
    <col min="4876" max="5118" width="9.85546875" style="218"/>
    <col min="5119" max="5119" width="3.85546875" style="218" customWidth="1"/>
    <col min="5120" max="5121" width="9.5703125" style="218" customWidth="1"/>
    <col min="5122" max="5123" width="14.7109375" style="218" customWidth="1"/>
    <col min="5124" max="5124" width="0" style="218" hidden="1" customWidth="1"/>
    <col min="5125" max="5131" width="9.5703125" style="218" customWidth="1"/>
    <col min="5132" max="5374" width="9.85546875" style="218"/>
    <col min="5375" max="5375" width="3.85546875" style="218" customWidth="1"/>
    <col min="5376" max="5377" width="9.5703125" style="218" customWidth="1"/>
    <col min="5378" max="5379" width="14.7109375" style="218" customWidth="1"/>
    <col min="5380" max="5380" width="0" style="218" hidden="1" customWidth="1"/>
    <col min="5381" max="5387" width="9.5703125" style="218" customWidth="1"/>
    <col min="5388" max="5630" width="9.85546875" style="218"/>
    <col min="5631" max="5631" width="3.85546875" style="218" customWidth="1"/>
    <col min="5632" max="5633" width="9.5703125" style="218" customWidth="1"/>
    <col min="5634" max="5635" width="14.7109375" style="218" customWidth="1"/>
    <col min="5636" max="5636" width="0" style="218" hidden="1" customWidth="1"/>
    <col min="5637" max="5643" width="9.5703125" style="218" customWidth="1"/>
    <col min="5644" max="5886" width="9.85546875" style="218"/>
    <col min="5887" max="5887" width="3.85546875" style="218" customWidth="1"/>
    <col min="5888" max="5889" width="9.5703125" style="218" customWidth="1"/>
    <col min="5890" max="5891" width="14.7109375" style="218" customWidth="1"/>
    <col min="5892" max="5892" width="0" style="218" hidden="1" customWidth="1"/>
    <col min="5893" max="5899" width="9.5703125" style="218" customWidth="1"/>
    <col min="5900" max="6142" width="9.85546875" style="218"/>
    <col min="6143" max="6143" width="3.85546875" style="218" customWidth="1"/>
    <col min="6144" max="6145" width="9.5703125" style="218" customWidth="1"/>
    <col min="6146" max="6147" width="14.7109375" style="218" customWidth="1"/>
    <col min="6148" max="6148" width="0" style="218" hidden="1" customWidth="1"/>
    <col min="6149" max="6155" width="9.5703125" style="218" customWidth="1"/>
    <col min="6156" max="6398" width="9.85546875" style="218"/>
    <col min="6399" max="6399" width="3.85546875" style="218" customWidth="1"/>
    <col min="6400" max="6401" width="9.5703125" style="218" customWidth="1"/>
    <col min="6402" max="6403" width="14.7109375" style="218" customWidth="1"/>
    <col min="6404" max="6404" width="0" style="218" hidden="1" customWidth="1"/>
    <col min="6405" max="6411" width="9.5703125" style="218" customWidth="1"/>
    <col min="6412" max="6654" width="9.85546875" style="218"/>
    <col min="6655" max="6655" width="3.85546875" style="218" customWidth="1"/>
    <col min="6656" max="6657" width="9.5703125" style="218" customWidth="1"/>
    <col min="6658" max="6659" width="14.7109375" style="218" customWidth="1"/>
    <col min="6660" max="6660" width="0" style="218" hidden="1" customWidth="1"/>
    <col min="6661" max="6667" width="9.5703125" style="218" customWidth="1"/>
    <col min="6668" max="6910" width="9.85546875" style="218"/>
    <col min="6911" max="6911" width="3.85546875" style="218" customWidth="1"/>
    <col min="6912" max="6913" width="9.5703125" style="218" customWidth="1"/>
    <col min="6914" max="6915" width="14.7109375" style="218" customWidth="1"/>
    <col min="6916" max="6916" width="0" style="218" hidden="1" customWidth="1"/>
    <col min="6917" max="6923" width="9.5703125" style="218" customWidth="1"/>
    <col min="6924" max="7166" width="9.85546875" style="218"/>
    <col min="7167" max="7167" width="3.85546875" style="218" customWidth="1"/>
    <col min="7168" max="7169" width="9.5703125" style="218" customWidth="1"/>
    <col min="7170" max="7171" width="14.7109375" style="218" customWidth="1"/>
    <col min="7172" max="7172" width="0" style="218" hidden="1" customWidth="1"/>
    <col min="7173" max="7179" width="9.5703125" style="218" customWidth="1"/>
    <col min="7180" max="7422" width="9.85546875" style="218"/>
    <col min="7423" max="7423" width="3.85546875" style="218" customWidth="1"/>
    <col min="7424" max="7425" width="9.5703125" style="218" customWidth="1"/>
    <col min="7426" max="7427" width="14.7109375" style="218" customWidth="1"/>
    <col min="7428" max="7428" width="0" style="218" hidden="1" customWidth="1"/>
    <col min="7429" max="7435" width="9.5703125" style="218" customWidth="1"/>
    <col min="7436" max="7678" width="9.85546875" style="218"/>
    <col min="7679" max="7679" width="3.85546875" style="218" customWidth="1"/>
    <col min="7680" max="7681" width="9.5703125" style="218" customWidth="1"/>
    <col min="7682" max="7683" width="14.7109375" style="218" customWidth="1"/>
    <col min="7684" max="7684" width="0" style="218" hidden="1" customWidth="1"/>
    <col min="7685" max="7691" width="9.5703125" style="218" customWidth="1"/>
    <col min="7692" max="7934" width="9.85546875" style="218"/>
    <col min="7935" max="7935" width="3.85546875" style="218" customWidth="1"/>
    <col min="7936" max="7937" width="9.5703125" style="218" customWidth="1"/>
    <col min="7938" max="7939" width="14.7109375" style="218" customWidth="1"/>
    <col min="7940" max="7940" width="0" style="218" hidden="1" customWidth="1"/>
    <col min="7941" max="7947" width="9.5703125" style="218" customWidth="1"/>
    <col min="7948" max="8190" width="9.85546875" style="218"/>
    <col min="8191" max="8191" width="3.85546875" style="218" customWidth="1"/>
    <col min="8192" max="8193" width="9.5703125" style="218" customWidth="1"/>
    <col min="8194" max="8195" width="14.7109375" style="218" customWidth="1"/>
    <col min="8196" max="8196" width="0" style="218" hidden="1" customWidth="1"/>
    <col min="8197" max="8203" width="9.5703125" style="218" customWidth="1"/>
    <col min="8204" max="8446" width="9.85546875" style="218"/>
    <col min="8447" max="8447" width="3.85546875" style="218" customWidth="1"/>
    <col min="8448" max="8449" width="9.5703125" style="218" customWidth="1"/>
    <col min="8450" max="8451" width="14.7109375" style="218" customWidth="1"/>
    <col min="8452" max="8452" width="0" style="218" hidden="1" customWidth="1"/>
    <col min="8453" max="8459" width="9.5703125" style="218" customWidth="1"/>
    <col min="8460" max="8702" width="9.85546875" style="218"/>
    <col min="8703" max="8703" width="3.85546875" style="218" customWidth="1"/>
    <col min="8704" max="8705" width="9.5703125" style="218" customWidth="1"/>
    <col min="8706" max="8707" width="14.7109375" style="218" customWidth="1"/>
    <col min="8708" max="8708" width="0" style="218" hidden="1" customWidth="1"/>
    <col min="8709" max="8715" width="9.5703125" style="218" customWidth="1"/>
    <col min="8716" max="8958" width="9.85546875" style="218"/>
    <col min="8959" max="8959" width="3.85546875" style="218" customWidth="1"/>
    <col min="8960" max="8961" width="9.5703125" style="218" customWidth="1"/>
    <col min="8962" max="8963" width="14.7109375" style="218" customWidth="1"/>
    <col min="8964" max="8964" width="0" style="218" hidden="1" customWidth="1"/>
    <col min="8965" max="8971" width="9.5703125" style="218" customWidth="1"/>
    <col min="8972" max="9214" width="9.85546875" style="218"/>
    <col min="9215" max="9215" width="3.85546875" style="218" customWidth="1"/>
    <col min="9216" max="9217" width="9.5703125" style="218" customWidth="1"/>
    <col min="9218" max="9219" width="14.7109375" style="218" customWidth="1"/>
    <col min="9220" max="9220" width="0" style="218" hidden="1" customWidth="1"/>
    <col min="9221" max="9227" width="9.5703125" style="218" customWidth="1"/>
    <col min="9228" max="9470" width="9.85546875" style="218"/>
    <col min="9471" max="9471" width="3.85546875" style="218" customWidth="1"/>
    <col min="9472" max="9473" width="9.5703125" style="218" customWidth="1"/>
    <col min="9474" max="9475" width="14.7109375" style="218" customWidth="1"/>
    <col min="9476" max="9476" width="0" style="218" hidden="1" customWidth="1"/>
    <col min="9477" max="9483" width="9.5703125" style="218" customWidth="1"/>
    <col min="9484" max="9726" width="9.85546875" style="218"/>
    <col min="9727" max="9727" width="3.85546875" style="218" customWidth="1"/>
    <col min="9728" max="9729" width="9.5703125" style="218" customWidth="1"/>
    <col min="9730" max="9731" width="14.7109375" style="218" customWidth="1"/>
    <col min="9732" max="9732" width="0" style="218" hidden="1" customWidth="1"/>
    <col min="9733" max="9739" width="9.5703125" style="218" customWidth="1"/>
    <col min="9740" max="9982" width="9.85546875" style="218"/>
    <col min="9983" max="9983" width="3.85546875" style="218" customWidth="1"/>
    <col min="9984" max="9985" width="9.5703125" style="218" customWidth="1"/>
    <col min="9986" max="9987" width="14.7109375" style="218" customWidth="1"/>
    <col min="9988" max="9988" width="0" style="218" hidden="1" customWidth="1"/>
    <col min="9989" max="9995" width="9.5703125" style="218" customWidth="1"/>
    <col min="9996" max="10238" width="9.85546875" style="218"/>
    <col min="10239" max="10239" width="3.85546875" style="218" customWidth="1"/>
    <col min="10240" max="10241" width="9.5703125" style="218" customWidth="1"/>
    <col min="10242" max="10243" width="14.7109375" style="218" customWidth="1"/>
    <col min="10244" max="10244" width="0" style="218" hidden="1" customWidth="1"/>
    <col min="10245" max="10251" width="9.5703125" style="218" customWidth="1"/>
    <col min="10252" max="10494" width="9.85546875" style="218"/>
    <col min="10495" max="10495" width="3.85546875" style="218" customWidth="1"/>
    <col min="10496" max="10497" width="9.5703125" style="218" customWidth="1"/>
    <col min="10498" max="10499" width="14.7109375" style="218" customWidth="1"/>
    <col min="10500" max="10500" width="0" style="218" hidden="1" customWidth="1"/>
    <col min="10501" max="10507" width="9.5703125" style="218" customWidth="1"/>
    <col min="10508" max="10750" width="9.85546875" style="218"/>
    <col min="10751" max="10751" width="3.85546875" style="218" customWidth="1"/>
    <col min="10752" max="10753" width="9.5703125" style="218" customWidth="1"/>
    <col min="10754" max="10755" width="14.7109375" style="218" customWidth="1"/>
    <col min="10756" max="10756" width="0" style="218" hidden="1" customWidth="1"/>
    <col min="10757" max="10763" width="9.5703125" style="218" customWidth="1"/>
    <col min="10764" max="11006" width="9.85546875" style="218"/>
    <col min="11007" max="11007" width="3.85546875" style="218" customWidth="1"/>
    <col min="11008" max="11009" width="9.5703125" style="218" customWidth="1"/>
    <col min="11010" max="11011" width="14.7109375" style="218" customWidth="1"/>
    <col min="11012" max="11012" width="0" style="218" hidden="1" customWidth="1"/>
    <col min="11013" max="11019" width="9.5703125" style="218" customWidth="1"/>
    <col min="11020" max="11262" width="9.85546875" style="218"/>
    <col min="11263" max="11263" width="3.85546875" style="218" customWidth="1"/>
    <col min="11264" max="11265" width="9.5703125" style="218" customWidth="1"/>
    <col min="11266" max="11267" width="14.7109375" style="218" customWidth="1"/>
    <col min="11268" max="11268" width="0" style="218" hidden="1" customWidth="1"/>
    <col min="11269" max="11275" width="9.5703125" style="218" customWidth="1"/>
    <col min="11276" max="11518" width="9.85546875" style="218"/>
    <col min="11519" max="11519" width="3.85546875" style="218" customWidth="1"/>
    <col min="11520" max="11521" width="9.5703125" style="218" customWidth="1"/>
    <col min="11522" max="11523" width="14.7109375" style="218" customWidth="1"/>
    <col min="11524" max="11524" width="0" style="218" hidden="1" customWidth="1"/>
    <col min="11525" max="11531" width="9.5703125" style="218" customWidth="1"/>
    <col min="11532" max="11774" width="9.85546875" style="218"/>
    <col min="11775" max="11775" width="3.85546875" style="218" customWidth="1"/>
    <col min="11776" max="11777" width="9.5703125" style="218" customWidth="1"/>
    <col min="11778" max="11779" width="14.7109375" style="218" customWidth="1"/>
    <col min="11780" max="11780" width="0" style="218" hidden="1" customWidth="1"/>
    <col min="11781" max="11787" width="9.5703125" style="218" customWidth="1"/>
    <col min="11788" max="12030" width="9.85546875" style="218"/>
    <col min="12031" max="12031" width="3.85546875" style="218" customWidth="1"/>
    <col min="12032" max="12033" width="9.5703125" style="218" customWidth="1"/>
    <col min="12034" max="12035" width="14.7109375" style="218" customWidth="1"/>
    <col min="12036" max="12036" width="0" style="218" hidden="1" customWidth="1"/>
    <col min="12037" max="12043" width="9.5703125" style="218" customWidth="1"/>
    <col min="12044" max="12286" width="9.85546875" style="218"/>
    <col min="12287" max="12287" width="3.85546875" style="218" customWidth="1"/>
    <col min="12288" max="12289" width="9.5703125" style="218" customWidth="1"/>
    <col min="12290" max="12291" width="14.7109375" style="218" customWidth="1"/>
    <col min="12292" max="12292" width="0" style="218" hidden="1" customWidth="1"/>
    <col min="12293" max="12299" width="9.5703125" style="218" customWidth="1"/>
    <col min="12300" max="12542" width="9.85546875" style="218"/>
    <col min="12543" max="12543" width="3.85546875" style="218" customWidth="1"/>
    <col min="12544" max="12545" width="9.5703125" style="218" customWidth="1"/>
    <col min="12546" max="12547" width="14.7109375" style="218" customWidth="1"/>
    <col min="12548" max="12548" width="0" style="218" hidden="1" customWidth="1"/>
    <col min="12549" max="12555" width="9.5703125" style="218" customWidth="1"/>
    <col min="12556" max="12798" width="9.85546875" style="218"/>
    <col min="12799" max="12799" width="3.85546875" style="218" customWidth="1"/>
    <col min="12800" max="12801" width="9.5703125" style="218" customWidth="1"/>
    <col min="12802" max="12803" width="14.7109375" style="218" customWidth="1"/>
    <col min="12804" max="12804" width="0" style="218" hidden="1" customWidth="1"/>
    <col min="12805" max="12811" width="9.5703125" style="218" customWidth="1"/>
    <col min="12812" max="13054" width="9.85546875" style="218"/>
    <col min="13055" max="13055" width="3.85546875" style="218" customWidth="1"/>
    <col min="13056" max="13057" width="9.5703125" style="218" customWidth="1"/>
    <col min="13058" max="13059" width="14.7109375" style="218" customWidth="1"/>
    <col min="13060" max="13060" width="0" style="218" hidden="1" customWidth="1"/>
    <col min="13061" max="13067" width="9.5703125" style="218" customWidth="1"/>
    <col min="13068" max="13310" width="9.85546875" style="218"/>
    <col min="13311" max="13311" width="3.85546875" style="218" customWidth="1"/>
    <col min="13312" max="13313" width="9.5703125" style="218" customWidth="1"/>
    <col min="13314" max="13315" width="14.7109375" style="218" customWidth="1"/>
    <col min="13316" max="13316" width="0" style="218" hidden="1" customWidth="1"/>
    <col min="13317" max="13323" width="9.5703125" style="218" customWidth="1"/>
    <col min="13324" max="13566" width="9.85546875" style="218"/>
    <col min="13567" max="13567" width="3.85546875" style="218" customWidth="1"/>
    <col min="13568" max="13569" width="9.5703125" style="218" customWidth="1"/>
    <col min="13570" max="13571" width="14.7109375" style="218" customWidth="1"/>
    <col min="13572" max="13572" width="0" style="218" hidden="1" customWidth="1"/>
    <col min="13573" max="13579" width="9.5703125" style="218" customWidth="1"/>
    <col min="13580" max="13822" width="9.85546875" style="218"/>
    <col min="13823" max="13823" width="3.85546875" style="218" customWidth="1"/>
    <col min="13824" max="13825" width="9.5703125" style="218" customWidth="1"/>
    <col min="13826" max="13827" width="14.7109375" style="218" customWidth="1"/>
    <col min="13828" max="13828" width="0" style="218" hidden="1" customWidth="1"/>
    <col min="13829" max="13835" width="9.5703125" style="218" customWidth="1"/>
    <col min="13836" max="14078" width="9.85546875" style="218"/>
    <col min="14079" max="14079" width="3.85546875" style="218" customWidth="1"/>
    <col min="14080" max="14081" width="9.5703125" style="218" customWidth="1"/>
    <col min="14082" max="14083" width="14.7109375" style="218" customWidth="1"/>
    <col min="14084" max="14084" width="0" style="218" hidden="1" customWidth="1"/>
    <col min="14085" max="14091" width="9.5703125" style="218" customWidth="1"/>
    <col min="14092" max="14334" width="9.85546875" style="218"/>
    <col min="14335" max="14335" width="3.85546875" style="218" customWidth="1"/>
    <col min="14336" max="14337" width="9.5703125" style="218" customWidth="1"/>
    <col min="14338" max="14339" width="14.7109375" style="218" customWidth="1"/>
    <col min="14340" max="14340" width="0" style="218" hidden="1" customWidth="1"/>
    <col min="14341" max="14347" width="9.5703125" style="218" customWidth="1"/>
    <col min="14348" max="14590" width="9.85546875" style="218"/>
    <col min="14591" max="14591" width="3.85546875" style="218" customWidth="1"/>
    <col min="14592" max="14593" width="9.5703125" style="218" customWidth="1"/>
    <col min="14594" max="14595" width="14.7109375" style="218" customWidth="1"/>
    <col min="14596" max="14596" width="0" style="218" hidden="1" customWidth="1"/>
    <col min="14597" max="14603" width="9.5703125" style="218" customWidth="1"/>
    <col min="14604" max="14846" width="9.85546875" style="218"/>
    <col min="14847" max="14847" width="3.85546875" style="218" customWidth="1"/>
    <col min="14848" max="14849" width="9.5703125" style="218" customWidth="1"/>
    <col min="14850" max="14851" width="14.7109375" style="218" customWidth="1"/>
    <col min="14852" max="14852" width="0" style="218" hidden="1" customWidth="1"/>
    <col min="14853" max="14859" width="9.5703125" style="218" customWidth="1"/>
    <col min="14860" max="15102" width="9.85546875" style="218"/>
    <col min="15103" max="15103" width="3.85546875" style="218" customWidth="1"/>
    <col min="15104" max="15105" width="9.5703125" style="218" customWidth="1"/>
    <col min="15106" max="15107" width="14.7109375" style="218" customWidth="1"/>
    <col min="15108" max="15108" width="0" style="218" hidden="1" customWidth="1"/>
    <col min="15109" max="15115" width="9.5703125" style="218" customWidth="1"/>
    <col min="15116" max="15358" width="9.85546875" style="218"/>
    <col min="15359" max="15359" width="3.85546875" style="218" customWidth="1"/>
    <col min="15360" max="15361" width="9.5703125" style="218" customWidth="1"/>
    <col min="15362" max="15363" width="14.7109375" style="218" customWidth="1"/>
    <col min="15364" max="15364" width="0" style="218" hidden="1" customWidth="1"/>
    <col min="15365" max="15371" width="9.5703125" style="218" customWidth="1"/>
    <col min="15372" max="15614" width="9.85546875" style="218"/>
    <col min="15615" max="15615" width="3.85546875" style="218" customWidth="1"/>
    <col min="15616" max="15617" width="9.5703125" style="218" customWidth="1"/>
    <col min="15618" max="15619" width="14.7109375" style="218" customWidth="1"/>
    <col min="15620" max="15620" width="0" style="218" hidden="1" customWidth="1"/>
    <col min="15621" max="15627" width="9.5703125" style="218" customWidth="1"/>
    <col min="15628" max="15870" width="9.85546875" style="218"/>
    <col min="15871" max="15871" width="3.85546875" style="218" customWidth="1"/>
    <col min="15872" max="15873" width="9.5703125" style="218" customWidth="1"/>
    <col min="15874" max="15875" width="14.7109375" style="218" customWidth="1"/>
    <col min="15876" max="15876" width="0" style="218" hidden="1" customWidth="1"/>
    <col min="15877" max="15883" width="9.5703125" style="218" customWidth="1"/>
    <col min="15884" max="16126" width="9.85546875" style="218"/>
    <col min="16127" max="16127" width="3.85546875" style="218" customWidth="1"/>
    <col min="16128" max="16129" width="9.5703125" style="218" customWidth="1"/>
    <col min="16130" max="16131" width="14.7109375" style="218" customWidth="1"/>
    <col min="16132" max="16132" width="0" style="218" hidden="1" customWidth="1"/>
    <col min="16133" max="16139" width="9.5703125" style="218" customWidth="1"/>
    <col min="16140" max="16384" width="9.85546875" style="218"/>
  </cols>
  <sheetData>
    <row r="1" spans="1:8" s="205" customFormat="1" ht="12.75" customHeight="1">
      <c r="B1"/>
      <c r="C1"/>
      <c r="D1"/>
      <c r="E1"/>
      <c r="F1" s="380" t="s">
        <v>73</v>
      </c>
      <c r="G1" s="381" t="s">
        <v>184</v>
      </c>
      <c r="H1"/>
    </row>
    <row r="2" spans="1:8" s="205" customFormat="1" ht="12.75" customHeight="1">
      <c r="B2"/>
      <c r="C2"/>
      <c r="D2"/>
      <c r="E2"/>
      <c r="F2" s="380" t="s">
        <v>75</v>
      </c>
      <c r="G2" s="382" t="s">
        <v>185</v>
      </c>
      <c r="H2"/>
    </row>
    <row r="3" spans="1:8" s="205" customFormat="1" ht="12.75" customHeight="1" thickBot="1">
      <c r="B3"/>
      <c r="C3"/>
      <c r="D3"/>
      <c r="E3"/>
      <c r="F3" s="380" t="s">
        <v>77</v>
      </c>
      <c r="G3" s="383" t="s">
        <v>186</v>
      </c>
      <c r="H3"/>
    </row>
    <row r="4" spans="1:8" s="205" customFormat="1" ht="17.25" customHeight="1" thickBot="1">
      <c r="A4" s="206"/>
      <c r="B4" s="698" t="s">
        <v>187</v>
      </c>
      <c r="C4" s="698"/>
      <c r="D4" s="208"/>
      <c r="E4"/>
      <c r="F4"/>
      <c r="G4"/>
      <c r="H4"/>
    </row>
    <row r="5" spans="1:8" s="205" customFormat="1" ht="3.95" customHeight="1" thickBot="1">
      <c r="A5" s="206"/>
      <c r="B5" s="699"/>
      <c r="C5" s="699"/>
      <c r="D5" s="209"/>
      <c r="E5"/>
      <c r="F5" s="206"/>
      <c r="G5" s="206"/>
      <c r="H5"/>
    </row>
    <row r="6" spans="1:8" s="205" customFormat="1" ht="17.25" customHeight="1" thickBot="1">
      <c r="A6" s="206"/>
      <c r="B6" s="698" t="s">
        <v>287</v>
      </c>
      <c r="C6" s="698"/>
      <c r="D6" s="210" t="s">
        <v>210</v>
      </c>
      <c r="E6"/>
      <c r="F6" s="207" t="s">
        <v>188</v>
      </c>
      <c r="G6" s="210" t="s">
        <v>1200</v>
      </c>
      <c r="H6"/>
    </row>
    <row r="7" spans="1:8" s="205" customFormat="1" ht="3.95" customHeight="1" thickBot="1">
      <c r="A7" s="206"/>
      <c r="B7" s="700"/>
      <c r="C7" s="700"/>
      <c r="D7" s="209"/>
      <c r="E7"/>
      <c r="F7" s="211"/>
      <c r="G7" s="212"/>
      <c r="H7"/>
    </row>
    <row r="8" spans="1:8" s="205" customFormat="1" ht="17.25" customHeight="1" thickBot="1">
      <c r="A8" s="206"/>
      <c r="B8" s="698" t="s">
        <v>189</v>
      </c>
      <c r="C8" s="698"/>
      <c r="D8" s="210" t="str">
        <f>'1. CUTTING DOCKET'!D8</f>
        <v>H06-ST130M</v>
      </c>
      <c r="E8" s="213"/>
      <c r="F8" s="207" t="s">
        <v>190</v>
      </c>
      <c r="G8" s="210" t="str">
        <f>'[19]1. CUTTING DOCKET'!D10</f>
        <v>SS TEE</v>
      </c>
      <c r="H8"/>
    </row>
    <row r="9" spans="1:8" s="205" customFormat="1" ht="9" customHeight="1" thickBot="1">
      <c r="B9" s="214"/>
      <c r="C9" s="214"/>
      <c r="D9" s="214"/>
      <c r="F9" s="214"/>
      <c r="G9" s="214"/>
    </row>
    <row r="10" spans="1:8" s="212" customFormat="1" ht="33.75" customHeight="1" thickBot="1">
      <c r="A10" s="215" t="s">
        <v>191</v>
      </c>
      <c r="B10" s="215" t="s">
        <v>192</v>
      </c>
      <c r="C10" s="697" t="s">
        <v>193</v>
      </c>
      <c r="D10" s="697"/>
      <c r="E10" s="697"/>
      <c r="F10" s="697"/>
      <c r="G10" s="216" t="s">
        <v>194</v>
      </c>
      <c r="H10" s="216" t="s">
        <v>195</v>
      </c>
    </row>
    <row r="11" spans="1:8" s="205" customFormat="1" ht="106.9" customHeight="1" thickBot="1">
      <c r="A11" s="695">
        <v>1</v>
      </c>
      <c r="B11" s="385" t="s">
        <v>288</v>
      </c>
      <c r="C11" s="696" t="s">
        <v>1203</v>
      </c>
      <c r="D11" s="696"/>
      <c r="E11" s="696"/>
      <c r="F11" s="696"/>
      <c r="G11" s="695"/>
      <c r="H11" s="384"/>
    </row>
    <row r="12" spans="1:8" s="205" customFormat="1" ht="135" customHeight="1" thickBot="1">
      <c r="A12" s="695"/>
      <c r="B12" s="385" t="s">
        <v>196</v>
      </c>
      <c r="C12" s="696" t="s">
        <v>1201</v>
      </c>
      <c r="D12" s="696"/>
      <c r="E12" s="696"/>
      <c r="F12" s="696"/>
      <c r="G12" s="695"/>
      <c r="H12" s="384"/>
    </row>
    <row r="13" spans="1:8" s="205" customFormat="1" ht="106.9" customHeight="1" thickBot="1">
      <c r="A13" s="384">
        <v>2</v>
      </c>
      <c r="B13" s="385" t="s">
        <v>197</v>
      </c>
      <c r="C13" s="693" t="s">
        <v>1202</v>
      </c>
      <c r="D13" s="693"/>
      <c r="E13" s="693"/>
      <c r="F13" s="693"/>
      <c r="G13" s="384"/>
      <c r="H13" s="384"/>
    </row>
    <row r="14" spans="1:8" s="205" customFormat="1" ht="106.9" customHeight="1" thickBot="1">
      <c r="A14" s="384">
        <v>3</v>
      </c>
      <c r="B14" s="385" t="s">
        <v>289</v>
      </c>
      <c r="C14" s="693" t="s">
        <v>201</v>
      </c>
      <c r="D14" s="693"/>
      <c r="E14" s="693"/>
      <c r="F14" s="693"/>
      <c r="G14" s="384"/>
      <c r="H14" s="384"/>
    </row>
    <row r="15" spans="1:8" s="205" customFormat="1" ht="106.9" customHeight="1" thickBot="1">
      <c r="A15" s="384">
        <v>4</v>
      </c>
      <c r="B15" s="385" t="s">
        <v>198</v>
      </c>
      <c r="C15" s="693" t="s">
        <v>213</v>
      </c>
      <c r="D15" s="693"/>
      <c r="E15" s="693"/>
      <c r="F15" s="693"/>
      <c r="G15" s="384"/>
      <c r="H15" s="384"/>
    </row>
    <row r="16" spans="1:8" s="205" customFormat="1" ht="106.9" customHeight="1" thickBot="1">
      <c r="A16" s="384">
        <v>5</v>
      </c>
      <c r="B16" s="385" t="s">
        <v>290</v>
      </c>
      <c r="C16" s="693"/>
      <c r="D16" s="693"/>
      <c r="E16" s="693"/>
      <c r="F16" s="693"/>
      <c r="G16" s="384"/>
      <c r="H16" s="384"/>
    </row>
    <row r="17" spans="1:8" ht="12" customHeight="1">
      <c r="A17" s="212"/>
      <c r="B17" s="212"/>
      <c r="C17" s="217"/>
      <c r="D17" s="217"/>
      <c r="E17" s="217"/>
      <c r="F17" s="217"/>
      <c r="G17" s="212"/>
      <c r="H17" s="212"/>
    </row>
    <row r="18" spans="1:8" ht="34.5" customHeight="1">
      <c r="A18" s="212"/>
      <c r="B18" s="694" t="s">
        <v>199</v>
      </c>
      <c r="C18" s="694"/>
      <c r="D18" s="694"/>
      <c r="E18" s="217"/>
      <c r="F18" s="217"/>
      <c r="G18" s="694" t="s">
        <v>200</v>
      </c>
      <c r="H18" s="694"/>
    </row>
    <row r="19" spans="1:8" ht="39.950000000000003" customHeight="1">
      <c r="A19" s="212"/>
      <c r="B19" s="219"/>
      <c r="C19" s="219"/>
      <c r="D19" s="219"/>
      <c r="E19" s="219"/>
      <c r="F19" s="205"/>
      <c r="G19" s="219"/>
      <c r="H19" s="219"/>
    </row>
    <row r="20" spans="1:8" ht="39.950000000000003" customHeight="1">
      <c r="A20" s="206"/>
      <c r="B20" s="220"/>
      <c r="C20" s="220"/>
      <c r="D20" s="220"/>
      <c r="E20" s="220"/>
      <c r="F20" s="220"/>
      <c r="G20" s="220"/>
      <c r="H20" s="220"/>
    </row>
    <row r="21" spans="1:8" ht="39.950000000000003" customHeight="1">
      <c r="A21" s="206"/>
      <c r="B21" s="220"/>
      <c r="C21" s="220"/>
      <c r="D21" s="220"/>
      <c r="E21" s="220"/>
      <c r="F21" s="220"/>
      <c r="G21" s="220"/>
      <c r="H21" s="220"/>
    </row>
    <row r="22" spans="1:8" ht="39.950000000000003" customHeight="1">
      <c r="A22" s="206"/>
      <c r="B22" s="220"/>
      <c r="C22" s="220"/>
      <c r="D22" s="220"/>
      <c r="E22" s="220"/>
      <c r="F22" s="220"/>
      <c r="G22" s="220"/>
      <c r="H22" s="220"/>
    </row>
    <row r="23" spans="1:8" ht="39.950000000000003" customHeight="1">
      <c r="A23" s="206"/>
      <c r="B23" s="220"/>
      <c r="C23" s="220"/>
      <c r="D23" s="220"/>
      <c r="E23" s="220"/>
      <c r="F23" s="220"/>
      <c r="G23" s="220"/>
      <c r="H23" s="220"/>
    </row>
    <row r="24" spans="1:8" ht="39.950000000000003" customHeight="1">
      <c r="A24" s="206"/>
      <c r="B24" s="220"/>
      <c r="C24" s="220"/>
      <c r="D24" s="220"/>
      <c r="E24" s="220"/>
      <c r="F24" s="220"/>
      <c r="G24" s="220"/>
      <c r="H24" s="220"/>
    </row>
    <row r="25" spans="1:8" ht="39.950000000000003" customHeight="1">
      <c r="A25" s="206"/>
      <c r="B25" s="220"/>
      <c r="C25" s="220"/>
      <c r="D25" s="220"/>
      <c r="E25" s="220"/>
      <c r="F25" s="220"/>
      <c r="G25" s="220"/>
      <c r="H25" s="220"/>
    </row>
    <row r="26" spans="1:8" ht="39.950000000000003" customHeight="1">
      <c r="A26" s="206"/>
      <c r="B26" s="220"/>
      <c r="C26" s="220"/>
      <c r="D26" s="220"/>
      <c r="E26" s="220"/>
      <c r="F26" s="220"/>
      <c r="G26" s="220"/>
      <c r="H26" s="220"/>
    </row>
    <row r="27" spans="1:8" ht="39.950000000000003" customHeight="1">
      <c r="A27" s="206"/>
      <c r="B27" s="220"/>
      <c r="C27" s="220"/>
      <c r="D27" s="220"/>
      <c r="E27" s="220"/>
      <c r="F27" s="220"/>
      <c r="G27" s="220"/>
      <c r="H27" s="220"/>
    </row>
    <row r="28" spans="1:8" ht="39.950000000000003" customHeight="1">
      <c r="A28" s="206"/>
      <c r="B28" s="220"/>
      <c r="C28" s="220"/>
      <c r="D28" s="220"/>
      <c r="E28" s="220"/>
      <c r="F28" s="220"/>
      <c r="G28" s="220"/>
      <c r="H28" s="220"/>
    </row>
    <row r="29" spans="1:8" ht="39.950000000000003" customHeight="1">
      <c r="A29" s="206"/>
      <c r="B29" s="220"/>
      <c r="C29" s="220"/>
      <c r="D29" s="220"/>
      <c r="E29" s="220"/>
      <c r="F29" s="220"/>
      <c r="G29" s="220"/>
      <c r="H29" s="220"/>
    </row>
    <row r="30" spans="1:8" ht="39.950000000000003" customHeight="1">
      <c r="A30" s="206"/>
      <c r="B30" s="220"/>
      <c r="C30" s="220"/>
      <c r="D30" s="220"/>
      <c r="E30" s="220"/>
      <c r="F30" s="220"/>
      <c r="G30" s="220"/>
      <c r="H30" s="220"/>
    </row>
    <row r="31" spans="1:8" ht="39.950000000000003" customHeight="1">
      <c r="A31" s="206"/>
      <c r="B31" s="220"/>
      <c r="C31" s="220"/>
      <c r="D31" s="220"/>
      <c r="E31" s="220"/>
      <c r="F31" s="220"/>
      <c r="G31" s="220"/>
      <c r="H31" s="220"/>
    </row>
    <row r="32" spans="1:8" ht="39.950000000000003" customHeight="1">
      <c r="A32" s="206"/>
      <c r="B32" s="220"/>
      <c r="C32" s="220"/>
      <c r="D32" s="220"/>
      <c r="E32" s="220"/>
      <c r="F32" s="220"/>
      <c r="G32" s="220"/>
      <c r="H32" s="220"/>
    </row>
    <row r="33" spans="1:8" ht="39.950000000000003" customHeight="1">
      <c r="A33" s="206"/>
      <c r="B33" s="220"/>
      <c r="C33" s="220"/>
      <c r="D33" s="220"/>
      <c r="E33" s="220"/>
      <c r="F33" s="220"/>
      <c r="G33" s="220"/>
      <c r="H33" s="220"/>
    </row>
    <row r="34" spans="1:8" ht="39.950000000000003" customHeight="1">
      <c r="A34" s="206"/>
      <c r="B34" s="220"/>
      <c r="C34" s="220"/>
      <c r="D34" s="220"/>
      <c r="E34" s="220"/>
      <c r="F34" s="220"/>
      <c r="G34" s="220"/>
      <c r="H34" s="220"/>
    </row>
    <row r="35" spans="1:8" ht="39.950000000000003" customHeight="1">
      <c r="A35" s="206"/>
      <c r="B35" s="220"/>
      <c r="C35" s="220"/>
      <c r="D35" s="220"/>
      <c r="E35" s="220"/>
      <c r="F35" s="220"/>
      <c r="G35" s="220"/>
      <c r="H35" s="220"/>
    </row>
    <row r="36" spans="1:8" ht="39.950000000000003" customHeight="1">
      <c r="A36" s="206"/>
      <c r="B36" s="220"/>
      <c r="C36" s="220"/>
      <c r="D36" s="220"/>
      <c r="E36" s="220"/>
      <c r="F36" s="220"/>
      <c r="G36" s="220"/>
      <c r="H36" s="220"/>
    </row>
    <row r="37" spans="1:8" ht="39.950000000000003" customHeight="1">
      <c r="A37" s="206"/>
      <c r="B37" s="220"/>
      <c r="C37" s="220"/>
      <c r="D37" s="220"/>
      <c r="E37" s="220"/>
      <c r="F37" s="220"/>
      <c r="G37" s="220"/>
      <c r="H37" s="220"/>
    </row>
    <row r="38" spans="1:8" ht="39.950000000000003" customHeight="1">
      <c r="A38" s="206"/>
      <c r="B38" s="220"/>
      <c r="C38" s="220"/>
      <c r="D38" s="220"/>
      <c r="E38" s="220"/>
      <c r="F38" s="220"/>
      <c r="G38" s="220"/>
      <c r="H38" s="220"/>
    </row>
    <row r="39" spans="1:8" ht="39.950000000000003" customHeight="1">
      <c r="A39" s="206"/>
      <c r="B39" s="220"/>
      <c r="C39" s="220"/>
      <c r="D39" s="220"/>
      <c r="E39" s="220"/>
      <c r="F39" s="220"/>
      <c r="G39" s="220"/>
      <c r="H39" s="220"/>
    </row>
    <row r="40" spans="1:8" ht="39.950000000000003" customHeight="1">
      <c r="A40" s="206"/>
      <c r="B40" s="220"/>
      <c r="C40" s="220"/>
      <c r="D40" s="220"/>
      <c r="E40" s="220"/>
      <c r="F40" s="220"/>
      <c r="G40" s="220"/>
      <c r="H40" s="220"/>
    </row>
    <row r="41" spans="1:8" ht="39.950000000000003" customHeight="1">
      <c r="A41" s="206"/>
      <c r="B41" s="220"/>
      <c r="C41" s="220"/>
      <c r="D41" s="220"/>
      <c r="E41" s="220"/>
      <c r="F41" s="220"/>
      <c r="G41" s="220"/>
      <c r="H41" s="220"/>
    </row>
    <row r="42" spans="1:8" ht="39.950000000000003" customHeight="1">
      <c r="A42" s="206"/>
      <c r="B42" s="220"/>
      <c r="C42" s="220"/>
      <c r="D42" s="220"/>
      <c r="E42" s="220"/>
      <c r="F42" s="220"/>
      <c r="G42" s="220"/>
      <c r="H42" s="220"/>
    </row>
    <row r="43" spans="1:8" ht="39.950000000000003" customHeight="1">
      <c r="A43" s="206"/>
      <c r="B43" s="220"/>
      <c r="C43" s="220"/>
      <c r="D43" s="220"/>
      <c r="E43" s="220"/>
      <c r="F43" s="220"/>
      <c r="G43" s="220"/>
      <c r="H43" s="220"/>
    </row>
    <row r="44" spans="1:8" ht="39.950000000000003" customHeight="1">
      <c r="A44" s="206"/>
      <c r="B44" s="220"/>
      <c r="C44" s="220"/>
      <c r="D44" s="220"/>
      <c r="E44" s="220"/>
      <c r="F44" s="220"/>
      <c r="G44" s="220"/>
      <c r="H44" s="220"/>
    </row>
    <row r="45" spans="1:8" ht="39.950000000000003" customHeight="1">
      <c r="A45" s="206"/>
      <c r="B45" s="220"/>
      <c r="C45" s="220"/>
      <c r="D45" s="220"/>
      <c r="E45" s="220"/>
      <c r="F45" s="220"/>
      <c r="G45" s="220"/>
      <c r="H45" s="220"/>
    </row>
    <row r="46" spans="1:8" ht="39.950000000000003" customHeight="1">
      <c r="A46" s="206"/>
      <c r="B46" s="220"/>
      <c r="C46" s="220"/>
      <c r="D46" s="220"/>
      <c r="E46" s="220"/>
      <c r="F46" s="220"/>
      <c r="G46" s="220"/>
      <c r="H46" s="220"/>
    </row>
    <row r="47" spans="1:8" ht="39.950000000000003" customHeight="1">
      <c r="A47" s="206"/>
      <c r="B47" s="220"/>
      <c r="C47" s="220"/>
      <c r="D47" s="220"/>
      <c r="E47" s="220"/>
      <c r="F47" s="220"/>
      <c r="G47" s="220"/>
      <c r="H47" s="220"/>
    </row>
    <row r="48" spans="1:8" ht="39.950000000000003" customHeight="1">
      <c r="A48" s="206"/>
      <c r="B48" s="220"/>
      <c r="C48" s="220"/>
      <c r="D48" s="220"/>
      <c r="E48" s="220"/>
      <c r="F48" s="220"/>
      <c r="G48" s="220"/>
      <c r="H48" s="220"/>
    </row>
    <row r="49" spans="1:8" ht="39.950000000000003" customHeight="1">
      <c r="A49" s="206"/>
      <c r="B49" s="220"/>
      <c r="C49" s="220"/>
      <c r="D49" s="220"/>
      <c r="E49" s="220"/>
      <c r="F49" s="220"/>
      <c r="G49" s="220"/>
      <c r="H49" s="220"/>
    </row>
    <row r="50" spans="1:8" ht="39.950000000000003" customHeight="1">
      <c r="A50" s="206"/>
      <c r="B50" s="220"/>
      <c r="C50" s="220"/>
      <c r="D50" s="220"/>
      <c r="E50" s="220"/>
      <c r="F50" s="220"/>
      <c r="G50" s="220"/>
      <c r="H50" s="220"/>
    </row>
    <row r="51" spans="1:8" ht="39.950000000000003" customHeight="1">
      <c r="A51" s="206"/>
      <c r="B51" s="220"/>
      <c r="C51" s="220"/>
      <c r="D51" s="220"/>
      <c r="E51" s="220"/>
      <c r="F51" s="220"/>
      <c r="G51" s="220"/>
      <c r="H51" s="220"/>
    </row>
    <row r="52" spans="1:8" ht="39.950000000000003" customHeight="1">
      <c r="A52" s="206"/>
      <c r="B52" s="220"/>
      <c r="C52" s="220"/>
      <c r="D52" s="220"/>
      <c r="E52" s="220"/>
      <c r="F52" s="220"/>
      <c r="G52" s="220"/>
      <c r="H52" s="220"/>
    </row>
    <row r="53" spans="1:8" ht="39.950000000000003" customHeight="1">
      <c r="A53" s="206"/>
      <c r="B53" s="220"/>
      <c r="C53" s="220"/>
      <c r="D53" s="220"/>
      <c r="E53" s="220"/>
      <c r="F53" s="220"/>
      <c r="G53" s="220"/>
      <c r="H53" s="220"/>
    </row>
    <row r="54" spans="1:8" ht="39.950000000000003" customHeight="1">
      <c r="A54" s="206"/>
      <c r="B54" s="220"/>
      <c r="C54" s="220"/>
      <c r="D54" s="220"/>
      <c r="E54" s="220"/>
      <c r="F54" s="220"/>
      <c r="G54" s="220"/>
      <c r="H54" s="220"/>
    </row>
    <row r="55" spans="1:8" ht="39.950000000000003" customHeight="1">
      <c r="A55" s="206"/>
      <c r="B55" s="220"/>
      <c r="C55" s="220"/>
      <c r="D55" s="220"/>
      <c r="E55" s="220"/>
      <c r="F55" s="220"/>
      <c r="G55" s="220"/>
      <c r="H55" s="220"/>
    </row>
    <row r="56" spans="1:8" ht="39.950000000000003" customHeight="1">
      <c r="A56" s="206"/>
      <c r="B56" s="220"/>
      <c r="C56" s="220"/>
      <c r="D56" s="220"/>
      <c r="E56" s="220"/>
      <c r="F56" s="220"/>
      <c r="G56" s="220"/>
      <c r="H56" s="220"/>
    </row>
    <row r="57" spans="1:8" ht="39.950000000000003" customHeight="1">
      <c r="A57" s="206"/>
      <c r="B57" s="220"/>
      <c r="C57" s="220"/>
      <c r="D57" s="220"/>
      <c r="E57" s="220"/>
      <c r="F57" s="220"/>
      <c r="G57" s="220"/>
      <c r="H57" s="220"/>
    </row>
    <row r="58" spans="1:8" ht="39.950000000000003" customHeight="1">
      <c r="A58" s="206"/>
      <c r="B58" s="220"/>
      <c r="C58" s="220"/>
      <c r="D58" s="220"/>
      <c r="E58" s="220"/>
      <c r="F58" s="220"/>
      <c r="G58" s="220"/>
      <c r="H58" s="220"/>
    </row>
    <row r="59" spans="1:8" ht="385.5" customHeight="1">
      <c r="A59" s="206"/>
      <c r="B59" s="220"/>
      <c r="C59" s="220"/>
      <c r="D59" s="220"/>
      <c r="E59" s="220"/>
      <c r="F59" s="220"/>
      <c r="G59" s="220"/>
      <c r="H59" s="220"/>
    </row>
    <row r="60" spans="1:8" ht="39.950000000000003" customHeight="1">
      <c r="A60" s="206"/>
      <c r="B60" s="220"/>
      <c r="C60" s="220"/>
      <c r="D60" s="220"/>
      <c r="E60" s="220"/>
      <c r="F60" s="220"/>
      <c r="G60" s="220"/>
      <c r="H60" s="220"/>
    </row>
    <row r="61" spans="1:8" ht="39.950000000000003" customHeight="1">
      <c r="A61" s="206"/>
      <c r="B61" s="220"/>
      <c r="C61" s="220"/>
      <c r="D61" s="220"/>
      <c r="E61" s="220"/>
      <c r="F61" s="220"/>
      <c r="G61" s="220"/>
      <c r="H61" s="220"/>
    </row>
    <row r="62" spans="1:8" ht="386.25" customHeight="1">
      <c r="A62" s="206"/>
      <c r="B62" s="220"/>
      <c r="C62" s="220"/>
      <c r="D62" s="220"/>
      <c r="E62" s="220"/>
      <c r="F62" s="220"/>
      <c r="G62" s="220"/>
      <c r="H62" s="220"/>
    </row>
  </sheetData>
  <mergeCells count="16">
    <mergeCell ref="C10:F10"/>
    <mergeCell ref="B4:C4"/>
    <mergeCell ref="B5:C5"/>
    <mergeCell ref="B6:C6"/>
    <mergeCell ref="B7:C7"/>
    <mergeCell ref="B8:C8"/>
    <mergeCell ref="C15:F15"/>
    <mergeCell ref="C16:F16"/>
    <mergeCell ref="B18:D18"/>
    <mergeCell ref="G18:H18"/>
    <mergeCell ref="A11:A12"/>
    <mergeCell ref="C11:F11"/>
    <mergeCell ref="G11:G12"/>
    <mergeCell ref="C12:F12"/>
    <mergeCell ref="C13:F13"/>
    <mergeCell ref="C14:F14"/>
  </mergeCells>
  <printOptions horizontalCentered="1"/>
  <pageMargins left="0.25" right="0.25" top="0.75303030303030305" bottom="0.75" header="0.3" footer="0.3"/>
  <pageSetup paperSize="9" scale="73" fitToHeight="0" orientation="portrait" r:id="rId1"/>
  <headerFooter scaleWithDoc="0">
    <oddHeader xml:space="preserve">&amp;L&amp;G&amp;R&amp;"Muli,Bold"&amp;16&amp;K000000[PP MEETING REPORT]
</oddHeader>
    <oddFooter>&amp;L&amp;"Euclid Circular A SemiBold,Regular"&amp;12[UA]&amp;"Euclid Circular A,Regular"&amp;5
&amp;G&amp;R&amp;G</oddFooter>
  </headerFooter>
  <rowBreaks count="1" manualBreakCount="1">
    <brk id="19" max="7" man="1"/>
  </row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ECADC-C012-4A94-9780-5D87F61E22B5}">
  <sheetPr filterMode="1">
    <pageSetUpPr fitToPage="1"/>
  </sheetPr>
  <dimension ref="A1:K367"/>
  <sheetViews>
    <sheetView view="pageBreakPreview" topLeftCell="A338" zoomScale="86" zoomScaleNormal="100" zoomScaleSheetLayoutView="86" workbookViewId="0">
      <selection activeCell="D59" sqref="D59:J59"/>
    </sheetView>
  </sheetViews>
  <sheetFormatPr defaultColWidth="10.7109375" defaultRowHeight="15"/>
  <cols>
    <col min="1" max="1" width="22.85546875" customWidth="1"/>
    <col min="2" max="2" width="31.5703125" customWidth="1"/>
    <col min="3" max="3" width="34.85546875" customWidth="1"/>
    <col min="4" max="4" width="21.42578125" customWidth="1"/>
    <col min="5" max="5" width="18.42578125" customWidth="1"/>
    <col min="6" max="6" width="24.7109375" customWidth="1"/>
    <col min="7" max="7" width="23.28515625" customWidth="1"/>
    <col min="8" max="8" width="10.7109375" hidden="1" customWidth="1"/>
    <col min="9" max="9" width="12.5703125" customWidth="1"/>
    <col min="10" max="10" width="14" customWidth="1"/>
  </cols>
  <sheetData>
    <row r="1" spans="1:11" ht="26.25">
      <c r="A1" s="386"/>
      <c r="B1" s="701" t="s">
        <v>291</v>
      </c>
      <c r="C1" s="701"/>
      <c r="D1" s="701"/>
      <c r="E1" s="701"/>
      <c r="F1" s="701"/>
      <c r="G1" s="701"/>
      <c r="H1" s="701"/>
      <c r="I1" s="701"/>
      <c r="J1">
        <v>1.08</v>
      </c>
      <c r="K1">
        <v>10</v>
      </c>
    </row>
    <row r="2" spans="1:11" ht="82.5" customHeight="1">
      <c r="A2" s="387" t="s">
        <v>292</v>
      </c>
      <c r="B2" s="387" t="s">
        <v>293</v>
      </c>
      <c r="C2" s="387" t="s">
        <v>294</v>
      </c>
      <c r="D2" s="387" t="s">
        <v>295</v>
      </c>
      <c r="E2" s="387" t="s">
        <v>296</v>
      </c>
      <c r="F2" s="387" t="s">
        <v>297</v>
      </c>
      <c r="G2" s="388" t="s">
        <v>298</v>
      </c>
      <c r="H2" s="389" t="s">
        <v>299</v>
      </c>
      <c r="I2" s="390" t="s">
        <v>300</v>
      </c>
    </row>
    <row r="3" spans="1:11" ht="21" hidden="1" customHeight="1">
      <c r="A3" s="391" t="s">
        <v>301</v>
      </c>
      <c r="B3" s="392" t="s">
        <v>302</v>
      </c>
      <c r="C3" s="392" t="s">
        <v>303</v>
      </c>
      <c r="D3" s="392" t="s">
        <v>304</v>
      </c>
      <c r="E3" s="392" t="s">
        <v>305</v>
      </c>
      <c r="F3" s="392" t="s">
        <v>306</v>
      </c>
      <c r="G3" s="392" t="s">
        <v>307</v>
      </c>
      <c r="H3" s="392">
        <v>35</v>
      </c>
      <c r="I3" s="392">
        <f>(ROUND(H3*$J$1,0)+$K$1)*2+ROUND((H3*$J$1)/20,0)*2</f>
        <v>100</v>
      </c>
      <c r="J3" t="str">
        <f>LEFT(F3,11)</f>
        <v>50546-05977</v>
      </c>
    </row>
    <row r="4" spans="1:11" ht="21" hidden="1" customHeight="1">
      <c r="A4" s="391" t="s">
        <v>301</v>
      </c>
      <c r="B4" s="392" t="s">
        <v>302</v>
      </c>
      <c r="C4" s="392" t="s">
        <v>303</v>
      </c>
      <c r="D4" s="392" t="s">
        <v>304</v>
      </c>
      <c r="E4" s="392" t="s">
        <v>305</v>
      </c>
      <c r="F4" s="392" t="s">
        <v>308</v>
      </c>
      <c r="G4" s="392" t="s">
        <v>309</v>
      </c>
      <c r="H4" s="392">
        <v>68</v>
      </c>
      <c r="I4" s="392">
        <f t="shared" ref="I4:I67" si="0">(ROUND(H4*$J$1,0)+$K$1)*2+ROUND((H4*$J$1)/20,0)*2</f>
        <v>174</v>
      </c>
      <c r="J4" t="str">
        <f t="shared" ref="J4:J67" si="1">LEFT(F4,11)</f>
        <v>50546-05977</v>
      </c>
    </row>
    <row r="5" spans="1:11" ht="21" hidden="1" customHeight="1">
      <c r="A5" s="391" t="s">
        <v>301</v>
      </c>
      <c r="B5" s="392" t="s">
        <v>302</v>
      </c>
      <c r="C5" s="392" t="s">
        <v>303</v>
      </c>
      <c r="D5" s="392" t="s">
        <v>304</v>
      </c>
      <c r="E5" s="392" t="s">
        <v>305</v>
      </c>
      <c r="F5" s="392" t="s">
        <v>310</v>
      </c>
      <c r="G5" s="392" t="s">
        <v>311</v>
      </c>
      <c r="H5" s="392">
        <v>72</v>
      </c>
      <c r="I5" s="392">
        <f t="shared" si="0"/>
        <v>184</v>
      </c>
      <c r="J5" t="str">
        <f t="shared" si="1"/>
        <v>50546-05977</v>
      </c>
    </row>
    <row r="6" spans="1:11" ht="21" hidden="1" customHeight="1">
      <c r="A6" s="391" t="s">
        <v>301</v>
      </c>
      <c r="B6" s="392" t="s">
        <v>302</v>
      </c>
      <c r="C6" s="392" t="s">
        <v>303</v>
      </c>
      <c r="D6" s="392" t="s">
        <v>304</v>
      </c>
      <c r="E6" s="392" t="s">
        <v>305</v>
      </c>
      <c r="F6" s="392" t="s">
        <v>312</v>
      </c>
      <c r="G6" s="392" t="s">
        <v>313</v>
      </c>
      <c r="H6" s="392">
        <v>40</v>
      </c>
      <c r="I6" s="392">
        <f t="shared" si="0"/>
        <v>110</v>
      </c>
      <c r="J6" t="str">
        <f t="shared" si="1"/>
        <v>50546-05977</v>
      </c>
    </row>
    <row r="7" spans="1:11" ht="21" hidden="1" customHeight="1">
      <c r="A7" s="391" t="s">
        <v>301</v>
      </c>
      <c r="B7" s="392" t="s">
        <v>302</v>
      </c>
      <c r="C7" s="392" t="s">
        <v>303</v>
      </c>
      <c r="D7" s="392" t="s">
        <v>304</v>
      </c>
      <c r="E7" s="392" t="s">
        <v>305</v>
      </c>
      <c r="F7" s="392" t="s">
        <v>314</v>
      </c>
      <c r="G7" s="392" t="s">
        <v>315</v>
      </c>
      <c r="H7" s="392">
        <v>12</v>
      </c>
      <c r="I7" s="392">
        <f t="shared" si="0"/>
        <v>48</v>
      </c>
      <c r="J7" t="str">
        <f t="shared" si="1"/>
        <v>50546-05977</v>
      </c>
    </row>
    <row r="8" spans="1:11" ht="21" hidden="1" customHeight="1">
      <c r="A8" s="391" t="s">
        <v>316</v>
      </c>
      <c r="B8" s="392" t="s">
        <v>317</v>
      </c>
      <c r="C8" s="392" t="s">
        <v>318</v>
      </c>
      <c r="D8" s="392" t="s">
        <v>319</v>
      </c>
      <c r="E8" s="392" t="s">
        <v>320</v>
      </c>
      <c r="F8" s="392" t="s">
        <v>321</v>
      </c>
      <c r="G8" s="392" t="s">
        <v>322</v>
      </c>
      <c r="H8" s="392">
        <v>31</v>
      </c>
      <c r="I8" s="392">
        <f t="shared" si="0"/>
        <v>90</v>
      </c>
      <c r="J8" t="str">
        <f t="shared" si="1"/>
        <v>50548-01572</v>
      </c>
    </row>
    <row r="9" spans="1:11" ht="21" hidden="1" customHeight="1">
      <c r="A9" s="391" t="s">
        <v>316</v>
      </c>
      <c r="B9" s="392" t="s">
        <v>317</v>
      </c>
      <c r="C9" s="392" t="s">
        <v>318</v>
      </c>
      <c r="D9" s="392" t="s">
        <v>319</v>
      </c>
      <c r="E9" s="392" t="s">
        <v>320</v>
      </c>
      <c r="F9" s="392" t="s">
        <v>323</v>
      </c>
      <c r="G9" s="392" t="s">
        <v>324</v>
      </c>
      <c r="H9" s="392">
        <v>64</v>
      </c>
      <c r="I9" s="392">
        <f t="shared" si="0"/>
        <v>164</v>
      </c>
      <c r="J9" t="str">
        <f t="shared" si="1"/>
        <v>50548-01572</v>
      </c>
    </row>
    <row r="10" spans="1:11" ht="21" hidden="1" customHeight="1">
      <c r="A10" s="391" t="s">
        <v>316</v>
      </c>
      <c r="B10" s="392" t="s">
        <v>317</v>
      </c>
      <c r="C10" s="392" t="s">
        <v>318</v>
      </c>
      <c r="D10" s="392" t="s">
        <v>319</v>
      </c>
      <c r="E10" s="392" t="s">
        <v>320</v>
      </c>
      <c r="F10" s="392" t="s">
        <v>325</v>
      </c>
      <c r="G10" s="392" t="s">
        <v>326</v>
      </c>
      <c r="H10" s="392">
        <v>64</v>
      </c>
      <c r="I10" s="392">
        <f t="shared" si="0"/>
        <v>164</v>
      </c>
      <c r="J10" t="str">
        <f t="shared" si="1"/>
        <v>50548-01572</v>
      </c>
    </row>
    <row r="11" spans="1:11" ht="21" hidden="1" customHeight="1">
      <c r="A11" s="391" t="s">
        <v>316</v>
      </c>
      <c r="B11" s="392" t="s">
        <v>317</v>
      </c>
      <c r="C11" s="392" t="s">
        <v>318</v>
      </c>
      <c r="D11" s="392" t="s">
        <v>319</v>
      </c>
      <c r="E11" s="392" t="s">
        <v>320</v>
      </c>
      <c r="F11" s="392" t="s">
        <v>327</v>
      </c>
      <c r="G11" s="392" t="s">
        <v>328</v>
      </c>
      <c r="H11" s="392">
        <v>36</v>
      </c>
      <c r="I11" s="392">
        <f t="shared" si="0"/>
        <v>102</v>
      </c>
      <c r="J11" t="str">
        <f t="shared" si="1"/>
        <v>50548-01572</v>
      </c>
    </row>
    <row r="12" spans="1:11" ht="21" hidden="1" customHeight="1">
      <c r="A12" s="391" t="s">
        <v>316</v>
      </c>
      <c r="B12" s="392" t="s">
        <v>317</v>
      </c>
      <c r="C12" s="392" t="s">
        <v>318</v>
      </c>
      <c r="D12" s="392" t="s">
        <v>319</v>
      </c>
      <c r="E12" s="392" t="s">
        <v>320</v>
      </c>
      <c r="F12" s="392" t="s">
        <v>329</v>
      </c>
      <c r="G12" s="392" t="s">
        <v>330</v>
      </c>
      <c r="H12" s="392">
        <v>18</v>
      </c>
      <c r="I12" s="392">
        <f t="shared" si="0"/>
        <v>60</v>
      </c>
      <c r="J12" t="str">
        <f t="shared" si="1"/>
        <v>50548-01572</v>
      </c>
    </row>
    <row r="13" spans="1:11" ht="21" hidden="1" customHeight="1">
      <c r="A13" s="391" t="s">
        <v>331</v>
      </c>
      <c r="B13" s="392" t="s">
        <v>332</v>
      </c>
      <c r="C13" s="392" t="s">
        <v>333</v>
      </c>
      <c r="D13" s="392" t="s">
        <v>304</v>
      </c>
      <c r="E13" s="392" t="s">
        <v>305</v>
      </c>
      <c r="F13" s="392" t="s">
        <v>334</v>
      </c>
      <c r="G13" s="392" t="s">
        <v>335</v>
      </c>
      <c r="H13" s="392">
        <v>30</v>
      </c>
      <c r="I13" s="392">
        <f t="shared" si="0"/>
        <v>88</v>
      </c>
      <c r="J13" t="str">
        <f t="shared" si="1"/>
        <v>50549-05977</v>
      </c>
    </row>
    <row r="14" spans="1:11" ht="21" hidden="1" customHeight="1">
      <c r="A14" s="391" t="s">
        <v>331</v>
      </c>
      <c r="B14" s="392" t="s">
        <v>332</v>
      </c>
      <c r="C14" s="392" t="s">
        <v>333</v>
      </c>
      <c r="D14" s="392" t="s">
        <v>304</v>
      </c>
      <c r="E14" s="392" t="s">
        <v>305</v>
      </c>
      <c r="F14" s="392" t="s">
        <v>336</v>
      </c>
      <c r="G14" s="392" t="s">
        <v>337</v>
      </c>
      <c r="H14" s="392">
        <v>59</v>
      </c>
      <c r="I14" s="392">
        <f t="shared" si="0"/>
        <v>154</v>
      </c>
      <c r="J14" t="str">
        <f t="shared" si="1"/>
        <v>50549-05977</v>
      </c>
    </row>
    <row r="15" spans="1:11" ht="21" hidden="1" customHeight="1">
      <c r="A15" s="391" t="s">
        <v>331</v>
      </c>
      <c r="B15" s="392" t="s">
        <v>332</v>
      </c>
      <c r="C15" s="392" t="s">
        <v>333</v>
      </c>
      <c r="D15" s="392" t="s">
        <v>304</v>
      </c>
      <c r="E15" s="392" t="s">
        <v>305</v>
      </c>
      <c r="F15" s="392" t="s">
        <v>338</v>
      </c>
      <c r="G15" s="392" t="s">
        <v>339</v>
      </c>
      <c r="H15" s="392">
        <v>62</v>
      </c>
      <c r="I15" s="392">
        <f t="shared" si="0"/>
        <v>160</v>
      </c>
      <c r="J15" t="str">
        <f t="shared" si="1"/>
        <v>50549-05977</v>
      </c>
    </row>
    <row r="16" spans="1:11" ht="21" hidden="1" customHeight="1">
      <c r="A16" s="391" t="s">
        <v>331</v>
      </c>
      <c r="B16" s="392" t="s">
        <v>332</v>
      </c>
      <c r="C16" s="392" t="s">
        <v>333</v>
      </c>
      <c r="D16" s="392" t="s">
        <v>304</v>
      </c>
      <c r="E16" s="392" t="s">
        <v>305</v>
      </c>
      <c r="F16" s="392" t="s">
        <v>340</v>
      </c>
      <c r="G16" s="392" t="s">
        <v>341</v>
      </c>
      <c r="H16" s="392">
        <v>35</v>
      </c>
      <c r="I16" s="392">
        <f t="shared" si="0"/>
        <v>100</v>
      </c>
      <c r="J16" t="str">
        <f t="shared" si="1"/>
        <v>50549-05977</v>
      </c>
    </row>
    <row r="17" spans="1:10" ht="21" hidden="1" customHeight="1">
      <c r="A17" s="391" t="s">
        <v>331</v>
      </c>
      <c r="B17" s="392" t="s">
        <v>332</v>
      </c>
      <c r="C17" s="392" t="s">
        <v>333</v>
      </c>
      <c r="D17" s="392" t="s">
        <v>304</v>
      </c>
      <c r="E17" s="392" t="s">
        <v>305</v>
      </c>
      <c r="F17" s="392" t="s">
        <v>342</v>
      </c>
      <c r="G17" s="392" t="s">
        <v>343</v>
      </c>
      <c r="H17" s="392">
        <v>10</v>
      </c>
      <c r="I17" s="392">
        <f t="shared" si="0"/>
        <v>44</v>
      </c>
      <c r="J17" t="str">
        <f t="shared" si="1"/>
        <v>50549-05977</v>
      </c>
    </row>
    <row r="18" spans="1:10" ht="21" hidden="1" customHeight="1">
      <c r="A18" s="391" t="s">
        <v>344</v>
      </c>
      <c r="B18" s="392" t="s">
        <v>345</v>
      </c>
      <c r="C18" s="392" t="s">
        <v>346</v>
      </c>
      <c r="D18" s="392" t="s">
        <v>304</v>
      </c>
      <c r="E18" s="392" t="s">
        <v>305</v>
      </c>
      <c r="F18" s="392" t="s">
        <v>347</v>
      </c>
      <c r="G18" s="392" t="s">
        <v>348</v>
      </c>
      <c r="H18" s="392">
        <v>21</v>
      </c>
      <c r="I18" s="392">
        <f t="shared" si="0"/>
        <v>68</v>
      </c>
      <c r="J18" t="str">
        <f t="shared" si="1"/>
        <v>50550-05977</v>
      </c>
    </row>
    <row r="19" spans="1:10" ht="21" hidden="1" customHeight="1">
      <c r="A19" s="391" t="s">
        <v>344</v>
      </c>
      <c r="B19" s="392" t="s">
        <v>345</v>
      </c>
      <c r="C19" s="392" t="s">
        <v>346</v>
      </c>
      <c r="D19" s="392" t="s">
        <v>304</v>
      </c>
      <c r="E19" s="392" t="s">
        <v>305</v>
      </c>
      <c r="F19" s="392" t="s">
        <v>349</v>
      </c>
      <c r="G19" s="392" t="s">
        <v>350</v>
      </c>
      <c r="H19" s="392">
        <v>36</v>
      </c>
      <c r="I19" s="392">
        <f t="shared" si="0"/>
        <v>102</v>
      </c>
      <c r="J19" t="str">
        <f t="shared" si="1"/>
        <v>50550-05977</v>
      </c>
    </row>
    <row r="20" spans="1:10" ht="21" hidden="1" customHeight="1">
      <c r="A20" s="391" t="s">
        <v>344</v>
      </c>
      <c r="B20" s="392" t="s">
        <v>345</v>
      </c>
      <c r="C20" s="392" t="s">
        <v>346</v>
      </c>
      <c r="D20" s="392" t="s">
        <v>304</v>
      </c>
      <c r="E20" s="392" t="s">
        <v>305</v>
      </c>
      <c r="F20" s="392" t="s">
        <v>351</v>
      </c>
      <c r="G20" s="392" t="s">
        <v>352</v>
      </c>
      <c r="H20" s="392">
        <v>40</v>
      </c>
      <c r="I20" s="392">
        <f t="shared" si="0"/>
        <v>110</v>
      </c>
      <c r="J20" t="str">
        <f t="shared" si="1"/>
        <v>50550-05977</v>
      </c>
    </row>
    <row r="21" spans="1:10" ht="21" hidden="1" customHeight="1">
      <c r="A21" s="391" t="s">
        <v>344</v>
      </c>
      <c r="B21" s="392" t="s">
        <v>345</v>
      </c>
      <c r="C21" s="392" t="s">
        <v>346</v>
      </c>
      <c r="D21" s="392" t="s">
        <v>304</v>
      </c>
      <c r="E21" s="392" t="s">
        <v>305</v>
      </c>
      <c r="F21" s="392" t="s">
        <v>353</v>
      </c>
      <c r="G21" s="392" t="s">
        <v>354</v>
      </c>
      <c r="H21" s="392">
        <v>25</v>
      </c>
      <c r="I21" s="392">
        <f t="shared" si="0"/>
        <v>76</v>
      </c>
      <c r="J21" t="str">
        <f t="shared" si="1"/>
        <v>50550-05977</v>
      </c>
    </row>
    <row r="22" spans="1:10" ht="21" hidden="1" customHeight="1">
      <c r="A22" s="391" t="s">
        <v>344</v>
      </c>
      <c r="B22" s="392" t="s">
        <v>345</v>
      </c>
      <c r="C22" s="392" t="s">
        <v>346</v>
      </c>
      <c r="D22" s="392" t="s">
        <v>304</v>
      </c>
      <c r="E22" s="392" t="s">
        <v>305</v>
      </c>
      <c r="F22" s="392" t="s">
        <v>355</v>
      </c>
      <c r="G22" s="392" t="s">
        <v>356</v>
      </c>
      <c r="H22" s="392">
        <v>13</v>
      </c>
      <c r="I22" s="392">
        <f t="shared" si="0"/>
        <v>50</v>
      </c>
      <c r="J22" t="str">
        <f t="shared" si="1"/>
        <v>50550-05977</v>
      </c>
    </row>
    <row r="23" spans="1:10" ht="21" hidden="1" customHeight="1">
      <c r="A23" s="391" t="s">
        <v>357</v>
      </c>
      <c r="B23" s="392" t="s">
        <v>358</v>
      </c>
      <c r="C23" s="392" t="s">
        <v>359</v>
      </c>
      <c r="D23" s="392" t="s">
        <v>360</v>
      </c>
      <c r="E23" s="392" t="s">
        <v>361</v>
      </c>
      <c r="F23" s="392" t="s">
        <v>362</v>
      </c>
      <c r="G23" s="392" t="s">
        <v>363</v>
      </c>
      <c r="H23" s="392">
        <v>17</v>
      </c>
      <c r="I23" s="392">
        <f t="shared" si="0"/>
        <v>58</v>
      </c>
      <c r="J23" t="str">
        <f t="shared" si="1"/>
        <v>50551-06113</v>
      </c>
    </row>
    <row r="24" spans="1:10" ht="21" hidden="1" customHeight="1">
      <c r="A24" s="391" t="s">
        <v>357</v>
      </c>
      <c r="B24" s="392" t="s">
        <v>358</v>
      </c>
      <c r="C24" s="392" t="s">
        <v>359</v>
      </c>
      <c r="D24" s="392" t="s">
        <v>360</v>
      </c>
      <c r="E24" s="392" t="s">
        <v>361</v>
      </c>
      <c r="F24" s="392" t="s">
        <v>364</v>
      </c>
      <c r="G24" s="392" t="s">
        <v>365</v>
      </c>
      <c r="H24" s="392">
        <v>37</v>
      </c>
      <c r="I24" s="392">
        <f t="shared" si="0"/>
        <v>104</v>
      </c>
      <c r="J24" t="str">
        <f t="shared" si="1"/>
        <v>50551-06113</v>
      </c>
    </row>
    <row r="25" spans="1:10" ht="21" hidden="1" customHeight="1">
      <c r="A25" s="391" t="s">
        <v>357</v>
      </c>
      <c r="B25" s="392" t="s">
        <v>358</v>
      </c>
      <c r="C25" s="392" t="s">
        <v>359</v>
      </c>
      <c r="D25" s="392" t="s">
        <v>360</v>
      </c>
      <c r="E25" s="392" t="s">
        <v>361</v>
      </c>
      <c r="F25" s="392" t="s">
        <v>366</v>
      </c>
      <c r="G25" s="392" t="s">
        <v>367</v>
      </c>
      <c r="H25" s="392">
        <v>43</v>
      </c>
      <c r="I25" s="392">
        <f t="shared" si="0"/>
        <v>116</v>
      </c>
      <c r="J25" t="str">
        <f t="shared" si="1"/>
        <v>50551-06113</v>
      </c>
    </row>
    <row r="26" spans="1:10" ht="21" hidden="1" customHeight="1">
      <c r="A26" s="391" t="s">
        <v>357</v>
      </c>
      <c r="B26" s="392" t="s">
        <v>358</v>
      </c>
      <c r="C26" s="392" t="s">
        <v>359</v>
      </c>
      <c r="D26" s="392" t="s">
        <v>360</v>
      </c>
      <c r="E26" s="392" t="s">
        <v>361</v>
      </c>
      <c r="F26" s="392" t="s">
        <v>368</v>
      </c>
      <c r="G26" s="392" t="s">
        <v>369</v>
      </c>
      <c r="H26" s="392">
        <v>31</v>
      </c>
      <c r="I26" s="392">
        <f t="shared" si="0"/>
        <v>90</v>
      </c>
      <c r="J26" t="str">
        <f t="shared" si="1"/>
        <v>50551-06113</v>
      </c>
    </row>
    <row r="27" spans="1:10" ht="21" hidden="1" customHeight="1">
      <c r="A27" s="391" t="s">
        <v>357</v>
      </c>
      <c r="B27" s="392" t="s">
        <v>358</v>
      </c>
      <c r="C27" s="392" t="s">
        <v>359</v>
      </c>
      <c r="D27" s="392" t="s">
        <v>360</v>
      </c>
      <c r="E27" s="392" t="s">
        <v>361</v>
      </c>
      <c r="F27" s="392" t="s">
        <v>370</v>
      </c>
      <c r="G27" s="392" t="s">
        <v>371</v>
      </c>
      <c r="H27" s="392">
        <v>14</v>
      </c>
      <c r="I27" s="392">
        <f t="shared" si="0"/>
        <v>52</v>
      </c>
      <c r="J27" t="str">
        <f t="shared" si="1"/>
        <v>50551-06113</v>
      </c>
    </row>
    <row r="28" spans="1:10" ht="21" hidden="1" customHeight="1">
      <c r="A28" s="391" t="s">
        <v>372</v>
      </c>
      <c r="B28" s="392" t="s">
        <v>373</v>
      </c>
      <c r="C28" s="392" t="s">
        <v>374</v>
      </c>
      <c r="D28" s="392" t="s">
        <v>375</v>
      </c>
      <c r="E28" s="392" t="s">
        <v>376</v>
      </c>
      <c r="F28" s="392" t="s">
        <v>377</v>
      </c>
      <c r="G28" s="392" t="s">
        <v>378</v>
      </c>
      <c r="H28" s="392">
        <v>23</v>
      </c>
      <c r="I28" s="392">
        <f t="shared" si="0"/>
        <v>72</v>
      </c>
      <c r="J28" t="str">
        <f t="shared" si="1"/>
        <v>50287-01149</v>
      </c>
    </row>
    <row r="29" spans="1:10" ht="21" hidden="1" customHeight="1">
      <c r="A29" s="391" t="s">
        <v>372</v>
      </c>
      <c r="B29" s="392" t="s">
        <v>373</v>
      </c>
      <c r="C29" s="392" t="s">
        <v>374</v>
      </c>
      <c r="D29" s="392" t="s">
        <v>375</v>
      </c>
      <c r="E29" s="392" t="s">
        <v>376</v>
      </c>
      <c r="F29" s="392" t="s">
        <v>379</v>
      </c>
      <c r="G29" s="392" t="s">
        <v>380</v>
      </c>
      <c r="H29" s="392">
        <v>39</v>
      </c>
      <c r="I29" s="392">
        <f t="shared" si="0"/>
        <v>108</v>
      </c>
      <c r="J29" t="str">
        <f t="shared" si="1"/>
        <v>50287-01149</v>
      </c>
    </row>
    <row r="30" spans="1:10" ht="21" hidden="1" customHeight="1">
      <c r="A30" s="391" t="s">
        <v>372</v>
      </c>
      <c r="B30" s="392" t="s">
        <v>373</v>
      </c>
      <c r="C30" s="392" t="s">
        <v>374</v>
      </c>
      <c r="D30" s="392" t="s">
        <v>375</v>
      </c>
      <c r="E30" s="392" t="s">
        <v>376</v>
      </c>
      <c r="F30" s="392" t="s">
        <v>381</v>
      </c>
      <c r="G30" s="392" t="s">
        <v>382</v>
      </c>
      <c r="H30" s="392">
        <v>49</v>
      </c>
      <c r="I30" s="392">
        <f t="shared" si="0"/>
        <v>132</v>
      </c>
      <c r="J30" t="str">
        <f t="shared" si="1"/>
        <v>50287-01149</v>
      </c>
    </row>
    <row r="31" spans="1:10" ht="21" hidden="1" customHeight="1">
      <c r="A31" s="391" t="s">
        <v>372</v>
      </c>
      <c r="B31" s="392" t="s">
        <v>373</v>
      </c>
      <c r="C31" s="392" t="s">
        <v>374</v>
      </c>
      <c r="D31" s="392" t="s">
        <v>375</v>
      </c>
      <c r="E31" s="392" t="s">
        <v>376</v>
      </c>
      <c r="F31" s="392" t="s">
        <v>383</v>
      </c>
      <c r="G31" s="392" t="s">
        <v>384</v>
      </c>
      <c r="H31" s="392">
        <v>29</v>
      </c>
      <c r="I31" s="392">
        <f t="shared" si="0"/>
        <v>86</v>
      </c>
      <c r="J31" t="str">
        <f t="shared" si="1"/>
        <v>50287-01149</v>
      </c>
    </row>
    <row r="32" spans="1:10" ht="21" hidden="1" customHeight="1">
      <c r="A32" s="391" t="s">
        <v>372</v>
      </c>
      <c r="B32" s="392" t="s">
        <v>373</v>
      </c>
      <c r="C32" s="392" t="s">
        <v>374</v>
      </c>
      <c r="D32" s="392" t="s">
        <v>375</v>
      </c>
      <c r="E32" s="392" t="s">
        <v>376</v>
      </c>
      <c r="F32" s="392" t="s">
        <v>385</v>
      </c>
      <c r="G32" s="392" t="s">
        <v>386</v>
      </c>
      <c r="H32" s="392">
        <v>11</v>
      </c>
      <c r="I32" s="392">
        <f t="shared" si="0"/>
        <v>46</v>
      </c>
      <c r="J32" t="str">
        <f t="shared" si="1"/>
        <v>50287-01149</v>
      </c>
    </row>
    <row r="33" spans="1:10" ht="21" hidden="1" customHeight="1">
      <c r="A33" s="391" t="s">
        <v>372</v>
      </c>
      <c r="B33" s="392" t="s">
        <v>373</v>
      </c>
      <c r="C33" s="392" t="s">
        <v>374</v>
      </c>
      <c r="D33" s="392" t="s">
        <v>387</v>
      </c>
      <c r="E33" s="392" t="s">
        <v>388</v>
      </c>
      <c r="F33" s="392" t="s">
        <v>389</v>
      </c>
      <c r="G33" s="392" t="s">
        <v>390</v>
      </c>
      <c r="H33" s="392">
        <v>28</v>
      </c>
      <c r="I33" s="392">
        <f t="shared" si="0"/>
        <v>84</v>
      </c>
      <c r="J33" t="str">
        <f t="shared" si="1"/>
        <v>50287-06210</v>
      </c>
    </row>
    <row r="34" spans="1:10" ht="21" hidden="1" customHeight="1">
      <c r="A34" s="391" t="s">
        <v>372</v>
      </c>
      <c r="B34" s="392" t="s">
        <v>373</v>
      </c>
      <c r="C34" s="392" t="s">
        <v>374</v>
      </c>
      <c r="D34" s="392" t="s">
        <v>387</v>
      </c>
      <c r="E34" s="392" t="s">
        <v>388</v>
      </c>
      <c r="F34" s="392" t="s">
        <v>391</v>
      </c>
      <c r="G34" s="392" t="s">
        <v>392</v>
      </c>
      <c r="H34" s="392">
        <v>43</v>
      </c>
      <c r="I34" s="392">
        <f t="shared" si="0"/>
        <v>116</v>
      </c>
      <c r="J34" t="str">
        <f t="shared" si="1"/>
        <v>50287-06210</v>
      </c>
    </row>
    <row r="35" spans="1:10" ht="21" hidden="1" customHeight="1">
      <c r="A35" s="391" t="s">
        <v>372</v>
      </c>
      <c r="B35" s="392" t="s">
        <v>373</v>
      </c>
      <c r="C35" s="392" t="s">
        <v>374</v>
      </c>
      <c r="D35" s="392" t="s">
        <v>387</v>
      </c>
      <c r="E35" s="392" t="s">
        <v>388</v>
      </c>
      <c r="F35" s="392" t="s">
        <v>393</v>
      </c>
      <c r="G35" s="392" t="s">
        <v>394</v>
      </c>
      <c r="H35" s="392">
        <v>49</v>
      </c>
      <c r="I35" s="392">
        <f t="shared" si="0"/>
        <v>132</v>
      </c>
      <c r="J35" t="str">
        <f t="shared" si="1"/>
        <v>50287-06210</v>
      </c>
    </row>
    <row r="36" spans="1:10" ht="21" hidden="1" customHeight="1">
      <c r="A36" s="391" t="s">
        <v>372</v>
      </c>
      <c r="B36" s="392" t="s">
        <v>373</v>
      </c>
      <c r="C36" s="392" t="s">
        <v>374</v>
      </c>
      <c r="D36" s="392" t="s">
        <v>387</v>
      </c>
      <c r="E36" s="392" t="s">
        <v>388</v>
      </c>
      <c r="F36" s="392" t="s">
        <v>395</v>
      </c>
      <c r="G36" s="392" t="s">
        <v>396</v>
      </c>
      <c r="H36" s="392">
        <v>26</v>
      </c>
      <c r="I36" s="392">
        <f t="shared" si="0"/>
        <v>78</v>
      </c>
      <c r="J36" t="str">
        <f t="shared" si="1"/>
        <v>50287-06210</v>
      </c>
    </row>
    <row r="37" spans="1:10" ht="21" hidden="1" customHeight="1">
      <c r="A37" s="391" t="s">
        <v>372</v>
      </c>
      <c r="B37" s="392" t="s">
        <v>373</v>
      </c>
      <c r="C37" s="392" t="s">
        <v>374</v>
      </c>
      <c r="D37" s="392" t="s">
        <v>387</v>
      </c>
      <c r="E37" s="392" t="s">
        <v>388</v>
      </c>
      <c r="F37" s="392" t="s">
        <v>397</v>
      </c>
      <c r="G37" s="392" t="s">
        <v>398</v>
      </c>
      <c r="H37" s="392">
        <v>12</v>
      </c>
      <c r="I37" s="392">
        <f t="shared" si="0"/>
        <v>48</v>
      </c>
      <c r="J37" t="str">
        <f t="shared" si="1"/>
        <v>50287-06210</v>
      </c>
    </row>
    <row r="38" spans="1:10" ht="21" hidden="1" customHeight="1">
      <c r="A38" s="391" t="s">
        <v>399</v>
      </c>
      <c r="B38" s="392" t="s">
        <v>400</v>
      </c>
      <c r="C38" s="392" t="s">
        <v>401</v>
      </c>
      <c r="D38" s="392" t="s">
        <v>375</v>
      </c>
      <c r="E38" s="392" t="s">
        <v>376</v>
      </c>
      <c r="F38" s="392" t="s">
        <v>402</v>
      </c>
      <c r="G38" s="392" t="s">
        <v>403</v>
      </c>
      <c r="H38" s="392">
        <v>15</v>
      </c>
      <c r="I38" s="392">
        <f t="shared" si="0"/>
        <v>54</v>
      </c>
      <c r="J38" t="str">
        <f t="shared" si="1"/>
        <v>50289-01149</v>
      </c>
    </row>
    <row r="39" spans="1:10" ht="21" hidden="1" customHeight="1">
      <c r="A39" s="391" t="s">
        <v>399</v>
      </c>
      <c r="B39" s="392" t="s">
        <v>400</v>
      </c>
      <c r="C39" s="392" t="s">
        <v>401</v>
      </c>
      <c r="D39" s="392" t="s">
        <v>375</v>
      </c>
      <c r="E39" s="392" t="s">
        <v>376</v>
      </c>
      <c r="F39" s="392" t="s">
        <v>404</v>
      </c>
      <c r="G39" s="392" t="s">
        <v>405</v>
      </c>
      <c r="H39" s="392">
        <v>45</v>
      </c>
      <c r="I39" s="392">
        <f t="shared" si="0"/>
        <v>122</v>
      </c>
      <c r="J39" t="str">
        <f t="shared" si="1"/>
        <v>50289-01149</v>
      </c>
    </row>
    <row r="40" spans="1:10" ht="21" hidden="1" customHeight="1">
      <c r="A40" s="391" t="s">
        <v>399</v>
      </c>
      <c r="B40" s="392" t="s">
        <v>400</v>
      </c>
      <c r="C40" s="392" t="s">
        <v>401</v>
      </c>
      <c r="D40" s="392" t="s">
        <v>375</v>
      </c>
      <c r="E40" s="392" t="s">
        <v>376</v>
      </c>
      <c r="F40" s="392" t="s">
        <v>406</v>
      </c>
      <c r="G40" s="392" t="s">
        <v>407</v>
      </c>
      <c r="H40" s="392">
        <v>50</v>
      </c>
      <c r="I40" s="392">
        <f t="shared" si="0"/>
        <v>134</v>
      </c>
      <c r="J40" t="str">
        <f t="shared" si="1"/>
        <v>50289-01149</v>
      </c>
    </row>
    <row r="41" spans="1:10" ht="21" hidden="1" customHeight="1">
      <c r="A41" s="391" t="s">
        <v>399</v>
      </c>
      <c r="B41" s="392" t="s">
        <v>400</v>
      </c>
      <c r="C41" s="392" t="s">
        <v>401</v>
      </c>
      <c r="D41" s="392" t="s">
        <v>375</v>
      </c>
      <c r="E41" s="392" t="s">
        <v>376</v>
      </c>
      <c r="F41" s="392" t="s">
        <v>408</v>
      </c>
      <c r="G41" s="392" t="s">
        <v>409</v>
      </c>
      <c r="H41" s="392">
        <v>28</v>
      </c>
      <c r="I41" s="392">
        <f t="shared" si="0"/>
        <v>84</v>
      </c>
      <c r="J41" t="str">
        <f t="shared" si="1"/>
        <v>50289-01149</v>
      </c>
    </row>
    <row r="42" spans="1:10" ht="21" hidden="1" customHeight="1">
      <c r="A42" s="391" t="s">
        <v>399</v>
      </c>
      <c r="B42" s="392" t="s">
        <v>400</v>
      </c>
      <c r="C42" s="392" t="s">
        <v>401</v>
      </c>
      <c r="D42" s="392" t="s">
        <v>375</v>
      </c>
      <c r="E42" s="392" t="s">
        <v>376</v>
      </c>
      <c r="F42" s="392" t="s">
        <v>410</v>
      </c>
      <c r="G42" s="392" t="s">
        <v>411</v>
      </c>
      <c r="H42" s="392">
        <v>14</v>
      </c>
      <c r="I42" s="392">
        <f t="shared" si="0"/>
        <v>52</v>
      </c>
      <c r="J42" t="str">
        <f t="shared" si="1"/>
        <v>50289-01149</v>
      </c>
    </row>
    <row r="43" spans="1:10" ht="21" hidden="1" customHeight="1">
      <c r="A43" s="391" t="s">
        <v>399</v>
      </c>
      <c r="B43" s="392" t="s">
        <v>400</v>
      </c>
      <c r="C43" s="392" t="s">
        <v>401</v>
      </c>
      <c r="D43" s="392" t="s">
        <v>412</v>
      </c>
      <c r="E43" s="392" t="s">
        <v>413</v>
      </c>
      <c r="F43" s="392" t="s">
        <v>414</v>
      </c>
      <c r="G43" s="392" t="s">
        <v>415</v>
      </c>
      <c r="H43" s="392">
        <v>28</v>
      </c>
      <c r="I43" s="392">
        <f t="shared" si="0"/>
        <v>84</v>
      </c>
      <c r="J43" t="str">
        <f t="shared" si="1"/>
        <v>50289-01898</v>
      </c>
    </row>
    <row r="44" spans="1:10" ht="21" hidden="1" customHeight="1">
      <c r="A44" s="391" t="s">
        <v>399</v>
      </c>
      <c r="B44" s="392" t="s">
        <v>400</v>
      </c>
      <c r="C44" s="392" t="s">
        <v>401</v>
      </c>
      <c r="D44" s="392" t="s">
        <v>412</v>
      </c>
      <c r="E44" s="392" t="s">
        <v>413</v>
      </c>
      <c r="F44" s="392" t="s">
        <v>416</v>
      </c>
      <c r="G44" s="392" t="s">
        <v>417</v>
      </c>
      <c r="H44" s="392">
        <v>57</v>
      </c>
      <c r="I44" s="392">
        <f t="shared" si="0"/>
        <v>150</v>
      </c>
      <c r="J44" t="str">
        <f t="shared" si="1"/>
        <v>50289-01898</v>
      </c>
    </row>
    <row r="45" spans="1:10" ht="21" hidden="1" customHeight="1">
      <c r="A45" s="391" t="s">
        <v>399</v>
      </c>
      <c r="B45" s="392" t="s">
        <v>400</v>
      </c>
      <c r="C45" s="392" t="s">
        <v>401</v>
      </c>
      <c r="D45" s="392" t="s">
        <v>412</v>
      </c>
      <c r="E45" s="392" t="s">
        <v>413</v>
      </c>
      <c r="F45" s="392" t="s">
        <v>418</v>
      </c>
      <c r="G45" s="392" t="s">
        <v>419</v>
      </c>
      <c r="H45" s="392">
        <v>63</v>
      </c>
      <c r="I45" s="392">
        <f t="shared" si="0"/>
        <v>162</v>
      </c>
      <c r="J45" t="str">
        <f t="shared" si="1"/>
        <v>50289-01898</v>
      </c>
    </row>
    <row r="46" spans="1:10" ht="21" hidden="1" customHeight="1">
      <c r="A46" s="391" t="s">
        <v>399</v>
      </c>
      <c r="B46" s="392" t="s">
        <v>400</v>
      </c>
      <c r="C46" s="392" t="s">
        <v>401</v>
      </c>
      <c r="D46" s="392" t="s">
        <v>412</v>
      </c>
      <c r="E46" s="392" t="s">
        <v>413</v>
      </c>
      <c r="F46" s="392" t="s">
        <v>420</v>
      </c>
      <c r="G46" s="392" t="s">
        <v>421</v>
      </c>
      <c r="H46" s="392">
        <v>31</v>
      </c>
      <c r="I46" s="392">
        <f t="shared" si="0"/>
        <v>90</v>
      </c>
      <c r="J46" t="str">
        <f t="shared" si="1"/>
        <v>50289-01898</v>
      </c>
    </row>
    <row r="47" spans="1:10" ht="21" hidden="1" customHeight="1">
      <c r="A47" s="391" t="s">
        <v>399</v>
      </c>
      <c r="B47" s="392" t="s">
        <v>400</v>
      </c>
      <c r="C47" s="392" t="s">
        <v>401</v>
      </c>
      <c r="D47" s="392" t="s">
        <v>412</v>
      </c>
      <c r="E47" s="392" t="s">
        <v>413</v>
      </c>
      <c r="F47" s="392" t="s">
        <v>422</v>
      </c>
      <c r="G47" s="392" t="s">
        <v>423</v>
      </c>
      <c r="H47" s="392">
        <v>17</v>
      </c>
      <c r="I47" s="392">
        <f t="shared" si="0"/>
        <v>58</v>
      </c>
      <c r="J47" t="str">
        <f t="shared" si="1"/>
        <v>50289-01898</v>
      </c>
    </row>
    <row r="48" spans="1:10" ht="21" hidden="1" customHeight="1">
      <c r="A48" s="391" t="s">
        <v>424</v>
      </c>
      <c r="B48" s="392" t="s">
        <v>425</v>
      </c>
      <c r="C48" s="392" t="s">
        <v>426</v>
      </c>
      <c r="D48" s="392" t="s">
        <v>375</v>
      </c>
      <c r="E48" s="392" t="s">
        <v>376</v>
      </c>
      <c r="F48" s="392" t="s">
        <v>427</v>
      </c>
      <c r="G48" s="392" t="s">
        <v>428</v>
      </c>
      <c r="H48" s="392">
        <v>27</v>
      </c>
      <c r="I48" s="392">
        <f t="shared" si="0"/>
        <v>80</v>
      </c>
      <c r="J48" t="str">
        <f t="shared" si="1"/>
        <v>50290-01149</v>
      </c>
    </row>
    <row r="49" spans="1:10" ht="21" hidden="1" customHeight="1">
      <c r="A49" s="391" t="s">
        <v>424</v>
      </c>
      <c r="B49" s="392" t="s">
        <v>425</v>
      </c>
      <c r="C49" s="392" t="s">
        <v>426</v>
      </c>
      <c r="D49" s="392" t="s">
        <v>375</v>
      </c>
      <c r="E49" s="392" t="s">
        <v>376</v>
      </c>
      <c r="F49" s="392" t="s">
        <v>429</v>
      </c>
      <c r="G49" s="392" t="s">
        <v>430</v>
      </c>
      <c r="H49" s="392">
        <v>30</v>
      </c>
      <c r="I49" s="392">
        <f t="shared" si="0"/>
        <v>88</v>
      </c>
      <c r="J49" t="str">
        <f t="shared" si="1"/>
        <v>50290-01149</v>
      </c>
    </row>
    <row r="50" spans="1:10" ht="21" hidden="1" customHeight="1">
      <c r="A50" s="391" t="s">
        <v>424</v>
      </c>
      <c r="B50" s="392" t="s">
        <v>425</v>
      </c>
      <c r="C50" s="392" t="s">
        <v>426</v>
      </c>
      <c r="D50" s="392" t="s">
        <v>375</v>
      </c>
      <c r="E50" s="392" t="s">
        <v>376</v>
      </c>
      <c r="F50" s="392" t="s">
        <v>431</v>
      </c>
      <c r="G50" s="392" t="s">
        <v>432</v>
      </c>
      <c r="H50" s="392">
        <v>52</v>
      </c>
      <c r="I50" s="392">
        <f t="shared" si="0"/>
        <v>138</v>
      </c>
      <c r="J50" t="str">
        <f t="shared" si="1"/>
        <v>50290-01149</v>
      </c>
    </row>
    <row r="51" spans="1:10" ht="21" hidden="1" customHeight="1">
      <c r="A51" s="391" t="s">
        <v>424</v>
      </c>
      <c r="B51" s="392" t="s">
        <v>425</v>
      </c>
      <c r="C51" s="392" t="s">
        <v>426</v>
      </c>
      <c r="D51" s="392" t="s">
        <v>375</v>
      </c>
      <c r="E51" s="392" t="s">
        <v>376</v>
      </c>
      <c r="F51" s="392" t="s">
        <v>433</v>
      </c>
      <c r="G51" s="392" t="s">
        <v>434</v>
      </c>
      <c r="H51" s="392">
        <v>27</v>
      </c>
      <c r="I51" s="392">
        <f t="shared" si="0"/>
        <v>80</v>
      </c>
      <c r="J51" t="str">
        <f t="shared" si="1"/>
        <v>50290-01149</v>
      </c>
    </row>
    <row r="52" spans="1:10" ht="21" hidden="1" customHeight="1">
      <c r="A52" s="391" t="s">
        <v>424</v>
      </c>
      <c r="B52" s="392" t="s">
        <v>425</v>
      </c>
      <c r="C52" s="392" t="s">
        <v>426</v>
      </c>
      <c r="D52" s="392" t="s">
        <v>375</v>
      </c>
      <c r="E52" s="392" t="s">
        <v>376</v>
      </c>
      <c r="F52" s="392" t="s">
        <v>435</v>
      </c>
      <c r="G52" s="392" t="s">
        <v>436</v>
      </c>
      <c r="H52" s="392">
        <v>13</v>
      </c>
      <c r="I52" s="392">
        <f t="shared" si="0"/>
        <v>50</v>
      </c>
      <c r="J52" t="str">
        <f t="shared" si="1"/>
        <v>50290-01149</v>
      </c>
    </row>
    <row r="53" spans="1:10" ht="21" hidden="1" customHeight="1">
      <c r="A53" s="391" t="s">
        <v>437</v>
      </c>
      <c r="B53" s="392" t="s">
        <v>438</v>
      </c>
      <c r="C53" s="392" t="s">
        <v>439</v>
      </c>
      <c r="D53" s="392" t="s">
        <v>440</v>
      </c>
      <c r="E53" s="392" t="s">
        <v>441</v>
      </c>
      <c r="F53" s="392" t="s">
        <v>442</v>
      </c>
      <c r="G53" s="392" t="s">
        <v>443</v>
      </c>
      <c r="H53" s="392">
        <v>24</v>
      </c>
      <c r="I53" s="392">
        <f t="shared" si="0"/>
        <v>74</v>
      </c>
      <c r="J53" t="str">
        <f t="shared" si="1"/>
        <v>50291-00001</v>
      </c>
    </row>
    <row r="54" spans="1:10" ht="21" hidden="1" customHeight="1">
      <c r="A54" s="391" t="s">
        <v>437</v>
      </c>
      <c r="B54" s="392" t="s">
        <v>438</v>
      </c>
      <c r="C54" s="392" t="s">
        <v>439</v>
      </c>
      <c r="D54" s="392" t="s">
        <v>440</v>
      </c>
      <c r="E54" s="392" t="s">
        <v>441</v>
      </c>
      <c r="F54" s="392" t="s">
        <v>444</v>
      </c>
      <c r="G54" s="392" t="s">
        <v>445</v>
      </c>
      <c r="H54" s="392">
        <v>69</v>
      </c>
      <c r="I54" s="392">
        <f t="shared" si="0"/>
        <v>178</v>
      </c>
      <c r="J54" t="str">
        <f t="shared" si="1"/>
        <v>50291-00001</v>
      </c>
    </row>
    <row r="55" spans="1:10" ht="21" hidden="1" customHeight="1">
      <c r="A55" s="391" t="s">
        <v>437</v>
      </c>
      <c r="B55" s="392" t="s">
        <v>438</v>
      </c>
      <c r="C55" s="392" t="s">
        <v>439</v>
      </c>
      <c r="D55" s="392" t="s">
        <v>440</v>
      </c>
      <c r="E55" s="392" t="s">
        <v>441</v>
      </c>
      <c r="F55" s="392" t="s">
        <v>446</v>
      </c>
      <c r="G55" s="392" t="s">
        <v>447</v>
      </c>
      <c r="H55" s="392">
        <v>59</v>
      </c>
      <c r="I55" s="392">
        <f t="shared" si="0"/>
        <v>154</v>
      </c>
      <c r="J55" t="str">
        <f t="shared" si="1"/>
        <v>50291-00001</v>
      </c>
    </row>
    <row r="56" spans="1:10" ht="21" hidden="1" customHeight="1">
      <c r="A56" s="391" t="s">
        <v>437</v>
      </c>
      <c r="B56" s="392" t="s">
        <v>438</v>
      </c>
      <c r="C56" s="392" t="s">
        <v>439</v>
      </c>
      <c r="D56" s="392" t="s">
        <v>440</v>
      </c>
      <c r="E56" s="392" t="s">
        <v>441</v>
      </c>
      <c r="F56" s="392" t="s">
        <v>448</v>
      </c>
      <c r="G56" s="392" t="s">
        <v>449</v>
      </c>
      <c r="H56" s="392">
        <v>36</v>
      </c>
      <c r="I56" s="392">
        <f t="shared" si="0"/>
        <v>102</v>
      </c>
      <c r="J56" t="str">
        <f t="shared" si="1"/>
        <v>50291-00001</v>
      </c>
    </row>
    <row r="57" spans="1:10" ht="21" hidden="1" customHeight="1">
      <c r="A57" s="391" t="s">
        <v>437</v>
      </c>
      <c r="B57" s="392" t="s">
        <v>438</v>
      </c>
      <c r="C57" s="392" t="s">
        <v>439</v>
      </c>
      <c r="D57" s="392" t="s">
        <v>440</v>
      </c>
      <c r="E57" s="392" t="s">
        <v>441</v>
      </c>
      <c r="F57" s="392" t="s">
        <v>450</v>
      </c>
      <c r="G57" s="392" t="s">
        <v>451</v>
      </c>
      <c r="H57" s="392">
        <v>13</v>
      </c>
      <c r="I57" s="392">
        <f t="shared" si="0"/>
        <v>50</v>
      </c>
      <c r="J57" t="str">
        <f t="shared" si="1"/>
        <v>50291-00001</v>
      </c>
    </row>
    <row r="58" spans="1:10" ht="21" hidden="1" customHeight="1">
      <c r="A58" s="391" t="s">
        <v>437</v>
      </c>
      <c r="B58" s="392" t="s">
        <v>438</v>
      </c>
      <c r="C58" s="392" t="s">
        <v>439</v>
      </c>
      <c r="D58" s="392" t="s">
        <v>360</v>
      </c>
      <c r="E58" s="392" t="s">
        <v>361</v>
      </c>
      <c r="F58" s="392" t="s">
        <v>452</v>
      </c>
      <c r="G58" s="392" t="s">
        <v>453</v>
      </c>
      <c r="H58" s="392">
        <v>33</v>
      </c>
      <c r="I58" s="392">
        <f t="shared" si="0"/>
        <v>96</v>
      </c>
      <c r="J58" t="str">
        <f t="shared" si="1"/>
        <v>50291-06113</v>
      </c>
    </row>
    <row r="59" spans="1:10" ht="385.5" customHeight="1">
      <c r="A59" s="391" t="s">
        <v>437</v>
      </c>
      <c r="B59" s="392" t="s">
        <v>438</v>
      </c>
      <c r="C59" s="392" t="s">
        <v>439</v>
      </c>
      <c r="D59" s="392" t="s">
        <v>360</v>
      </c>
      <c r="E59" s="392" t="s">
        <v>361</v>
      </c>
      <c r="F59" s="392" t="s">
        <v>454</v>
      </c>
      <c r="G59" s="392" t="s">
        <v>455</v>
      </c>
      <c r="H59" s="392">
        <v>70</v>
      </c>
      <c r="I59" s="392">
        <f t="shared" si="0"/>
        <v>180</v>
      </c>
      <c r="J59" t="str">
        <f t="shared" si="1"/>
        <v>50291-06113</v>
      </c>
    </row>
    <row r="60" spans="1:10" ht="21" hidden="1" customHeight="1">
      <c r="A60" s="391" t="s">
        <v>437</v>
      </c>
      <c r="B60" s="392" t="s">
        <v>438</v>
      </c>
      <c r="C60" s="392" t="s">
        <v>439</v>
      </c>
      <c r="D60" s="392" t="s">
        <v>360</v>
      </c>
      <c r="E60" s="392" t="s">
        <v>361</v>
      </c>
      <c r="F60" s="392" t="s">
        <v>456</v>
      </c>
      <c r="G60" s="392" t="s">
        <v>457</v>
      </c>
      <c r="H60" s="392">
        <v>60</v>
      </c>
      <c r="I60" s="392">
        <f t="shared" si="0"/>
        <v>156</v>
      </c>
      <c r="J60" t="str">
        <f t="shared" si="1"/>
        <v>50291-06113</v>
      </c>
    </row>
    <row r="61" spans="1:10" ht="21" hidden="1" customHeight="1">
      <c r="A61" s="391" t="s">
        <v>437</v>
      </c>
      <c r="B61" s="392" t="s">
        <v>438</v>
      </c>
      <c r="C61" s="392" t="s">
        <v>439</v>
      </c>
      <c r="D61" s="392" t="s">
        <v>360</v>
      </c>
      <c r="E61" s="392" t="s">
        <v>361</v>
      </c>
      <c r="F61" s="392" t="s">
        <v>458</v>
      </c>
      <c r="G61" s="392" t="s">
        <v>459</v>
      </c>
      <c r="H61" s="392">
        <v>35</v>
      </c>
      <c r="I61" s="392">
        <f t="shared" si="0"/>
        <v>100</v>
      </c>
      <c r="J61" t="str">
        <f t="shared" si="1"/>
        <v>50291-06113</v>
      </c>
    </row>
    <row r="62" spans="1:10" ht="386.25" customHeight="1">
      <c r="A62" s="391" t="s">
        <v>437</v>
      </c>
      <c r="B62" s="392" t="s">
        <v>438</v>
      </c>
      <c r="C62" s="392" t="s">
        <v>439</v>
      </c>
      <c r="D62" s="392" t="s">
        <v>360</v>
      </c>
      <c r="E62" s="392" t="s">
        <v>361</v>
      </c>
      <c r="F62" s="392" t="s">
        <v>460</v>
      </c>
      <c r="G62" s="392" t="s">
        <v>461</v>
      </c>
      <c r="H62" s="392">
        <v>13</v>
      </c>
      <c r="I62" s="392">
        <f t="shared" si="0"/>
        <v>50</v>
      </c>
      <c r="J62" t="str">
        <f t="shared" si="1"/>
        <v>50291-06113</v>
      </c>
    </row>
    <row r="63" spans="1:10" ht="21" hidden="1" customHeight="1">
      <c r="A63" s="391" t="s">
        <v>462</v>
      </c>
      <c r="B63" s="392" t="s">
        <v>463</v>
      </c>
      <c r="C63" s="392" t="s">
        <v>464</v>
      </c>
      <c r="D63" s="392" t="s">
        <v>440</v>
      </c>
      <c r="E63" s="392" t="s">
        <v>441</v>
      </c>
      <c r="F63" s="392" t="s">
        <v>465</v>
      </c>
      <c r="G63" s="392" t="s">
        <v>466</v>
      </c>
      <c r="H63" s="392">
        <v>21</v>
      </c>
      <c r="I63" s="392">
        <f t="shared" si="0"/>
        <v>68</v>
      </c>
      <c r="J63" t="str">
        <f t="shared" si="1"/>
        <v>50292-00001</v>
      </c>
    </row>
    <row r="64" spans="1:10" ht="21" hidden="1" customHeight="1">
      <c r="A64" s="391" t="s">
        <v>462</v>
      </c>
      <c r="B64" s="392" t="s">
        <v>463</v>
      </c>
      <c r="C64" s="392" t="s">
        <v>464</v>
      </c>
      <c r="D64" s="392" t="s">
        <v>440</v>
      </c>
      <c r="E64" s="392" t="s">
        <v>441</v>
      </c>
      <c r="F64" s="392" t="s">
        <v>467</v>
      </c>
      <c r="G64" s="392" t="s">
        <v>468</v>
      </c>
      <c r="H64" s="392">
        <v>40</v>
      </c>
      <c r="I64" s="392">
        <f t="shared" si="0"/>
        <v>110</v>
      </c>
      <c r="J64" t="str">
        <f t="shared" si="1"/>
        <v>50292-00001</v>
      </c>
    </row>
    <row r="65" spans="1:10" ht="21" hidden="1" customHeight="1">
      <c r="A65" s="391" t="s">
        <v>462</v>
      </c>
      <c r="B65" s="392" t="s">
        <v>463</v>
      </c>
      <c r="C65" s="392" t="s">
        <v>464</v>
      </c>
      <c r="D65" s="392" t="s">
        <v>440</v>
      </c>
      <c r="E65" s="392" t="s">
        <v>441</v>
      </c>
      <c r="F65" s="392" t="s">
        <v>469</v>
      </c>
      <c r="G65" s="392" t="s">
        <v>470</v>
      </c>
      <c r="H65" s="392">
        <v>46</v>
      </c>
      <c r="I65" s="392">
        <f t="shared" si="0"/>
        <v>124</v>
      </c>
      <c r="J65" t="str">
        <f t="shared" si="1"/>
        <v>50292-00001</v>
      </c>
    </row>
    <row r="66" spans="1:10" ht="21" hidden="1" customHeight="1">
      <c r="A66" s="391" t="s">
        <v>462</v>
      </c>
      <c r="B66" s="392" t="s">
        <v>463</v>
      </c>
      <c r="C66" s="392" t="s">
        <v>464</v>
      </c>
      <c r="D66" s="392" t="s">
        <v>440</v>
      </c>
      <c r="E66" s="392" t="s">
        <v>441</v>
      </c>
      <c r="F66" s="392" t="s">
        <v>471</v>
      </c>
      <c r="G66" s="392" t="s">
        <v>472</v>
      </c>
      <c r="H66" s="392">
        <v>27</v>
      </c>
      <c r="I66" s="392">
        <f t="shared" si="0"/>
        <v>80</v>
      </c>
      <c r="J66" t="str">
        <f t="shared" si="1"/>
        <v>50292-00001</v>
      </c>
    </row>
    <row r="67" spans="1:10" ht="21" hidden="1" customHeight="1">
      <c r="A67" s="391" t="s">
        <v>462</v>
      </c>
      <c r="B67" s="392" t="s">
        <v>463</v>
      </c>
      <c r="C67" s="392" t="s">
        <v>464</v>
      </c>
      <c r="D67" s="392" t="s">
        <v>440</v>
      </c>
      <c r="E67" s="392" t="s">
        <v>441</v>
      </c>
      <c r="F67" s="392" t="s">
        <v>473</v>
      </c>
      <c r="G67" s="392" t="s">
        <v>474</v>
      </c>
      <c r="H67" s="392">
        <v>13</v>
      </c>
      <c r="I67" s="392">
        <f t="shared" si="0"/>
        <v>50</v>
      </c>
      <c r="J67" t="str">
        <f t="shared" si="1"/>
        <v>50292-00001</v>
      </c>
    </row>
    <row r="68" spans="1:10" ht="21" hidden="1" customHeight="1">
      <c r="A68" s="391" t="s">
        <v>462</v>
      </c>
      <c r="B68" s="392" t="s">
        <v>463</v>
      </c>
      <c r="C68" s="392" t="s">
        <v>464</v>
      </c>
      <c r="D68" s="392" t="s">
        <v>360</v>
      </c>
      <c r="E68" s="392" t="s">
        <v>361</v>
      </c>
      <c r="F68" s="392" t="s">
        <v>475</v>
      </c>
      <c r="G68" s="392" t="s">
        <v>476</v>
      </c>
      <c r="H68" s="392">
        <v>21</v>
      </c>
      <c r="I68" s="392">
        <f t="shared" ref="I68:I131" si="2">(ROUND(H68*$J$1,0)+$K$1)*2+ROUND((H68*$J$1)/20,0)*2</f>
        <v>68</v>
      </c>
      <c r="J68" t="str">
        <f t="shared" ref="J68:J131" si="3">LEFT(F68,11)</f>
        <v>50292-06113</v>
      </c>
    </row>
    <row r="69" spans="1:10" ht="21" hidden="1" customHeight="1">
      <c r="A69" s="391" t="s">
        <v>462</v>
      </c>
      <c r="B69" s="392" t="s">
        <v>463</v>
      </c>
      <c r="C69" s="392" t="s">
        <v>464</v>
      </c>
      <c r="D69" s="392" t="s">
        <v>360</v>
      </c>
      <c r="E69" s="392" t="s">
        <v>361</v>
      </c>
      <c r="F69" s="392" t="s">
        <v>477</v>
      </c>
      <c r="G69" s="392" t="s">
        <v>478</v>
      </c>
      <c r="H69" s="392">
        <v>40</v>
      </c>
      <c r="I69" s="392">
        <f t="shared" si="2"/>
        <v>110</v>
      </c>
      <c r="J69" t="str">
        <f t="shared" si="3"/>
        <v>50292-06113</v>
      </c>
    </row>
    <row r="70" spans="1:10" ht="21" hidden="1" customHeight="1">
      <c r="A70" s="391" t="s">
        <v>462</v>
      </c>
      <c r="B70" s="392" t="s">
        <v>463</v>
      </c>
      <c r="C70" s="392" t="s">
        <v>464</v>
      </c>
      <c r="D70" s="392" t="s">
        <v>360</v>
      </c>
      <c r="E70" s="392" t="s">
        <v>361</v>
      </c>
      <c r="F70" s="392" t="s">
        <v>479</v>
      </c>
      <c r="G70" s="392" t="s">
        <v>480</v>
      </c>
      <c r="H70" s="392">
        <v>31</v>
      </c>
      <c r="I70" s="392">
        <f t="shared" si="2"/>
        <v>90</v>
      </c>
      <c r="J70" t="str">
        <f t="shared" si="3"/>
        <v>50292-06113</v>
      </c>
    </row>
    <row r="71" spans="1:10" ht="21" hidden="1" customHeight="1">
      <c r="A71" s="391" t="s">
        <v>462</v>
      </c>
      <c r="B71" s="392" t="s">
        <v>463</v>
      </c>
      <c r="C71" s="392" t="s">
        <v>464</v>
      </c>
      <c r="D71" s="392" t="s">
        <v>360</v>
      </c>
      <c r="E71" s="392" t="s">
        <v>361</v>
      </c>
      <c r="F71" s="392" t="s">
        <v>481</v>
      </c>
      <c r="G71" s="392" t="s">
        <v>482</v>
      </c>
      <c r="H71" s="392">
        <v>25</v>
      </c>
      <c r="I71" s="392">
        <f t="shared" si="2"/>
        <v>76</v>
      </c>
      <c r="J71" t="str">
        <f t="shared" si="3"/>
        <v>50292-06113</v>
      </c>
    </row>
    <row r="72" spans="1:10" ht="21" hidden="1" customHeight="1">
      <c r="A72" s="391" t="s">
        <v>462</v>
      </c>
      <c r="B72" s="392" t="s">
        <v>463</v>
      </c>
      <c r="C72" s="392" t="s">
        <v>464</v>
      </c>
      <c r="D72" s="392" t="s">
        <v>360</v>
      </c>
      <c r="E72" s="392" t="s">
        <v>361</v>
      </c>
      <c r="F72" s="392" t="s">
        <v>483</v>
      </c>
      <c r="G72" s="392" t="s">
        <v>484</v>
      </c>
      <c r="H72" s="392">
        <v>15</v>
      </c>
      <c r="I72" s="392">
        <f t="shared" si="2"/>
        <v>54</v>
      </c>
      <c r="J72" t="str">
        <f t="shared" si="3"/>
        <v>50292-06113</v>
      </c>
    </row>
    <row r="73" spans="1:10" ht="21" hidden="1" customHeight="1">
      <c r="A73" s="391" t="s">
        <v>485</v>
      </c>
      <c r="B73" s="392" t="s">
        <v>486</v>
      </c>
      <c r="C73" s="392" t="s">
        <v>487</v>
      </c>
      <c r="D73" s="392" t="s">
        <v>440</v>
      </c>
      <c r="E73" s="392" t="s">
        <v>441</v>
      </c>
      <c r="F73" s="392" t="s">
        <v>488</v>
      </c>
      <c r="G73" s="392" t="s">
        <v>489</v>
      </c>
      <c r="H73" s="392">
        <v>19</v>
      </c>
      <c r="I73" s="392">
        <f t="shared" si="2"/>
        <v>64</v>
      </c>
      <c r="J73" t="str">
        <f t="shared" si="3"/>
        <v>50297-00001</v>
      </c>
    </row>
    <row r="74" spans="1:10" ht="21" hidden="1" customHeight="1">
      <c r="A74" s="391" t="s">
        <v>485</v>
      </c>
      <c r="B74" s="392" t="s">
        <v>486</v>
      </c>
      <c r="C74" s="392" t="s">
        <v>487</v>
      </c>
      <c r="D74" s="392" t="s">
        <v>440</v>
      </c>
      <c r="E74" s="392" t="s">
        <v>441</v>
      </c>
      <c r="F74" s="392" t="s">
        <v>490</v>
      </c>
      <c r="G74" s="392" t="s">
        <v>491</v>
      </c>
      <c r="H74" s="392">
        <v>44</v>
      </c>
      <c r="I74" s="392">
        <f t="shared" si="2"/>
        <v>120</v>
      </c>
      <c r="J74" t="str">
        <f t="shared" si="3"/>
        <v>50297-00001</v>
      </c>
    </row>
    <row r="75" spans="1:10" ht="21" hidden="1" customHeight="1">
      <c r="A75" s="391" t="s">
        <v>485</v>
      </c>
      <c r="B75" s="392" t="s">
        <v>486</v>
      </c>
      <c r="C75" s="392" t="s">
        <v>487</v>
      </c>
      <c r="D75" s="392" t="s">
        <v>440</v>
      </c>
      <c r="E75" s="392" t="s">
        <v>441</v>
      </c>
      <c r="F75" s="392" t="s">
        <v>492</v>
      </c>
      <c r="G75" s="392" t="s">
        <v>493</v>
      </c>
      <c r="H75" s="392">
        <v>45</v>
      </c>
      <c r="I75" s="392">
        <f t="shared" si="2"/>
        <v>122</v>
      </c>
      <c r="J75" t="str">
        <f t="shared" si="3"/>
        <v>50297-00001</v>
      </c>
    </row>
    <row r="76" spans="1:10" ht="21" hidden="1" customHeight="1">
      <c r="A76" s="391" t="s">
        <v>485</v>
      </c>
      <c r="B76" s="392" t="s">
        <v>486</v>
      </c>
      <c r="C76" s="392" t="s">
        <v>487</v>
      </c>
      <c r="D76" s="392" t="s">
        <v>440</v>
      </c>
      <c r="E76" s="392" t="s">
        <v>441</v>
      </c>
      <c r="F76" s="392" t="s">
        <v>494</v>
      </c>
      <c r="G76" s="392" t="s">
        <v>495</v>
      </c>
      <c r="H76" s="392">
        <v>23</v>
      </c>
      <c r="I76" s="392">
        <f t="shared" si="2"/>
        <v>72</v>
      </c>
      <c r="J76" t="str">
        <f t="shared" si="3"/>
        <v>50297-00001</v>
      </c>
    </row>
    <row r="77" spans="1:10" ht="21" hidden="1" customHeight="1">
      <c r="A77" s="391" t="s">
        <v>485</v>
      </c>
      <c r="B77" s="392" t="s">
        <v>486</v>
      </c>
      <c r="C77" s="392" t="s">
        <v>487</v>
      </c>
      <c r="D77" s="392" t="s">
        <v>440</v>
      </c>
      <c r="E77" s="392" t="s">
        <v>441</v>
      </c>
      <c r="F77" s="392" t="s">
        <v>496</v>
      </c>
      <c r="G77" s="392" t="s">
        <v>497</v>
      </c>
      <c r="H77" s="392">
        <v>19</v>
      </c>
      <c r="I77" s="392">
        <f t="shared" si="2"/>
        <v>64</v>
      </c>
      <c r="J77" t="str">
        <f t="shared" si="3"/>
        <v>50297-00001</v>
      </c>
    </row>
    <row r="78" spans="1:10" ht="21" hidden="1" customHeight="1">
      <c r="A78" s="391" t="s">
        <v>485</v>
      </c>
      <c r="B78" s="392" t="s">
        <v>486</v>
      </c>
      <c r="C78" s="392" t="s">
        <v>487</v>
      </c>
      <c r="D78" s="392" t="s">
        <v>360</v>
      </c>
      <c r="E78" s="392" t="s">
        <v>361</v>
      </c>
      <c r="F78" s="392" t="s">
        <v>498</v>
      </c>
      <c r="G78" s="392" t="s">
        <v>499</v>
      </c>
      <c r="H78" s="392">
        <v>16</v>
      </c>
      <c r="I78" s="392">
        <f t="shared" si="2"/>
        <v>56</v>
      </c>
      <c r="J78" t="str">
        <f t="shared" si="3"/>
        <v>50297-06113</v>
      </c>
    </row>
    <row r="79" spans="1:10" ht="21" hidden="1" customHeight="1">
      <c r="A79" s="391" t="s">
        <v>485</v>
      </c>
      <c r="B79" s="392" t="s">
        <v>486</v>
      </c>
      <c r="C79" s="392" t="s">
        <v>487</v>
      </c>
      <c r="D79" s="392" t="s">
        <v>360</v>
      </c>
      <c r="E79" s="392" t="s">
        <v>361</v>
      </c>
      <c r="F79" s="392" t="s">
        <v>500</v>
      </c>
      <c r="G79" s="392" t="s">
        <v>501</v>
      </c>
      <c r="H79" s="392">
        <v>37</v>
      </c>
      <c r="I79" s="392">
        <f t="shared" si="2"/>
        <v>104</v>
      </c>
      <c r="J79" t="str">
        <f t="shared" si="3"/>
        <v>50297-06113</v>
      </c>
    </row>
    <row r="80" spans="1:10" ht="21" hidden="1" customHeight="1">
      <c r="A80" s="391" t="s">
        <v>485</v>
      </c>
      <c r="B80" s="392" t="s">
        <v>486</v>
      </c>
      <c r="C80" s="392" t="s">
        <v>487</v>
      </c>
      <c r="D80" s="392" t="s">
        <v>360</v>
      </c>
      <c r="E80" s="392" t="s">
        <v>361</v>
      </c>
      <c r="F80" s="392" t="s">
        <v>502</v>
      </c>
      <c r="G80" s="392" t="s">
        <v>503</v>
      </c>
      <c r="H80" s="392">
        <v>39</v>
      </c>
      <c r="I80" s="392">
        <f t="shared" si="2"/>
        <v>108</v>
      </c>
      <c r="J80" t="str">
        <f t="shared" si="3"/>
        <v>50297-06113</v>
      </c>
    </row>
    <row r="81" spans="1:10" ht="21" hidden="1" customHeight="1">
      <c r="A81" s="391" t="s">
        <v>485</v>
      </c>
      <c r="B81" s="392" t="s">
        <v>486</v>
      </c>
      <c r="C81" s="392" t="s">
        <v>487</v>
      </c>
      <c r="D81" s="392" t="s">
        <v>360</v>
      </c>
      <c r="E81" s="392" t="s">
        <v>361</v>
      </c>
      <c r="F81" s="392" t="s">
        <v>504</v>
      </c>
      <c r="G81" s="392" t="s">
        <v>505</v>
      </c>
      <c r="H81" s="392">
        <v>22</v>
      </c>
      <c r="I81" s="392">
        <f t="shared" si="2"/>
        <v>70</v>
      </c>
      <c r="J81" t="str">
        <f t="shared" si="3"/>
        <v>50297-06113</v>
      </c>
    </row>
    <row r="82" spans="1:10" ht="21" hidden="1" customHeight="1">
      <c r="A82" s="391" t="s">
        <v>485</v>
      </c>
      <c r="B82" s="392" t="s">
        <v>486</v>
      </c>
      <c r="C82" s="392" t="s">
        <v>487</v>
      </c>
      <c r="D82" s="392" t="s">
        <v>360</v>
      </c>
      <c r="E82" s="392" t="s">
        <v>361</v>
      </c>
      <c r="F82" s="392" t="s">
        <v>506</v>
      </c>
      <c r="G82" s="392" t="s">
        <v>507</v>
      </c>
      <c r="H82" s="392">
        <v>17</v>
      </c>
      <c r="I82" s="392">
        <f t="shared" si="2"/>
        <v>58</v>
      </c>
      <c r="J82" t="str">
        <f t="shared" si="3"/>
        <v>50297-06113</v>
      </c>
    </row>
    <row r="83" spans="1:10" ht="21" hidden="1" customHeight="1">
      <c r="A83" s="391" t="s">
        <v>485</v>
      </c>
      <c r="B83" s="392" t="s">
        <v>486</v>
      </c>
      <c r="C83" s="392" t="s">
        <v>487</v>
      </c>
      <c r="D83" s="392" t="s">
        <v>508</v>
      </c>
      <c r="E83" s="392" t="s">
        <v>509</v>
      </c>
      <c r="F83" s="392" t="s">
        <v>510</v>
      </c>
      <c r="G83" s="392" t="s">
        <v>511</v>
      </c>
      <c r="H83" s="392">
        <v>13</v>
      </c>
      <c r="I83" s="392">
        <f t="shared" si="2"/>
        <v>50</v>
      </c>
      <c r="J83" t="str">
        <f t="shared" si="3"/>
        <v>50297-02077</v>
      </c>
    </row>
    <row r="84" spans="1:10" ht="21" hidden="1" customHeight="1">
      <c r="A84" s="391" t="s">
        <v>485</v>
      </c>
      <c r="B84" s="392" t="s">
        <v>486</v>
      </c>
      <c r="C84" s="392" t="s">
        <v>487</v>
      </c>
      <c r="D84" s="392" t="s">
        <v>508</v>
      </c>
      <c r="E84" s="392" t="s">
        <v>509</v>
      </c>
      <c r="F84" s="392" t="s">
        <v>512</v>
      </c>
      <c r="G84" s="392" t="s">
        <v>513</v>
      </c>
      <c r="H84" s="392">
        <v>32</v>
      </c>
      <c r="I84" s="392">
        <f t="shared" si="2"/>
        <v>94</v>
      </c>
      <c r="J84" t="str">
        <f t="shared" si="3"/>
        <v>50297-02077</v>
      </c>
    </row>
    <row r="85" spans="1:10" ht="21" hidden="1" customHeight="1">
      <c r="A85" s="391" t="s">
        <v>485</v>
      </c>
      <c r="B85" s="392" t="s">
        <v>486</v>
      </c>
      <c r="C85" s="392" t="s">
        <v>487</v>
      </c>
      <c r="D85" s="392" t="s">
        <v>508</v>
      </c>
      <c r="E85" s="392" t="s">
        <v>509</v>
      </c>
      <c r="F85" s="392" t="s">
        <v>514</v>
      </c>
      <c r="G85" s="392" t="s">
        <v>515</v>
      </c>
      <c r="H85" s="392">
        <v>33</v>
      </c>
      <c r="I85" s="392">
        <f t="shared" si="2"/>
        <v>96</v>
      </c>
      <c r="J85" t="str">
        <f t="shared" si="3"/>
        <v>50297-02077</v>
      </c>
    </row>
    <row r="86" spans="1:10" ht="21" hidden="1" customHeight="1">
      <c r="A86" s="391" t="s">
        <v>485</v>
      </c>
      <c r="B86" s="392" t="s">
        <v>486</v>
      </c>
      <c r="C86" s="392" t="s">
        <v>487</v>
      </c>
      <c r="D86" s="392" t="s">
        <v>508</v>
      </c>
      <c r="E86" s="392" t="s">
        <v>509</v>
      </c>
      <c r="F86" s="392" t="s">
        <v>516</v>
      </c>
      <c r="G86" s="392" t="s">
        <v>517</v>
      </c>
      <c r="H86" s="392">
        <v>22</v>
      </c>
      <c r="I86" s="392">
        <f t="shared" si="2"/>
        <v>70</v>
      </c>
      <c r="J86" t="str">
        <f t="shared" si="3"/>
        <v>50297-02077</v>
      </c>
    </row>
    <row r="87" spans="1:10" ht="21" hidden="1" customHeight="1">
      <c r="A87" s="391" t="s">
        <v>485</v>
      </c>
      <c r="B87" s="392" t="s">
        <v>486</v>
      </c>
      <c r="C87" s="392" t="s">
        <v>487</v>
      </c>
      <c r="D87" s="392" t="s">
        <v>508</v>
      </c>
      <c r="E87" s="392" t="s">
        <v>509</v>
      </c>
      <c r="F87" s="392" t="s">
        <v>518</v>
      </c>
      <c r="G87" s="392" t="s">
        <v>519</v>
      </c>
      <c r="H87" s="392">
        <v>14</v>
      </c>
      <c r="I87" s="392">
        <f t="shared" si="2"/>
        <v>52</v>
      </c>
      <c r="J87" t="str">
        <f t="shared" si="3"/>
        <v>50297-02077</v>
      </c>
    </row>
    <row r="88" spans="1:10" ht="21" hidden="1" customHeight="1">
      <c r="A88" s="391" t="s">
        <v>485</v>
      </c>
      <c r="B88" s="392" t="s">
        <v>486</v>
      </c>
      <c r="C88" s="392" t="s">
        <v>487</v>
      </c>
      <c r="D88" s="392" t="s">
        <v>412</v>
      </c>
      <c r="E88" s="392" t="s">
        <v>413</v>
      </c>
      <c r="F88" s="392" t="s">
        <v>520</v>
      </c>
      <c r="G88" s="392" t="s">
        <v>521</v>
      </c>
      <c r="H88" s="392">
        <v>21</v>
      </c>
      <c r="I88" s="392">
        <f t="shared" si="2"/>
        <v>68</v>
      </c>
      <c r="J88" t="str">
        <f t="shared" si="3"/>
        <v>50297-01898</v>
      </c>
    </row>
    <row r="89" spans="1:10" ht="21" hidden="1" customHeight="1">
      <c r="A89" s="391" t="s">
        <v>485</v>
      </c>
      <c r="B89" s="392" t="s">
        <v>486</v>
      </c>
      <c r="C89" s="392" t="s">
        <v>487</v>
      </c>
      <c r="D89" s="392" t="s">
        <v>412</v>
      </c>
      <c r="E89" s="392" t="s">
        <v>413</v>
      </c>
      <c r="F89" s="392" t="s">
        <v>522</v>
      </c>
      <c r="G89" s="392" t="s">
        <v>523</v>
      </c>
      <c r="H89" s="392">
        <v>45</v>
      </c>
      <c r="I89" s="392">
        <f t="shared" si="2"/>
        <v>122</v>
      </c>
      <c r="J89" t="str">
        <f t="shared" si="3"/>
        <v>50297-01898</v>
      </c>
    </row>
    <row r="90" spans="1:10" ht="21" hidden="1" customHeight="1">
      <c r="A90" s="391" t="s">
        <v>485</v>
      </c>
      <c r="B90" s="392" t="s">
        <v>486</v>
      </c>
      <c r="C90" s="392" t="s">
        <v>487</v>
      </c>
      <c r="D90" s="392" t="s">
        <v>412</v>
      </c>
      <c r="E90" s="392" t="s">
        <v>413</v>
      </c>
      <c r="F90" s="392" t="s">
        <v>524</v>
      </c>
      <c r="G90" s="392" t="s">
        <v>525</v>
      </c>
      <c r="H90" s="392">
        <v>49</v>
      </c>
      <c r="I90" s="392">
        <f t="shared" si="2"/>
        <v>132</v>
      </c>
      <c r="J90" t="str">
        <f t="shared" si="3"/>
        <v>50297-01898</v>
      </c>
    </row>
    <row r="91" spans="1:10" ht="21" hidden="1" customHeight="1">
      <c r="A91" s="391" t="s">
        <v>485</v>
      </c>
      <c r="B91" s="392" t="s">
        <v>486</v>
      </c>
      <c r="C91" s="392" t="s">
        <v>487</v>
      </c>
      <c r="D91" s="392" t="s">
        <v>412</v>
      </c>
      <c r="E91" s="392" t="s">
        <v>413</v>
      </c>
      <c r="F91" s="392" t="s">
        <v>526</v>
      </c>
      <c r="G91" s="392" t="s">
        <v>527</v>
      </c>
      <c r="H91" s="392">
        <v>26</v>
      </c>
      <c r="I91" s="392">
        <f t="shared" si="2"/>
        <v>78</v>
      </c>
      <c r="J91" t="str">
        <f t="shared" si="3"/>
        <v>50297-01898</v>
      </c>
    </row>
    <row r="92" spans="1:10" ht="21" hidden="1" customHeight="1">
      <c r="A92" s="391" t="s">
        <v>485</v>
      </c>
      <c r="B92" s="392" t="s">
        <v>486</v>
      </c>
      <c r="C92" s="392" t="s">
        <v>487</v>
      </c>
      <c r="D92" s="392" t="s">
        <v>412</v>
      </c>
      <c r="E92" s="392" t="s">
        <v>413</v>
      </c>
      <c r="F92" s="392" t="s">
        <v>528</v>
      </c>
      <c r="G92" s="392" t="s">
        <v>529</v>
      </c>
      <c r="H92" s="392">
        <v>14</v>
      </c>
      <c r="I92" s="392">
        <f t="shared" si="2"/>
        <v>52</v>
      </c>
      <c r="J92" t="str">
        <f t="shared" si="3"/>
        <v>50297-01898</v>
      </c>
    </row>
    <row r="93" spans="1:10" ht="21" hidden="1" customHeight="1">
      <c r="A93" s="391" t="s">
        <v>530</v>
      </c>
      <c r="B93" s="392" t="s">
        <v>531</v>
      </c>
      <c r="C93" s="392" t="s">
        <v>532</v>
      </c>
      <c r="D93" s="392" t="s">
        <v>440</v>
      </c>
      <c r="E93" s="392" t="s">
        <v>441</v>
      </c>
      <c r="F93" s="392" t="s">
        <v>533</v>
      </c>
      <c r="G93" s="392" t="s">
        <v>534</v>
      </c>
      <c r="H93" s="392">
        <v>18</v>
      </c>
      <c r="I93" s="392">
        <f t="shared" si="2"/>
        <v>60</v>
      </c>
      <c r="J93" t="str">
        <f t="shared" si="3"/>
        <v>50298-00001</v>
      </c>
    </row>
    <row r="94" spans="1:10" ht="21" hidden="1" customHeight="1">
      <c r="A94" s="391" t="s">
        <v>530</v>
      </c>
      <c r="B94" s="392" t="s">
        <v>531</v>
      </c>
      <c r="C94" s="392" t="s">
        <v>532</v>
      </c>
      <c r="D94" s="392" t="s">
        <v>440</v>
      </c>
      <c r="E94" s="392" t="s">
        <v>441</v>
      </c>
      <c r="F94" s="392" t="s">
        <v>535</v>
      </c>
      <c r="G94" s="392" t="s">
        <v>536</v>
      </c>
      <c r="H94" s="392">
        <v>35</v>
      </c>
      <c r="I94" s="392">
        <f t="shared" si="2"/>
        <v>100</v>
      </c>
      <c r="J94" t="str">
        <f t="shared" si="3"/>
        <v>50298-00001</v>
      </c>
    </row>
    <row r="95" spans="1:10" ht="21" hidden="1" customHeight="1">
      <c r="A95" s="391" t="s">
        <v>530</v>
      </c>
      <c r="B95" s="392" t="s">
        <v>531</v>
      </c>
      <c r="C95" s="392" t="s">
        <v>532</v>
      </c>
      <c r="D95" s="392" t="s">
        <v>440</v>
      </c>
      <c r="E95" s="392" t="s">
        <v>441</v>
      </c>
      <c r="F95" s="392" t="s">
        <v>537</v>
      </c>
      <c r="G95" s="392" t="s">
        <v>538</v>
      </c>
      <c r="H95" s="392">
        <v>39</v>
      </c>
      <c r="I95" s="392">
        <f t="shared" si="2"/>
        <v>108</v>
      </c>
      <c r="J95" t="str">
        <f t="shared" si="3"/>
        <v>50298-00001</v>
      </c>
    </row>
    <row r="96" spans="1:10" ht="21" hidden="1" customHeight="1">
      <c r="A96" s="391" t="s">
        <v>530</v>
      </c>
      <c r="B96" s="392" t="s">
        <v>531</v>
      </c>
      <c r="C96" s="392" t="s">
        <v>532</v>
      </c>
      <c r="D96" s="392" t="s">
        <v>440</v>
      </c>
      <c r="E96" s="392" t="s">
        <v>441</v>
      </c>
      <c r="F96" s="392" t="s">
        <v>539</v>
      </c>
      <c r="G96" s="392" t="s">
        <v>540</v>
      </c>
      <c r="H96" s="392">
        <v>21</v>
      </c>
      <c r="I96" s="392">
        <f t="shared" si="2"/>
        <v>68</v>
      </c>
      <c r="J96" t="str">
        <f t="shared" si="3"/>
        <v>50298-00001</v>
      </c>
    </row>
    <row r="97" spans="1:10" ht="21" hidden="1" customHeight="1">
      <c r="A97" s="391" t="s">
        <v>530</v>
      </c>
      <c r="B97" s="392" t="s">
        <v>531</v>
      </c>
      <c r="C97" s="392" t="s">
        <v>532</v>
      </c>
      <c r="D97" s="392" t="s">
        <v>440</v>
      </c>
      <c r="E97" s="392" t="s">
        <v>441</v>
      </c>
      <c r="F97" s="392" t="s">
        <v>541</v>
      </c>
      <c r="G97" s="392" t="s">
        <v>542</v>
      </c>
      <c r="H97" s="392">
        <v>15</v>
      </c>
      <c r="I97" s="392">
        <f t="shared" si="2"/>
        <v>54</v>
      </c>
      <c r="J97" t="str">
        <f t="shared" si="3"/>
        <v>50298-00001</v>
      </c>
    </row>
    <row r="98" spans="1:10" ht="21" hidden="1" customHeight="1">
      <c r="A98" s="391" t="s">
        <v>530</v>
      </c>
      <c r="B98" s="392" t="s">
        <v>531</v>
      </c>
      <c r="C98" s="392" t="s">
        <v>532</v>
      </c>
      <c r="D98" s="392" t="s">
        <v>508</v>
      </c>
      <c r="E98" s="392" t="s">
        <v>509</v>
      </c>
      <c r="F98" s="392" t="s">
        <v>543</v>
      </c>
      <c r="G98" s="392" t="s">
        <v>544</v>
      </c>
      <c r="H98" s="392">
        <v>17</v>
      </c>
      <c r="I98" s="392">
        <f t="shared" si="2"/>
        <v>58</v>
      </c>
      <c r="J98" t="str">
        <f t="shared" si="3"/>
        <v>50298-02077</v>
      </c>
    </row>
    <row r="99" spans="1:10" ht="21" hidden="1" customHeight="1">
      <c r="A99" s="391" t="s">
        <v>530</v>
      </c>
      <c r="B99" s="392" t="s">
        <v>531</v>
      </c>
      <c r="C99" s="392" t="s">
        <v>532</v>
      </c>
      <c r="D99" s="392" t="s">
        <v>508</v>
      </c>
      <c r="E99" s="392" t="s">
        <v>509</v>
      </c>
      <c r="F99" s="392" t="s">
        <v>545</v>
      </c>
      <c r="G99" s="392" t="s">
        <v>546</v>
      </c>
      <c r="H99" s="392">
        <v>33</v>
      </c>
      <c r="I99" s="392">
        <f t="shared" si="2"/>
        <v>96</v>
      </c>
      <c r="J99" t="str">
        <f t="shared" si="3"/>
        <v>50298-02077</v>
      </c>
    </row>
    <row r="100" spans="1:10" ht="21" hidden="1" customHeight="1">
      <c r="A100" s="391" t="s">
        <v>530</v>
      </c>
      <c r="B100" s="392" t="s">
        <v>531</v>
      </c>
      <c r="C100" s="392" t="s">
        <v>532</v>
      </c>
      <c r="D100" s="392" t="s">
        <v>508</v>
      </c>
      <c r="E100" s="392" t="s">
        <v>509</v>
      </c>
      <c r="F100" s="392" t="s">
        <v>547</v>
      </c>
      <c r="G100" s="392" t="s">
        <v>548</v>
      </c>
      <c r="H100" s="392">
        <v>40</v>
      </c>
      <c r="I100" s="392">
        <f t="shared" si="2"/>
        <v>110</v>
      </c>
      <c r="J100" t="str">
        <f t="shared" si="3"/>
        <v>50298-02077</v>
      </c>
    </row>
    <row r="101" spans="1:10" ht="21" hidden="1" customHeight="1">
      <c r="A101" s="391" t="s">
        <v>530</v>
      </c>
      <c r="B101" s="392" t="s">
        <v>531</v>
      </c>
      <c r="C101" s="392" t="s">
        <v>532</v>
      </c>
      <c r="D101" s="392" t="s">
        <v>508</v>
      </c>
      <c r="E101" s="392" t="s">
        <v>509</v>
      </c>
      <c r="F101" s="392" t="s">
        <v>549</v>
      </c>
      <c r="G101" s="392" t="s">
        <v>550</v>
      </c>
      <c r="H101" s="392">
        <v>23</v>
      </c>
      <c r="I101" s="392">
        <f t="shared" si="2"/>
        <v>72</v>
      </c>
      <c r="J101" t="str">
        <f t="shared" si="3"/>
        <v>50298-02077</v>
      </c>
    </row>
    <row r="102" spans="1:10" ht="21" hidden="1" customHeight="1">
      <c r="A102" s="391" t="s">
        <v>530</v>
      </c>
      <c r="B102" s="392" t="s">
        <v>531</v>
      </c>
      <c r="C102" s="392" t="s">
        <v>532</v>
      </c>
      <c r="D102" s="392" t="s">
        <v>508</v>
      </c>
      <c r="E102" s="392" t="s">
        <v>509</v>
      </c>
      <c r="F102" s="392" t="s">
        <v>551</v>
      </c>
      <c r="G102" s="392" t="s">
        <v>552</v>
      </c>
      <c r="H102" s="392">
        <v>16</v>
      </c>
      <c r="I102" s="392">
        <f t="shared" si="2"/>
        <v>56</v>
      </c>
      <c r="J102" t="str">
        <f t="shared" si="3"/>
        <v>50298-02077</v>
      </c>
    </row>
    <row r="103" spans="1:10" ht="21" hidden="1" customHeight="1">
      <c r="A103" s="391" t="s">
        <v>530</v>
      </c>
      <c r="B103" s="392" t="s">
        <v>531</v>
      </c>
      <c r="C103" s="392" t="s">
        <v>532</v>
      </c>
      <c r="D103" s="392" t="s">
        <v>412</v>
      </c>
      <c r="E103" s="392" t="s">
        <v>413</v>
      </c>
      <c r="F103" s="392" t="s">
        <v>553</v>
      </c>
      <c r="G103" s="392" t="s">
        <v>554</v>
      </c>
      <c r="H103" s="392">
        <v>23</v>
      </c>
      <c r="I103" s="392">
        <f t="shared" si="2"/>
        <v>72</v>
      </c>
      <c r="J103" t="str">
        <f t="shared" si="3"/>
        <v>50298-01898</v>
      </c>
    </row>
    <row r="104" spans="1:10" ht="21" hidden="1" customHeight="1">
      <c r="A104" s="391" t="s">
        <v>530</v>
      </c>
      <c r="B104" s="392" t="s">
        <v>531</v>
      </c>
      <c r="C104" s="392" t="s">
        <v>532</v>
      </c>
      <c r="D104" s="392" t="s">
        <v>412</v>
      </c>
      <c r="E104" s="392" t="s">
        <v>413</v>
      </c>
      <c r="F104" s="392" t="s">
        <v>555</v>
      </c>
      <c r="G104" s="392" t="s">
        <v>556</v>
      </c>
      <c r="H104" s="392">
        <v>38</v>
      </c>
      <c r="I104" s="392">
        <f t="shared" si="2"/>
        <v>106</v>
      </c>
      <c r="J104" t="str">
        <f t="shared" si="3"/>
        <v>50298-01898</v>
      </c>
    </row>
    <row r="105" spans="1:10" ht="21" hidden="1" customHeight="1">
      <c r="A105" s="391" t="s">
        <v>530</v>
      </c>
      <c r="B105" s="392" t="s">
        <v>531</v>
      </c>
      <c r="C105" s="392" t="s">
        <v>532</v>
      </c>
      <c r="D105" s="392" t="s">
        <v>412</v>
      </c>
      <c r="E105" s="392" t="s">
        <v>413</v>
      </c>
      <c r="F105" s="392" t="s">
        <v>557</v>
      </c>
      <c r="G105" s="392" t="s">
        <v>558</v>
      </c>
      <c r="H105" s="392">
        <v>43</v>
      </c>
      <c r="I105" s="392">
        <f t="shared" si="2"/>
        <v>116</v>
      </c>
      <c r="J105" t="str">
        <f t="shared" si="3"/>
        <v>50298-01898</v>
      </c>
    </row>
    <row r="106" spans="1:10" ht="21" hidden="1" customHeight="1">
      <c r="A106" s="391" t="s">
        <v>530</v>
      </c>
      <c r="B106" s="392" t="s">
        <v>531</v>
      </c>
      <c r="C106" s="392" t="s">
        <v>532</v>
      </c>
      <c r="D106" s="392" t="s">
        <v>412</v>
      </c>
      <c r="E106" s="392" t="s">
        <v>413</v>
      </c>
      <c r="F106" s="392" t="s">
        <v>559</v>
      </c>
      <c r="G106" s="392" t="s">
        <v>560</v>
      </c>
      <c r="H106" s="392">
        <v>27</v>
      </c>
      <c r="I106" s="392">
        <f t="shared" si="2"/>
        <v>80</v>
      </c>
      <c r="J106" t="str">
        <f t="shared" si="3"/>
        <v>50298-01898</v>
      </c>
    </row>
    <row r="107" spans="1:10" ht="21" hidden="1" customHeight="1">
      <c r="A107" s="391" t="s">
        <v>530</v>
      </c>
      <c r="B107" s="392" t="s">
        <v>531</v>
      </c>
      <c r="C107" s="392" t="s">
        <v>532</v>
      </c>
      <c r="D107" s="392" t="s">
        <v>412</v>
      </c>
      <c r="E107" s="392" t="s">
        <v>413</v>
      </c>
      <c r="F107" s="392" t="s">
        <v>561</v>
      </c>
      <c r="G107" s="392" t="s">
        <v>562</v>
      </c>
      <c r="H107" s="392">
        <v>18</v>
      </c>
      <c r="I107" s="392">
        <f t="shared" si="2"/>
        <v>60</v>
      </c>
      <c r="J107" t="str">
        <f t="shared" si="3"/>
        <v>50298-01898</v>
      </c>
    </row>
    <row r="108" spans="1:10" ht="21" hidden="1" customHeight="1">
      <c r="A108" s="391" t="s">
        <v>563</v>
      </c>
      <c r="B108" s="392" t="s">
        <v>564</v>
      </c>
      <c r="C108" s="392" t="s">
        <v>565</v>
      </c>
      <c r="D108" s="392" t="s">
        <v>360</v>
      </c>
      <c r="E108" s="392" t="s">
        <v>361</v>
      </c>
      <c r="F108" s="392" t="s">
        <v>566</v>
      </c>
      <c r="G108" s="392" t="s">
        <v>567</v>
      </c>
      <c r="H108" s="392">
        <v>15</v>
      </c>
      <c r="I108" s="392">
        <f t="shared" si="2"/>
        <v>54</v>
      </c>
      <c r="J108" t="str">
        <f t="shared" si="3"/>
        <v>50307-06113</v>
      </c>
    </row>
    <row r="109" spans="1:10" ht="21" hidden="1" customHeight="1">
      <c r="A109" s="391" t="s">
        <v>563</v>
      </c>
      <c r="B109" s="392" t="s">
        <v>564</v>
      </c>
      <c r="C109" s="392" t="s">
        <v>565</v>
      </c>
      <c r="D109" s="392" t="s">
        <v>360</v>
      </c>
      <c r="E109" s="392" t="s">
        <v>361</v>
      </c>
      <c r="F109" s="392" t="s">
        <v>568</v>
      </c>
      <c r="G109" s="392" t="s">
        <v>569</v>
      </c>
      <c r="H109" s="392">
        <v>41</v>
      </c>
      <c r="I109" s="392">
        <f t="shared" si="2"/>
        <v>112</v>
      </c>
      <c r="J109" t="str">
        <f t="shared" si="3"/>
        <v>50307-06113</v>
      </c>
    </row>
    <row r="110" spans="1:10" ht="21" hidden="1" customHeight="1">
      <c r="A110" s="391" t="s">
        <v>563</v>
      </c>
      <c r="B110" s="392" t="s">
        <v>564</v>
      </c>
      <c r="C110" s="392" t="s">
        <v>565</v>
      </c>
      <c r="D110" s="392" t="s">
        <v>360</v>
      </c>
      <c r="E110" s="392" t="s">
        <v>361</v>
      </c>
      <c r="F110" s="392" t="s">
        <v>570</v>
      </c>
      <c r="G110" s="392" t="s">
        <v>571</v>
      </c>
      <c r="H110" s="392">
        <v>48</v>
      </c>
      <c r="I110" s="392">
        <f t="shared" si="2"/>
        <v>130</v>
      </c>
      <c r="J110" t="str">
        <f t="shared" si="3"/>
        <v>50307-06113</v>
      </c>
    </row>
    <row r="111" spans="1:10" ht="21" hidden="1" customHeight="1">
      <c r="A111" s="391" t="s">
        <v>563</v>
      </c>
      <c r="B111" s="392" t="s">
        <v>564</v>
      </c>
      <c r="C111" s="392" t="s">
        <v>565</v>
      </c>
      <c r="D111" s="392" t="s">
        <v>360</v>
      </c>
      <c r="E111" s="392" t="s">
        <v>361</v>
      </c>
      <c r="F111" s="392" t="s">
        <v>572</v>
      </c>
      <c r="G111" s="392" t="s">
        <v>573</v>
      </c>
      <c r="H111" s="392">
        <v>25</v>
      </c>
      <c r="I111" s="392">
        <f t="shared" si="2"/>
        <v>76</v>
      </c>
      <c r="J111" t="str">
        <f t="shared" si="3"/>
        <v>50307-06113</v>
      </c>
    </row>
    <row r="112" spans="1:10" ht="21" hidden="1" customHeight="1">
      <c r="A112" s="391" t="s">
        <v>563</v>
      </c>
      <c r="B112" s="392" t="s">
        <v>564</v>
      </c>
      <c r="C112" s="392" t="s">
        <v>565</v>
      </c>
      <c r="D112" s="392" t="s">
        <v>360</v>
      </c>
      <c r="E112" s="392" t="s">
        <v>361</v>
      </c>
      <c r="F112" s="392" t="s">
        <v>574</v>
      </c>
      <c r="G112" s="392" t="s">
        <v>575</v>
      </c>
      <c r="H112" s="392">
        <v>20</v>
      </c>
      <c r="I112" s="392">
        <f t="shared" si="2"/>
        <v>66</v>
      </c>
      <c r="J112" t="str">
        <f t="shared" si="3"/>
        <v>50307-06113</v>
      </c>
    </row>
    <row r="113" spans="1:10" ht="21" hidden="1" customHeight="1">
      <c r="A113" s="391" t="s">
        <v>576</v>
      </c>
      <c r="B113" s="392" t="s">
        <v>577</v>
      </c>
      <c r="C113" s="392" t="s">
        <v>578</v>
      </c>
      <c r="D113" s="392" t="s">
        <v>440</v>
      </c>
      <c r="E113" s="392" t="s">
        <v>441</v>
      </c>
      <c r="F113" s="392" t="s">
        <v>579</v>
      </c>
      <c r="G113" s="392" t="s">
        <v>580</v>
      </c>
      <c r="H113" s="392">
        <v>24</v>
      </c>
      <c r="I113" s="392">
        <f t="shared" si="2"/>
        <v>74</v>
      </c>
      <c r="J113" t="str">
        <f t="shared" si="3"/>
        <v>50310-00001</v>
      </c>
    </row>
    <row r="114" spans="1:10" ht="21" hidden="1" customHeight="1">
      <c r="A114" s="391" t="s">
        <v>576</v>
      </c>
      <c r="B114" s="392" t="s">
        <v>577</v>
      </c>
      <c r="C114" s="392" t="s">
        <v>578</v>
      </c>
      <c r="D114" s="392" t="s">
        <v>440</v>
      </c>
      <c r="E114" s="392" t="s">
        <v>441</v>
      </c>
      <c r="F114" s="392" t="s">
        <v>581</v>
      </c>
      <c r="G114" s="392" t="s">
        <v>582</v>
      </c>
      <c r="H114" s="392">
        <v>42</v>
      </c>
      <c r="I114" s="392">
        <f t="shared" si="2"/>
        <v>114</v>
      </c>
      <c r="J114" t="str">
        <f t="shared" si="3"/>
        <v>50310-00001</v>
      </c>
    </row>
    <row r="115" spans="1:10" ht="21" hidden="1" customHeight="1">
      <c r="A115" s="391" t="s">
        <v>576</v>
      </c>
      <c r="B115" s="392" t="s">
        <v>577</v>
      </c>
      <c r="C115" s="392" t="s">
        <v>578</v>
      </c>
      <c r="D115" s="392" t="s">
        <v>440</v>
      </c>
      <c r="E115" s="392" t="s">
        <v>441</v>
      </c>
      <c r="F115" s="392" t="s">
        <v>583</v>
      </c>
      <c r="G115" s="392" t="s">
        <v>584</v>
      </c>
      <c r="H115" s="392">
        <v>40</v>
      </c>
      <c r="I115" s="392">
        <f t="shared" si="2"/>
        <v>110</v>
      </c>
      <c r="J115" t="str">
        <f t="shared" si="3"/>
        <v>50310-00001</v>
      </c>
    </row>
    <row r="116" spans="1:10" ht="21" hidden="1" customHeight="1">
      <c r="A116" s="391" t="s">
        <v>576</v>
      </c>
      <c r="B116" s="392" t="s">
        <v>577</v>
      </c>
      <c r="C116" s="392" t="s">
        <v>578</v>
      </c>
      <c r="D116" s="392" t="s">
        <v>440</v>
      </c>
      <c r="E116" s="392" t="s">
        <v>441</v>
      </c>
      <c r="F116" s="392" t="s">
        <v>585</v>
      </c>
      <c r="G116" s="392" t="s">
        <v>586</v>
      </c>
      <c r="H116" s="392">
        <v>25</v>
      </c>
      <c r="I116" s="392">
        <f t="shared" si="2"/>
        <v>76</v>
      </c>
      <c r="J116" t="str">
        <f t="shared" si="3"/>
        <v>50310-00001</v>
      </c>
    </row>
    <row r="117" spans="1:10" ht="21" hidden="1" customHeight="1">
      <c r="A117" s="391" t="s">
        <v>576</v>
      </c>
      <c r="B117" s="392" t="s">
        <v>577</v>
      </c>
      <c r="C117" s="392" t="s">
        <v>578</v>
      </c>
      <c r="D117" s="392" t="s">
        <v>440</v>
      </c>
      <c r="E117" s="392" t="s">
        <v>441</v>
      </c>
      <c r="F117" s="392" t="s">
        <v>587</v>
      </c>
      <c r="G117" s="392" t="s">
        <v>588</v>
      </c>
      <c r="H117" s="392">
        <v>19</v>
      </c>
      <c r="I117" s="392">
        <f t="shared" si="2"/>
        <v>64</v>
      </c>
      <c r="J117" t="str">
        <f t="shared" si="3"/>
        <v>50310-00001</v>
      </c>
    </row>
    <row r="118" spans="1:10" ht="21" hidden="1" customHeight="1">
      <c r="A118" s="391" t="s">
        <v>576</v>
      </c>
      <c r="B118" s="392" t="s">
        <v>577</v>
      </c>
      <c r="C118" s="392" t="s">
        <v>578</v>
      </c>
      <c r="D118" s="392" t="s">
        <v>304</v>
      </c>
      <c r="E118" s="392" t="s">
        <v>305</v>
      </c>
      <c r="F118" s="392" t="s">
        <v>589</v>
      </c>
      <c r="G118" s="392" t="s">
        <v>590</v>
      </c>
      <c r="H118" s="392">
        <v>19</v>
      </c>
      <c r="I118" s="392">
        <f t="shared" si="2"/>
        <v>64</v>
      </c>
      <c r="J118" t="str">
        <f t="shared" si="3"/>
        <v>50310-05977</v>
      </c>
    </row>
    <row r="119" spans="1:10" ht="21" hidden="1" customHeight="1">
      <c r="A119" s="391" t="s">
        <v>576</v>
      </c>
      <c r="B119" s="392" t="s">
        <v>577</v>
      </c>
      <c r="C119" s="392" t="s">
        <v>578</v>
      </c>
      <c r="D119" s="392" t="s">
        <v>304</v>
      </c>
      <c r="E119" s="392" t="s">
        <v>305</v>
      </c>
      <c r="F119" s="392" t="s">
        <v>591</v>
      </c>
      <c r="G119" s="392" t="s">
        <v>592</v>
      </c>
      <c r="H119" s="392">
        <v>40</v>
      </c>
      <c r="I119" s="392">
        <f t="shared" si="2"/>
        <v>110</v>
      </c>
      <c r="J119" t="str">
        <f t="shared" si="3"/>
        <v>50310-05977</v>
      </c>
    </row>
    <row r="120" spans="1:10" ht="21" hidden="1" customHeight="1">
      <c r="A120" s="391" t="s">
        <v>576</v>
      </c>
      <c r="B120" s="392" t="s">
        <v>577</v>
      </c>
      <c r="C120" s="392" t="s">
        <v>578</v>
      </c>
      <c r="D120" s="392" t="s">
        <v>304</v>
      </c>
      <c r="E120" s="392" t="s">
        <v>305</v>
      </c>
      <c r="F120" s="392" t="s">
        <v>593</v>
      </c>
      <c r="G120" s="392" t="s">
        <v>594</v>
      </c>
      <c r="H120" s="392">
        <v>44</v>
      </c>
      <c r="I120" s="392">
        <f t="shared" si="2"/>
        <v>120</v>
      </c>
      <c r="J120" t="str">
        <f t="shared" si="3"/>
        <v>50310-05977</v>
      </c>
    </row>
    <row r="121" spans="1:10" ht="21" hidden="1" customHeight="1">
      <c r="A121" s="391" t="s">
        <v>576</v>
      </c>
      <c r="B121" s="392" t="s">
        <v>577</v>
      </c>
      <c r="C121" s="392" t="s">
        <v>578</v>
      </c>
      <c r="D121" s="392" t="s">
        <v>304</v>
      </c>
      <c r="E121" s="392" t="s">
        <v>305</v>
      </c>
      <c r="F121" s="392" t="s">
        <v>595</v>
      </c>
      <c r="G121" s="392" t="s">
        <v>596</v>
      </c>
      <c r="H121" s="392">
        <v>29</v>
      </c>
      <c r="I121" s="392">
        <f t="shared" si="2"/>
        <v>86</v>
      </c>
      <c r="J121" t="str">
        <f t="shared" si="3"/>
        <v>50310-05977</v>
      </c>
    </row>
    <row r="122" spans="1:10" ht="21" hidden="1" customHeight="1">
      <c r="A122" s="391" t="s">
        <v>576</v>
      </c>
      <c r="B122" s="392" t="s">
        <v>577</v>
      </c>
      <c r="C122" s="392" t="s">
        <v>578</v>
      </c>
      <c r="D122" s="392" t="s">
        <v>304</v>
      </c>
      <c r="E122" s="392" t="s">
        <v>305</v>
      </c>
      <c r="F122" s="392" t="s">
        <v>597</v>
      </c>
      <c r="G122" s="392" t="s">
        <v>598</v>
      </c>
      <c r="H122" s="392">
        <v>17</v>
      </c>
      <c r="I122" s="392">
        <f t="shared" si="2"/>
        <v>58</v>
      </c>
      <c r="J122" t="str">
        <f t="shared" si="3"/>
        <v>50310-05977</v>
      </c>
    </row>
    <row r="123" spans="1:10" ht="21" hidden="1" customHeight="1">
      <c r="A123" s="391" t="s">
        <v>576</v>
      </c>
      <c r="B123" s="392" t="s">
        <v>577</v>
      </c>
      <c r="C123" s="392" t="s">
        <v>578</v>
      </c>
      <c r="D123" s="392" t="s">
        <v>508</v>
      </c>
      <c r="E123" s="392" t="s">
        <v>509</v>
      </c>
      <c r="F123" s="392" t="s">
        <v>599</v>
      </c>
      <c r="G123" s="392" t="s">
        <v>600</v>
      </c>
      <c r="H123" s="392">
        <v>18</v>
      </c>
      <c r="I123" s="392">
        <f t="shared" si="2"/>
        <v>60</v>
      </c>
      <c r="J123" t="str">
        <f t="shared" si="3"/>
        <v>50310-02077</v>
      </c>
    </row>
    <row r="124" spans="1:10" ht="21" hidden="1" customHeight="1">
      <c r="A124" s="391" t="s">
        <v>576</v>
      </c>
      <c r="B124" s="392" t="s">
        <v>577</v>
      </c>
      <c r="C124" s="392" t="s">
        <v>578</v>
      </c>
      <c r="D124" s="392" t="s">
        <v>508</v>
      </c>
      <c r="E124" s="392" t="s">
        <v>509</v>
      </c>
      <c r="F124" s="392" t="s">
        <v>601</v>
      </c>
      <c r="G124" s="392" t="s">
        <v>602</v>
      </c>
      <c r="H124" s="392">
        <v>34</v>
      </c>
      <c r="I124" s="392">
        <f t="shared" si="2"/>
        <v>98</v>
      </c>
      <c r="J124" t="str">
        <f t="shared" si="3"/>
        <v>50310-02077</v>
      </c>
    </row>
    <row r="125" spans="1:10" ht="21" hidden="1" customHeight="1">
      <c r="A125" s="391" t="s">
        <v>576</v>
      </c>
      <c r="B125" s="392" t="s">
        <v>577</v>
      </c>
      <c r="C125" s="392" t="s">
        <v>578</v>
      </c>
      <c r="D125" s="392" t="s">
        <v>508</v>
      </c>
      <c r="E125" s="392" t="s">
        <v>509</v>
      </c>
      <c r="F125" s="392" t="s">
        <v>603</v>
      </c>
      <c r="G125" s="392" t="s">
        <v>604</v>
      </c>
      <c r="H125" s="392">
        <v>36</v>
      </c>
      <c r="I125" s="392">
        <f t="shared" si="2"/>
        <v>102</v>
      </c>
      <c r="J125" t="str">
        <f t="shared" si="3"/>
        <v>50310-02077</v>
      </c>
    </row>
    <row r="126" spans="1:10" ht="21" hidden="1" customHeight="1">
      <c r="A126" s="391" t="s">
        <v>576</v>
      </c>
      <c r="B126" s="392" t="s">
        <v>577</v>
      </c>
      <c r="C126" s="392" t="s">
        <v>578</v>
      </c>
      <c r="D126" s="392" t="s">
        <v>508</v>
      </c>
      <c r="E126" s="392" t="s">
        <v>509</v>
      </c>
      <c r="F126" s="392" t="s">
        <v>605</v>
      </c>
      <c r="G126" s="392" t="s">
        <v>606</v>
      </c>
      <c r="H126" s="392">
        <v>22</v>
      </c>
      <c r="I126" s="392">
        <f t="shared" si="2"/>
        <v>70</v>
      </c>
      <c r="J126" t="str">
        <f t="shared" si="3"/>
        <v>50310-02077</v>
      </c>
    </row>
    <row r="127" spans="1:10" ht="21" hidden="1" customHeight="1">
      <c r="A127" s="391" t="s">
        <v>576</v>
      </c>
      <c r="B127" s="392" t="s">
        <v>577</v>
      </c>
      <c r="C127" s="392" t="s">
        <v>578</v>
      </c>
      <c r="D127" s="392" t="s">
        <v>508</v>
      </c>
      <c r="E127" s="392" t="s">
        <v>509</v>
      </c>
      <c r="F127" s="392" t="s">
        <v>607</v>
      </c>
      <c r="G127" s="392" t="s">
        <v>608</v>
      </c>
      <c r="H127" s="392">
        <v>15</v>
      </c>
      <c r="I127" s="392">
        <f t="shared" si="2"/>
        <v>54</v>
      </c>
      <c r="J127" t="str">
        <f t="shared" si="3"/>
        <v>50310-02077</v>
      </c>
    </row>
    <row r="128" spans="1:10" ht="21" hidden="1" customHeight="1">
      <c r="A128" s="391" t="s">
        <v>576</v>
      </c>
      <c r="B128" s="392" t="s">
        <v>577</v>
      </c>
      <c r="C128" s="392" t="s">
        <v>578</v>
      </c>
      <c r="D128" s="392" t="s">
        <v>412</v>
      </c>
      <c r="E128" s="392" t="s">
        <v>413</v>
      </c>
      <c r="F128" s="392" t="s">
        <v>609</v>
      </c>
      <c r="G128" s="392" t="s">
        <v>610</v>
      </c>
      <c r="H128" s="392">
        <v>24</v>
      </c>
      <c r="I128" s="392">
        <f t="shared" si="2"/>
        <v>74</v>
      </c>
      <c r="J128" t="str">
        <f t="shared" si="3"/>
        <v>50310-01898</v>
      </c>
    </row>
    <row r="129" spans="1:10" ht="21" hidden="1" customHeight="1">
      <c r="A129" s="391" t="s">
        <v>576</v>
      </c>
      <c r="B129" s="392" t="s">
        <v>577</v>
      </c>
      <c r="C129" s="392" t="s">
        <v>578</v>
      </c>
      <c r="D129" s="392" t="s">
        <v>412</v>
      </c>
      <c r="E129" s="392" t="s">
        <v>413</v>
      </c>
      <c r="F129" s="392" t="s">
        <v>611</v>
      </c>
      <c r="G129" s="392" t="s">
        <v>612</v>
      </c>
      <c r="H129" s="392">
        <v>40</v>
      </c>
      <c r="I129" s="392">
        <f t="shared" si="2"/>
        <v>110</v>
      </c>
      <c r="J129" t="str">
        <f t="shared" si="3"/>
        <v>50310-01898</v>
      </c>
    </row>
    <row r="130" spans="1:10" ht="21" hidden="1" customHeight="1">
      <c r="A130" s="391" t="s">
        <v>576</v>
      </c>
      <c r="B130" s="392" t="s">
        <v>577</v>
      </c>
      <c r="C130" s="392" t="s">
        <v>578</v>
      </c>
      <c r="D130" s="392" t="s">
        <v>412</v>
      </c>
      <c r="E130" s="392" t="s">
        <v>413</v>
      </c>
      <c r="F130" s="392" t="s">
        <v>613</v>
      </c>
      <c r="G130" s="392" t="s">
        <v>614</v>
      </c>
      <c r="H130" s="392">
        <v>46</v>
      </c>
      <c r="I130" s="392">
        <f t="shared" si="2"/>
        <v>124</v>
      </c>
      <c r="J130" t="str">
        <f t="shared" si="3"/>
        <v>50310-01898</v>
      </c>
    </row>
    <row r="131" spans="1:10" ht="21" hidden="1" customHeight="1">
      <c r="A131" s="391" t="s">
        <v>576</v>
      </c>
      <c r="B131" s="392" t="s">
        <v>577</v>
      </c>
      <c r="C131" s="392" t="s">
        <v>578</v>
      </c>
      <c r="D131" s="392" t="s">
        <v>412</v>
      </c>
      <c r="E131" s="392" t="s">
        <v>413</v>
      </c>
      <c r="F131" s="392" t="s">
        <v>615</v>
      </c>
      <c r="G131" s="392" t="s">
        <v>616</v>
      </c>
      <c r="H131" s="392">
        <v>27</v>
      </c>
      <c r="I131" s="392">
        <f t="shared" si="2"/>
        <v>80</v>
      </c>
      <c r="J131" t="str">
        <f t="shared" si="3"/>
        <v>50310-01898</v>
      </c>
    </row>
    <row r="132" spans="1:10" ht="21" hidden="1" customHeight="1">
      <c r="A132" s="391" t="s">
        <v>576</v>
      </c>
      <c r="B132" s="392" t="s">
        <v>577</v>
      </c>
      <c r="C132" s="392" t="s">
        <v>578</v>
      </c>
      <c r="D132" s="392" t="s">
        <v>412</v>
      </c>
      <c r="E132" s="392" t="s">
        <v>413</v>
      </c>
      <c r="F132" s="392" t="s">
        <v>617</v>
      </c>
      <c r="G132" s="392" t="s">
        <v>618</v>
      </c>
      <c r="H132" s="392">
        <v>13</v>
      </c>
      <c r="I132" s="392">
        <f t="shared" ref="I132:I195" si="4">(ROUND(H132*$J$1,0)+$K$1)*2+ROUND((H132*$J$1)/20,0)*2</f>
        <v>50</v>
      </c>
      <c r="J132" t="str">
        <f t="shared" ref="J132:J195" si="5">LEFT(F132,11)</f>
        <v>50310-01898</v>
      </c>
    </row>
    <row r="133" spans="1:10" ht="21" hidden="1" customHeight="1">
      <c r="A133" s="391" t="s">
        <v>619</v>
      </c>
      <c r="B133" s="392" t="s">
        <v>620</v>
      </c>
      <c r="C133" s="392" t="s">
        <v>621</v>
      </c>
      <c r="D133" s="392" t="s">
        <v>440</v>
      </c>
      <c r="E133" s="392" t="s">
        <v>441</v>
      </c>
      <c r="F133" s="392" t="s">
        <v>622</v>
      </c>
      <c r="G133" s="392" t="s">
        <v>623</v>
      </c>
      <c r="H133" s="392">
        <v>18</v>
      </c>
      <c r="I133" s="392">
        <f t="shared" si="4"/>
        <v>60</v>
      </c>
      <c r="J133" t="str">
        <f t="shared" si="5"/>
        <v>50389-00001</v>
      </c>
    </row>
    <row r="134" spans="1:10" ht="21" hidden="1" customHeight="1">
      <c r="A134" s="391" t="s">
        <v>619</v>
      </c>
      <c r="B134" s="392" t="s">
        <v>620</v>
      </c>
      <c r="C134" s="392" t="s">
        <v>621</v>
      </c>
      <c r="D134" s="392" t="s">
        <v>440</v>
      </c>
      <c r="E134" s="392" t="s">
        <v>441</v>
      </c>
      <c r="F134" s="392" t="s">
        <v>624</v>
      </c>
      <c r="G134" s="392" t="s">
        <v>625</v>
      </c>
      <c r="H134" s="392">
        <v>32</v>
      </c>
      <c r="I134" s="392">
        <f t="shared" si="4"/>
        <v>94</v>
      </c>
      <c r="J134" t="str">
        <f t="shared" si="5"/>
        <v>50389-00001</v>
      </c>
    </row>
    <row r="135" spans="1:10" ht="21" hidden="1" customHeight="1">
      <c r="A135" s="391" t="s">
        <v>619</v>
      </c>
      <c r="B135" s="392" t="s">
        <v>620</v>
      </c>
      <c r="C135" s="392" t="s">
        <v>621</v>
      </c>
      <c r="D135" s="392" t="s">
        <v>440</v>
      </c>
      <c r="E135" s="392" t="s">
        <v>441</v>
      </c>
      <c r="F135" s="392" t="s">
        <v>626</v>
      </c>
      <c r="G135" s="392" t="s">
        <v>627</v>
      </c>
      <c r="H135" s="392">
        <v>33</v>
      </c>
      <c r="I135" s="392">
        <f t="shared" si="4"/>
        <v>96</v>
      </c>
      <c r="J135" t="str">
        <f t="shared" si="5"/>
        <v>50389-00001</v>
      </c>
    </row>
    <row r="136" spans="1:10" ht="21" hidden="1" customHeight="1">
      <c r="A136" s="391" t="s">
        <v>619</v>
      </c>
      <c r="B136" s="392" t="s">
        <v>620</v>
      </c>
      <c r="C136" s="392" t="s">
        <v>621</v>
      </c>
      <c r="D136" s="392" t="s">
        <v>440</v>
      </c>
      <c r="E136" s="392" t="s">
        <v>441</v>
      </c>
      <c r="F136" s="392" t="s">
        <v>628</v>
      </c>
      <c r="G136" s="392" t="s">
        <v>629</v>
      </c>
      <c r="H136" s="392">
        <v>21</v>
      </c>
      <c r="I136" s="392">
        <f t="shared" si="4"/>
        <v>68</v>
      </c>
      <c r="J136" t="str">
        <f t="shared" si="5"/>
        <v>50389-00001</v>
      </c>
    </row>
    <row r="137" spans="1:10" ht="21" hidden="1" customHeight="1">
      <c r="A137" s="391" t="s">
        <v>619</v>
      </c>
      <c r="B137" s="392" t="s">
        <v>620</v>
      </c>
      <c r="C137" s="392" t="s">
        <v>621</v>
      </c>
      <c r="D137" s="392" t="s">
        <v>440</v>
      </c>
      <c r="E137" s="392" t="s">
        <v>441</v>
      </c>
      <c r="F137" s="392" t="s">
        <v>630</v>
      </c>
      <c r="G137" s="392" t="s">
        <v>631</v>
      </c>
      <c r="H137" s="392">
        <v>8</v>
      </c>
      <c r="I137" s="392">
        <f t="shared" si="4"/>
        <v>38</v>
      </c>
      <c r="J137" t="str">
        <f t="shared" si="5"/>
        <v>50389-00001</v>
      </c>
    </row>
    <row r="138" spans="1:10" ht="21" hidden="1" customHeight="1">
      <c r="A138" s="391" t="s">
        <v>619</v>
      </c>
      <c r="B138" s="392" t="s">
        <v>620</v>
      </c>
      <c r="C138" s="392" t="s">
        <v>621</v>
      </c>
      <c r="D138" s="392" t="s">
        <v>632</v>
      </c>
      <c r="E138" s="392" t="s">
        <v>633</v>
      </c>
      <c r="F138" s="392" t="s">
        <v>634</v>
      </c>
      <c r="G138" s="392" t="s">
        <v>635</v>
      </c>
      <c r="H138" s="392">
        <v>18</v>
      </c>
      <c r="I138" s="392">
        <f t="shared" si="4"/>
        <v>60</v>
      </c>
      <c r="J138" t="str">
        <f t="shared" si="5"/>
        <v>50389-06537</v>
      </c>
    </row>
    <row r="139" spans="1:10" ht="21" hidden="1" customHeight="1">
      <c r="A139" s="391" t="s">
        <v>619</v>
      </c>
      <c r="B139" s="392" t="s">
        <v>620</v>
      </c>
      <c r="C139" s="392" t="s">
        <v>621</v>
      </c>
      <c r="D139" s="392" t="s">
        <v>632</v>
      </c>
      <c r="E139" s="392" t="s">
        <v>633</v>
      </c>
      <c r="F139" s="392" t="s">
        <v>636</v>
      </c>
      <c r="G139" s="392" t="s">
        <v>637</v>
      </c>
      <c r="H139" s="392">
        <v>33</v>
      </c>
      <c r="I139" s="392">
        <f t="shared" si="4"/>
        <v>96</v>
      </c>
      <c r="J139" t="str">
        <f t="shared" si="5"/>
        <v>50389-06537</v>
      </c>
    </row>
    <row r="140" spans="1:10" ht="21" hidden="1" customHeight="1">
      <c r="A140" s="391" t="s">
        <v>619</v>
      </c>
      <c r="B140" s="392" t="s">
        <v>620</v>
      </c>
      <c r="C140" s="392" t="s">
        <v>621</v>
      </c>
      <c r="D140" s="392" t="s">
        <v>632</v>
      </c>
      <c r="E140" s="392" t="s">
        <v>633</v>
      </c>
      <c r="F140" s="392" t="s">
        <v>638</v>
      </c>
      <c r="G140" s="392" t="s">
        <v>639</v>
      </c>
      <c r="H140" s="392">
        <v>33</v>
      </c>
      <c r="I140" s="392">
        <f t="shared" si="4"/>
        <v>96</v>
      </c>
      <c r="J140" t="str">
        <f t="shared" si="5"/>
        <v>50389-06537</v>
      </c>
    </row>
    <row r="141" spans="1:10" ht="21" hidden="1" customHeight="1">
      <c r="A141" s="391" t="s">
        <v>619</v>
      </c>
      <c r="B141" s="392" t="s">
        <v>620</v>
      </c>
      <c r="C141" s="392" t="s">
        <v>621</v>
      </c>
      <c r="D141" s="392" t="s">
        <v>632</v>
      </c>
      <c r="E141" s="392" t="s">
        <v>633</v>
      </c>
      <c r="F141" s="392" t="s">
        <v>640</v>
      </c>
      <c r="G141" s="392" t="s">
        <v>641</v>
      </c>
      <c r="H141" s="392">
        <v>21</v>
      </c>
      <c r="I141" s="392">
        <f t="shared" si="4"/>
        <v>68</v>
      </c>
      <c r="J141" t="str">
        <f t="shared" si="5"/>
        <v>50389-06537</v>
      </c>
    </row>
    <row r="142" spans="1:10" ht="21" hidden="1" customHeight="1">
      <c r="A142" s="391" t="s">
        <v>619</v>
      </c>
      <c r="B142" s="392" t="s">
        <v>620</v>
      </c>
      <c r="C142" s="392" t="s">
        <v>621</v>
      </c>
      <c r="D142" s="392" t="s">
        <v>632</v>
      </c>
      <c r="E142" s="392" t="s">
        <v>633</v>
      </c>
      <c r="F142" s="392" t="s">
        <v>642</v>
      </c>
      <c r="G142" s="392" t="s">
        <v>643</v>
      </c>
      <c r="H142" s="392">
        <v>8</v>
      </c>
      <c r="I142" s="392">
        <f t="shared" si="4"/>
        <v>38</v>
      </c>
      <c r="J142" t="str">
        <f t="shared" si="5"/>
        <v>50389-06537</v>
      </c>
    </row>
    <row r="143" spans="1:10" ht="21" hidden="1" customHeight="1">
      <c r="A143" s="391" t="s">
        <v>644</v>
      </c>
      <c r="B143" s="392" t="s">
        <v>645</v>
      </c>
      <c r="C143" s="392" t="s">
        <v>646</v>
      </c>
      <c r="D143" s="392" t="s">
        <v>440</v>
      </c>
      <c r="E143" s="392" t="s">
        <v>441</v>
      </c>
      <c r="F143" s="392" t="s">
        <v>647</v>
      </c>
      <c r="G143" s="392" t="s">
        <v>648</v>
      </c>
      <c r="H143" s="392">
        <v>25</v>
      </c>
      <c r="I143" s="392">
        <f t="shared" si="4"/>
        <v>76</v>
      </c>
      <c r="J143" t="str">
        <f t="shared" si="5"/>
        <v>50423-00001</v>
      </c>
    </row>
    <row r="144" spans="1:10" ht="21" hidden="1" customHeight="1">
      <c r="A144" s="391" t="s">
        <v>644</v>
      </c>
      <c r="B144" s="392" t="s">
        <v>645</v>
      </c>
      <c r="C144" s="392" t="s">
        <v>646</v>
      </c>
      <c r="D144" s="392" t="s">
        <v>440</v>
      </c>
      <c r="E144" s="392" t="s">
        <v>441</v>
      </c>
      <c r="F144" s="392" t="s">
        <v>649</v>
      </c>
      <c r="G144" s="392" t="s">
        <v>650</v>
      </c>
      <c r="H144" s="392">
        <v>43</v>
      </c>
      <c r="I144" s="392">
        <f t="shared" si="4"/>
        <v>116</v>
      </c>
      <c r="J144" t="str">
        <f t="shared" si="5"/>
        <v>50423-00001</v>
      </c>
    </row>
    <row r="145" spans="1:10" ht="21" hidden="1" customHeight="1">
      <c r="A145" s="391" t="s">
        <v>644</v>
      </c>
      <c r="B145" s="392" t="s">
        <v>645</v>
      </c>
      <c r="C145" s="392" t="s">
        <v>646</v>
      </c>
      <c r="D145" s="392" t="s">
        <v>440</v>
      </c>
      <c r="E145" s="392" t="s">
        <v>441</v>
      </c>
      <c r="F145" s="392" t="s">
        <v>651</v>
      </c>
      <c r="G145" s="392" t="s">
        <v>652</v>
      </c>
      <c r="H145" s="392">
        <v>36</v>
      </c>
      <c r="I145" s="392">
        <f t="shared" si="4"/>
        <v>102</v>
      </c>
      <c r="J145" t="str">
        <f t="shared" si="5"/>
        <v>50423-00001</v>
      </c>
    </row>
    <row r="146" spans="1:10" ht="21" hidden="1" customHeight="1">
      <c r="A146" s="391" t="s">
        <v>644</v>
      </c>
      <c r="B146" s="392" t="s">
        <v>645</v>
      </c>
      <c r="C146" s="392" t="s">
        <v>646</v>
      </c>
      <c r="D146" s="392" t="s">
        <v>440</v>
      </c>
      <c r="E146" s="392" t="s">
        <v>441</v>
      </c>
      <c r="F146" s="392" t="s">
        <v>653</v>
      </c>
      <c r="G146" s="392" t="s">
        <v>654</v>
      </c>
      <c r="H146" s="392">
        <v>28</v>
      </c>
      <c r="I146" s="392">
        <f t="shared" si="4"/>
        <v>84</v>
      </c>
      <c r="J146" t="str">
        <f t="shared" si="5"/>
        <v>50423-00001</v>
      </c>
    </row>
    <row r="147" spans="1:10" ht="21" hidden="1" customHeight="1">
      <c r="A147" s="391" t="s">
        <v>644</v>
      </c>
      <c r="B147" s="392" t="s">
        <v>645</v>
      </c>
      <c r="C147" s="392" t="s">
        <v>646</v>
      </c>
      <c r="D147" s="392" t="s">
        <v>440</v>
      </c>
      <c r="E147" s="392" t="s">
        <v>441</v>
      </c>
      <c r="F147" s="392" t="s">
        <v>655</v>
      </c>
      <c r="G147" s="392" t="s">
        <v>656</v>
      </c>
      <c r="H147" s="392">
        <v>18</v>
      </c>
      <c r="I147" s="392">
        <f t="shared" si="4"/>
        <v>60</v>
      </c>
      <c r="J147" t="str">
        <f t="shared" si="5"/>
        <v>50423-00001</v>
      </c>
    </row>
    <row r="148" spans="1:10" ht="21" hidden="1" customHeight="1">
      <c r="A148" s="391" t="s">
        <v>644</v>
      </c>
      <c r="B148" s="392" t="s">
        <v>645</v>
      </c>
      <c r="C148" s="392" t="s">
        <v>646</v>
      </c>
      <c r="D148" s="392" t="s">
        <v>304</v>
      </c>
      <c r="E148" s="392" t="s">
        <v>305</v>
      </c>
      <c r="F148" s="392" t="s">
        <v>657</v>
      </c>
      <c r="G148" s="392" t="s">
        <v>658</v>
      </c>
      <c r="H148" s="392">
        <v>24</v>
      </c>
      <c r="I148" s="392">
        <f t="shared" si="4"/>
        <v>74</v>
      </c>
      <c r="J148" t="str">
        <f t="shared" si="5"/>
        <v>50423-05977</v>
      </c>
    </row>
    <row r="149" spans="1:10" ht="21" hidden="1" customHeight="1">
      <c r="A149" s="391" t="s">
        <v>644</v>
      </c>
      <c r="B149" s="392" t="s">
        <v>645</v>
      </c>
      <c r="C149" s="392" t="s">
        <v>646</v>
      </c>
      <c r="D149" s="392" t="s">
        <v>304</v>
      </c>
      <c r="E149" s="392" t="s">
        <v>305</v>
      </c>
      <c r="F149" s="392" t="s">
        <v>659</v>
      </c>
      <c r="G149" s="392" t="s">
        <v>660</v>
      </c>
      <c r="H149" s="392">
        <v>42</v>
      </c>
      <c r="I149" s="392">
        <f t="shared" si="4"/>
        <v>114</v>
      </c>
      <c r="J149" t="str">
        <f t="shared" si="5"/>
        <v>50423-05977</v>
      </c>
    </row>
    <row r="150" spans="1:10" ht="21" hidden="1" customHeight="1">
      <c r="A150" s="391" t="s">
        <v>644</v>
      </c>
      <c r="B150" s="392" t="s">
        <v>645</v>
      </c>
      <c r="C150" s="392" t="s">
        <v>646</v>
      </c>
      <c r="D150" s="392" t="s">
        <v>304</v>
      </c>
      <c r="E150" s="392" t="s">
        <v>305</v>
      </c>
      <c r="F150" s="392" t="s">
        <v>661</v>
      </c>
      <c r="G150" s="392" t="s">
        <v>662</v>
      </c>
      <c r="H150" s="392">
        <v>39</v>
      </c>
      <c r="I150" s="392">
        <f t="shared" si="4"/>
        <v>108</v>
      </c>
      <c r="J150" t="str">
        <f t="shared" si="5"/>
        <v>50423-05977</v>
      </c>
    </row>
    <row r="151" spans="1:10" ht="21" hidden="1" customHeight="1">
      <c r="A151" s="391" t="s">
        <v>644</v>
      </c>
      <c r="B151" s="392" t="s">
        <v>645</v>
      </c>
      <c r="C151" s="392" t="s">
        <v>646</v>
      </c>
      <c r="D151" s="392" t="s">
        <v>304</v>
      </c>
      <c r="E151" s="392" t="s">
        <v>305</v>
      </c>
      <c r="F151" s="392" t="s">
        <v>663</v>
      </c>
      <c r="G151" s="392" t="s">
        <v>664</v>
      </c>
      <c r="H151" s="392">
        <v>28</v>
      </c>
      <c r="I151" s="392">
        <f t="shared" si="4"/>
        <v>84</v>
      </c>
      <c r="J151" t="str">
        <f t="shared" si="5"/>
        <v>50423-05977</v>
      </c>
    </row>
    <row r="152" spans="1:10" ht="21" hidden="1" customHeight="1">
      <c r="A152" s="391" t="s">
        <v>644</v>
      </c>
      <c r="B152" s="392" t="s">
        <v>645</v>
      </c>
      <c r="C152" s="392" t="s">
        <v>646</v>
      </c>
      <c r="D152" s="392" t="s">
        <v>304</v>
      </c>
      <c r="E152" s="392" t="s">
        <v>305</v>
      </c>
      <c r="F152" s="392" t="s">
        <v>665</v>
      </c>
      <c r="G152" s="392" t="s">
        <v>666</v>
      </c>
      <c r="H152" s="392">
        <v>16</v>
      </c>
      <c r="I152" s="392">
        <f t="shared" si="4"/>
        <v>56</v>
      </c>
      <c r="J152" t="str">
        <f t="shared" si="5"/>
        <v>50423-05977</v>
      </c>
    </row>
    <row r="153" spans="1:10" ht="21" hidden="1" customHeight="1">
      <c r="A153" s="391" t="s">
        <v>644</v>
      </c>
      <c r="B153" s="392" t="s">
        <v>645</v>
      </c>
      <c r="C153" s="392" t="s">
        <v>646</v>
      </c>
      <c r="D153" s="392" t="s">
        <v>508</v>
      </c>
      <c r="E153" s="392" t="s">
        <v>509</v>
      </c>
      <c r="F153" s="392" t="s">
        <v>667</v>
      </c>
      <c r="G153" s="392" t="s">
        <v>668</v>
      </c>
      <c r="H153" s="392">
        <v>25</v>
      </c>
      <c r="I153" s="392">
        <f t="shared" si="4"/>
        <v>76</v>
      </c>
      <c r="J153" t="str">
        <f t="shared" si="5"/>
        <v>50423-02077</v>
      </c>
    </row>
    <row r="154" spans="1:10" ht="21" hidden="1" customHeight="1">
      <c r="A154" s="391" t="s">
        <v>644</v>
      </c>
      <c r="B154" s="392" t="s">
        <v>645</v>
      </c>
      <c r="C154" s="392" t="s">
        <v>646</v>
      </c>
      <c r="D154" s="392" t="s">
        <v>508</v>
      </c>
      <c r="E154" s="392" t="s">
        <v>509</v>
      </c>
      <c r="F154" s="392" t="s">
        <v>669</v>
      </c>
      <c r="G154" s="392" t="s">
        <v>670</v>
      </c>
      <c r="H154" s="392">
        <v>40</v>
      </c>
      <c r="I154" s="392">
        <f t="shared" si="4"/>
        <v>110</v>
      </c>
      <c r="J154" t="str">
        <f t="shared" si="5"/>
        <v>50423-02077</v>
      </c>
    </row>
    <row r="155" spans="1:10" ht="21" hidden="1" customHeight="1">
      <c r="A155" s="391" t="s">
        <v>644</v>
      </c>
      <c r="B155" s="392" t="s">
        <v>645</v>
      </c>
      <c r="C155" s="392" t="s">
        <v>646</v>
      </c>
      <c r="D155" s="392" t="s">
        <v>508</v>
      </c>
      <c r="E155" s="392" t="s">
        <v>509</v>
      </c>
      <c r="F155" s="392" t="s">
        <v>671</v>
      </c>
      <c r="G155" s="392" t="s">
        <v>672</v>
      </c>
      <c r="H155" s="392">
        <v>38</v>
      </c>
      <c r="I155" s="392">
        <f t="shared" si="4"/>
        <v>106</v>
      </c>
      <c r="J155" t="str">
        <f t="shared" si="5"/>
        <v>50423-02077</v>
      </c>
    </row>
    <row r="156" spans="1:10" ht="21" hidden="1" customHeight="1">
      <c r="A156" s="391" t="s">
        <v>644</v>
      </c>
      <c r="B156" s="392" t="s">
        <v>645</v>
      </c>
      <c r="C156" s="392" t="s">
        <v>646</v>
      </c>
      <c r="D156" s="392" t="s">
        <v>508</v>
      </c>
      <c r="E156" s="392" t="s">
        <v>509</v>
      </c>
      <c r="F156" s="392" t="s">
        <v>673</v>
      </c>
      <c r="G156" s="392" t="s">
        <v>674</v>
      </c>
      <c r="H156" s="392">
        <v>29</v>
      </c>
      <c r="I156" s="392">
        <f t="shared" si="4"/>
        <v>86</v>
      </c>
      <c r="J156" t="str">
        <f t="shared" si="5"/>
        <v>50423-02077</v>
      </c>
    </row>
    <row r="157" spans="1:10" ht="21" hidden="1" customHeight="1">
      <c r="A157" s="391" t="s">
        <v>644</v>
      </c>
      <c r="B157" s="392" t="s">
        <v>645</v>
      </c>
      <c r="C157" s="392" t="s">
        <v>646</v>
      </c>
      <c r="D157" s="392" t="s">
        <v>508</v>
      </c>
      <c r="E157" s="392" t="s">
        <v>509</v>
      </c>
      <c r="F157" s="392" t="s">
        <v>675</v>
      </c>
      <c r="G157" s="392" t="s">
        <v>676</v>
      </c>
      <c r="H157" s="392">
        <v>17</v>
      </c>
      <c r="I157" s="392">
        <f t="shared" si="4"/>
        <v>58</v>
      </c>
      <c r="J157" t="str">
        <f t="shared" si="5"/>
        <v>50423-02077</v>
      </c>
    </row>
    <row r="158" spans="1:10" ht="21" hidden="1" customHeight="1">
      <c r="A158" s="391" t="s">
        <v>677</v>
      </c>
      <c r="B158" s="392" t="s">
        <v>678</v>
      </c>
      <c r="C158" s="392" t="s">
        <v>679</v>
      </c>
      <c r="D158" s="392" t="s">
        <v>375</v>
      </c>
      <c r="E158" s="392" t="s">
        <v>376</v>
      </c>
      <c r="F158" s="392" t="s">
        <v>680</v>
      </c>
      <c r="G158" s="392" t="s">
        <v>681</v>
      </c>
      <c r="H158" s="392">
        <v>15</v>
      </c>
      <c r="I158" s="392">
        <f t="shared" si="4"/>
        <v>54</v>
      </c>
      <c r="J158" t="str">
        <f t="shared" si="5"/>
        <v>50279-01149</v>
      </c>
    </row>
    <row r="159" spans="1:10" ht="21" hidden="1" customHeight="1">
      <c r="A159" s="391" t="s">
        <v>677</v>
      </c>
      <c r="B159" s="392" t="s">
        <v>678</v>
      </c>
      <c r="C159" s="392" t="s">
        <v>679</v>
      </c>
      <c r="D159" s="392" t="s">
        <v>375</v>
      </c>
      <c r="E159" s="392" t="s">
        <v>376</v>
      </c>
      <c r="F159" s="392" t="s">
        <v>682</v>
      </c>
      <c r="G159" s="392" t="s">
        <v>683</v>
      </c>
      <c r="H159" s="392">
        <v>38</v>
      </c>
      <c r="I159" s="392">
        <f t="shared" si="4"/>
        <v>106</v>
      </c>
      <c r="J159" t="str">
        <f t="shared" si="5"/>
        <v>50279-01149</v>
      </c>
    </row>
    <row r="160" spans="1:10" ht="21" hidden="1" customHeight="1">
      <c r="A160" s="391" t="s">
        <v>677</v>
      </c>
      <c r="B160" s="392" t="s">
        <v>678</v>
      </c>
      <c r="C160" s="392" t="s">
        <v>679</v>
      </c>
      <c r="D160" s="392" t="s">
        <v>375</v>
      </c>
      <c r="E160" s="392" t="s">
        <v>376</v>
      </c>
      <c r="F160" s="392" t="s">
        <v>684</v>
      </c>
      <c r="G160" s="392" t="s">
        <v>685</v>
      </c>
      <c r="H160" s="392">
        <v>44</v>
      </c>
      <c r="I160" s="392">
        <f t="shared" si="4"/>
        <v>120</v>
      </c>
      <c r="J160" t="str">
        <f t="shared" si="5"/>
        <v>50279-01149</v>
      </c>
    </row>
    <row r="161" spans="1:10" ht="21" hidden="1" customHeight="1">
      <c r="A161" s="391" t="s">
        <v>677</v>
      </c>
      <c r="B161" s="392" t="s">
        <v>678</v>
      </c>
      <c r="C161" s="392" t="s">
        <v>679</v>
      </c>
      <c r="D161" s="392" t="s">
        <v>375</v>
      </c>
      <c r="E161" s="392" t="s">
        <v>376</v>
      </c>
      <c r="F161" s="392" t="s">
        <v>686</v>
      </c>
      <c r="G161" s="392" t="s">
        <v>687</v>
      </c>
      <c r="H161" s="392">
        <v>27</v>
      </c>
      <c r="I161" s="392">
        <f t="shared" si="4"/>
        <v>80</v>
      </c>
      <c r="J161" t="str">
        <f t="shared" si="5"/>
        <v>50279-01149</v>
      </c>
    </row>
    <row r="162" spans="1:10" ht="21" hidden="1" customHeight="1">
      <c r="A162" s="391" t="s">
        <v>677</v>
      </c>
      <c r="B162" s="392" t="s">
        <v>678</v>
      </c>
      <c r="C162" s="392" t="s">
        <v>679</v>
      </c>
      <c r="D162" s="392" t="s">
        <v>375</v>
      </c>
      <c r="E162" s="392" t="s">
        <v>376</v>
      </c>
      <c r="F162" s="392" t="s">
        <v>688</v>
      </c>
      <c r="G162" s="392" t="s">
        <v>689</v>
      </c>
      <c r="H162" s="392">
        <v>20</v>
      </c>
      <c r="I162" s="392">
        <f t="shared" si="4"/>
        <v>66</v>
      </c>
      <c r="J162" t="str">
        <f t="shared" si="5"/>
        <v>50279-01149</v>
      </c>
    </row>
    <row r="163" spans="1:10" ht="21" hidden="1" customHeight="1">
      <c r="A163" s="391" t="s">
        <v>677</v>
      </c>
      <c r="B163" s="392" t="s">
        <v>678</v>
      </c>
      <c r="C163" s="392" t="s">
        <v>679</v>
      </c>
      <c r="D163" s="392" t="s">
        <v>387</v>
      </c>
      <c r="E163" s="392" t="s">
        <v>388</v>
      </c>
      <c r="F163" s="392" t="s">
        <v>690</v>
      </c>
      <c r="G163" s="392" t="s">
        <v>691</v>
      </c>
      <c r="H163" s="392">
        <v>15</v>
      </c>
      <c r="I163" s="392">
        <f t="shared" si="4"/>
        <v>54</v>
      </c>
      <c r="J163" t="str">
        <f t="shared" si="5"/>
        <v>50279-06210</v>
      </c>
    </row>
    <row r="164" spans="1:10" ht="21" hidden="1" customHeight="1">
      <c r="A164" s="391" t="s">
        <v>677</v>
      </c>
      <c r="B164" s="392" t="s">
        <v>678</v>
      </c>
      <c r="C164" s="392" t="s">
        <v>679</v>
      </c>
      <c r="D164" s="392" t="s">
        <v>387</v>
      </c>
      <c r="E164" s="392" t="s">
        <v>388</v>
      </c>
      <c r="F164" s="392" t="s">
        <v>692</v>
      </c>
      <c r="G164" s="392" t="s">
        <v>693</v>
      </c>
      <c r="H164" s="392">
        <v>38</v>
      </c>
      <c r="I164" s="392">
        <f t="shared" si="4"/>
        <v>106</v>
      </c>
      <c r="J164" t="str">
        <f t="shared" si="5"/>
        <v>50279-06210</v>
      </c>
    </row>
    <row r="165" spans="1:10" ht="21" hidden="1" customHeight="1">
      <c r="A165" s="391" t="s">
        <v>677</v>
      </c>
      <c r="B165" s="392" t="s">
        <v>678</v>
      </c>
      <c r="C165" s="392" t="s">
        <v>679</v>
      </c>
      <c r="D165" s="392" t="s">
        <v>387</v>
      </c>
      <c r="E165" s="392" t="s">
        <v>388</v>
      </c>
      <c r="F165" s="392" t="s">
        <v>694</v>
      </c>
      <c r="G165" s="392" t="s">
        <v>695</v>
      </c>
      <c r="H165" s="392">
        <v>44</v>
      </c>
      <c r="I165" s="392">
        <f t="shared" si="4"/>
        <v>120</v>
      </c>
      <c r="J165" t="str">
        <f t="shared" si="5"/>
        <v>50279-06210</v>
      </c>
    </row>
    <row r="166" spans="1:10" ht="21" hidden="1" customHeight="1">
      <c r="A166" s="391" t="s">
        <v>677</v>
      </c>
      <c r="B166" s="392" t="s">
        <v>678</v>
      </c>
      <c r="C166" s="392" t="s">
        <v>679</v>
      </c>
      <c r="D166" s="392" t="s">
        <v>387</v>
      </c>
      <c r="E166" s="392" t="s">
        <v>388</v>
      </c>
      <c r="F166" s="392" t="s">
        <v>696</v>
      </c>
      <c r="G166" s="392" t="s">
        <v>697</v>
      </c>
      <c r="H166" s="392">
        <v>34</v>
      </c>
      <c r="I166" s="392">
        <f t="shared" si="4"/>
        <v>98</v>
      </c>
      <c r="J166" t="str">
        <f t="shared" si="5"/>
        <v>50279-06210</v>
      </c>
    </row>
    <row r="167" spans="1:10" ht="21" hidden="1" customHeight="1">
      <c r="A167" s="391" t="s">
        <v>677</v>
      </c>
      <c r="B167" s="392" t="s">
        <v>678</v>
      </c>
      <c r="C167" s="392" t="s">
        <v>679</v>
      </c>
      <c r="D167" s="392" t="s">
        <v>387</v>
      </c>
      <c r="E167" s="392" t="s">
        <v>388</v>
      </c>
      <c r="F167" s="392" t="s">
        <v>698</v>
      </c>
      <c r="G167" s="392" t="s">
        <v>699</v>
      </c>
      <c r="H167" s="392">
        <v>10</v>
      </c>
      <c r="I167" s="392">
        <f t="shared" si="4"/>
        <v>44</v>
      </c>
      <c r="J167" t="str">
        <f t="shared" si="5"/>
        <v>50279-06210</v>
      </c>
    </row>
    <row r="168" spans="1:10" ht="21" hidden="1" customHeight="1">
      <c r="A168" s="391" t="s">
        <v>677</v>
      </c>
      <c r="B168" s="392" t="s">
        <v>678</v>
      </c>
      <c r="C168" s="392" t="s">
        <v>679</v>
      </c>
      <c r="D168" s="392" t="s">
        <v>700</v>
      </c>
      <c r="E168" s="392" t="s">
        <v>701</v>
      </c>
      <c r="F168" s="392" t="s">
        <v>702</v>
      </c>
      <c r="G168" s="392" t="s">
        <v>703</v>
      </c>
      <c r="H168" s="392">
        <v>23</v>
      </c>
      <c r="I168" s="392">
        <f t="shared" si="4"/>
        <v>72</v>
      </c>
      <c r="J168" t="str">
        <f t="shared" si="5"/>
        <v>50279-01588</v>
      </c>
    </row>
    <row r="169" spans="1:10" ht="21" hidden="1" customHeight="1">
      <c r="A169" s="391" t="s">
        <v>677</v>
      </c>
      <c r="B169" s="392" t="s">
        <v>678</v>
      </c>
      <c r="C169" s="392" t="s">
        <v>679</v>
      </c>
      <c r="D169" s="392" t="s">
        <v>700</v>
      </c>
      <c r="E169" s="392" t="s">
        <v>701</v>
      </c>
      <c r="F169" s="392" t="s">
        <v>704</v>
      </c>
      <c r="G169" s="392" t="s">
        <v>705</v>
      </c>
      <c r="H169" s="392">
        <v>58</v>
      </c>
      <c r="I169" s="392">
        <f t="shared" si="4"/>
        <v>152</v>
      </c>
      <c r="J169" t="str">
        <f t="shared" si="5"/>
        <v>50279-01588</v>
      </c>
    </row>
    <row r="170" spans="1:10" ht="21" hidden="1" customHeight="1">
      <c r="A170" s="391" t="s">
        <v>677</v>
      </c>
      <c r="B170" s="392" t="s">
        <v>678</v>
      </c>
      <c r="C170" s="392" t="s">
        <v>679</v>
      </c>
      <c r="D170" s="392" t="s">
        <v>700</v>
      </c>
      <c r="E170" s="392" t="s">
        <v>701</v>
      </c>
      <c r="F170" s="392" t="s">
        <v>706</v>
      </c>
      <c r="G170" s="392" t="s">
        <v>707</v>
      </c>
      <c r="H170" s="392">
        <v>67</v>
      </c>
      <c r="I170" s="392">
        <f t="shared" si="4"/>
        <v>172</v>
      </c>
      <c r="J170" t="str">
        <f t="shared" si="5"/>
        <v>50279-01588</v>
      </c>
    </row>
    <row r="171" spans="1:10" ht="21" hidden="1" customHeight="1">
      <c r="A171" s="391" t="s">
        <v>677</v>
      </c>
      <c r="B171" s="392" t="s">
        <v>678</v>
      </c>
      <c r="C171" s="392" t="s">
        <v>679</v>
      </c>
      <c r="D171" s="392" t="s">
        <v>700</v>
      </c>
      <c r="E171" s="392" t="s">
        <v>701</v>
      </c>
      <c r="F171" s="392" t="s">
        <v>708</v>
      </c>
      <c r="G171" s="392" t="s">
        <v>709</v>
      </c>
      <c r="H171" s="392">
        <v>40</v>
      </c>
      <c r="I171" s="392">
        <f t="shared" si="4"/>
        <v>110</v>
      </c>
      <c r="J171" t="str">
        <f t="shared" si="5"/>
        <v>50279-01588</v>
      </c>
    </row>
    <row r="172" spans="1:10" ht="21" hidden="1" customHeight="1">
      <c r="A172" s="391" t="s">
        <v>677</v>
      </c>
      <c r="B172" s="392" t="s">
        <v>678</v>
      </c>
      <c r="C172" s="392" t="s">
        <v>679</v>
      </c>
      <c r="D172" s="392" t="s">
        <v>700</v>
      </c>
      <c r="E172" s="392" t="s">
        <v>701</v>
      </c>
      <c r="F172" s="392" t="s">
        <v>710</v>
      </c>
      <c r="G172" s="392" t="s">
        <v>711</v>
      </c>
      <c r="H172" s="392">
        <v>12</v>
      </c>
      <c r="I172" s="392">
        <f t="shared" si="4"/>
        <v>48</v>
      </c>
      <c r="J172" t="str">
        <f t="shared" si="5"/>
        <v>50279-01588</v>
      </c>
    </row>
    <row r="173" spans="1:10" ht="21" hidden="1" customHeight="1">
      <c r="A173" s="391" t="s">
        <v>677</v>
      </c>
      <c r="B173" s="392" t="s">
        <v>678</v>
      </c>
      <c r="C173" s="392" t="s">
        <v>679</v>
      </c>
      <c r="D173" s="392" t="s">
        <v>412</v>
      </c>
      <c r="E173" s="392" t="s">
        <v>413</v>
      </c>
      <c r="F173" s="392" t="s">
        <v>712</v>
      </c>
      <c r="G173" s="392" t="s">
        <v>713</v>
      </c>
      <c r="H173" s="392">
        <v>39</v>
      </c>
      <c r="I173" s="392">
        <f t="shared" si="4"/>
        <v>108</v>
      </c>
      <c r="J173" t="str">
        <f t="shared" si="5"/>
        <v>50279-01898</v>
      </c>
    </row>
    <row r="174" spans="1:10" ht="21" hidden="1" customHeight="1">
      <c r="A174" s="391" t="s">
        <v>677</v>
      </c>
      <c r="B174" s="392" t="s">
        <v>678</v>
      </c>
      <c r="C174" s="392" t="s">
        <v>679</v>
      </c>
      <c r="D174" s="392" t="s">
        <v>412</v>
      </c>
      <c r="E174" s="392" t="s">
        <v>413</v>
      </c>
      <c r="F174" s="392" t="s">
        <v>714</v>
      </c>
      <c r="G174" s="392" t="s">
        <v>715</v>
      </c>
      <c r="H174" s="392">
        <v>78</v>
      </c>
      <c r="I174" s="392">
        <f t="shared" si="4"/>
        <v>196</v>
      </c>
      <c r="J174" t="str">
        <f t="shared" si="5"/>
        <v>50279-01898</v>
      </c>
    </row>
    <row r="175" spans="1:10" ht="21" hidden="1" customHeight="1">
      <c r="A175" s="391" t="s">
        <v>677</v>
      </c>
      <c r="B175" s="392" t="s">
        <v>678</v>
      </c>
      <c r="C175" s="392" t="s">
        <v>679</v>
      </c>
      <c r="D175" s="392" t="s">
        <v>412</v>
      </c>
      <c r="E175" s="392" t="s">
        <v>413</v>
      </c>
      <c r="F175" s="392" t="s">
        <v>716</v>
      </c>
      <c r="G175" s="392" t="s">
        <v>717</v>
      </c>
      <c r="H175" s="392">
        <v>79</v>
      </c>
      <c r="I175" s="392">
        <f t="shared" si="4"/>
        <v>198</v>
      </c>
      <c r="J175" t="str">
        <f t="shared" si="5"/>
        <v>50279-01898</v>
      </c>
    </row>
    <row r="176" spans="1:10" ht="21" hidden="1" customHeight="1">
      <c r="A176" s="391" t="s">
        <v>677</v>
      </c>
      <c r="B176" s="392" t="s">
        <v>678</v>
      </c>
      <c r="C176" s="392" t="s">
        <v>679</v>
      </c>
      <c r="D176" s="392" t="s">
        <v>412</v>
      </c>
      <c r="E176" s="392" t="s">
        <v>413</v>
      </c>
      <c r="F176" s="392" t="s">
        <v>718</v>
      </c>
      <c r="G176" s="392" t="s">
        <v>719</v>
      </c>
      <c r="H176" s="392">
        <v>47</v>
      </c>
      <c r="I176" s="392">
        <f t="shared" si="4"/>
        <v>128</v>
      </c>
      <c r="J176" t="str">
        <f t="shared" si="5"/>
        <v>50279-01898</v>
      </c>
    </row>
    <row r="177" spans="1:10" ht="21" hidden="1" customHeight="1">
      <c r="A177" s="391" t="s">
        <v>677</v>
      </c>
      <c r="B177" s="392" t="s">
        <v>678</v>
      </c>
      <c r="C177" s="392" t="s">
        <v>679</v>
      </c>
      <c r="D177" s="392" t="s">
        <v>412</v>
      </c>
      <c r="E177" s="392" t="s">
        <v>413</v>
      </c>
      <c r="F177" s="392" t="s">
        <v>720</v>
      </c>
      <c r="G177" s="392" t="s">
        <v>721</v>
      </c>
      <c r="H177" s="392">
        <v>10</v>
      </c>
      <c r="I177" s="392">
        <f t="shared" si="4"/>
        <v>44</v>
      </c>
      <c r="J177" t="str">
        <f t="shared" si="5"/>
        <v>50279-01898</v>
      </c>
    </row>
    <row r="178" spans="1:10" ht="21" hidden="1" customHeight="1">
      <c r="A178" s="391" t="s">
        <v>722</v>
      </c>
      <c r="B178" s="392" t="s">
        <v>723</v>
      </c>
      <c r="C178" s="392" t="s">
        <v>724</v>
      </c>
      <c r="D178" s="392" t="s">
        <v>440</v>
      </c>
      <c r="E178" s="392" t="s">
        <v>441</v>
      </c>
      <c r="F178" s="392" t="s">
        <v>725</v>
      </c>
      <c r="G178" s="392" t="s">
        <v>726</v>
      </c>
      <c r="H178" s="392">
        <v>23</v>
      </c>
      <c r="I178" s="392">
        <f t="shared" si="4"/>
        <v>72</v>
      </c>
      <c r="J178" t="str">
        <f t="shared" si="5"/>
        <v>50654-00001</v>
      </c>
    </row>
    <row r="179" spans="1:10" ht="21" hidden="1" customHeight="1">
      <c r="A179" s="391" t="s">
        <v>722</v>
      </c>
      <c r="B179" s="392" t="s">
        <v>723</v>
      </c>
      <c r="C179" s="392" t="s">
        <v>724</v>
      </c>
      <c r="D179" s="392" t="s">
        <v>440</v>
      </c>
      <c r="E179" s="392" t="s">
        <v>441</v>
      </c>
      <c r="F179" s="392" t="s">
        <v>727</v>
      </c>
      <c r="G179" s="392" t="s">
        <v>728</v>
      </c>
      <c r="H179" s="392">
        <v>46</v>
      </c>
      <c r="I179" s="392">
        <f t="shared" si="4"/>
        <v>124</v>
      </c>
      <c r="J179" t="str">
        <f t="shared" si="5"/>
        <v>50654-00001</v>
      </c>
    </row>
    <row r="180" spans="1:10" ht="21" hidden="1" customHeight="1">
      <c r="A180" s="391" t="s">
        <v>722</v>
      </c>
      <c r="B180" s="392" t="s">
        <v>723</v>
      </c>
      <c r="C180" s="392" t="s">
        <v>724</v>
      </c>
      <c r="D180" s="392" t="s">
        <v>440</v>
      </c>
      <c r="E180" s="392" t="s">
        <v>441</v>
      </c>
      <c r="F180" s="392" t="s">
        <v>729</v>
      </c>
      <c r="G180" s="392" t="s">
        <v>730</v>
      </c>
      <c r="H180" s="392">
        <v>44</v>
      </c>
      <c r="I180" s="392">
        <f t="shared" si="4"/>
        <v>120</v>
      </c>
      <c r="J180" t="str">
        <f t="shared" si="5"/>
        <v>50654-00001</v>
      </c>
    </row>
    <row r="181" spans="1:10" ht="21" hidden="1" customHeight="1">
      <c r="A181" s="391" t="s">
        <v>722</v>
      </c>
      <c r="B181" s="392" t="s">
        <v>723</v>
      </c>
      <c r="C181" s="392" t="s">
        <v>724</v>
      </c>
      <c r="D181" s="392" t="s">
        <v>440</v>
      </c>
      <c r="E181" s="392" t="s">
        <v>441</v>
      </c>
      <c r="F181" s="392" t="s">
        <v>731</v>
      </c>
      <c r="G181" s="392" t="s">
        <v>732</v>
      </c>
      <c r="H181" s="392">
        <v>29</v>
      </c>
      <c r="I181" s="392">
        <f t="shared" si="4"/>
        <v>86</v>
      </c>
      <c r="J181" t="str">
        <f t="shared" si="5"/>
        <v>50654-00001</v>
      </c>
    </row>
    <row r="182" spans="1:10" ht="21" hidden="1" customHeight="1">
      <c r="A182" s="391" t="s">
        <v>722</v>
      </c>
      <c r="B182" s="392" t="s">
        <v>723</v>
      </c>
      <c r="C182" s="392" t="s">
        <v>724</v>
      </c>
      <c r="D182" s="392" t="s">
        <v>440</v>
      </c>
      <c r="E182" s="392" t="s">
        <v>441</v>
      </c>
      <c r="F182" s="392" t="s">
        <v>733</v>
      </c>
      <c r="G182" s="392" t="s">
        <v>734</v>
      </c>
      <c r="H182" s="392">
        <v>8</v>
      </c>
      <c r="I182" s="392">
        <f t="shared" si="4"/>
        <v>38</v>
      </c>
      <c r="J182" t="str">
        <f t="shared" si="5"/>
        <v>50654-00001</v>
      </c>
    </row>
    <row r="183" spans="1:10" ht="21" hidden="1" customHeight="1">
      <c r="A183" s="391" t="s">
        <v>735</v>
      </c>
      <c r="B183" s="392" t="s">
        <v>736</v>
      </c>
      <c r="C183" s="392" t="s">
        <v>737</v>
      </c>
      <c r="D183" s="392" t="s">
        <v>440</v>
      </c>
      <c r="E183" s="392" t="s">
        <v>441</v>
      </c>
      <c r="F183" s="392" t="s">
        <v>738</v>
      </c>
      <c r="G183" s="392" t="s">
        <v>739</v>
      </c>
      <c r="H183" s="392">
        <v>16</v>
      </c>
      <c r="I183" s="392">
        <f t="shared" si="4"/>
        <v>56</v>
      </c>
      <c r="J183" t="str">
        <f t="shared" si="5"/>
        <v>50653-00001</v>
      </c>
    </row>
    <row r="184" spans="1:10" ht="21" hidden="1" customHeight="1">
      <c r="A184" s="391" t="s">
        <v>735</v>
      </c>
      <c r="B184" s="392" t="s">
        <v>736</v>
      </c>
      <c r="C184" s="392" t="s">
        <v>737</v>
      </c>
      <c r="D184" s="392" t="s">
        <v>440</v>
      </c>
      <c r="E184" s="392" t="s">
        <v>441</v>
      </c>
      <c r="F184" s="392" t="s">
        <v>740</v>
      </c>
      <c r="G184" s="392" t="s">
        <v>741</v>
      </c>
      <c r="H184" s="392">
        <v>45</v>
      </c>
      <c r="I184" s="392">
        <f t="shared" si="4"/>
        <v>122</v>
      </c>
      <c r="J184" t="str">
        <f t="shared" si="5"/>
        <v>50653-00001</v>
      </c>
    </row>
    <row r="185" spans="1:10" ht="21" hidden="1" customHeight="1">
      <c r="A185" s="391" t="s">
        <v>735</v>
      </c>
      <c r="B185" s="392" t="s">
        <v>736</v>
      </c>
      <c r="C185" s="392" t="s">
        <v>737</v>
      </c>
      <c r="D185" s="392" t="s">
        <v>440</v>
      </c>
      <c r="E185" s="392" t="s">
        <v>441</v>
      </c>
      <c r="F185" s="392" t="s">
        <v>742</v>
      </c>
      <c r="G185" s="392" t="s">
        <v>743</v>
      </c>
      <c r="H185" s="392">
        <v>45</v>
      </c>
      <c r="I185" s="392">
        <f t="shared" si="4"/>
        <v>122</v>
      </c>
      <c r="J185" t="str">
        <f t="shared" si="5"/>
        <v>50653-00001</v>
      </c>
    </row>
    <row r="186" spans="1:10" ht="21" hidden="1" customHeight="1">
      <c r="A186" s="391" t="s">
        <v>735</v>
      </c>
      <c r="B186" s="392" t="s">
        <v>736</v>
      </c>
      <c r="C186" s="392" t="s">
        <v>737</v>
      </c>
      <c r="D186" s="392" t="s">
        <v>440</v>
      </c>
      <c r="E186" s="392" t="s">
        <v>441</v>
      </c>
      <c r="F186" s="392" t="s">
        <v>744</v>
      </c>
      <c r="G186" s="392" t="s">
        <v>745</v>
      </c>
      <c r="H186" s="392">
        <v>31</v>
      </c>
      <c r="I186" s="392">
        <f t="shared" si="4"/>
        <v>90</v>
      </c>
      <c r="J186" t="str">
        <f t="shared" si="5"/>
        <v>50653-00001</v>
      </c>
    </row>
    <row r="187" spans="1:10" ht="21" hidden="1" customHeight="1">
      <c r="A187" s="391" t="s">
        <v>735</v>
      </c>
      <c r="B187" s="392" t="s">
        <v>736</v>
      </c>
      <c r="C187" s="392" t="s">
        <v>737</v>
      </c>
      <c r="D187" s="392" t="s">
        <v>440</v>
      </c>
      <c r="E187" s="392" t="s">
        <v>441</v>
      </c>
      <c r="F187" s="392" t="s">
        <v>746</v>
      </c>
      <c r="G187" s="392" t="s">
        <v>747</v>
      </c>
      <c r="H187" s="392">
        <v>13</v>
      </c>
      <c r="I187" s="392">
        <f t="shared" si="4"/>
        <v>50</v>
      </c>
      <c r="J187" t="str">
        <f t="shared" si="5"/>
        <v>50653-00001</v>
      </c>
    </row>
    <row r="188" spans="1:10" s="395" customFormat="1" ht="35.25" hidden="1" customHeight="1">
      <c r="A188" s="393" t="s">
        <v>748</v>
      </c>
      <c r="B188" s="394" t="s">
        <v>749</v>
      </c>
      <c r="C188" s="394" t="s">
        <v>750</v>
      </c>
      <c r="D188" s="394" t="s">
        <v>440</v>
      </c>
      <c r="E188" s="394" t="s">
        <v>441</v>
      </c>
      <c r="F188" s="394" t="s">
        <v>751</v>
      </c>
      <c r="G188" s="394" t="s">
        <v>752</v>
      </c>
      <c r="H188" s="392">
        <v>46</v>
      </c>
      <c r="I188" s="394">
        <f t="shared" si="4"/>
        <v>124</v>
      </c>
      <c r="J188" s="395" t="str">
        <f t="shared" si="5"/>
        <v>50283-00001</v>
      </c>
    </row>
    <row r="189" spans="1:10" s="395" customFormat="1" ht="35.25" hidden="1" customHeight="1">
      <c r="A189" s="393" t="s">
        <v>748</v>
      </c>
      <c r="B189" s="394" t="s">
        <v>749</v>
      </c>
      <c r="C189" s="394" t="s">
        <v>750</v>
      </c>
      <c r="D189" s="394" t="s">
        <v>440</v>
      </c>
      <c r="E189" s="394" t="s">
        <v>441</v>
      </c>
      <c r="F189" s="394" t="s">
        <v>753</v>
      </c>
      <c r="G189" s="394" t="s">
        <v>754</v>
      </c>
      <c r="H189" s="392">
        <v>80</v>
      </c>
      <c r="I189" s="394">
        <f t="shared" si="4"/>
        <v>200</v>
      </c>
      <c r="J189" s="395" t="str">
        <f t="shared" si="5"/>
        <v>50283-00001</v>
      </c>
    </row>
    <row r="190" spans="1:10" s="395" customFormat="1" ht="35.25" hidden="1" customHeight="1">
      <c r="A190" s="393" t="s">
        <v>748</v>
      </c>
      <c r="B190" s="394" t="s">
        <v>749</v>
      </c>
      <c r="C190" s="394" t="s">
        <v>750</v>
      </c>
      <c r="D190" s="394" t="s">
        <v>440</v>
      </c>
      <c r="E190" s="394" t="s">
        <v>441</v>
      </c>
      <c r="F190" s="394" t="s">
        <v>755</v>
      </c>
      <c r="G190" s="394" t="s">
        <v>756</v>
      </c>
      <c r="H190" s="392">
        <v>85</v>
      </c>
      <c r="I190" s="394">
        <f t="shared" si="4"/>
        <v>214</v>
      </c>
      <c r="J190" s="395" t="str">
        <f t="shared" si="5"/>
        <v>50283-00001</v>
      </c>
    </row>
    <row r="191" spans="1:10" s="395" customFormat="1" ht="35.25" hidden="1" customHeight="1">
      <c r="A191" s="393" t="s">
        <v>748</v>
      </c>
      <c r="B191" s="394" t="s">
        <v>749</v>
      </c>
      <c r="C191" s="394" t="s">
        <v>750</v>
      </c>
      <c r="D191" s="394" t="s">
        <v>440</v>
      </c>
      <c r="E191" s="394" t="s">
        <v>441</v>
      </c>
      <c r="F191" s="394" t="s">
        <v>757</v>
      </c>
      <c r="G191" s="394" t="s">
        <v>758</v>
      </c>
      <c r="H191" s="392">
        <v>49</v>
      </c>
      <c r="I191" s="394">
        <f t="shared" si="4"/>
        <v>132</v>
      </c>
      <c r="J191" s="395" t="str">
        <f t="shared" si="5"/>
        <v>50283-00001</v>
      </c>
    </row>
    <row r="192" spans="1:10" s="395" customFormat="1" ht="35.25" hidden="1" customHeight="1">
      <c r="A192" s="393" t="s">
        <v>748</v>
      </c>
      <c r="B192" s="394" t="s">
        <v>749</v>
      </c>
      <c r="C192" s="394" t="s">
        <v>750</v>
      </c>
      <c r="D192" s="394" t="s">
        <v>440</v>
      </c>
      <c r="E192" s="394" t="s">
        <v>441</v>
      </c>
      <c r="F192" s="394" t="s">
        <v>759</v>
      </c>
      <c r="G192" s="394" t="s">
        <v>760</v>
      </c>
      <c r="H192" s="392">
        <v>14</v>
      </c>
      <c r="I192" s="394">
        <f t="shared" si="4"/>
        <v>52</v>
      </c>
      <c r="J192" s="395" t="str">
        <f t="shared" si="5"/>
        <v>50283-00001</v>
      </c>
    </row>
    <row r="193" spans="1:10" s="395" customFormat="1" ht="35.25" hidden="1" customHeight="1">
      <c r="A193" s="393" t="s">
        <v>748</v>
      </c>
      <c r="B193" s="394" t="s">
        <v>749</v>
      </c>
      <c r="C193" s="394" t="s">
        <v>750</v>
      </c>
      <c r="D193" s="394" t="s">
        <v>700</v>
      </c>
      <c r="E193" s="394" t="s">
        <v>701</v>
      </c>
      <c r="F193" s="394" t="s">
        <v>761</v>
      </c>
      <c r="G193" s="394" t="s">
        <v>762</v>
      </c>
      <c r="H193" s="392">
        <v>36</v>
      </c>
      <c r="I193" s="394">
        <f t="shared" si="4"/>
        <v>102</v>
      </c>
      <c r="J193" s="395" t="str">
        <f t="shared" si="5"/>
        <v>50283-01588</v>
      </c>
    </row>
    <row r="194" spans="1:10" s="395" customFormat="1" ht="35.25" hidden="1" customHeight="1">
      <c r="A194" s="393" t="s">
        <v>748</v>
      </c>
      <c r="B194" s="394" t="s">
        <v>749</v>
      </c>
      <c r="C194" s="394" t="s">
        <v>750</v>
      </c>
      <c r="D194" s="394" t="s">
        <v>700</v>
      </c>
      <c r="E194" s="394" t="s">
        <v>701</v>
      </c>
      <c r="F194" s="394" t="s">
        <v>763</v>
      </c>
      <c r="G194" s="394" t="s">
        <v>764</v>
      </c>
      <c r="H194" s="392">
        <v>50</v>
      </c>
      <c r="I194" s="394">
        <f t="shared" si="4"/>
        <v>134</v>
      </c>
      <c r="J194" s="395" t="str">
        <f t="shared" si="5"/>
        <v>50283-01588</v>
      </c>
    </row>
    <row r="195" spans="1:10" s="395" customFormat="1" ht="35.25" hidden="1" customHeight="1">
      <c r="A195" s="393" t="s">
        <v>748</v>
      </c>
      <c r="B195" s="394" t="s">
        <v>749</v>
      </c>
      <c r="C195" s="394" t="s">
        <v>750</v>
      </c>
      <c r="D195" s="394" t="s">
        <v>700</v>
      </c>
      <c r="E195" s="394" t="s">
        <v>701</v>
      </c>
      <c r="F195" s="394" t="s">
        <v>765</v>
      </c>
      <c r="G195" s="394" t="s">
        <v>766</v>
      </c>
      <c r="H195" s="392">
        <v>47</v>
      </c>
      <c r="I195" s="394">
        <f t="shared" si="4"/>
        <v>128</v>
      </c>
      <c r="J195" s="395" t="str">
        <f t="shared" si="5"/>
        <v>50283-01588</v>
      </c>
    </row>
    <row r="196" spans="1:10" s="395" customFormat="1" ht="35.25" hidden="1" customHeight="1">
      <c r="A196" s="393" t="s">
        <v>748</v>
      </c>
      <c r="B196" s="394" t="s">
        <v>749</v>
      </c>
      <c r="C196" s="394" t="s">
        <v>750</v>
      </c>
      <c r="D196" s="394" t="s">
        <v>700</v>
      </c>
      <c r="E196" s="394" t="s">
        <v>701</v>
      </c>
      <c r="F196" s="394" t="s">
        <v>767</v>
      </c>
      <c r="G196" s="394" t="s">
        <v>768</v>
      </c>
      <c r="H196" s="392">
        <v>35</v>
      </c>
      <c r="I196" s="394">
        <f t="shared" ref="I196:I259" si="6">(ROUND(H196*$J$1,0)+$K$1)*2+ROUND((H196*$J$1)/20,0)*2</f>
        <v>100</v>
      </c>
      <c r="J196" s="395" t="str">
        <f t="shared" ref="J196:J259" si="7">LEFT(F196,11)</f>
        <v>50283-01588</v>
      </c>
    </row>
    <row r="197" spans="1:10" s="395" customFormat="1" ht="35.25" hidden="1" customHeight="1">
      <c r="A197" s="393" t="s">
        <v>748</v>
      </c>
      <c r="B197" s="394" t="s">
        <v>749</v>
      </c>
      <c r="C197" s="394" t="s">
        <v>750</v>
      </c>
      <c r="D197" s="394" t="s">
        <v>700</v>
      </c>
      <c r="E197" s="394" t="s">
        <v>701</v>
      </c>
      <c r="F197" s="394" t="s">
        <v>769</v>
      </c>
      <c r="G197" s="394" t="s">
        <v>770</v>
      </c>
      <c r="H197" s="392">
        <v>14</v>
      </c>
      <c r="I197" s="394">
        <f t="shared" si="6"/>
        <v>52</v>
      </c>
      <c r="J197" s="395" t="str">
        <f t="shared" si="7"/>
        <v>50283-01588</v>
      </c>
    </row>
    <row r="198" spans="1:10" s="395" customFormat="1" ht="35.25" hidden="1" customHeight="1">
      <c r="A198" s="393" t="s">
        <v>748</v>
      </c>
      <c r="B198" s="394" t="s">
        <v>749</v>
      </c>
      <c r="C198" s="394" t="s">
        <v>750</v>
      </c>
      <c r="D198" s="394" t="s">
        <v>360</v>
      </c>
      <c r="E198" s="394" t="s">
        <v>361</v>
      </c>
      <c r="F198" s="394" t="s">
        <v>771</v>
      </c>
      <c r="G198" s="394" t="s">
        <v>772</v>
      </c>
      <c r="H198" s="392">
        <v>36</v>
      </c>
      <c r="I198" s="394">
        <f t="shared" si="6"/>
        <v>102</v>
      </c>
      <c r="J198" s="395" t="str">
        <f t="shared" si="7"/>
        <v>50283-06113</v>
      </c>
    </row>
    <row r="199" spans="1:10" s="395" customFormat="1" ht="35.25" hidden="1" customHeight="1">
      <c r="A199" s="393" t="s">
        <v>748</v>
      </c>
      <c r="B199" s="394" t="s">
        <v>749</v>
      </c>
      <c r="C199" s="394" t="s">
        <v>750</v>
      </c>
      <c r="D199" s="394" t="s">
        <v>360</v>
      </c>
      <c r="E199" s="394" t="s">
        <v>361</v>
      </c>
      <c r="F199" s="394" t="s">
        <v>773</v>
      </c>
      <c r="G199" s="394" t="s">
        <v>774</v>
      </c>
      <c r="H199" s="392">
        <v>60</v>
      </c>
      <c r="I199" s="394">
        <f t="shared" si="6"/>
        <v>156</v>
      </c>
      <c r="J199" s="395" t="str">
        <f t="shared" si="7"/>
        <v>50283-06113</v>
      </c>
    </row>
    <row r="200" spans="1:10" s="395" customFormat="1" ht="35.25" hidden="1" customHeight="1">
      <c r="A200" s="393" t="s">
        <v>748</v>
      </c>
      <c r="B200" s="394" t="s">
        <v>749</v>
      </c>
      <c r="C200" s="394" t="s">
        <v>750</v>
      </c>
      <c r="D200" s="394" t="s">
        <v>360</v>
      </c>
      <c r="E200" s="394" t="s">
        <v>361</v>
      </c>
      <c r="F200" s="394" t="s">
        <v>775</v>
      </c>
      <c r="G200" s="394" t="s">
        <v>776</v>
      </c>
      <c r="H200" s="392">
        <v>72</v>
      </c>
      <c r="I200" s="394">
        <f t="shared" si="6"/>
        <v>184</v>
      </c>
      <c r="J200" s="395" t="str">
        <f t="shared" si="7"/>
        <v>50283-06113</v>
      </c>
    </row>
    <row r="201" spans="1:10" s="395" customFormat="1" ht="35.25" hidden="1" customHeight="1">
      <c r="A201" s="393" t="s">
        <v>748</v>
      </c>
      <c r="B201" s="394" t="s">
        <v>749</v>
      </c>
      <c r="C201" s="394" t="s">
        <v>750</v>
      </c>
      <c r="D201" s="394" t="s">
        <v>360</v>
      </c>
      <c r="E201" s="394" t="s">
        <v>361</v>
      </c>
      <c r="F201" s="394" t="s">
        <v>777</v>
      </c>
      <c r="G201" s="394" t="s">
        <v>778</v>
      </c>
      <c r="H201" s="392">
        <v>43</v>
      </c>
      <c r="I201" s="394">
        <f t="shared" si="6"/>
        <v>116</v>
      </c>
      <c r="J201" s="395" t="str">
        <f t="shared" si="7"/>
        <v>50283-06113</v>
      </c>
    </row>
    <row r="202" spans="1:10" s="395" customFormat="1" ht="35.25" hidden="1" customHeight="1">
      <c r="A202" s="393" t="s">
        <v>748</v>
      </c>
      <c r="B202" s="394" t="s">
        <v>749</v>
      </c>
      <c r="C202" s="394" t="s">
        <v>750</v>
      </c>
      <c r="D202" s="394" t="s">
        <v>360</v>
      </c>
      <c r="E202" s="394" t="s">
        <v>361</v>
      </c>
      <c r="F202" s="394" t="s">
        <v>779</v>
      </c>
      <c r="G202" s="394" t="s">
        <v>780</v>
      </c>
      <c r="H202" s="392">
        <v>14</v>
      </c>
      <c r="I202" s="394">
        <f t="shared" si="6"/>
        <v>52</v>
      </c>
      <c r="J202" s="395" t="str">
        <f t="shared" si="7"/>
        <v>50283-06113</v>
      </c>
    </row>
    <row r="203" spans="1:10" s="397" customFormat="1" ht="30.75" hidden="1" customHeight="1">
      <c r="A203" s="393" t="s">
        <v>781</v>
      </c>
      <c r="B203" s="396" t="s">
        <v>782</v>
      </c>
      <c r="C203" s="396" t="s">
        <v>783</v>
      </c>
      <c r="D203" s="396" t="s">
        <v>375</v>
      </c>
      <c r="E203" s="396" t="s">
        <v>376</v>
      </c>
      <c r="F203" s="396" t="s">
        <v>784</v>
      </c>
      <c r="G203" s="396" t="s">
        <v>785</v>
      </c>
      <c r="H203" s="392">
        <v>16</v>
      </c>
      <c r="I203" s="396">
        <f t="shared" si="6"/>
        <v>56</v>
      </c>
      <c r="J203" s="397" t="str">
        <f t="shared" si="7"/>
        <v>50293-01149</v>
      </c>
    </row>
    <row r="204" spans="1:10" s="397" customFormat="1" ht="30.75" hidden="1" customHeight="1">
      <c r="A204" s="393" t="s">
        <v>781</v>
      </c>
      <c r="B204" s="396" t="s">
        <v>782</v>
      </c>
      <c r="C204" s="396" t="s">
        <v>783</v>
      </c>
      <c r="D204" s="396" t="s">
        <v>375</v>
      </c>
      <c r="E204" s="396" t="s">
        <v>376</v>
      </c>
      <c r="F204" s="396" t="s">
        <v>786</v>
      </c>
      <c r="G204" s="396" t="s">
        <v>787</v>
      </c>
      <c r="H204" s="392">
        <v>44</v>
      </c>
      <c r="I204" s="396">
        <f t="shared" si="6"/>
        <v>120</v>
      </c>
      <c r="J204" s="397" t="str">
        <f t="shared" si="7"/>
        <v>50293-01149</v>
      </c>
    </row>
    <row r="205" spans="1:10" s="397" customFormat="1" ht="30.75" hidden="1" customHeight="1">
      <c r="A205" s="393" t="s">
        <v>781</v>
      </c>
      <c r="B205" s="396" t="s">
        <v>782</v>
      </c>
      <c r="C205" s="396" t="s">
        <v>783</v>
      </c>
      <c r="D205" s="396" t="s">
        <v>375</v>
      </c>
      <c r="E205" s="396" t="s">
        <v>376</v>
      </c>
      <c r="F205" s="396" t="s">
        <v>788</v>
      </c>
      <c r="G205" s="396" t="s">
        <v>789</v>
      </c>
      <c r="H205" s="392">
        <v>45</v>
      </c>
      <c r="I205" s="396">
        <f t="shared" si="6"/>
        <v>122</v>
      </c>
      <c r="J205" s="397" t="str">
        <f t="shared" si="7"/>
        <v>50293-01149</v>
      </c>
    </row>
    <row r="206" spans="1:10" s="397" customFormat="1" ht="30.75" hidden="1" customHeight="1">
      <c r="A206" s="393" t="s">
        <v>781</v>
      </c>
      <c r="B206" s="396" t="s">
        <v>782</v>
      </c>
      <c r="C206" s="396" t="s">
        <v>783</v>
      </c>
      <c r="D206" s="396" t="s">
        <v>375</v>
      </c>
      <c r="E206" s="396" t="s">
        <v>376</v>
      </c>
      <c r="F206" s="396" t="s">
        <v>790</v>
      </c>
      <c r="G206" s="396" t="s">
        <v>791</v>
      </c>
      <c r="H206" s="392">
        <v>28</v>
      </c>
      <c r="I206" s="396">
        <f t="shared" si="6"/>
        <v>84</v>
      </c>
      <c r="J206" s="397" t="str">
        <f t="shared" si="7"/>
        <v>50293-01149</v>
      </c>
    </row>
    <row r="207" spans="1:10" s="397" customFormat="1" ht="30.75" hidden="1" customHeight="1">
      <c r="A207" s="393" t="s">
        <v>781</v>
      </c>
      <c r="B207" s="396" t="s">
        <v>782</v>
      </c>
      <c r="C207" s="396" t="s">
        <v>783</v>
      </c>
      <c r="D207" s="396" t="s">
        <v>375</v>
      </c>
      <c r="E207" s="396" t="s">
        <v>376</v>
      </c>
      <c r="F207" s="396" t="s">
        <v>792</v>
      </c>
      <c r="G207" s="396" t="s">
        <v>793</v>
      </c>
      <c r="H207" s="392">
        <v>18</v>
      </c>
      <c r="I207" s="396">
        <f t="shared" si="6"/>
        <v>60</v>
      </c>
      <c r="J207" s="397" t="str">
        <f t="shared" si="7"/>
        <v>50293-01149</v>
      </c>
    </row>
    <row r="208" spans="1:10" s="397" customFormat="1" ht="30.75" hidden="1" customHeight="1">
      <c r="A208" s="393" t="s">
        <v>781</v>
      </c>
      <c r="B208" s="396" t="s">
        <v>782</v>
      </c>
      <c r="C208" s="396" t="s">
        <v>783</v>
      </c>
      <c r="D208" s="396" t="s">
        <v>794</v>
      </c>
      <c r="E208" s="396" t="s">
        <v>795</v>
      </c>
      <c r="F208" s="396" t="s">
        <v>796</v>
      </c>
      <c r="G208" s="396" t="s">
        <v>797</v>
      </c>
      <c r="H208" s="392">
        <v>19</v>
      </c>
      <c r="I208" s="396">
        <f t="shared" si="6"/>
        <v>64</v>
      </c>
      <c r="J208" s="397" t="str">
        <f t="shared" si="7"/>
        <v>50293-01821</v>
      </c>
    </row>
    <row r="209" spans="1:10" s="397" customFormat="1" ht="30.75" hidden="1" customHeight="1">
      <c r="A209" s="393" t="s">
        <v>781</v>
      </c>
      <c r="B209" s="396" t="s">
        <v>782</v>
      </c>
      <c r="C209" s="396" t="s">
        <v>783</v>
      </c>
      <c r="D209" s="396" t="s">
        <v>794</v>
      </c>
      <c r="E209" s="396" t="s">
        <v>795</v>
      </c>
      <c r="F209" s="396" t="s">
        <v>798</v>
      </c>
      <c r="G209" s="396" t="s">
        <v>799</v>
      </c>
      <c r="H209" s="392">
        <v>30</v>
      </c>
      <c r="I209" s="396">
        <f t="shared" si="6"/>
        <v>88</v>
      </c>
      <c r="J209" s="397" t="str">
        <f t="shared" si="7"/>
        <v>50293-01821</v>
      </c>
    </row>
    <row r="210" spans="1:10" s="397" customFormat="1" ht="30.75" hidden="1" customHeight="1">
      <c r="A210" s="393" t="s">
        <v>781</v>
      </c>
      <c r="B210" s="396" t="s">
        <v>782</v>
      </c>
      <c r="C210" s="396" t="s">
        <v>783</v>
      </c>
      <c r="D210" s="396" t="s">
        <v>794</v>
      </c>
      <c r="E210" s="396" t="s">
        <v>795</v>
      </c>
      <c r="F210" s="396" t="s">
        <v>800</v>
      </c>
      <c r="G210" s="396" t="s">
        <v>801</v>
      </c>
      <c r="H210" s="392">
        <v>36</v>
      </c>
      <c r="I210" s="396">
        <f t="shared" si="6"/>
        <v>102</v>
      </c>
      <c r="J210" s="397" t="str">
        <f t="shared" si="7"/>
        <v>50293-01821</v>
      </c>
    </row>
    <row r="211" spans="1:10" s="397" customFormat="1" ht="30.75" hidden="1" customHeight="1">
      <c r="A211" s="393" t="s">
        <v>781</v>
      </c>
      <c r="B211" s="396" t="s">
        <v>782</v>
      </c>
      <c r="C211" s="396" t="s">
        <v>783</v>
      </c>
      <c r="D211" s="396" t="s">
        <v>794</v>
      </c>
      <c r="E211" s="396" t="s">
        <v>795</v>
      </c>
      <c r="F211" s="396" t="s">
        <v>802</v>
      </c>
      <c r="G211" s="396" t="s">
        <v>803</v>
      </c>
      <c r="H211" s="392">
        <v>27</v>
      </c>
      <c r="I211" s="396">
        <f t="shared" si="6"/>
        <v>80</v>
      </c>
      <c r="J211" s="397" t="str">
        <f t="shared" si="7"/>
        <v>50293-01821</v>
      </c>
    </row>
    <row r="212" spans="1:10" s="397" customFormat="1" ht="30.75" hidden="1" customHeight="1">
      <c r="A212" s="393" t="s">
        <v>781</v>
      </c>
      <c r="B212" s="396" t="s">
        <v>782</v>
      </c>
      <c r="C212" s="396" t="s">
        <v>783</v>
      </c>
      <c r="D212" s="396" t="s">
        <v>794</v>
      </c>
      <c r="E212" s="396" t="s">
        <v>795</v>
      </c>
      <c r="F212" s="396" t="s">
        <v>804</v>
      </c>
      <c r="G212" s="396" t="s">
        <v>805</v>
      </c>
      <c r="H212" s="392">
        <v>14</v>
      </c>
      <c r="I212" s="396">
        <f t="shared" si="6"/>
        <v>52</v>
      </c>
      <c r="J212" s="397" t="str">
        <f t="shared" si="7"/>
        <v>50293-01821</v>
      </c>
    </row>
    <row r="213" spans="1:10" ht="21" hidden="1" customHeight="1">
      <c r="A213" s="391" t="s">
        <v>806</v>
      </c>
      <c r="B213" s="392" t="s">
        <v>807</v>
      </c>
      <c r="C213" s="392" t="s">
        <v>808</v>
      </c>
      <c r="D213" s="392" t="s">
        <v>508</v>
      </c>
      <c r="E213" s="392" t="s">
        <v>509</v>
      </c>
      <c r="F213" s="392" t="s">
        <v>809</v>
      </c>
      <c r="G213" s="392" t="s">
        <v>810</v>
      </c>
      <c r="H213" s="392">
        <v>7</v>
      </c>
      <c r="I213" s="392">
        <f t="shared" si="6"/>
        <v>36</v>
      </c>
      <c r="J213" t="str">
        <f t="shared" si="7"/>
        <v>50655-02077</v>
      </c>
    </row>
    <row r="214" spans="1:10" ht="21" hidden="1" customHeight="1">
      <c r="A214" s="391" t="s">
        <v>806</v>
      </c>
      <c r="B214" s="392" t="s">
        <v>807</v>
      </c>
      <c r="C214" s="392" t="s">
        <v>808</v>
      </c>
      <c r="D214" s="392" t="s">
        <v>508</v>
      </c>
      <c r="E214" s="392" t="s">
        <v>509</v>
      </c>
      <c r="F214" s="392" t="s">
        <v>811</v>
      </c>
      <c r="G214" s="392" t="s">
        <v>812</v>
      </c>
      <c r="H214" s="392">
        <v>45</v>
      </c>
      <c r="I214" s="392">
        <f t="shared" si="6"/>
        <v>122</v>
      </c>
      <c r="J214" t="str">
        <f t="shared" si="7"/>
        <v>50655-02077</v>
      </c>
    </row>
    <row r="215" spans="1:10" ht="21" hidden="1" customHeight="1">
      <c r="A215" s="391" t="s">
        <v>806</v>
      </c>
      <c r="B215" s="392" t="s">
        <v>807</v>
      </c>
      <c r="C215" s="392" t="s">
        <v>808</v>
      </c>
      <c r="D215" s="392" t="s">
        <v>508</v>
      </c>
      <c r="E215" s="392" t="s">
        <v>509</v>
      </c>
      <c r="F215" s="392" t="s">
        <v>813</v>
      </c>
      <c r="G215" s="392" t="s">
        <v>814</v>
      </c>
      <c r="H215" s="392">
        <v>45</v>
      </c>
      <c r="I215" s="392">
        <f t="shared" si="6"/>
        <v>122</v>
      </c>
      <c r="J215" t="str">
        <f t="shared" si="7"/>
        <v>50655-02077</v>
      </c>
    </row>
    <row r="216" spans="1:10" ht="21" hidden="1" customHeight="1">
      <c r="A216" s="391" t="s">
        <v>806</v>
      </c>
      <c r="B216" s="392" t="s">
        <v>807</v>
      </c>
      <c r="C216" s="392" t="s">
        <v>808</v>
      </c>
      <c r="D216" s="392" t="s">
        <v>508</v>
      </c>
      <c r="E216" s="392" t="s">
        <v>509</v>
      </c>
      <c r="F216" s="392" t="s">
        <v>815</v>
      </c>
      <c r="G216" s="392" t="s">
        <v>816</v>
      </c>
      <c r="H216" s="392">
        <v>38</v>
      </c>
      <c r="I216" s="392">
        <f t="shared" si="6"/>
        <v>106</v>
      </c>
      <c r="J216" t="str">
        <f t="shared" si="7"/>
        <v>50655-02077</v>
      </c>
    </row>
    <row r="217" spans="1:10" ht="21" hidden="1" customHeight="1">
      <c r="A217" s="391" t="s">
        <v>806</v>
      </c>
      <c r="B217" s="392" t="s">
        <v>807</v>
      </c>
      <c r="C217" s="392" t="s">
        <v>808</v>
      </c>
      <c r="D217" s="392" t="s">
        <v>508</v>
      </c>
      <c r="E217" s="392" t="s">
        <v>509</v>
      </c>
      <c r="F217" s="392" t="s">
        <v>817</v>
      </c>
      <c r="G217" s="392" t="s">
        <v>818</v>
      </c>
      <c r="H217" s="392">
        <v>14</v>
      </c>
      <c r="I217" s="392">
        <f t="shared" si="6"/>
        <v>52</v>
      </c>
      <c r="J217" t="str">
        <f t="shared" si="7"/>
        <v>50655-02077</v>
      </c>
    </row>
    <row r="218" spans="1:10" ht="21" hidden="1" customHeight="1">
      <c r="A218" s="391" t="s">
        <v>819</v>
      </c>
      <c r="B218" s="392" t="s">
        <v>820</v>
      </c>
      <c r="C218" s="392" t="s">
        <v>821</v>
      </c>
      <c r="D218" s="392" t="s">
        <v>822</v>
      </c>
      <c r="E218" s="392" t="s">
        <v>413</v>
      </c>
      <c r="F218" s="392" t="s">
        <v>823</v>
      </c>
      <c r="G218" s="392" t="s">
        <v>824</v>
      </c>
      <c r="H218" s="392">
        <v>18</v>
      </c>
      <c r="I218" s="392">
        <f t="shared" si="6"/>
        <v>60</v>
      </c>
      <c r="J218" t="str">
        <f t="shared" si="7"/>
        <v>50652-01898</v>
      </c>
    </row>
    <row r="219" spans="1:10" ht="21" hidden="1" customHeight="1">
      <c r="A219" s="391" t="s">
        <v>819</v>
      </c>
      <c r="B219" s="392" t="s">
        <v>820</v>
      </c>
      <c r="C219" s="392" t="s">
        <v>821</v>
      </c>
      <c r="D219" s="392" t="s">
        <v>822</v>
      </c>
      <c r="E219" s="392" t="s">
        <v>413</v>
      </c>
      <c r="F219" s="392" t="s">
        <v>825</v>
      </c>
      <c r="G219" s="392" t="s">
        <v>826</v>
      </c>
      <c r="H219" s="392">
        <v>49</v>
      </c>
      <c r="I219" s="392">
        <f t="shared" si="6"/>
        <v>132</v>
      </c>
      <c r="J219" t="str">
        <f t="shared" si="7"/>
        <v>50652-01898</v>
      </c>
    </row>
    <row r="220" spans="1:10" ht="21" hidden="1" customHeight="1">
      <c r="A220" s="391" t="s">
        <v>819</v>
      </c>
      <c r="B220" s="392" t="s">
        <v>820</v>
      </c>
      <c r="C220" s="392" t="s">
        <v>821</v>
      </c>
      <c r="D220" s="392" t="s">
        <v>822</v>
      </c>
      <c r="E220" s="392" t="s">
        <v>413</v>
      </c>
      <c r="F220" s="392" t="s">
        <v>827</v>
      </c>
      <c r="G220" s="392" t="s">
        <v>828</v>
      </c>
      <c r="H220" s="392">
        <v>47</v>
      </c>
      <c r="I220" s="392">
        <f t="shared" si="6"/>
        <v>128</v>
      </c>
      <c r="J220" t="str">
        <f t="shared" si="7"/>
        <v>50652-01898</v>
      </c>
    </row>
    <row r="221" spans="1:10" ht="21" hidden="1" customHeight="1">
      <c r="A221" s="391" t="s">
        <v>819</v>
      </c>
      <c r="B221" s="392" t="s">
        <v>820</v>
      </c>
      <c r="C221" s="392" t="s">
        <v>821</v>
      </c>
      <c r="D221" s="392" t="s">
        <v>822</v>
      </c>
      <c r="E221" s="392" t="s">
        <v>413</v>
      </c>
      <c r="F221" s="392" t="s">
        <v>829</v>
      </c>
      <c r="G221" s="392" t="s">
        <v>830</v>
      </c>
      <c r="H221" s="392">
        <v>29</v>
      </c>
      <c r="I221" s="392">
        <f t="shared" si="6"/>
        <v>86</v>
      </c>
      <c r="J221" t="str">
        <f t="shared" si="7"/>
        <v>50652-01898</v>
      </c>
    </row>
    <row r="222" spans="1:10" ht="21" hidden="1" customHeight="1">
      <c r="A222" s="391" t="s">
        <v>819</v>
      </c>
      <c r="B222" s="392" t="s">
        <v>820</v>
      </c>
      <c r="C222" s="392" t="s">
        <v>821</v>
      </c>
      <c r="D222" s="392" t="s">
        <v>822</v>
      </c>
      <c r="E222" s="392" t="s">
        <v>413</v>
      </c>
      <c r="F222" s="392" t="s">
        <v>831</v>
      </c>
      <c r="G222" s="392" t="s">
        <v>832</v>
      </c>
      <c r="H222" s="392">
        <v>6</v>
      </c>
      <c r="I222" s="392">
        <f t="shared" si="6"/>
        <v>32</v>
      </c>
      <c r="J222" t="str">
        <f t="shared" si="7"/>
        <v>50652-01898</v>
      </c>
    </row>
    <row r="223" spans="1:10" ht="21" hidden="1" customHeight="1">
      <c r="A223" s="391" t="s">
        <v>833</v>
      </c>
      <c r="B223" s="392" t="s">
        <v>834</v>
      </c>
      <c r="C223" s="392" t="s">
        <v>835</v>
      </c>
      <c r="D223" s="392" t="s">
        <v>440</v>
      </c>
      <c r="E223" s="392" t="s">
        <v>441</v>
      </c>
      <c r="F223" s="392" t="s">
        <v>836</v>
      </c>
      <c r="G223" s="392" t="s">
        <v>837</v>
      </c>
      <c r="H223" s="392">
        <v>22</v>
      </c>
      <c r="I223" s="392">
        <f t="shared" si="6"/>
        <v>70</v>
      </c>
      <c r="J223" t="str">
        <f t="shared" si="7"/>
        <v>50324-00001</v>
      </c>
    </row>
    <row r="224" spans="1:10" ht="21" hidden="1" customHeight="1">
      <c r="A224" s="391" t="s">
        <v>833</v>
      </c>
      <c r="B224" s="392" t="s">
        <v>834</v>
      </c>
      <c r="C224" s="392" t="s">
        <v>835</v>
      </c>
      <c r="D224" s="392" t="s">
        <v>440</v>
      </c>
      <c r="E224" s="392" t="s">
        <v>441</v>
      </c>
      <c r="F224" s="392" t="s">
        <v>838</v>
      </c>
      <c r="G224" s="392" t="s">
        <v>839</v>
      </c>
      <c r="H224" s="392">
        <v>47</v>
      </c>
      <c r="I224" s="392">
        <f t="shared" si="6"/>
        <v>128</v>
      </c>
      <c r="J224" t="str">
        <f t="shared" si="7"/>
        <v>50324-00001</v>
      </c>
    </row>
    <row r="225" spans="1:10" ht="21" hidden="1" customHeight="1">
      <c r="A225" s="391" t="s">
        <v>833</v>
      </c>
      <c r="B225" s="392" t="s">
        <v>834</v>
      </c>
      <c r="C225" s="392" t="s">
        <v>835</v>
      </c>
      <c r="D225" s="392" t="s">
        <v>440</v>
      </c>
      <c r="E225" s="392" t="s">
        <v>441</v>
      </c>
      <c r="F225" s="392" t="s">
        <v>840</v>
      </c>
      <c r="G225" s="392" t="s">
        <v>841</v>
      </c>
      <c r="H225" s="392">
        <v>47</v>
      </c>
      <c r="I225" s="392">
        <f t="shared" si="6"/>
        <v>128</v>
      </c>
      <c r="J225" t="str">
        <f t="shared" si="7"/>
        <v>50324-00001</v>
      </c>
    </row>
    <row r="226" spans="1:10" ht="21" hidden="1" customHeight="1">
      <c r="A226" s="391" t="s">
        <v>833</v>
      </c>
      <c r="B226" s="392" t="s">
        <v>834</v>
      </c>
      <c r="C226" s="392" t="s">
        <v>835</v>
      </c>
      <c r="D226" s="392" t="s">
        <v>440</v>
      </c>
      <c r="E226" s="392" t="s">
        <v>441</v>
      </c>
      <c r="F226" s="392" t="s">
        <v>842</v>
      </c>
      <c r="G226" s="392" t="s">
        <v>843</v>
      </c>
      <c r="H226" s="392">
        <v>30</v>
      </c>
      <c r="I226" s="392">
        <f t="shared" si="6"/>
        <v>88</v>
      </c>
      <c r="J226" t="str">
        <f t="shared" si="7"/>
        <v>50324-00001</v>
      </c>
    </row>
    <row r="227" spans="1:10" ht="21" hidden="1" customHeight="1">
      <c r="A227" s="391" t="s">
        <v>833</v>
      </c>
      <c r="B227" s="392" t="s">
        <v>834</v>
      </c>
      <c r="C227" s="392" t="s">
        <v>835</v>
      </c>
      <c r="D227" s="392" t="s">
        <v>440</v>
      </c>
      <c r="E227" s="392" t="s">
        <v>441</v>
      </c>
      <c r="F227" s="392" t="s">
        <v>844</v>
      </c>
      <c r="G227" s="392" t="s">
        <v>845</v>
      </c>
      <c r="H227" s="392">
        <v>12</v>
      </c>
      <c r="I227" s="392">
        <f t="shared" si="6"/>
        <v>48</v>
      </c>
      <c r="J227" t="str">
        <f t="shared" si="7"/>
        <v>50324-00001</v>
      </c>
    </row>
    <row r="228" spans="1:10" ht="21" hidden="1" customHeight="1">
      <c r="A228" s="391" t="s">
        <v>833</v>
      </c>
      <c r="B228" s="392" t="s">
        <v>834</v>
      </c>
      <c r="C228" s="392" t="s">
        <v>835</v>
      </c>
      <c r="D228" s="392" t="s">
        <v>632</v>
      </c>
      <c r="E228" s="392" t="s">
        <v>633</v>
      </c>
      <c r="F228" s="392" t="s">
        <v>846</v>
      </c>
      <c r="G228" s="392" t="s">
        <v>847</v>
      </c>
      <c r="H228" s="392">
        <v>28</v>
      </c>
      <c r="I228" s="392">
        <f t="shared" si="6"/>
        <v>84</v>
      </c>
      <c r="J228" t="str">
        <f t="shared" si="7"/>
        <v>50324-06537</v>
      </c>
    </row>
    <row r="229" spans="1:10" ht="21" hidden="1" customHeight="1">
      <c r="A229" s="391" t="s">
        <v>833</v>
      </c>
      <c r="B229" s="392" t="s">
        <v>834</v>
      </c>
      <c r="C229" s="392" t="s">
        <v>835</v>
      </c>
      <c r="D229" s="392" t="s">
        <v>632</v>
      </c>
      <c r="E229" s="392" t="s">
        <v>633</v>
      </c>
      <c r="F229" s="392" t="s">
        <v>848</v>
      </c>
      <c r="G229" s="392" t="s">
        <v>849</v>
      </c>
      <c r="H229" s="392">
        <v>62</v>
      </c>
      <c r="I229" s="392">
        <f t="shared" si="6"/>
        <v>160</v>
      </c>
      <c r="J229" t="str">
        <f t="shared" si="7"/>
        <v>50324-06537</v>
      </c>
    </row>
    <row r="230" spans="1:10" ht="21" hidden="1" customHeight="1">
      <c r="A230" s="391" t="s">
        <v>833</v>
      </c>
      <c r="B230" s="392" t="s">
        <v>834</v>
      </c>
      <c r="C230" s="392" t="s">
        <v>835</v>
      </c>
      <c r="D230" s="392" t="s">
        <v>632</v>
      </c>
      <c r="E230" s="392" t="s">
        <v>633</v>
      </c>
      <c r="F230" s="392" t="s">
        <v>850</v>
      </c>
      <c r="G230" s="392" t="s">
        <v>851</v>
      </c>
      <c r="H230" s="392">
        <v>64</v>
      </c>
      <c r="I230" s="392">
        <f t="shared" si="6"/>
        <v>164</v>
      </c>
      <c r="J230" t="str">
        <f t="shared" si="7"/>
        <v>50324-06537</v>
      </c>
    </row>
    <row r="231" spans="1:10" ht="21" hidden="1" customHeight="1">
      <c r="A231" s="391" t="s">
        <v>833</v>
      </c>
      <c r="B231" s="392" t="s">
        <v>834</v>
      </c>
      <c r="C231" s="392" t="s">
        <v>835</v>
      </c>
      <c r="D231" s="392" t="s">
        <v>632</v>
      </c>
      <c r="E231" s="392" t="s">
        <v>633</v>
      </c>
      <c r="F231" s="392" t="s">
        <v>852</v>
      </c>
      <c r="G231" s="392" t="s">
        <v>853</v>
      </c>
      <c r="H231" s="392">
        <v>42</v>
      </c>
      <c r="I231" s="392">
        <f t="shared" si="6"/>
        <v>114</v>
      </c>
      <c r="J231" t="str">
        <f t="shared" si="7"/>
        <v>50324-06537</v>
      </c>
    </row>
    <row r="232" spans="1:10" ht="21" hidden="1" customHeight="1">
      <c r="A232" s="391" t="s">
        <v>833</v>
      </c>
      <c r="B232" s="392" t="s">
        <v>834</v>
      </c>
      <c r="C232" s="392" t="s">
        <v>835</v>
      </c>
      <c r="D232" s="392" t="s">
        <v>632</v>
      </c>
      <c r="E232" s="392" t="s">
        <v>633</v>
      </c>
      <c r="F232" s="392" t="s">
        <v>854</v>
      </c>
      <c r="G232" s="392" t="s">
        <v>855</v>
      </c>
      <c r="H232" s="392">
        <v>18</v>
      </c>
      <c r="I232" s="392">
        <f t="shared" si="6"/>
        <v>60</v>
      </c>
      <c r="J232" t="str">
        <f t="shared" si="7"/>
        <v>50324-06537</v>
      </c>
    </row>
    <row r="233" spans="1:10" ht="21" hidden="1" customHeight="1">
      <c r="A233" s="391" t="s">
        <v>856</v>
      </c>
      <c r="B233" s="392" t="s">
        <v>857</v>
      </c>
      <c r="C233" s="392" t="s">
        <v>858</v>
      </c>
      <c r="D233" s="392" t="s">
        <v>440</v>
      </c>
      <c r="E233" s="392" t="s">
        <v>441</v>
      </c>
      <c r="F233" s="392" t="s">
        <v>859</v>
      </c>
      <c r="G233" s="392" t="s">
        <v>860</v>
      </c>
      <c r="H233" s="392">
        <v>19</v>
      </c>
      <c r="I233" s="392">
        <f t="shared" si="6"/>
        <v>64</v>
      </c>
      <c r="J233" t="str">
        <f t="shared" si="7"/>
        <v>50326-00001</v>
      </c>
    </row>
    <row r="234" spans="1:10" ht="21" hidden="1" customHeight="1">
      <c r="A234" s="391" t="s">
        <v>856</v>
      </c>
      <c r="B234" s="392" t="s">
        <v>857</v>
      </c>
      <c r="C234" s="392" t="s">
        <v>858</v>
      </c>
      <c r="D234" s="392" t="s">
        <v>440</v>
      </c>
      <c r="E234" s="392" t="s">
        <v>441</v>
      </c>
      <c r="F234" s="392" t="s">
        <v>861</v>
      </c>
      <c r="G234" s="392" t="s">
        <v>862</v>
      </c>
      <c r="H234" s="392">
        <v>52</v>
      </c>
      <c r="I234" s="392">
        <f t="shared" si="6"/>
        <v>138</v>
      </c>
      <c r="J234" t="str">
        <f t="shared" si="7"/>
        <v>50326-00001</v>
      </c>
    </row>
    <row r="235" spans="1:10" ht="21" hidden="1" customHeight="1">
      <c r="A235" s="391" t="s">
        <v>856</v>
      </c>
      <c r="B235" s="392" t="s">
        <v>857</v>
      </c>
      <c r="C235" s="392" t="s">
        <v>858</v>
      </c>
      <c r="D235" s="392" t="s">
        <v>440</v>
      </c>
      <c r="E235" s="392" t="s">
        <v>441</v>
      </c>
      <c r="F235" s="392" t="s">
        <v>863</v>
      </c>
      <c r="G235" s="392" t="s">
        <v>864</v>
      </c>
      <c r="H235" s="392">
        <v>60</v>
      </c>
      <c r="I235" s="392">
        <f t="shared" si="6"/>
        <v>156</v>
      </c>
      <c r="J235" t="str">
        <f t="shared" si="7"/>
        <v>50326-00001</v>
      </c>
    </row>
    <row r="236" spans="1:10" ht="21" hidden="1" customHeight="1">
      <c r="A236" s="391" t="s">
        <v>856</v>
      </c>
      <c r="B236" s="392" t="s">
        <v>857</v>
      </c>
      <c r="C236" s="392" t="s">
        <v>858</v>
      </c>
      <c r="D236" s="392" t="s">
        <v>440</v>
      </c>
      <c r="E236" s="392" t="s">
        <v>441</v>
      </c>
      <c r="F236" s="392" t="s">
        <v>865</v>
      </c>
      <c r="G236" s="392" t="s">
        <v>866</v>
      </c>
      <c r="H236" s="392">
        <v>34</v>
      </c>
      <c r="I236" s="392">
        <f t="shared" si="6"/>
        <v>98</v>
      </c>
      <c r="J236" t="str">
        <f t="shared" si="7"/>
        <v>50326-00001</v>
      </c>
    </row>
    <row r="237" spans="1:10" ht="21" hidden="1" customHeight="1">
      <c r="A237" s="391" t="s">
        <v>856</v>
      </c>
      <c r="B237" s="392" t="s">
        <v>857</v>
      </c>
      <c r="C237" s="392" t="s">
        <v>858</v>
      </c>
      <c r="D237" s="392" t="s">
        <v>440</v>
      </c>
      <c r="E237" s="392" t="s">
        <v>441</v>
      </c>
      <c r="F237" s="392" t="s">
        <v>867</v>
      </c>
      <c r="G237" s="392" t="s">
        <v>868</v>
      </c>
      <c r="H237" s="392">
        <v>11</v>
      </c>
      <c r="I237" s="392">
        <f t="shared" si="6"/>
        <v>46</v>
      </c>
      <c r="J237" t="str">
        <f t="shared" si="7"/>
        <v>50326-00001</v>
      </c>
    </row>
    <row r="238" spans="1:10" ht="21" hidden="1" customHeight="1">
      <c r="A238" s="391" t="s">
        <v>856</v>
      </c>
      <c r="B238" s="392" t="s">
        <v>857</v>
      </c>
      <c r="C238" s="392" t="s">
        <v>858</v>
      </c>
      <c r="D238" s="392" t="s">
        <v>632</v>
      </c>
      <c r="E238" s="392" t="s">
        <v>633</v>
      </c>
      <c r="F238" s="392" t="s">
        <v>869</v>
      </c>
      <c r="G238" s="392" t="s">
        <v>870</v>
      </c>
      <c r="H238" s="392">
        <v>24</v>
      </c>
      <c r="I238" s="392">
        <f t="shared" si="6"/>
        <v>74</v>
      </c>
      <c r="J238" t="str">
        <f t="shared" si="7"/>
        <v>50326-06537</v>
      </c>
    </row>
    <row r="239" spans="1:10" ht="21" hidden="1" customHeight="1">
      <c r="A239" s="391" t="s">
        <v>856</v>
      </c>
      <c r="B239" s="392" t="s">
        <v>857</v>
      </c>
      <c r="C239" s="392" t="s">
        <v>858</v>
      </c>
      <c r="D239" s="392" t="s">
        <v>632</v>
      </c>
      <c r="E239" s="392" t="s">
        <v>633</v>
      </c>
      <c r="F239" s="392" t="s">
        <v>871</v>
      </c>
      <c r="G239" s="392" t="s">
        <v>872</v>
      </c>
      <c r="H239" s="392">
        <v>64</v>
      </c>
      <c r="I239" s="392">
        <f t="shared" si="6"/>
        <v>164</v>
      </c>
      <c r="J239" t="str">
        <f t="shared" si="7"/>
        <v>50326-06537</v>
      </c>
    </row>
    <row r="240" spans="1:10" ht="21" hidden="1" customHeight="1">
      <c r="A240" s="391" t="s">
        <v>856</v>
      </c>
      <c r="B240" s="392" t="s">
        <v>857</v>
      </c>
      <c r="C240" s="392" t="s">
        <v>858</v>
      </c>
      <c r="D240" s="392" t="s">
        <v>632</v>
      </c>
      <c r="E240" s="392" t="s">
        <v>633</v>
      </c>
      <c r="F240" s="392" t="s">
        <v>873</v>
      </c>
      <c r="G240" s="392" t="s">
        <v>874</v>
      </c>
      <c r="H240" s="392">
        <v>67</v>
      </c>
      <c r="I240" s="392">
        <f t="shared" si="6"/>
        <v>172</v>
      </c>
      <c r="J240" t="str">
        <f t="shared" si="7"/>
        <v>50326-06537</v>
      </c>
    </row>
    <row r="241" spans="1:10" ht="21" hidden="1" customHeight="1">
      <c r="A241" s="391" t="s">
        <v>856</v>
      </c>
      <c r="B241" s="392" t="s">
        <v>857</v>
      </c>
      <c r="C241" s="392" t="s">
        <v>858</v>
      </c>
      <c r="D241" s="392" t="s">
        <v>632</v>
      </c>
      <c r="E241" s="392" t="s">
        <v>633</v>
      </c>
      <c r="F241" s="392" t="s">
        <v>875</v>
      </c>
      <c r="G241" s="392" t="s">
        <v>876</v>
      </c>
      <c r="H241" s="392">
        <v>39</v>
      </c>
      <c r="I241" s="392">
        <f t="shared" si="6"/>
        <v>108</v>
      </c>
      <c r="J241" t="str">
        <f t="shared" si="7"/>
        <v>50326-06537</v>
      </c>
    </row>
    <row r="242" spans="1:10" ht="21" hidden="1" customHeight="1">
      <c r="A242" s="391" t="s">
        <v>856</v>
      </c>
      <c r="B242" s="392" t="s">
        <v>857</v>
      </c>
      <c r="C242" s="392" t="s">
        <v>858</v>
      </c>
      <c r="D242" s="392" t="s">
        <v>632</v>
      </c>
      <c r="E242" s="392" t="s">
        <v>633</v>
      </c>
      <c r="F242" s="392" t="s">
        <v>877</v>
      </c>
      <c r="G242" s="392" t="s">
        <v>878</v>
      </c>
      <c r="H242" s="392">
        <v>18</v>
      </c>
      <c r="I242" s="392">
        <f t="shared" si="6"/>
        <v>60</v>
      </c>
      <c r="J242" t="str">
        <f t="shared" si="7"/>
        <v>50326-06537</v>
      </c>
    </row>
    <row r="243" spans="1:10" ht="21" hidden="1" customHeight="1">
      <c r="A243" s="391" t="s">
        <v>879</v>
      </c>
      <c r="B243" s="392" t="s">
        <v>880</v>
      </c>
      <c r="C243" s="392" t="s">
        <v>881</v>
      </c>
      <c r="D243" s="392" t="s">
        <v>882</v>
      </c>
      <c r="E243" s="392" t="s">
        <v>361</v>
      </c>
      <c r="F243" s="392" t="s">
        <v>883</v>
      </c>
      <c r="G243" s="392" t="s">
        <v>884</v>
      </c>
      <c r="H243" s="392">
        <v>23</v>
      </c>
      <c r="I243" s="392">
        <f t="shared" si="6"/>
        <v>72</v>
      </c>
      <c r="J243" t="str">
        <f t="shared" si="7"/>
        <v>50331-06299</v>
      </c>
    </row>
    <row r="244" spans="1:10" ht="21" hidden="1" customHeight="1">
      <c r="A244" s="391" t="s">
        <v>879</v>
      </c>
      <c r="B244" s="392" t="s">
        <v>880</v>
      </c>
      <c r="C244" s="392" t="s">
        <v>881</v>
      </c>
      <c r="D244" s="392" t="s">
        <v>882</v>
      </c>
      <c r="E244" s="392" t="s">
        <v>361</v>
      </c>
      <c r="F244" s="392" t="s">
        <v>885</v>
      </c>
      <c r="G244" s="392" t="s">
        <v>886</v>
      </c>
      <c r="H244" s="392">
        <v>39</v>
      </c>
      <c r="I244" s="392">
        <f t="shared" si="6"/>
        <v>108</v>
      </c>
      <c r="J244" t="str">
        <f t="shared" si="7"/>
        <v>50331-06299</v>
      </c>
    </row>
    <row r="245" spans="1:10" ht="21" hidden="1" customHeight="1">
      <c r="A245" s="391" t="s">
        <v>879</v>
      </c>
      <c r="B245" s="392" t="s">
        <v>880</v>
      </c>
      <c r="C245" s="392" t="s">
        <v>881</v>
      </c>
      <c r="D245" s="392" t="s">
        <v>882</v>
      </c>
      <c r="E245" s="392" t="s">
        <v>361</v>
      </c>
      <c r="F245" s="392" t="s">
        <v>887</v>
      </c>
      <c r="G245" s="392" t="s">
        <v>888</v>
      </c>
      <c r="H245" s="392">
        <v>49</v>
      </c>
      <c r="I245" s="392">
        <f t="shared" si="6"/>
        <v>132</v>
      </c>
      <c r="J245" t="str">
        <f t="shared" si="7"/>
        <v>50331-06299</v>
      </c>
    </row>
    <row r="246" spans="1:10" ht="21" hidden="1" customHeight="1">
      <c r="A246" s="391" t="s">
        <v>879</v>
      </c>
      <c r="B246" s="392" t="s">
        <v>880</v>
      </c>
      <c r="C246" s="392" t="s">
        <v>881</v>
      </c>
      <c r="D246" s="392" t="s">
        <v>882</v>
      </c>
      <c r="E246" s="392" t="s">
        <v>361</v>
      </c>
      <c r="F246" s="392" t="s">
        <v>889</v>
      </c>
      <c r="G246" s="392" t="s">
        <v>890</v>
      </c>
      <c r="H246" s="392">
        <v>25</v>
      </c>
      <c r="I246" s="392">
        <f t="shared" si="6"/>
        <v>76</v>
      </c>
      <c r="J246" t="str">
        <f t="shared" si="7"/>
        <v>50331-06299</v>
      </c>
    </row>
    <row r="247" spans="1:10" ht="21" hidden="1" customHeight="1">
      <c r="A247" s="391" t="s">
        <v>879</v>
      </c>
      <c r="B247" s="392" t="s">
        <v>880</v>
      </c>
      <c r="C247" s="392" t="s">
        <v>881</v>
      </c>
      <c r="D247" s="392" t="s">
        <v>882</v>
      </c>
      <c r="E247" s="392" t="s">
        <v>361</v>
      </c>
      <c r="F247" s="392" t="s">
        <v>891</v>
      </c>
      <c r="G247" s="392" t="s">
        <v>892</v>
      </c>
      <c r="H247" s="392">
        <v>14</v>
      </c>
      <c r="I247" s="392">
        <f t="shared" si="6"/>
        <v>52</v>
      </c>
      <c r="J247" t="str">
        <f t="shared" si="7"/>
        <v>50331-06299</v>
      </c>
    </row>
    <row r="248" spans="1:10" ht="21" hidden="1" customHeight="1">
      <c r="A248" s="391" t="s">
        <v>893</v>
      </c>
      <c r="B248" s="392" t="s">
        <v>894</v>
      </c>
      <c r="C248" s="392" t="s">
        <v>895</v>
      </c>
      <c r="D248" s="392" t="s">
        <v>440</v>
      </c>
      <c r="E248" s="392" t="s">
        <v>441</v>
      </c>
      <c r="F248" s="392" t="s">
        <v>896</v>
      </c>
      <c r="G248" s="392" t="s">
        <v>897</v>
      </c>
      <c r="H248" s="392">
        <v>19</v>
      </c>
      <c r="I248" s="392">
        <f t="shared" si="6"/>
        <v>64</v>
      </c>
      <c r="J248" t="str">
        <f t="shared" si="7"/>
        <v>50333-00001</v>
      </c>
    </row>
    <row r="249" spans="1:10" ht="21" hidden="1" customHeight="1">
      <c r="A249" s="391" t="s">
        <v>893</v>
      </c>
      <c r="B249" s="392" t="s">
        <v>894</v>
      </c>
      <c r="C249" s="392" t="s">
        <v>895</v>
      </c>
      <c r="D249" s="392" t="s">
        <v>440</v>
      </c>
      <c r="E249" s="392" t="s">
        <v>441</v>
      </c>
      <c r="F249" s="392" t="s">
        <v>898</v>
      </c>
      <c r="G249" s="392" t="s">
        <v>899</v>
      </c>
      <c r="H249" s="392">
        <v>43</v>
      </c>
      <c r="I249" s="392">
        <f t="shared" si="6"/>
        <v>116</v>
      </c>
      <c r="J249" t="str">
        <f t="shared" si="7"/>
        <v>50333-00001</v>
      </c>
    </row>
    <row r="250" spans="1:10" ht="21" hidden="1" customHeight="1">
      <c r="A250" s="391" t="s">
        <v>893</v>
      </c>
      <c r="B250" s="392" t="s">
        <v>894</v>
      </c>
      <c r="C250" s="392" t="s">
        <v>895</v>
      </c>
      <c r="D250" s="392" t="s">
        <v>440</v>
      </c>
      <c r="E250" s="392" t="s">
        <v>441</v>
      </c>
      <c r="F250" s="392" t="s">
        <v>900</v>
      </c>
      <c r="G250" s="392" t="s">
        <v>901</v>
      </c>
      <c r="H250" s="392">
        <v>46</v>
      </c>
      <c r="I250" s="392">
        <f t="shared" si="6"/>
        <v>124</v>
      </c>
      <c r="J250" t="str">
        <f t="shared" si="7"/>
        <v>50333-00001</v>
      </c>
    </row>
    <row r="251" spans="1:10" ht="21" hidden="1" customHeight="1">
      <c r="A251" s="391" t="s">
        <v>893</v>
      </c>
      <c r="B251" s="392" t="s">
        <v>894</v>
      </c>
      <c r="C251" s="392" t="s">
        <v>895</v>
      </c>
      <c r="D251" s="392" t="s">
        <v>440</v>
      </c>
      <c r="E251" s="392" t="s">
        <v>441</v>
      </c>
      <c r="F251" s="392" t="s">
        <v>902</v>
      </c>
      <c r="G251" s="392" t="s">
        <v>903</v>
      </c>
      <c r="H251" s="392">
        <v>30</v>
      </c>
      <c r="I251" s="392">
        <f t="shared" si="6"/>
        <v>88</v>
      </c>
      <c r="J251" t="str">
        <f t="shared" si="7"/>
        <v>50333-00001</v>
      </c>
    </row>
    <row r="252" spans="1:10" ht="21" hidden="1" customHeight="1">
      <c r="A252" s="391" t="s">
        <v>893</v>
      </c>
      <c r="B252" s="392" t="s">
        <v>894</v>
      </c>
      <c r="C252" s="392" t="s">
        <v>895</v>
      </c>
      <c r="D252" s="392" t="s">
        <v>440</v>
      </c>
      <c r="E252" s="392" t="s">
        <v>441</v>
      </c>
      <c r="F252" s="392" t="s">
        <v>904</v>
      </c>
      <c r="G252" s="392" t="s">
        <v>905</v>
      </c>
      <c r="H252" s="392">
        <v>12</v>
      </c>
      <c r="I252" s="392">
        <f t="shared" si="6"/>
        <v>48</v>
      </c>
      <c r="J252" t="str">
        <f t="shared" si="7"/>
        <v>50333-00001</v>
      </c>
    </row>
    <row r="253" spans="1:10" ht="21" hidden="1" customHeight="1">
      <c r="A253" s="391" t="s">
        <v>906</v>
      </c>
      <c r="B253" s="392" t="s">
        <v>907</v>
      </c>
      <c r="C253" s="392" t="s">
        <v>908</v>
      </c>
      <c r="D253" s="392" t="s">
        <v>360</v>
      </c>
      <c r="E253" s="392" t="s">
        <v>361</v>
      </c>
      <c r="F253" s="392" t="s">
        <v>909</v>
      </c>
      <c r="G253" s="392" t="s">
        <v>910</v>
      </c>
      <c r="H253" s="392">
        <v>15</v>
      </c>
      <c r="I253" s="392">
        <f t="shared" si="6"/>
        <v>54</v>
      </c>
      <c r="J253" t="str">
        <f t="shared" si="7"/>
        <v>50391-05864</v>
      </c>
    </row>
    <row r="254" spans="1:10" ht="21" hidden="1" customHeight="1">
      <c r="A254" s="391" t="s">
        <v>906</v>
      </c>
      <c r="B254" s="392" t="s">
        <v>907</v>
      </c>
      <c r="C254" s="392" t="s">
        <v>908</v>
      </c>
      <c r="D254" s="392" t="s">
        <v>360</v>
      </c>
      <c r="E254" s="392" t="s">
        <v>361</v>
      </c>
      <c r="F254" s="392" t="s">
        <v>911</v>
      </c>
      <c r="G254" s="392" t="s">
        <v>912</v>
      </c>
      <c r="H254" s="392">
        <v>28</v>
      </c>
      <c r="I254" s="392">
        <f t="shared" si="6"/>
        <v>84</v>
      </c>
      <c r="J254" t="str">
        <f t="shared" si="7"/>
        <v>50391-05864</v>
      </c>
    </row>
    <row r="255" spans="1:10" ht="21" hidden="1" customHeight="1">
      <c r="A255" s="391" t="s">
        <v>906</v>
      </c>
      <c r="B255" s="392" t="s">
        <v>907</v>
      </c>
      <c r="C255" s="392" t="s">
        <v>908</v>
      </c>
      <c r="D255" s="392" t="s">
        <v>360</v>
      </c>
      <c r="E255" s="392" t="s">
        <v>361</v>
      </c>
      <c r="F255" s="392" t="s">
        <v>913</v>
      </c>
      <c r="G255" s="392" t="s">
        <v>914</v>
      </c>
      <c r="H255" s="392">
        <v>38</v>
      </c>
      <c r="I255" s="392">
        <f t="shared" si="6"/>
        <v>106</v>
      </c>
      <c r="J255" t="str">
        <f t="shared" si="7"/>
        <v>50391-05864</v>
      </c>
    </row>
    <row r="256" spans="1:10" ht="21" hidden="1" customHeight="1">
      <c r="A256" s="391" t="s">
        <v>906</v>
      </c>
      <c r="B256" s="392" t="s">
        <v>907</v>
      </c>
      <c r="C256" s="392" t="s">
        <v>908</v>
      </c>
      <c r="D256" s="392" t="s">
        <v>360</v>
      </c>
      <c r="E256" s="392" t="s">
        <v>361</v>
      </c>
      <c r="F256" s="392" t="s">
        <v>915</v>
      </c>
      <c r="G256" s="392" t="s">
        <v>916</v>
      </c>
      <c r="H256" s="392">
        <v>18</v>
      </c>
      <c r="I256" s="392">
        <f t="shared" si="6"/>
        <v>60</v>
      </c>
      <c r="J256" t="str">
        <f t="shared" si="7"/>
        <v>50391-05864</v>
      </c>
    </row>
    <row r="257" spans="1:10" ht="21" hidden="1" customHeight="1">
      <c r="A257" s="391" t="s">
        <v>906</v>
      </c>
      <c r="B257" s="392" t="s">
        <v>907</v>
      </c>
      <c r="C257" s="392" t="s">
        <v>908</v>
      </c>
      <c r="D257" s="392" t="s">
        <v>360</v>
      </c>
      <c r="E257" s="392" t="s">
        <v>361</v>
      </c>
      <c r="F257" s="392" t="s">
        <v>917</v>
      </c>
      <c r="G257" s="392" t="s">
        <v>918</v>
      </c>
      <c r="H257" s="392">
        <v>11</v>
      </c>
      <c r="I257" s="392">
        <f t="shared" si="6"/>
        <v>46</v>
      </c>
      <c r="J257" t="str">
        <f t="shared" si="7"/>
        <v>50391-05864</v>
      </c>
    </row>
    <row r="258" spans="1:10" ht="21" hidden="1" customHeight="1">
      <c r="A258" s="391" t="s">
        <v>919</v>
      </c>
      <c r="B258" s="392" t="s">
        <v>920</v>
      </c>
      <c r="C258" s="392" t="s">
        <v>921</v>
      </c>
      <c r="D258" s="392" t="s">
        <v>922</v>
      </c>
      <c r="E258" s="392" t="s">
        <v>923</v>
      </c>
      <c r="F258" s="392" t="s">
        <v>924</v>
      </c>
      <c r="G258" s="392" t="s">
        <v>925</v>
      </c>
      <c r="H258" s="392">
        <v>18</v>
      </c>
      <c r="I258" s="392">
        <f t="shared" si="6"/>
        <v>60</v>
      </c>
      <c r="J258" t="str">
        <f t="shared" si="7"/>
        <v>50410-00032</v>
      </c>
    </row>
    <row r="259" spans="1:10" ht="21" hidden="1" customHeight="1">
      <c r="A259" s="391" t="s">
        <v>919</v>
      </c>
      <c r="B259" s="392" t="s">
        <v>920</v>
      </c>
      <c r="C259" s="392" t="s">
        <v>921</v>
      </c>
      <c r="D259" s="392" t="s">
        <v>922</v>
      </c>
      <c r="E259" s="392" t="s">
        <v>923</v>
      </c>
      <c r="F259" s="392" t="s">
        <v>926</v>
      </c>
      <c r="G259" s="392" t="s">
        <v>927</v>
      </c>
      <c r="H259" s="392">
        <v>29</v>
      </c>
      <c r="I259" s="392">
        <f t="shared" si="6"/>
        <v>86</v>
      </c>
      <c r="J259" t="str">
        <f t="shared" si="7"/>
        <v>50410-00032</v>
      </c>
    </row>
    <row r="260" spans="1:10" ht="21" hidden="1" customHeight="1">
      <c r="A260" s="391" t="s">
        <v>919</v>
      </c>
      <c r="B260" s="392" t="s">
        <v>920</v>
      </c>
      <c r="C260" s="392" t="s">
        <v>921</v>
      </c>
      <c r="D260" s="392" t="s">
        <v>922</v>
      </c>
      <c r="E260" s="392" t="s">
        <v>923</v>
      </c>
      <c r="F260" s="392" t="s">
        <v>928</v>
      </c>
      <c r="G260" s="392" t="s">
        <v>929</v>
      </c>
      <c r="H260" s="392">
        <v>31</v>
      </c>
      <c r="I260" s="392">
        <f t="shared" ref="I260:I323" si="8">(ROUND(H260*$J$1,0)+$K$1)*2+ROUND((H260*$J$1)/20,0)*2</f>
        <v>90</v>
      </c>
      <c r="J260" t="str">
        <f t="shared" ref="J260:J323" si="9">LEFT(F260,11)</f>
        <v>50410-00032</v>
      </c>
    </row>
    <row r="261" spans="1:10" ht="21" hidden="1" customHeight="1">
      <c r="A261" s="391" t="s">
        <v>919</v>
      </c>
      <c r="B261" s="392" t="s">
        <v>920</v>
      </c>
      <c r="C261" s="392" t="s">
        <v>921</v>
      </c>
      <c r="D261" s="392" t="s">
        <v>922</v>
      </c>
      <c r="E261" s="392" t="s">
        <v>923</v>
      </c>
      <c r="F261" s="392" t="s">
        <v>930</v>
      </c>
      <c r="G261" s="392" t="s">
        <v>931</v>
      </c>
      <c r="H261" s="392">
        <v>19</v>
      </c>
      <c r="I261" s="392">
        <f t="shared" si="8"/>
        <v>64</v>
      </c>
      <c r="J261" t="str">
        <f t="shared" si="9"/>
        <v>50410-00032</v>
      </c>
    </row>
    <row r="262" spans="1:10" ht="21" hidden="1" customHeight="1">
      <c r="A262" s="391" t="s">
        <v>919</v>
      </c>
      <c r="B262" s="392" t="s">
        <v>920</v>
      </c>
      <c r="C262" s="392" t="s">
        <v>921</v>
      </c>
      <c r="D262" s="392" t="s">
        <v>922</v>
      </c>
      <c r="E262" s="392" t="s">
        <v>923</v>
      </c>
      <c r="F262" s="392" t="s">
        <v>932</v>
      </c>
      <c r="G262" s="392" t="s">
        <v>933</v>
      </c>
      <c r="H262" s="392">
        <v>15</v>
      </c>
      <c r="I262" s="392">
        <f t="shared" si="8"/>
        <v>54</v>
      </c>
      <c r="J262" t="str">
        <f t="shared" si="9"/>
        <v>50410-00032</v>
      </c>
    </row>
    <row r="263" spans="1:10" ht="21" hidden="1" customHeight="1">
      <c r="A263" s="391" t="s">
        <v>934</v>
      </c>
      <c r="B263" s="392" t="s">
        <v>935</v>
      </c>
      <c r="C263" s="392" t="s">
        <v>936</v>
      </c>
      <c r="D263" s="392" t="s">
        <v>304</v>
      </c>
      <c r="E263" s="392" t="s">
        <v>305</v>
      </c>
      <c r="F263" s="392" t="s">
        <v>937</v>
      </c>
      <c r="G263" s="392" t="s">
        <v>938</v>
      </c>
      <c r="H263" s="392">
        <v>27</v>
      </c>
      <c r="I263" s="392">
        <f t="shared" si="8"/>
        <v>80</v>
      </c>
      <c r="J263" t="str">
        <f t="shared" si="9"/>
        <v>50440-05977</v>
      </c>
    </row>
    <row r="264" spans="1:10" ht="21" hidden="1" customHeight="1">
      <c r="A264" s="391" t="s">
        <v>934</v>
      </c>
      <c r="B264" s="392" t="s">
        <v>935</v>
      </c>
      <c r="C264" s="392" t="s">
        <v>936</v>
      </c>
      <c r="D264" s="392" t="s">
        <v>304</v>
      </c>
      <c r="E264" s="392" t="s">
        <v>305</v>
      </c>
      <c r="F264" s="392" t="s">
        <v>939</v>
      </c>
      <c r="G264" s="392" t="s">
        <v>940</v>
      </c>
      <c r="H264" s="392">
        <v>67</v>
      </c>
      <c r="I264" s="392">
        <f t="shared" si="8"/>
        <v>172</v>
      </c>
      <c r="J264" t="str">
        <f t="shared" si="9"/>
        <v>50440-05977</v>
      </c>
    </row>
    <row r="265" spans="1:10" ht="21" hidden="1" customHeight="1">
      <c r="A265" s="391" t="s">
        <v>934</v>
      </c>
      <c r="B265" s="392" t="s">
        <v>935</v>
      </c>
      <c r="C265" s="392" t="s">
        <v>936</v>
      </c>
      <c r="D265" s="392" t="s">
        <v>304</v>
      </c>
      <c r="E265" s="392" t="s">
        <v>305</v>
      </c>
      <c r="F265" s="392" t="s">
        <v>941</v>
      </c>
      <c r="G265" s="392" t="s">
        <v>942</v>
      </c>
      <c r="H265" s="392">
        <v>70</v>
      </c>
      <c r="I265" s="392">
        <f t="shared" si="8"/>
        <v>180</v>
      </c>
      <c r="J265" t="str">
        <f t="shared" si="9"/>
        <v>50440-05977</v>
      </c>
    </row>
    <row r="266" spans="1:10" ht="21" hidden="1" customHeight="1">
      <c r="A266" s="391" t="s">
        <v>934</v>
      </c>
      <c r="B266" s="392" t="s">
        <v>935</v>
      </c>
      <c r="C266" s="392" t="s">
        <v>936</v>
      </c>
      <c r="D266" s="392" t="s">
        <v>304</v>
      </c>
      <c r="E266" s="392" t="s">
        <v>305</v>
      </c>
      <c r="F266" s="392" t="s">
        <v>943</v>
      </c>
      <c r="G266" s="392" t="s">
        <v>944</v>
      </c>
      <c r="H266" s="392">
        <v>43</v>
      </c>
      <c r="I266" s="392">
        <f t="shared" si="8"/>
        <v>116</v>
      </c>
      <c r="J266" t="str">
        <f t="shared" si="9"/>
        <v>50440-05977</v>
      </c>
    </row>
    <row r="267" spans="1:10" ht="21" hidden="1" customHeight="1">
      <c r="A267" s="391" t="s">
        <v>934</v>
      </c>
      <c r="B267" s="392" t="s">
        <v>935</v>
      </c>
      <c r="C267" s="392" t="s">
        <v>936</v>
      </c>
      <c r="D267" s="392" t="s">
        <v>304</v>
      </c>
      <c r="E267" s="392" t="s">
        <v>305</v>
      </c>
      <c r="F267" s="392" t="s">
        <v>945</v>
      </c>
      <c r="G267" s="392" t="s">
        <v>946</v>
      </c>
      <c r="H267" s="392">
        <v>19</v>
      </c>
      <c r="I267" s="392">
        <f t="shared" si="8"/>
        <v>64</v>
      </c>
      <c r="J267" t="str">
        <f t="shared" si="9"/>
        <v>50440-05977</v>
      </c>
    </row>
    <row r="268" spans="1:10" ht="21" hidden="1" customHeight="1">
      <c r="A268" s="391" t="s">
        <v>947</v>
      </c>
      <c r="B268" s="392" t="s">
        <v>948</v>
      </c>
      <c r="C268" s="392" t="s">
        <v>949</v>
      </c>
      <c r="D268" s="392" t="s">
        <v>440</v>
      </c>
      <c r="E268" s="392" t="s">
        <v>441</v>
      </c>
      <c r="F268" s="392" t="s">
        <v>950</v>
      </c>
      <c r="G268" s="392" t="s">
        <v>951</v>
      </c>
      <c r="H268" s="392">
        <v>22</v>
      </c>
      <c r="I268" s="392">
        <f t="shared" si="8"/>
        <v>70</v>
      </c>
      <c r="J268" t="str">
        <f t="shared" si="9"/>
        <v>50445-00001</v>
      </c>
    </row>
    <row r="269" spans="1:10" ht="21" hidden="1" customHeight="1">
      <c r="A269" s="391" t="s">
        <v>947</v>
      </c>
      <c r="B269" s="392" t="s">
        <v>948</v>
      </c>
      <c r="C269" s="392" t="s">
        <v>949</v>
      </c>
      <c r="D269" s="392" t="s">
        <v>440</v>
      </c>
      <c r="E269" s="392" t="s">
        <v>441</v>
      </c>
      <c r="F269" s="392" t="s">
        <v>952</v>
      </c>
      <c r="G269" s="392" t="s">
        <v>953</v>
      </c>
      <c r="H269" s="392">
        <v>47</v>
      </c>
      <c r="I269" s="392">
        <f t="shared" si="8"/>
        <v>128</v>
      </c>
      <c r="J269" t="str">
        <f t="shared" si="9"/>
        <v>50445-00001</v>
      </c>
    </row>
    <row r="270" spans="1:10" ht="21" hidden="1" customHeight="1">
      <c r="A270" s="391" t="s">
        <v>947</v>
      </c>
      <c r="B270" s="392" t="s">
        <v>948</v>
      </c>
      <c r="C270" s="392" t="s">
        <v>949</v>
      </c>
      <c r="D270" s="392" t="s">
        <v>440</v>
      </c>
      <c r="E270" s="392" t="s">
        <v>441</v>
      </c>
      <c r="F270" s="392" t="s">
        <v>954</v>
      </c>
      <c r="G270" s="392" t="s">
        <v>955</v>
      </c>
      <c r="H270" s="392">
        <v>47</v>
      </c>
      <c r="I270" s="392">
        <f t="shared" si="8"/>
        <v>128</v>
      </c>
      <c r="J270" t="str">
        <f t="shared" si="9"/>
        <v>50445-00001</v>
      </c>
    </row>
    <row r="271" spans="1:10" ht="21" hidden="1" customHeight="1">
      <c r="A271" s="391" t="s">
        <v>947</v>
      </c>
      <c r="B271" s="392" t="s">
        <v>948</v>
      </c>
      <c r="C271" s="392" t="s">
        <v>949</v>
      </c>
      <c r="D271" s="392" t="s">
        <v>440</v>
      </c>
      <c r="E271" s="392" t="s">
        <v>441</v>
      </c>
      <c r="F271" s="392" t="s">
        <v>956</v>
      </c>
      <c r="G271" s="392" t="s">
        <v>957</v>
      </c>
      <c r="H271" s="392">
        <v>22</v>
      </c>
      <c r="I271" s="392">
        <f t="shared" si="8"/>
        <v>70</v>
      </c>
      <c r="J271" t="str">
        <f t="shared" si="9"/>
        <v>50445-00001</v>
      </c>
    </row>
    <row r="272" spans="1:10" ht="21" hidden="1" customHeight="1">
      <c r="A272" s="391" t="s">
        <v>947</v>
      </c>
      <c r="B272" s="392" t="s">
        <v>948</v>
      </c>
      <c r="C272" s="392" t="s">
        <v>949</v>
      </c>
      <c r="D272" s="392" t="s">
        <v>440</v>
      </c>
      <c r="E272" s="392" t="s">
        <v>441</v>
      </c>
      <c r="F272" s="392" t="s">
        <v>958</v>
      </c>
      <c r="G272" s="392" t="s">
        <v>959</v>
      </c>
      <c r="H272" s="392">
        <v>13</v>
      </c>
      <c r="I272" s="392">
        <f t="shared" si="8"/>
        <v>50</v>
      </c>
      <c r="J272" t="str">
        <f t="shared" si="9"/>
        <v>50445-00001</v>
      </c>
    </row>
    <row r="273" spans="1:10" ht="21" hidden="1" customHeight="1">
      <c r="A273" s="391" t="s">
        <v>960</v>
      </c>
      <c r="B273" s="392" t="s">
        <v>961</v>
      </c>
      <c r="C273" s="392" t="s">
        <v>962</v>
      </c>
      <c r="D273" s="392" t="s">
        <v>412</v>
      </c>
      <c r="E273" s="392" t="s">
        <v>413</v>
      </c>
      <c r="F273" s="392" t="s">
        <v>963</v>
      </c>
      <c r="G273" s="392" t="s">
        <v>964</v>
      </c>
      <c r="H273" s="392">
        <v>19</v>
      </c>
      <c r="I273" s="392">
        <f t="shared" si="8"/>
        <v>64</v>
      </c>
      <c r="J273" t="str">
        <f t="shared" si="9"/>
        <v>50446-01898</v>
      </c>
    </row>
    <row r="274" spans="1:10" ht="21" hidden="1" customHeight="1">
      <c r="A274" s="391" t="s">
        <v>960</v>
      </c>
      <c r="B274" s="392" t="s">
        <v>961</v>
      </c>
      <c r="C274" s="392" t="s">
        <v>962</v>
      </c>
      <c r="D274" s="392" t="s">
        <v>412</v>
      </c>
      <c r="E274" s="392" t="s">
        <v>413</v>
      </c>
      <c r="F274" s="392" t="s">
        <v>965</v>
      </c>
      <c r="G274" s="392" t="s">
        <v>966</v>
      </c>
      <c r="H274" s="392">
        <v>26</v>
      </c>
      <c r="I274" s="392">
        <f t="shared" si="8"/>
        <v>78</v>
      </c>
      <c r="J274" t="str">
        <f t="shared" si="9"/>
        <v>50446-01898</v>
      </c>
    </row>
    <row r="275" spans="1:10" ht="21" hidden="1" customHeight="1">
      <c r="A275" s="391" t="s">
        <v>960</v>
      </c>
      <c r="B275" s="392" t="s">
        <v>961</v>
      </c>
      <c r="C275" s="392" t="s">
        <v>962</v>
      </c>
      <c r="D275" s="392" t="s">
        <v>412</v>
      </c>
      <c r="E275" s="392" t="s">
        <v>413</v>
      </c>
      <c r="F275" s="392" t="s">
        <v>967</v>
      </c>
      <c r="G275" s="392" t="s">
        <v>968</v>
      </c>
      <c r="H275" s="392">
        <v>28</v>
      </c>
      <c r="I275" s="392">
        <f t="shared" si="8"/>
        <v>84</v>
      </c>
      <c r="J275" t="str">
        <f t="shared" si="9"/>
        <v>50446-01898</v>
      </c>
    </row>
    <row r="276" spans="1:10" ht="21" hidden="1" customHeight="1">
      <c r="A276" s="391" t="s">
        <v>960</v>
      </c>
      <c r="B276" s="392" t="s">
        <v>961</v>
      </c>
      <c r="C276" s="392" t="s">
        <v>962</v>
      </c>
      <c r="D276" s="392" t="s">
        <v>412</v>
      </c>
      <c r="E276" s="392" t="s">
        <v>413</v>
      </c>
      <c r="F276" s="392" t="s">
        <v>969</v>
      </c>
      <c r="G276" s="392" t="s">
        <v>970</v>
      </c>
      <c r="H276" s="392">
        <v>20</v>
      </c>
      <c r="I276" s="392">
        <f t="shared" si="8"/>
        <v>66</v>
      </c>
      <c r="J276" t="str">
        <f t="shared" si="9"/>
        <v>50446-01898</v>
      </c>
    </row>
    <row r="277" spans="1:10" ht="21" hidden="1" customHeight="1">
      <c r="A277" s="391" t="s">
        <v>960</v>
      </c>
      <c r="B277" s="392" t="s">
        <v>961</v>
      </c>
      <c r="C277" s="392" t="s">
        <v>962</v>
      </c>
      <c r="D277" s="392" t="s">
        <v>412</v>
      </c>
      <c r="E277" s="392" t="s">
        <v>413</v>
      </c>
      <c r="F277" s="392" t="s">
        <v>971</v>
      </c>
      <c r="G277" s="392" t="s">
        <v>972</v>
      </c>
      <c r="H277" s="392">
        <v>11</v>
      </c>
      <c r="I277" s="392">
        <f t="shared" si="8"/>
        <v>46</v>
      </c>
      <c r="J277" t="str">
        <f t="shared" si="9"/>
        <v>50446-01898</v>
      </c>
    </row>
    <row r="278" spans="1:10" ht="21" hidden="1" customHeight="1">
      <c r="A278" s="391" t="s">
        <v>973</v>
      </c>
      <c r="B278" s="392" t="s">
        <v>974</v>
      </c>
      <c r="C278" s="392" t="s">
        <v>975</v>
      </c>
      <c r="D278" s="392" t="s">
        <v>922</v>
      </c>
      <c r="E278" s="392" t="s">
        <v>923</v>
      </c>
      <c r="F278" s="392" t="s">
        <v>976</v>
      </c>
      <c r="G278" s="392" t="s">
        <v>977</v>
      </c>
      <c r="H278" s="392">
        <v>15</v>
      </c>
      <c r="I278" s="392">
        <f t="shared" si="8"/>
        <v>54</v>
      </c>
      <c r="J278" t="str">
        <f t="shared" si="9"/>
        <v>50475-00032</v>
      </c>
    </row>
    <row r="279" spans="1:10" ht="21" hidden="1" customHeight="1">
      <c r="A279" s="391" t="s">
        <v>973</v>
      </c>
      <c r="B279" s="392" t="s">
        <v>974</v>
      </c>
      <c r="C279" s="392" t="s">
        <v>975</v>
      </c>
      <c r="D279" s="392" t="s">
        <v>922</v>
      </c>
      <c r="E279" s="392" t="s">
        <v>923</v>
      </c>
      <c r="F279" s="392" t="s">
        <v>978</v>
      </c>
      <c r="G279" s="392" t="s">
        <v>979</v>
      </c>
      <c r="H279" s="392">
        <v>33</v>
      </c>
      <c r="I279" s="392">
        <f t="shared" si="8"/>
        <v>96</v>
      </c>
      <c r="J279" t="str">
        <f t="shared" si="9"/>
        <v>50475-00032</v>
      </c>
    </row>
    <row r="280" spans="1:10" ht="21" hidden="1" customHeight="1">
      <c r="A280" s="391" t="s">
        <v>973</v>
      </c>
      <c r="B280" s="392" t="s">
        <v>974</v>
      </c>
      <c r="C280" s="392" t="s">
        <v>975</v>
      </c>
      <c r="D280" s="392" t="s">
        <v>922</v>
      </c>
      <c r="E280" s="392" t="s">
        <v>923</v>
      </c>
      <c r="F280" s="392" t="s">
        <v>980</v>
      </c>
      <c r="G280" s="392" t="s">
        <v>981</v>
      </c>
      <c r="H280" s="392">
        <v>45</v>
      </c>
      <c r="I280" s="392">
        <f t="shared" si="8"/>
        <v>122</v>
      </c>
      <c r="J280" t="str">
        <f t="shared" si="9"/>
        <v>50475-00032</v>
      </c>
    </row>
    <row r="281" spans="1:10" ht="21" hidden="1" customHeight="1">
      <c r="A281" s="391" t="s">
        <v>973</v>
      </c>
      <c r="B281" s="392" t="s">
        <v>974</v>
      </c>
      <c r="C281" s="392" t="s">
        <v>975</v>
      </c>
      <c r="D281" s="392" t="s">
        <v>922</v>
      </c>
      <c r="E281" s="392" t="s">
        <v>923</v>
      </c>
      <c r="F281" s="392" t="s">
        <v>982</v>
      </c>
      <c r="G281" s="392" t="s">
        <v>983</v>
      </c>
      <c r="H281" s="392">
        <v>23</v>
      </c>
      <c r="I281" s="392">
        <f t="shared" si="8"/>
        <v>72</v>
      </c>
      <c r="J281" t="str">
        <f t="shared" si="9"/>
        <v>50475-00032</v>
      </c>
    </row>
    <row r="282" spans="1:10" ht="21" hidden="1" customHeight="1">
      <c r="A282" s="391" t="s">
        <v>973</v>
      </c>
      <c r="B282" s="392" t="s">
        <v>974</v>
      </c>
      <c r="C282" s="392" t="s">
        <v>975</v>
      </c>
      <c r="D282" s="392" t="s">
        <v>922</v>
      </c>
      <c r="E282" s="392" t="s">
        <v>923</v>
      </c>
      <c r="F282" s="392" t="s">
        <v>984</v>
      </c>
      <c r="G282" s="392" t="s">
        <v>985</v>
      </c>
      <c r="H282" s="392">
        <v>11</v>
      </c>
      <c r="I282" s="392">
        <f t="shared" si="8"/>
        <v>46</v>
      </c>
      <c r="J282" t="str">
        <f t="shared" si="9"/>
        <v>50475-00032</v>
      </c>
    </row>
    <row r="283" spans="1:10" ht="21" hidden="1" customHeight="1">
      <c r="A283" s="391" t="s">
        <v>986</v>
      </c>
      <c r="B283" s="392" t="s">
        <v>987</v>
      </c>
      <c r="C283" s="392" t="s">
        <v>988</v>
      </c>
      <c r="D283" s="392" t="s">
        <v>440</v>
      </c>
      <c r="E283" s="392" t="s">
        <v>441</v>
      </c>
      <c r="F283" s="392" t="s">
        <v>989</v>
      </c>
      <c r="G283" s="392" t="s">
        <v>990</v>
      </c>
      <c r="H283" s="392">
        <v>26</v>
      </c>
      <c r="I283" s="392">
        <f t="shared" si="8"/>
        <v>78</v>
      </c>
      <c r="J283" t="str">
        <f t="shared" si="9"/>
        <v>50321-00001</v>
      </c>
    </row>
    <row r="284" spans="1:10" ht="21" hidden="1" customHeight="1">
      <c r="A284" s="391" t="s">
        <v>986</v>
      </c>
      <c r="B284" s="392" t="s">
        <v>987</v>
      </c>
      <c r="C284" s="392" t="s">
        <v>988</v>
      </c>
      <c r="D284" s="392" t="s">
        <v>440</v>
      </c>
      <c r="E284" s="392" t="s">
        <v>441</v>
      </c>
      <c r="F284" s="392" t="s">
        <v>991</v>
      </c>
      <c r="G284" s="392" t="s">
        <v>992</v>
      </c>
      <c r="H284" s="392">
        <v>36</v>
      </c>
      <c r="I284" s="392">
        <f t="shared" si="8"/>
        <v>102</v>
      </c>
      <c r="J284" t="str">
        <f t="shared" si="9"/>
        <v>50321-00001</v>
      </c>
    </row>
    <row r="285" spans="1:10" ht="21" hidden="1" customHeight="1">
      <c r="A285" s="391" t="s">
        <v>986</v>
      </c>
      <c r="B285" s="392" t="s">
        <v>987</v>
      </c>
      <c r="C285" s="392" t="s">
        <v>988</v>
      </c>
      <c r="D285" s="392" t="s">
        <v>440</v>
      </c>
      <c r="E285" s="392" t="s">
        <v>441</v>
      </c>
      <c r="F285" s="392" t="s">
        <v>993</v>
      </c>
      <c r="G285" s="392" t="s">
        <v>994</v>
      </c>
      <c r="H285" s="392">
        <v>32</v>
      </c>
      <c r="I285" s="392">
        <f t="shared" si="8"/>
        <v>94</v>
      </c>
      <c r="J285" t="str">
        <f t="shared" si="9"/>
        <v>50321-00001</v>
      </c>
    </row>
    <row r="286" spans="1:10" ht="21" hidden="1" customHeight="1">
      <c r="A286" s="391" t="s">
        <v>986</v>
      </c>
      <c r="B286" s="392" t="s">
        <v>987</v>
      </c>
      <c r="C286" s="392" t="s">
        <v>988</v>
      </c>
      <c r="D286" s="392" t="s">
        <v>440</v>
      </c>
      <c r="E286" s="392" t="s">
        <v>441</v>
      </c>
      <c r="F286" s="392" t="s">
        <v>995</v>
      </c>
      <c r="G286" s="392" t="s">
        <v>996</v>
      </c>
      <c r="H286" s="392">
        <v>30</v>
      </c>
      <c r="I286" s="392">
        <f t="shared" si="8"/>
        <v>88</v>
      </c>
      <c r="J286" t="str">
        <f t="shared" si="9"/>
        <v>50321-00001</v>
      </c>
    </row>
    <row r="287" spans="1:10" ht="21" hidden="1" customHeight="1">
      <c r="A287" s="391" t="s">
        <v>986</v>
      </c>
      <c r="B287" s="392" t="s">
        <v>987</v>
      </c>
      <c r="C287" s="392" t="s">
        <v>988</v>
      </c>
      <c r="D287" s="392" t="s">
        <v>440</v>
      </c>
      <c r="E287" s="392" t="s">
        <v>441</v>
      </c>
      <c r="F287" s="392" t="s">
        <v>997</v>
      </c>
      <c r="G287" s="392" t="s">
        <v>998</v>
      </c>
      <c r="H287" s="392">
        <v>7</v>
      </c>
      <c r="I287" s="392">
        <f t="shared" si="8"/>
        <v>36</v>
      </c>
      <c r="J287" t="str">
        <f t="shared" si="9"/>
        <v>50321-00001</v>
      </c>
    </row>
    <row r="288" spans="1:10" ht="21" hidden="1" customHeight="1">
      <c r="A288" s="391" t="s">
        <v>986</v>
      </c>
      <c r="B288" s="392" t="s">
        <v>987</v>
      </c>
      <c r="C288" s="392" t="s">
        <v>988</v>
      </c>
      <c r="D288" s="392" t="s">
        <v>632</v>
      </c>
      <c r="E288" s="392" t="s">
        <v>633</v>
      </c>
      <c r="F288" s="392" t="s">
        <v>999</v>
      </c>
      <c r="G288" s="392" t="s">
        <v>1000</v>
      </c>
      <c r="H288" s="392">
        <v>38</v>
      </c>
      <c r="I288" s="392">
        <f t="shared" si="8"/>
        <v>106</v>
      </c>
      <c r="J288" t="str">
        <f t="shared" si="9"/>
        <v>50321-06537</v>
      </c>
    </row>
    <row r="289" spans="1:10" ht="21" hidden="1" customHeight="1">
      <c r="A289" s="391" t="s">
        <v>986</v>
      </c>
      <c r="B289" s="392" t="s">
        <v>987</v>
      </c>
      <c r="C289" s="392" t="s">
        <v>988</v>
      </c>
      <c r="D289" s="392" t="s">
        <v>632</v>
      </c>
      <c r="E289" s="392" t="s">
        <v>633</v>
      </c>
      <c r="F289" s="392" t="s">
        <v>1001</v>
      </c>
      <c r="G289" s="392" t="s">
        <v>1002</v>
      </c>
      <c r="H289" s="392">
        <v>71</v>
      </c>
      <c r="I289" s="392">
        <f t="shared" si="8"/>
        <v>182</v>
      </c>
      <c r="J289" t="str">
        <f t="shared" si="9"/>
        <v>50321-06537</v>
      </c>
    </row>
    <row r="290" spans="1:10" ht="21" hidden="1" customHeight="1">
      <c r="A290" s="391" t="s">
        <v>986</v>
      </c>
      <c r="B290" s="392" t="s">
        <v>987</v>
      </c>
      <c r="C290" s="392" t="s">
        <v>988</v>
      </c>
      <c r="D290" s="392" t="s">
        <v>632</v>
      </c>
      <c r="E290" s="392" t="s">
        <v>633</v>
      </c>
      <c r="F290" s="392" t="s">
        <v>1003</v>
      </c>
      <c r="G290" s="392" t="s">
        <v>1004</v>
      </c>
      <c r="H290" s="392">
        <v>70</v>
      </c>
      <c r="I290" s="392">
        <f t="shared" si="8"/>
        <v>180</v>
      </c>
      <c r="J290" t="str">
        <f t="shared" si="9"/>
        <v>50321-06537</v>
      </c>
    </row>
    <row r="291" spans="1:10" ht="21" hidden="1" customHeight="1">
      <c r="A291" s="391" t="s">
        <v>986</v>
      </c>
      <c r="B291" s="392" t="s">
        <v>987</v>
      </c>
      <c r="C291" s="392" t="s">
        <v>988</v>
      </c>
      <c r="D291" s="392" t="s">
        <v>632</v>
      </c>
      <c r="E291" s="392" t="s">
        <v>633</v>
      </c>
      <c r="F291" s="392" t="s">
        <v>1005</v>
      </c>
      <c r="G291" s="392" t="s">
        <v>1006</v>
      </c>
      <c r="H291" s="392">
        <v>43</v>
      </c>
      <c r="I291" s="392">
        <f t="shared" si="8"/>
        <v>116</v>
      </c>
      <c r="J291" t="str">
        <f t="shared" si="9"/>
        <v>50321-06537</v>
      </c>
    </row>
    <row r="292" spans="1:10" ht="21" hidden="1" customHeight="1">
      <c r="A292" s="391" t="s">
        <v>986</v>
      </c>
      <c r="B292" s="392" t="s">
        <v>987</v>
      </c>
      <c r="C292" s="392" t="s">
        <v>988</v>
      </c>
      <c r="D292" s="392" t="s">
        <v>632</v>
      </c>
      <c r="E292" s="392" t="s">
        <v>633</v>
      </c>
      <c r="F292" s="392" t="s">
        <v>1007</v>
      </c>
      <c r="G292" s="392" t="s">
        <v>1008</v>
      </c>
      <c r="H292" s="392">
        <v>7</v>
      </c>
      <c r="I292" s="392">
        <f t="shared" si="8"/>
        <v>36</v>
      </c>
      <c r="J292" t="str">
        <f t="shared" si="9"/>
        <v>50321-06537</v>
      </c>
    </row>
    <row r="293" spans="1:10" ht="21" hidden="1" customHeight="1">
      <c r="A293" s="391" t="s">
        <v>1009</v>
      </c>
      <c r="B293" s="392" t="s">
        <v>1010</v>
      </c>
      <c r="C293" s="392" t="s">
        <v>1011</v>
      </c>
      <c r="D293" s="392" t="s">
        <v>304</v>
      </c>
      <c r="E293" s="392" t="s">
        <v>305</v>
      </c>
      <c r="F293" s="392" t="s">
        <v>1012</v>
      </c>
      <c r="G293" s="392" t="s">
        <v>1013</v>
      </c>
      <c r="H293" s="392">
        <v>45</v>
      </c>
      <c r="I293" s="392">
        <f t="shared" si="8"/>
        <v>122</v>
      </c>
      <c r="J293" t="str">
        <f t="shared" si="9"/>
        <v>50381-05977</v>
      </c>
    </row>
    <row r="294" spans="1:10" ht="21" hidden="1" customHeight="1">
      <c r="A294" s="391" t="s">
        <v>1009</v>
      </c>
      <c r="B294" s="392" t="s">
        <v>1010</v>
      </c>
      <c r="C294" s="392" t="s">
        <v>1011</v>
      </c>
      <c r="D294" s="392" t="s">
        <v>304</v>
      </c>
      <c r="E294" s="392" t="s">
        <v>305</v>
      </c>
      <c r="F294" s="392" t="s">
        <v>1014</v>
      </c>
      <c r="G294" s="392" t="s">
        <v>1015</v>
      </c>
      <c r="H294" s="392">
        <v>84</v>
      </c>
      <c r="I294" s="392">
        <f t="shared" si="8"/>
        <v>212</v>
      </c>
      <c r="J294" t="str">
        <f t="shared" si="9"/>
        <v>50381-05977</v>
      </c>
    </row>
    <row r="295" spans="1:10" ht="21" hidden="1" customHeight="1">
      <c r="A295" s="391" t="s">
        <v>1009</v>
      </c>
      <c r="B295" s="392" t="s">
        <v>1010</v>
      </c>
      <c r="C295" s="392" t="s">
        <v>1011</v>
      </c>
      <c r="D295" s="392" t="s">
        <v>304</v>
      </c>
      <c r="E295" s="392" t="s">
        <v>305</v>
      </c>
      <c r="F295" s="392" t="s">
        <v>1016</v>
      </c>
      <c r="G295" s="392" t="s">
        <v>1017</v>
      </c>
      <c r="H295" s="392">
        <v>93</v>
      </c>
      <c r="I295" s="392">
        <f t="shared" si="8"/>
        <v>230</v>
      </c>
      <c r="J295" t="str">
        <f t="shared" si="9"/>
        <v>50381-05977</v>
      </c>
    </row>
    <row r="296" spans="1:10" ht="21" hidden="1" customHeight="1">
      <c r="A296" s="391" t="s">
        <v>1009</v>
      </c>
      <c r="B296" s="392" t="s">
        <v>1010</v>
      </c>
      <c r="C296" s="392" t="s">
        <v>1011</v>
      </c>
      <c r="D296" s="392" t="s">
        <v>304</v>
      </c>
      <c r="E296" s="392" t="s">
        <v>305</v>
      </c>
      <c r="F296" s="392" t="s">
        <v>1018</v>
      </c>
      <c r="G296" s="392" t="s">
        <v>1019</v>
      </c>
      <c r="H296" s="392">
        <v>53</v>
      </c>
      <c r="I296" s="392">
        <f t="shared" si="8"/>
        <v>140</v>
      </c>
      <c r="J296" t="str">
        <f t="shared" si="9"/>
        <v>50381-05977</v>
      </c>
    </row>
    <row r="297" spans="1:10" ht="21" hidden="1" customHeight="1">
      <c r="A297" s="391" t="s">
        <v>1009</v>
      </c>
      <c r="B297" s="392" t="s">
        <v>1010</v>
      </c>
      <c r="C297" s="392" t="s">
        <v>1011</v>
      </c>
      <c r="D297" s="392" t="s">
        <v>304</v>
      </c>
      <c r="E297" s="392" t="s">
        <v>305</v>
      </c>
      <c r="F297" s="392" t="s">
        <v>1020</v>
      </c>
      <c r="G297" s="392" t="s">
        <v>1021</v>
      </c>
      <c r="H297" s="392">
        <v>21</v>
      </c>
      <c r="I297" s="392">
        <f t="shared" si="8"/>
        <v>68</v>
      </c>
      <c r="J297" t="str">
        <f t="shared" si="9"/>
        <v>50381-05977</v>
      </c>
    </row>
    <row r="298" spans="1:10" ht="21" hidden="1" customHeight="1">
      <c r="A298" s="391" t="s">
        <v>1009</v>
      </c>
      <c r="B298" s="392" t="s">
        <v>1010</v>
      </c>
      <c r="C298" s="392" t="s">
        <v>1011</v>
      </c>
      <c r="D298" s="392" t="s">
        <v>412</v>
      </c>
      <c r="E298" s="392" t="s">
        <v>413</v>
      </c>
      <c r="F298" s="392" t="s">
        <v>1022</v>
      </c>
      <c r="G298" s="392" t="s">
        <v>1023</v>
      </c>
      <c r="H298" s="392">
        <v>32</v>
      </c>
      <c r="I298" s="392">
        <f t="shared" si="8"/>
        <v>94</v>
      </c>
      <c r="J298" t="str">
        <f t="shared" si="9"/>
        <v>50381-01898</v>
      </c>
    </row>
    <row r="299" spans="1:10" ht="21" hidden="1" customHeight="1">
      <c r="A299" s="391" t="s">
        <v>1009</v>
      </c>
      <c r="B299" s="392" t="s">
        <v>1010</v>
      </c>
      <c r="C299" s="392" t="s">
        <v>1011</v>
      </c>
      <c r="D299" s="392" t="s">
        <v>412</v>
      </c>
      <c r="E299" s="392" t="s">
        <v>413</v>
      </c>
      <c r="F299" s="392" t="s">
        <v>1024</v>
      </c>
      <c r="G299" s="392" t="s">
        <v>1025</v>
      </c>
      <c r="H299" s="392">
        <v>49</v>
      </c>
      <c r="I299" s="392">
        <f t="shared" si="8"/>
        <v>132</v>
      </c>
      <c r="J299" t="str">
        <f t="shared" si="9"/>
        <v>50381-01898</v>
      </c>
    </row>
    <row r="300" spans="1:10" ht="21" hidden="1" customHeight="1">
      <c r="A300" s="391" t="s">
        <v>1009</v>
      </c>
      <c r="B300" s="392" t="s">
        <v>1010</v>
      </c>
      <c r="C300" s="392" t="s">
        <v>1011</v>
      </c>
      <c r="D300" s="392" t="s">
        <v>412</v>
      </c>
      <c r="E300" s="392" t="s">
        <v>413</v>
      </c>
      <c r="F300" s="392" t="s">
        <v>1026</v>
      </c>
      <c r="G300" s="392" t="s">
        <v>1027</v>
      </c>
      <c r="H300" s="392">
        <v>60</v>
      </c>
      <c r="I300" s="392">
        <f t="shared" si="8"/>
        <v>156</v>
      </c>
      <c r="J300" t="str">
        <f t="shared" si="9"/>
        <v>50381-01898</v>
      </c>
    </row>
    <row r="301" spans="1:10" ht="21" hidden="1" customHeight="1">
      <c r="A301" s="391" t="s">
        <v>1009</v>
      </c>
      <c r="B301" s="392" t="s">
        <v>1010</v>
      </c>
      <c r="C301" s="392" t="s">
        <v>1011</v>
      </c>
      <c r="D301" s="392" t="s">
        <v>412</v>
      </c>
      <c r="E301" s="392" t="s">
        <v>413</v>
      </c>
      <c r="F301" s="392" t="s">
        <v>1028</v>
      </c>
      <c r="G301" s="392" t="s">
        <v>1029</v>
      </c>
      <c r="H301" s="392">
        <v>33</v>
      </c>
      <c r="I301" s="392">
        <f t="shared" si="8"/>
        <v>96</v>
      </c>
      <c r="J301" t="str">
        <f t="shared" si="9"/>
        <v>50381-01898</v>
      </c>
    </row>
    <row r="302" spans="1:10" ht="21" hidden="1" customHeight="1">
      <c r="A302" s="391" t="s">
        <v>1009</v>
      </c>
      <c r="B302" s="392" t="s">
        <v>1010</v>
      </c>
      <c r="C302" s="392" t="s">
        <v>1011</v>
      </c>
      <c r="D302" s="392" t="s">
        <v>412</v>
      </c>
      <c r="E302" s="392" t="s">
        <v>413</v>
      </c>
      <c r="F302" s="392" t="s">
        <v>1030</v>
      </c>
      <c r="G302" s="392" t="s">
        <v>1031</v>
      </c>
      <c r="H302" s="392">
        <v>14</v>
      </c>
      <c r="I302" s="392">
        <f t="shared" si="8"/>
        <v>52</v>
      </c>
      <c r="J302" t="str">
        <f t="shared" si="9"/>
        <v>50381-01898</v>
      </c>
    </row>
    <row r="303" spans="1:10" ht="21" hidden="1" customHeight="1">
      <c r="A303" s="391" t="s">
        <v>1032</v>
      </c>
      <c r="B303" s="392" t="s">
        <v>1033</v>
      </c>
      <c r="C303" s="392" t="s">
        <v>1034</v>
      </c>
      <c r="D303" s="392" t="s">
        <v>304</v>
      </c>
      <c r="E303" s="392" t="s">
        <v>305</v>
      </c>
      <c r="F303" s="392" t="s">
        <v>1035</v>
      </c>
      <c r="G303" s="392" t="s">
        <v>1036</v>
      </c>
      <c r="H303" s="392">
        <v>59</v>
      </c>
      <c r="I303" s="392">
        <f t="shared" si="8"/>
        <v>154</v>
      </c>
      <c r="J303" t="str">
        <f t="shared" si="9"/>
        <v>50435-05977</v>
      </c>
    </row>
    <row r="304" spans="1:10" ht="21" hidden="1" customHeight="1">
      <c r="A304" s="391" t="s">
        <v>1032</v>
      </c>
      <c r="B304" s="392" t="s">
        <v>1033</v>
      </c>
      <c r="C304" s="392" t="s">
        <v>1034</v>
      </c>
      <c r="D304" s="392" t="s">
        <v>304</v>
      </c>
      <c r="E304" s="392" t="s">
        <v>305</v>
      </c>
      <c r="F304" s="392" t="s">
        <v>1037</v>
      </c>
      <c r="G304" s="392" t="s">
        <v>1038</v>
      </c>
      <c r="H304" s="392">
        <v>105</v>
      </c>
      <c r="I304" s="392">
        <f t="shared" si="8"/>
        <v>258</v>
      </c>
      <c r="J304" t="str">
        <f t="shared" si="9"/>
        <v>50435-05977</v>
      </c>
    </row>
    <row r="305" spans="1:10" ht="21" hidden="1" customHeight="1">
      <c r="A305" s="391" t="s">
        <v>1032</v>
      </c>
      <c r="B305" s="392" t="s">
        <v>1033</v>
      </c>
      <c r="C305" s="392" t="s">
        <v>1034</v>
      </c>
      <c r="D305" s="392" t="s">
        <v>304</v>
      </c>
      <c r="E305" s="392" t="s">
        <v>305</v>
      </c>
      <c r="F305" s="392" t="s">
        <v>1039</v>
      </c>
      <c r="G305" s="392" t="s">
        <v>1040</v>
      </c>
      <c r="H305" s="392">
        <v>114</v>
      </c>
      <c r="I305" s="392">
        <f t="shared" si="8"/>
        <v>278</v>
      </c>
      <c r="J305" t="str">
        <f t="shared" si="9"/>
        <v>50435-05977</v>
      </c>
    </row>
    <row r="306" spans="1:10" ht="21" hidden="1" customHeight="1">
      <c r="A306" s="391" t="s">
        <v>1032</v>
      </c>
      <c r="B306" s="392" t="s">
        <v>1033</v>
      </c>
      <c r="C306" s="392" t="s">
        <v>1034</v>
      </c>
      <c r="D306" s="392" t="s">
        <v>304</v>
      </c>
      <c r="E306" s="392" t="s">
        <v>305</v>
      </c>
      <c r="F306" s="392" t="s">
        <v>1041</v>
      </c>
      <c r="G306" s="392" t="s">
        <v>1042</v>
      </c>
      <c r="H306" s="392">
        <v>64</v>
      </c>
      <c r="I306" s="392">
        <f t="shared" si="8"/>
        <v>164</v>
      </c>
      <c r="J306" t="str">
        <f t="shared" si="9"/>
        <v>50435-05977</v>
      </c>
    </row>
    <row r="307" spans="1:10" ht="21" hidden="1" customHeight="1">
      <c r="A307" s="391" t="s">
        <v>1032</v>
      </c>
      <c r="B307" s="392" t="s">
        <v>1033</v>
      </c>
      <c r="C307" s="392" t="s">
        <v>1034</v>
      </c>
      <c r="D307" s="392" t="s">
        <v>304</v>
      </c>
      <c r="E307" s="392" t="s">
        <v>305</v>
      </c>
      <c r="F307" s="392" t="s">
        <v>1043</v>
      </c>
      <c r="G307" s="392" t="s">
        <v>1044</v>
      </c>
      <c r="H307" s="392">
        <v>25</v>
      </c>
      <c r="I307" s="392">
        <f t="shared" si="8"/>
        <v>76</v>
      </c>
      <c r="J307" t="str">
        <f t="shared" si="9"/>
        <v>50435-05977</v>
      </c>
    </row>
    <row r="308" spans="1:10" ht="21" hidden="1" customHeight="1">
      <c r="A308" s="391" t="s">
        <v>1045</v>
      </c>
      <c r="B308" s="392" t="s">
        <v>1046</v>
      </c>
      <c r="C308" s="392" t="s">
        <v>1047</v>
      </c>
      <c r="D308" s="392" t="s">
        <v>440</v>
      </c>
      <c r="E308" s="392" t="s">
        <v>441</v>
      </c>
      <c r="F308" s="392" t="s">
        <v>1048</v>
      </c>
      <c r="G308" s="392" t="s">
        <v>1049</v>
      </c>
      <c r="H308" s="392">
        <v>23</v>
      </c>
      <c r="I308" s="392">
        <f t="shared" si="8"/>
        <v>72</v>
      </c>
      <c r="J308" t="str">
        <f t="shared" si="9"/>
        <v>50437-00001</v>
      </c>
    </row>
    <row r="309" spans="1:10" ht="21" hidden="1" customHeight="1">
      <c r="A309" s="391" t="s">
        <v>1045</v>
      </c>
      <c r="B309" s="392" t="s">
        <v>1046</v>
      </c>
      <c r="C309" s="392" t="s">
        <v>1047</v>
      </c>
      <c r="D309" s="392" t="s">
        <v>440</v>
      </c>
      <c r="E309" s="392" t="s">
        <v>441</v>
      </c>
      <c r="F309" s="392" t="s">
        <v>1050</v>
      </c>
      <c r="G309" s="392" t="s">
        <v>1051</v>
      </c>
      <c r="H309" s="392">
        <v>40</v>
      </c>
      <c r="I309" s="392">
        <f t="shared" si="8"/>
        <v>110</v>
      </c>
      <c r="J309" t="str">
        <f t="shared" si="9"/>
        <v>50437-00001</v>
      </c>
    </row>
    <row r="310" spans="1:10" ht="21" hidden="1" customHeight="1">
      <c r="A310" s="391" t="s">
        <v>1045</v>
      </c>
      <c r="B310" s="392" t="s">
        <v>1046</v>
      </c>
      <c r="C310" s="392" t="s">
        <v>1047</v>
      </c>
      <c r="D310" s="392" t="s">
        <v>440</v>
      </c>
      <c r="E310" s="392" t="s">
        <v>441</v>
      </c>
      <c r="F310" s="392" t="s">
        <v>1052</v>
      </c>
      <c r="G310" s="392" t="s">
        <v>1053</v>
      </c>
      <c r="H310" s="392">
        <v>51</v>
      </c>
      <c r="I310" s="392">
        <f t="shared" si="8"/>
        <v>136</v>
      </c>
      <c r="J310" t="str">
        <f t="shared" si="9"/>
        <v>50437-00001</v>
      </c>
    </row>
    <row r="311" spans="1:10" ht="21" hidden="1" customHeight="1">
      <c r="A311" s="391" t="s">
        <v>1045</v>
      </c>
      <c r="B311" s="392" t="s">
        <v>1046</v>
      </c>
      <c r="C311" s="392" t="s">
        <v>1047</v>
      </c>
      <c r="D311" s="392" t="s">
        <v>440</v>
      </c>
      <c r="E311" s="392" t="s">
        <v>441</v>
      </c>
      <c r="F311" s="392" t="s">
        <v>1054</v>
      </c>
      <c r="G311" s="392" t="s">
        <v>1055</v>
      </c>
      <c r="H311" s="392">
        <v>34</v>
      </c>
      <c r="I311" s="392">
        <f t="shared" si="8"/>
        <v>98</v>
      </c>
      <c r="J311" t="str">
        <f t="shared" si="9"/>
        <v>50437-00001</v>
      </c>
    </row>
    <row r="312" spans="1:10" ht="21" hidden="1" customHeight="1">
      <c r="A312" s="391" t="s">
        <v>1045</v>
      </c>
      <c r="B312" s="392" t="s">
        <v>1046</v>
      </c>
      <c r="C312" s="392" t="s">
        <v>1047</v>
      </c>
      <c r="D312" s="392" t="s">
        <v>440</v>
      </c>
      <c r="E312" s="392" t="s">
        <v>441</v>
      </c>
      <c r="F312" s="392" t="s">
        <v>1056</v>
      </c>
      <c r="G312" s="392" t="s">
        <v>1057</v>
      </c>
      <c r="H312" s="392">
        <v>14</v>
      </c>
      <c r="I312" s="392">
        <f t="shared" si="8"/>
        <v>52</v>
      </c>
      <c r="J312" t="str">
        <f t="shared" si="9"/>
        <v>50437-00001</v>
      </c>
    </row>
    <row r="313" spans="1:10" ht="21" hidden="1" customHeight="1">
      <c r="A313" s="391" t="s">
        <v>1045</v>
      </c>
      <c r="B313" s="392" t="s">
        <v>1046</v>
      </c>
      <c r="C313" s="392" t="s">
        <v>1047</v>
      </c>
      <c r="D313" s="392" t="s">
        <v>304</v>
      </c>
      <c r="E313" s="392" t="s">
        <v>305</v>
      </c>
      <c r="F313" s="392" t="s">
        <v>1058</v>
      </c>
      <c r="G313" s="392" t="s">
        <v>1059</v>
      </c>
      <c r="H313" s="392">
        <v>18</v>
      </c>
      <c r="I313" s="392">
        <f t="shared" si="8"/>
        <v>60</v>
      </c>
      <c r="J313" t="str">
        <f t="shared" si="9"/>
        <v>50437-05977</v>
      </c>
    </row>
    <row r="314" spans="1:10" ht="21" hidden="1" customHeight="1">
      <c r="A314" s="391" t="s">
        <v>1045</v>
      </c>
      <c r="B314" s="392" t="s">
        <v>1046</v>
      </c>
      <c r="C314" s="392" t="s">
        <v>1047</v>
      </c>
      <c r="D314" s="392" t="s">
        <v>304</v>
      </c>
      <c r="E314" s="392" t="s">
        <v>305</v>
      </c>
      <c r="F314" s="392" t="s">
        <v>1060</v>
      </c>
      <c r="G314" s="392" t="s">
        <v>1061</v>
      </c>
      <c r="H314" s="392">
        <v>27</v>
      </c>
      <c r="I314" s="392">
        <f t="shared" si="8"/>
        <v>80</v>
      </c>
      <c r="J314" t="str">
        <f t="shared" si="9"/>
        <v>50437-05977</v>
      </c>
    </row>
    <row r="315" spans="1:10" ht="21" hidden="1" customHeight="1">
      <c r="A315" s="391" t="s">
        <v>1045</v>
      </c>
      <c r="B315" s="392" t="s">
        <v>1046</v>
      </c>
      <c r="C315" s="392" t="s">
        <v>1047</v>
      </c>
      <c r="D315" s="392" t="s">
        <v>304</v>
      </c>
      <c r="E315" s="392" t="s">
        <v>305</v>
      </c>
      <c r="F315" s="392" t="s">
        <v>1062</v>
      </c>
      <c r="G315" s="392" t="s">
        <v>1063</v>
      </c>
      <c r="H315" s="392">
        <v>34</v>
      </c>
      <c r="I315" s="392">
        <f t="shared" si="8"/>
        <v>98</v>
      </c>
      <c r="J315" t="str">
        <f t="shared" si="9"/>
        <v>50437-05977</v>
      </c>
    </row>
    <row r="316" spans="1:10" ht="21" hidden="1" customHeight="1">
      <c r="A316" s="391" t="s">
        <v>1045</v>
      </c>
      <c r="B316" s="392" t="s">
        <v>1046</v>
      </c>
      <c r="C316" s="392" t="s">
        <v>1047</v>
      </c>
      <c r="D316" s="392" t="s">
        <v>304</v>
      </c>
      <c r="E316" s="392" t="s">
        <v>305</v>
      </c>
      <c r="F316" s="392" t="s">
        <v>1064</v>
      </c>
      <c r="G316" s="392" t="s">
        <v>1065</v>
      </c>
      <c r="H316" s="392">
        <v>22</v>
      </c>
      <c r="I316" s="392">
        <f t="shared" si="8"/>
        <v>70</v>
      </c>
      <c r="J316" t="str">
        <f t="shared" si="9"/>
        <v>50437-05977</v>
      </c>
    </row>
    <row r="317" spans="1:10" ht="21" hidden="1" customHeight="1">
      <c r="A317" s="391" t="s">
        <v>1045</v>
      </c>
      <c r="B317" s="392" t="s">
        <v>1046</v>
      </c>
      <c r="C317" s="392" t="s">
        <v>1047</v>
      </c>
      <c r="D317" s="392" t="s">
        <v>304</v>
      </c>
      <c r="E317" s="392" t="s">
        <v>305</v>
      </c>
      <c r="F317" s="392" t="s">
        <v>1066</v>
      </c>
      <c r="G317" s="392" t="s">
        <v>1067</v>
      </c>
      <c r="H317" s="392">
        <v>9</v>
      </c>
      <c r="I317" s="392">
        <f t="shared" si="8"/>
        <v>40</v>
      </c>
      <c r="J317" t="str">
        <f t="shared" si="9"/>
        <v>50437-05977</v>
      </c>
    </row>
    <row r="318" spans="1:10" ht="21" hidden="1" customHeight="1">
      <c r="A318" s="391" t="s">
        <v>1068</v>
      </c>
      <c r="B318" s="392" t="s">
        <v>1069</v>
      </c>
      <c r="C318" s="392" t="s">
        <v>1070</v>
      </c>
      <c r="D318" s="392" t="s">
        <v>440</v>
      </c>
      <c r="E318" s="392" t="s">
        <v>441</v>
      </c>
      <c r="F318" s="392" t="s">
        <v>1071</v>
      </c>
      <c r="G318" s="392" t="s">
        <v>1072</v>
      </c>
      <c r="H318" s="392">
        <v>19</v>
      </c>
      <c r="I318" s="392">
        <f t="shared" si="8"/>
        <v>64</v>
      </c>
      <c r="J318" t="str">
        <f t="shared" si="9"/>
        <v>50441-00001</v>
      </c>
    </row>
    <row r="319" spans="1:10" ht="21" hidden="1" customHeight="1">
      <c r="A319" s="391" t="s">
        <v>1068</v>
      </c>
      <c r="B319" s="392" t="s">
        <v>1069</v>
      </c>
      <c r="C319" s="392" t="s">
        <v>1070</v>
      </c>
      <c r="D319" s="392" t="s">
        <v>440</v>
      </c>
      <c r="E319" s="392" t="s">
        <v>441</v>
      </c>
      <c r="F319" s="392" t="s">
        <v>1073</v>
      </c>
      <c r="G319" s="392" t="s">
        <v>1074</v>
      </c>
      <c r="H319" s="392">
        <v>54</v>
      </c>
      <c r="I319" s="392">
        <f t="shared" si="8"/>
        <v>142</v>
      </c>
      <c r="J319" t="str">
        <f t="shared" si="9"/>
        <v>50441-00001</v>
      </c>
    </row>
    <row r="320" spans="1:10" ht="21" hidden="1" customHeight="1">
      <c r="A320" s="391" t="s">
        <v>1068</v>
      </c>
      <c r="B320" s="392" t="s">
        <v>1069</v>
      </c>
      <c r="C320" s="392" t="s">
        <v>1070</v>
      </c>
      <c r="D320" s="392" t="s">
        <v>440</v>
      </c>
      <c r="E320" s="392" t="s">
        <v>441</v>
      </c>
      <c r="F320" s="392" t="s">
        <v>1075</v>
      </c>
      <c r="G320" s="392" t="s">
        <v>1076</v>
      </c>
      <c r="H320" s="392">
        <v>32</v>
      </c>
      <c r="I320" s="392">
        <f t="shared" si="8"/>
        <v>94</v>
      </c>
      <c r="J320" t="str">
        <f t="shared" si="9"/>
        <v>50441-00001</v>
      </c>
    </row>
    <row r="321" spans="1:10" ht="21" hidden="1" customHeight="1">
      <c r="A321" s="391" t="s">
        <v>1068</v>
      </c>
      <c r="B321" s="392" t="s">
        <v>1069</v>
      </c>
      <c r="C321" s="392" t="s">
        <v>1070</v>
      </c>
      <c r="D321" s="392" t="s">
        <v>440</v>
      </c>
      <c r="E321" s="392" t="s">
        <v>441</v>
      </c>
      <c r="F321" s="392" t="s">
        <v>1077</v>
      </c>
      <c r="G321" s="392" t="s">
        <v>1078</v>
      </c>
      <c r="H321" s="392">
        <v>26</v>
      </c>
      <c r="I321" s="392">
        <f t="shared" si="8"/>
        <v>78</v>
      </c>
      <c r="J321" t="str">
        <f t="shared" si="9"/>
        <v>50441-00001</v>
      </c>
    </row>
    <row r="322" spans="1:10" ht="21" hidden="1" customHeight="1">
      <c r="A322" s="391" t="s">
        <v>1068</v>
      </c>
      <c r="B322" s="392" t="s">
        <v>1069</v>
      </c>
      <c r="C322" s="392" t="s">
        <v>1070</v>
      </c>
      <c r="D322" s="392" t="s">
        <v>440</v>
      </c>
      <c r="E322" s="392" t="s">
        <v>441</v>
      </c>
      <c r="F322" s="392" t="s">
        <v>1079</v>
      </c>
      <c r="G322" s="392" t="s">
        <v>1080</v>
      </c>
      <c r="H322" s="392">
        <v>19</v>
      </c>
      <c r="I322" s="392">
        <f t="shared" si="8"/>
        <v>64</v>
      </c>
      <c r="J322" t="str">
        <f t="shared" si="9"/>
        <v>50441-00001</v>
      </c>
    </row>
    <row r="323" spans="1:10" ht="21" hidden="1" customHeight="1">
      <c r="A323" s="391" t="s">
        <v>1081</v>
      </c>
      <c r="B323" s="392" t="s">
        <v>1082</v>
      </c>
      <c r="C323" s="392" t="s">
        <v>1083</v>
      </c>
      <c r="D323" s="392" t="s">
        <v>304</v>
      </c>
      <c r="E323" s="392" t="s">
        <v>305</v>
      </c>
      <c r="F323" s="392" t="s">
        <v>1084</v>
      </c>
      <c r="G323" s="392" t="s">
        <v>1085</v>
      </c>
      <c r="H323" s="392">
        <v>23</v>
      </c>
      <c r="I323" s="392">
        <f t="shared" si="8"/>
        <v>72</v>
      </c>
      <c r="J323" t="str">
        <f t="shared" si="9"/>
        <v>50442-05977</v>
      </c>
    </row>
    <row r="324" spans="1:10" ht="21" hidden="1" customHeight="1">
      <c r="A324" s="391" t="s">
        <v>1081</v>
      </c>
      <c r="B324" s="392" t="s">
        <v>1082</v>
      </c>
      <c r="C324" s="392" t="s">
        <v>1083</v>
      </c>
      <c r="D324" s="392" t="s">
        <v>304</v>
      </c>
      <c r="E324" s="392" t="s">
        <v>305</v>
      </c>
      <c r="F324" s="392" t="s">
        <v>1086</v>
      </c>
      <c r="G324" s="392" t="s">
        <v>1087</v>
      </c>
      <c r="H324" s="392">
        <v>57</v>
      </c>
      <c r="I324" s="392">
        <f t="shared" ref="I324:I362" si="10">(ROUND(H324*$J$1,0)+$K$1)*2+ROUND((H324*$J$1)/20,0)*2</f>
        <v>150</v>
      </c>
      <c r="J324" t="str">
        <f t="shared" ref="J324:J362" si="11">LEFT(F324,11)</f>
        <v>50442-05977</v>
      </c>
    </row>
    <row r="325" spans="1:10" ht="21" hidden="1" customHeight="1">
      <c r="A325" s="391" t="s">
        <v>1081</v>
      </c>
      <c r="B325" s="392" t="s">
        <v>1082</v>
      </c>
      <c r="C325" s="392" t="s">
        <v>1083</v>
      </c>
      <c r="D325" s="392" t="s">
        <v>304</v>
      </c>
      <c r="E325" s="392" t="s">
        <v>305</v>
      </c>
      <c r="F325" s="392" t="s">
        <v>1088</v>
      </c>
      <c r="G325" s="392" t="s">
        <v>1089</v>
      </c>
      <c r="H325" s="392">
        <v>48</v>
      </c>
      <c r="I325" s="392">
        <f t="shared" si="10"/>
        <v>130</v>
      </c>
      <c r="J325" t="str">
        <f t="shared" si="11"/>
        <v>50442-05977</v>
      </c>
    </row>
    <row r="326" spans="1:10" ht="21" hidden="1" customHeight="1">
      <c r="A326" s="391" t="s">
        <v>1081</v>
      </c>
      <c r="B326" s="392" t="s">
        <v>1082</v>
      </c>
      <c r="C326" s="392" t="s">
        <v>1083</v>
      </c>
      <c r="D326" s="392" t="s">
        <v>304</v>
      </c>
      <c r="E326" s="392" t="s">
        <v>305</v>
      </c>
      <c r="F326" s="392" t="s">
        <v>1090</v>
      </c>
      <c r="G326" s="392" t="s">
        <v>1091</v>
      </c>
      <c r="H326" s="392">
        <v>32</v>
      </c>
      <c r="I326" s="392">
        <f t="shared" si="10"/>
        <v>94</v>
      </c>
      <c r="J326" t="str">
        <f t="shared" si="11"/>
        <v>50442-05977</v>
      </c>
    </row>
    <row r="327" spans="1:10" ht="21" hidden="1" customHeight="1">
      <c r="A327" s="391" t="s">
        <v>1081</v>
      </c>
      <c r="B327" s="392" t="s">
        <v>1082</v>
      </c>
      <c r="C327" s="392" t="s">
        <v>1083</v>
      </c>
      <c r="D327" s="392" t="s">
        <v>304</v>
      </c>
      <c r="E327" s="392" t="s">
        <v>305</v>
      </c>
      <c r="F327" s="392" t="s">
        <v>1092</v>
      </c>
      <c r="G327" s="392" t="s">
        <v>1093</v>
      </c>
      <c r="H327" s="392">
        <v>18</v>
      </c>
      <c r="I327" s="392">
        <f t="shared" si="10"/>
        <v>60</v>
      </c>
      <c r="J327" t="str">
        <f t="shared" si="11"/>
        <v>50442-05977</v>
      </c>
    </row>
    <row r="328" spans="1:10" ht="21" hidden="1" customHeight="1">
      <c r="A328" s="391" t="s">
        <v>1094</v>
      </c>
      <c r="B328" s="392" t="s">
        <v>1095</v>
      </c>
      <c r="C328" s="392" t="s">
        <v>1096</v>
      </c>
      <c r="D328" s="392" t="s">
        <v>700</v>
      </c>
      <c r="E328" s="392" t="s">
        <v>701</v>
      </c>
      <c r="F328" s="392" t="s">
        <v>1097</v>
      </c>
      <c r="G328" s="392" t="s">
        <v>1098</v>
      </c>
      <c r="H328" s="392">
        <v>6</v>
      </c>
      <c r="I328" s="392">
        <f t="shared" si="10"/>
        <v>32</v>
      </c>
      <c r="J328" t="str">
        <f t="shared" si="11"/>
        <v>50516-06531</v>
      </c>
    </row>
    <row r="329" spans="1:10" ht="21" hidden="1" customHeight="1">
      <c r="A329" s="391" t="s">
        <v>1094</v>
      </c>
      <c r="B329" s="392" t="s">
        <v>1095</v>
      </c>
      <c r="C329" s="392" t="s">
        <v>1096</v>
      </c>
      <c r="D329" s="392" t="s">
        <v>700</v>
      </c>
      <c r="E329" s="392" t="s">
        <v>701</v>
      </c>
      <c r="F329" s="392" t="s">
        <v>1099</v>
      </c>
      <c r="G329" s="392" t="s">
        <v>1100</v>
      </c>
      <c r="H329" s="392">
        <v>54</v>
      </c>
      <c r="I329" s="392">
        <f t="shared" si="10"/>
        <v>142</v>
      </c>
      <c r="J329" t="str">
        <f t="shared" si="11"/>
        <v>50516-06531</v>
      </c>
    </row>
    <row r="330" spans="1:10" ht="21" hidden="1" customHeight="1">
      <c r="A330" s="391" t="s">
        <v>1094</v>
      </c>
      <c r="B330" s="392" t="s">
        <v>1095</v>
      </c>
      <c r="C330" s="392" t="s">
        <v>1096</v>
      </c>
      <c r="D330" s="392" t="s">
        <v>700</v>
      </c>
      <c r="E330" s="392" t="s">
        <v>701</v>
      </c>
      <c r="F330" s="392" t="s">
        <v>1101</v>
      </c>
      <c r="G330" s="392" t="s">
        <v>1102</v>
      </c>
      <c r="H330" s="392">
        <v>50</v>
      </c>
      <c r="I330" s="392">
        <f t="shared" si="10"/>
        <v>134</v>
      </c>
      <c r="J330" t="str">
        <f t="shared" si="11"/>
        <v>50516-06531</v>
      </c>
    </row>
    <row r="331" spans="1:10" ht="21" hidden="1" customHeight="1">
      <c r="A331" s="391" t="s">
        <v>1094</v>
      </c>
      <c r="B331" s="392" t="s">
        <v>1095</v>
      </c>
      <c r="C331" s="392" t="s">
        <v>1096</v>
      </c>
      <c r="D331" s="392" t="s">
        <v>700</v>
      </c>
      <c r="E331" s="392" t="s">
        <v>701</v>
      </c>
      <c r="F331" s="392" t="s">
        <v>1103</v>
      </c>
      <c r="G331" s="392" t="s">
        <v>1104</v>
      </c>
      <c r="H331" s="392">
        <v>64</v>
      </c>
      <c r="I331" s="392">
        <f t="shared" si="10"/>
        <v>164</v>
      </c>
      <c r="J331" t="str">
        <f t="shared" si="11"/>
        <v>50516-06531</v>
      </c>
    </row>
    <row r="332" spans="1:10" ht="21" hidden="1" customHeight="1">
      <c r="A332" s="391" t="s">
        <v>1094</v>
      </c>
      <c r="B332" s="392" t="s">
        <v>1095</v>
      </c>
      <c r="C332" s="392" t="s">
        <v>1096</v>
      </c>
      <c r="D332" s="392" t="s">
        <v>700</v>
      </c>
      <c r="E332" s="392" t="s">
        <v>701</v>
      </c>
      <c r="F332" s="392" t="s">
        <v>1105</v>
      </c>
      <c r="G332" s="392" t="s">
        <v>1106</v>
      </c>
      <c r="H332" s="392">
        <v>10</v>
      </c>
      <c r="I332" s="392">
        <f t="shared" si="10"/>
        <v>44</v>
      </c>
      <c r="J332" t="str">
        <f t="shared" si="11"/>
        <v>50516-06531</v>
      </c>
    </row>
    <row r="333" spans="1:10" ht="21" hidden="1" customHeight="1">
      <c r="A333" s="391" t="s">
        <v>1107</v>
      </c>
      <c r="B333" s="392" t="s">
        <v>1108</v>
      </c>
      <c r="C333" s="392" t="s">
        <v>1109</v>
      </c>
      <c r="D333" s="392" t="s">
        <v>700</v>
      </c>
      <c r="E333" s="392" t="s">
        <v>701</v>
      </c>
      <c r="F333" s="392" t="s">
        <v>1110</v>
      </c>
      <c r="G333" s="392" t="s">
        <v>1111</v>
      </c>
      <c r="H333" s="392">
        <v>39</v>
      </c>
      <c r="I333" s="392">
        <f t="shared" si="10"/>
        <v>108</v>
      </c>
      <c r="J333" t="str">
        <f t="shared" si="11"/>
        <v>50518-06531</v>
      </c>
    </row>
    <row r="334" spans="1:10" ht="21" hidden="1" customHeight="1">
      <c r="A334" s="391" t="s">
        <v>1107</v>
      </c>
      <c r="B334" s="392" t="s">
        <v>1108</v>
      </c>
      <c r="C334" s="392" t="s">
        <v>1109</v>
      </c>
      <c r="D334" s="392" t="s">
        <v>700</v>
      </c>
      <c r="E334" s="392" t="s">
        <v>701</v>
      </c>
      <c r="F334" s="392" t="s">
        <v>1112</v>
      </c>
      <c r="G334" s="392" t="s">
        <v>1113</v>
      </c>
      <c r="H334" s="392">
        <v>88</v>
      </c>
      <c r="I334" s="392">
        <f t="shared" si="10"/>
        <v>220</v>
      </c>
      <c r="J334" t="str">
        <f t="shared" si="11"/>
        <v>50518-06531</v>
      </c>
    </row>
    <row r="335" spans="1:10" ht="21" hidden="1" customHeight="1">
      <c r="A335" s="391" t="s">
        <v>1107</v>
      </c>
      <c r="B335" s="392" t="s">
        <v>1108</v>
      </c>
      <c r="C335" s="392" t="s">
        <v>1109</v>
      </c>
      <c r="D335" s="392" t="s">
        <v>700</v>
      </c>
      <c r="E335" s="392" t="s">
        <v>701</v>
      </c>
      <c r="F335" s="392" t="s">
        <v>1114</v>
      </c>
      <c r="G335" s="392" t="s">
        <v>1115</v>
      </c>
      <c r="H335" s="392">
        <v>84</v>
      </c>
      <c r="I335" s="392">
        <f t="shared" si="10"/>
        <v>212</v>
      </c>
      <c r="J335" t="str">
        <f t="shared" si="11"/>
        <v>50518-06531</v>
      </c>
    </row>
    <row r="336" spans="1:10" ht="21" hidden="1" customHeight="1">
      <c r="A336" s="391" t="s">
        <v>1107</v>
      </c>
      <c r="B336" s="392" t="s">
        <v>1108</v>
      </c>
      <c r="C336" s="392" t="s">
        <v>1109</v>
      </c>
      <c r="D336" s="392" t="s">
        <v>700</v>
      </c>
      <c r="E336" s="392" t="s">
        <v>701</v>
      </c>
      <c r="F336" s="392" t="s">
        <v>1116</v>
      </c>
      <c r="G336" s="392" t="s">
        <v>1117</v>
      </c>
      <c r="H336" s="392">
        <v>60</v>
      </c>
      <c r="I336" s="392">
        <f t="shared" si="10"/>
        <v>156</v>
      </c>
      <c r="J336" t="str">
        <f t="shared" si="11"/>
        <v>50518-06531</v>
      </c>
    </row>
    <row r="337" spans="1:10" ht="21" hidden="1" customHeight="1">
      <c r="A337" s="391" t="s">
        <v>1107</v>
      </c>
      <c r="B337" s="392" t="s">
        <v>1108</v>
      </c>
      <c r="C337" s="392" t="s">
        <v>1109</v>
      </c>
      <c r="D337" s="392" t="s">
        <v>700</v>
      </c>
      <c r="E337" s="392" t="s">
        <v>701</v>
      </c>
      <c r="F337" s="392" t="s">
        <v>1118</v>
      </c>
      <c r="G337" s="392" t="s">
        <v>1119</v>
      </c>
      <c r="H337" s="392">
        <v>15</v>
      </c>
      <c r="I337" s="392">
        <f t="shared" si="10"/>
        <v>54</v>
      </c>
      <c r="J337" t="str">
        <f t="shared" si="11"/>
        <v>50518-06531</v>
      </c>
    </row>
    <row r="338" spans="1:10" s="435" customFormat="1" ht="51.75" customHeight="1">
      <c r="A338" s="433" t="s">
        <v>251</v>
      </c>
      <c r="B338" s="434" t="s">
        <v>225</v>
      </c>
      <c r="C338" s="434" t="s">
        <v>1120</v>
      </c>
      <c r="D338" s="434" t="s">
        <v>360</v>
      </c>
      <c r="E338" s="434" t="s">
        <v>361</v>
      </c>
      <c r="F338" s="434" t="s">
        <v>1121</v>
      </c>
      <c r="G338" s="434" t="s">
        <v>1122</v>
      </c>
      <c r="H338" s="392">
        <v>35</v>
      </c>
      <c r="I338" s="434">
        <f t="shared" si="10"/>
        <v>100</v>
      </c>
      <c r="J338" s="435" t="str">
        <f t="shared" si="11"/>
        <v>50412-06113</v>
      </c>
    </row>
    <row r="339" spans="1:10" s="435" customFormat="1" ht="51.75" customHeight="1">
      <c r="A339" s="433" t="s">
        <v>251</v>
      </c>
      <c r="B339" s="434" t="s">
        <v>225</v>
      </c>
      <c r="C339" s="434" t="s">
        <v>1120</v>
      </c>
      <c r="D339" s="434" t="s">
        <v>360</v>
      </c>
      <c r="E339" s="434" t="s">
        <v>361</v>
      </c>
      <c r="F339" s="434" t="s">
        <v>1123</v>
      </c>
      <c r="G339" s="434" t="s">
        <v>1124</v>
      </c>
      <c r="H339" s="392">
        <v>105</v>
      </c>
      <c r="I339" s="434">
        <f t="shared" si="10"/>
        <v>258</v>
      </c>
      <c r="J339" s="435" t="str">
        <f t="shared" si="11"/>
        <v>50412-06113</v>
      </c>
    </row>
    <row r="340" spans="1:10" s="435" customFormat="1" ht="51.75" customHeight="1">
      <c r="A340" s="433" t="s">
        <v>251</v>
      </c>
      <c r="B340" s="434" t="s">
        <v>225</v>
      </c>
      <c r="C340" s="434" t="s">
        <v>1120</v>
      </c>
      <c r="D340" s="434" t="s">
        <v>360</v>
      </c>
      <c r="E340" s="434" t="s">
        <v>361</v>
      </c>
      <c r="F340" s="434" t="s">
        <v>1125</v>
      </c>
      <c r="G340" s="434" t="s">
        <v>1126</v>
      </c>
      <c r="H340" s="392">
        <v>112</v>
      </c>
      <c r="I340" s="434">
        <f t="shared" si="10"/>
        <v>274</v>
      </c>
      <c r="J340" s="435" t="str">
        <f t="shared" si="11"/>
        <v>50412-06113</v>
      </c>
    </row>
    <row r="341" spans="1:10" s="435" customFormat="1" ht="51.75" customHeight="1">
      <c r="A341" s="433" t="s">
        <v>251</v>
      </c>
      <c r="B341" s="434" t="s">
        <v>225</v>
      </c>
      <c r="C341" s="434" t="s">
        <v>1120</v>
      </c>
      <c r="D341" s="434" t="s">
        <v>360</v>
      </c>
      <c r="E341" s="434" t="s">
        <v>361</v>
      </c>
      <c r="F341" s="434" t="s">
        <v>1127</v>
      </c>
      <c r="G341" s="434" t="s">
        <v>1128</v>
      </c>
      <c r="H341" s="392">
        <v>54</v>
      </c>
      <c r="I341" s="434">
        <f t="shared" si="10"/>
        <v>142</v>
      </c>
      <c r="J341" s="435" t="str">
        <f t="shared" si="11"/>
        <v>50412-06113</v>
      </c>
    </row>
    <row r="342" spans="1:10" s="435" customFormat="1" ht="51.75" customHeight="1">
      <c r="A342" s="433" t="s">
        <v>251</v>
      </c>
      <c r="B342" s="434" t="s">
        <v>225</v>
      </c>
      <c r="C342" s="434" t="s">
        <v>1120</v>
      </c>
      <c r="D342" s="434" t="s">
        <v>360</v>
      </c>
      <c r="E342" s="434" t="s">
        <v>361</v>
      </c>
      <c r="F342" s="434" t="s">
        <v>1129</v>
      </c>
      <c r="G342" s="434" t="s">
        <v>1130</v>
      </c>
      <c r="H342" s="392">
        <v>47</v>
      </c>
      <c r="I342" s="434">
        <f t="shared" si="10"/>
        <v>128</v>
      </c>
      <c r="J342" s="435" t="str">
        <f t="shared" si="11"/>
        <v>50412-06113</v>
      </c>
    </row>
    <row r="343" spans="1:10" ht="21" hidden="1" customHeight="1">
      <c r="A343" s="391" t="s">
        <v>1131</v>
      </c>
      <c r="B343" s="392" t="s">
        <v>1132</v>
      </c>
      <c r="C343" s="392" t="s">
        <v>1133</v>
      </c>
      <c r="D343" s="392" t="s">
        <v>700</v>
      </c>
      <c r="E343" s="392" t="s">
        <v>701</v>
      </c>
      <c r="F343" s="392" t="s">
        <v>1134</v>
      </c>
      <c r="G343" s="392" t="s">
        <v>1135</v>
      </c>
      <c r="H343" s="392">
        <v>113</v>
      </c>
      <c r="I343" s="392">
        <f t="shared" si="10"/>
        <v>276</v>
      </c>
      <c r="J343" t="str">
        <f t="shared" si="11"/>
        <v>50668-06531</v>
      </c>
    </row>
    <row r="344" spans="1:10" ht="21" hidden="1" customHeight="1">
      <c r="A344" s="391" t="s">
        <v>1131</v>
      </c>
      <c r="B344" s="392" t="s">
        <v>1132</v>
      </c>
      <c r="C344" s="392" t="s">
        <v>1133</v>
      </c>
      <c r="D344" s="392" t="s">
        <v>700</v>
      </c>
      <c r="E344" s="392" t="s">
        <v>701</v>
      </c>
      <c r="F344" s="392" t="s">
        <v>1136</v>
      </c>
      <c r="G344" s="392" t="s">
        <v>1137</v>
      </c>
      <c r="H344" s="392">
        <v>183</v>
      </c>
      <c r="I344" s="392">
        <f t="shared" si="10"/>
        <v>436</v>
      </c>
      <c r="J344" t="str">
        <f t="shared" si="11"/>
        <v>50668-06531</v>
      </c>
    </row>
    <row r="345" spans="1:10" ht="21" hidden="1" customHeight="1">
      <c r="A345" s="391" t="s">
        <v>1131</v>
      </c>
      <c r="B345" s="392" t="s">
        <v>1132</v>
      </c>
      <c r="C345" s="392" t="s">
        <v>1133</v>
      </c>
      <c r="D345" s="392" t="s">
        <v>700</v>
      </c>
      <c r="E345" s="392" t="s">
        <v>701</v>
      </c>
      <c r="F345" s="392" t="s">
        <v>1138</v>
      </c>
      <c r="G345" s="392" t="s">
        <v>1139</v>
      </c>
      <c r="H345" s="392">
        <v>237</v>
      </c>
      <c r="I345" s="392">
        <f t="shared" si="10"/>
        <v>558</v>
      </c>
      <c r="J345" t="str">
        <f t="shared" si="11"/>
        <v>50668-06531</v>
      </c>
    </row>
    <row r="346" spans="1:10" ht="21" hidden="1" customHeight="1">
      <c r="A346" s="391" t="s">
        <v>1131</v>
      </c>
      <c r="B346" s="392" t="s">
        <v>1132</v>
      </c>
      <c r="C346" s="392" t="s">
        <v>1133</v>
      </c>
      <c r="D346" s="392" t="s">
        <v>700</v>
      </c>
      <c r="E346" s="392" t="s">
        <v>701</v>
      </c>
      <c r="F346" s="392" t="s">
        <v>1140</v>
      </c>
      <c r="G346" s="392" t="s">
        <v>1141</v>
      </c>
      <c r="H346" s="392">
        <v>74</v>
      </c>
      <c r="I346" s="392">
        <f t="shared" si="10"/>
        <v>188</v>
      </c>
      <c r="J346" t="str">
        <f t="shared" si="11"/>
        <v>50668-06531</v>
      </c>
    </row>
    <row r="347" spans="1:10" ht="21" hidden="1" customHeight="1">
      <c r="A347" s="391" t="s">
        <v>1131</v>
      </c>
      <c r="B347" s="392" t="s">
        <v>1132</v>
      </c>
      <c r="C347" s="392" t="s">
        <v>1133</v>
      </c>
      <c r="D347" s="392" t="s">
        <v>700</v>
      </c>
      <c r="E347" s="392" t="s">
        <v>701</v>
      </c>
      <c r="F347" s="392" t="s">
        <v>1142</v>
      </c>
      <c r="G347" s="392" t="s">
        <v>1143</v>
      </c>
      <c r="H347" s="392">
        <v>87</v>
      </c>
      <c r="I347" s="392">
        <f t="shared" si="10"/>
        <v>218</v>
      </c>
      <c r="J347" t="str">
        <f t="shared" si="11"/>
        <v>50668-06531</v>
      </c>
    </row>
    <row r="348" spans="1:10" ht="21" hidden="1" customHeight="1">
      <c r="A348" s="391" t="s">
        <v>1144</v>
      </c>
      <c r="B348" s="392" t="s">
        <v>1145</v>
      </c>
      <c r="C348" s="392" t="s">
        <v>1146</v>
      </c>
      <c r="D348" s="392" t="s">
        <v>1147</v>
      </c>
      <c r="E348" s="392" t="s">
        <v>1148</v>
      </c>
      <c r="F348" s="392" t="s">
        <v>1149</v>
      </c>
      <c r="G348" s="392" t="s">
        <v>1150</v>
      </c>
      <c r="H348" s="392">
        <v>198</v>
      </c>
      <c r="I348" s="392">
        <f t="shared" si="10"/>
        <v>470</v>
      </c>
      <c r="J348" t="str">
        <f t="shared" si="11"/>
        <v>50639-05456</v>
      </c>
    </row>
    <row r="349" spans="1:10" ht="21" hidden="1" customHeight="1">
      <c r="A349" s="391" t="s">
        <v>1144</v>
      </c>
      <c r="B349" s="392" t="s">
        <v>1145</v>
      </c>
      <c r="C349" s="392" t="s">
        <v>1146</v>
      </c>
      <c r="D349" s="392" t="s">
        <v>1147</v>
      </c>
      <c r="E349" s="392" t="s">
        <v>1148</v>
      </c>
      <c r="F349" s="392" t="s">
        <v>1151</v>
      </c>
      <c r="G349" s="392" t="s">
        <v>1152</v>
      </c>
      <c r="H349" s="392">
        <v>213</v>
      </c>
      <c r="I349" s="392">
        <f t="shared" si="10"/>
        <v>504</v>
      </c>
      <c r="J349" t="str">
        <f t="shared" si="11"/>
        <v>50639-05456</v>
      </c>
    </row>
    <row r="350" spans="1:10" ht="21" hidden="1" customHeight="1">
      <c r="A350" s="391" t="s">
        <v>1144</v>
      </c>
      <c r="B350" s="392" t="s">
        <v>1145</v>
      </c>
      <c r="C350" s="392" t="s">
        <v>1146</v>
      </c>
      <c r="D350" s="392" t="s">
        <v>1147</v>
      </c>
      <c r="E350" s="392" t="s">
        <v>1148</v>
      </c>
      <c r="F350" s="392" t="s">
        <v>1153</v>
      </c>
      <c r="G350" s="392" t="s">
        <v>1154</v>
      </c>
      <c r="H350" s="392">
        <v>153</v>
      </c>
      <c r="I350" s="392">
        <f t="shared" si="10"/>
        <v>366</v>
      </c>
      <c r="J350" t="str">
        <f t="shared" si="11"/>
        <v>50639-05456</v>
      </c>
    </row>
    <row r="351" spans="1:10" ht="21" hidden="1" customHeight="1">
      <c r="A351" s="391" t="s">
        <v>1144</v>
      </c>
      <c r="B351" s="392" t="s">
        <v>1145</v>
      </c>
      <c r="C351" s="392" t="s">
        <v>1146</v>
      </c>
      <c r="D351" s="392" t="s">
        <v>1147</v>
      </c>
      <c r="E351" s="392" t="s">
        <v>1148</v>
      </c>
      <c r="F351" s="392" t="s">
        <v>1155</v>
      </c>
      <c r="G351" s="392" t="s">
        <v>1156</v>
      </c>
      <c r="H351" s="392">
        <v>72</v>
      </c>
      <c r="I351" s="392">
        <f t="shared" si="10"/>
        <v>184</v>
      </c>
      <c r="J351" t="str">
        <f t="shared" si="11"/>
        <v>50639-05456</v>
      </c>
    </row>
    <row r="352" spans="1:10" ht="21" hidden="1" customHeight="1">
      <c r="A352" s="391" t="s">
        <v>1144</v>
      </c>
      <c r="B352" s="392" t="s">
        <v>1145</v>
      </c>
      <c r="C352" s="392" t="s">
        <v>1146</v>
      </c>
      <c r="D352" s="392" t="s">
        <v>1147</v>
      </c>
      <c r="E352" s="392" t="s">
        <v>1148</v>
      </c>
      <c r="F352" s="392" t="s">
        <v>1157</v>
      </c>
      <c r="G352" s="392" t="s">
        <v>1158</v>
      </c>
      <c r="H352" s="392">
        <v>102</v>
      </c>
      <c r="I352" s="392">
        <f t="shared" si="10"/>
        <v>252</v>
      </c>
      <c r="J352" t="str">
        <f t="shared" si="11"/>
        <v>50639-05456</v>
      </c>
    </row>
    <row r="353" spans="1:10" ht="21" hidden="1" customHeight="1">
      <c r="A353" s="391" t="s">
        <v>1159</v>
      </c>
      <c r="B353" s="392" t="s">
        <v>1160</v>
      </c>
      <c r="C353" s="392" t="s">
        <v>1161</v>
      </c>
      <c r="D353" s="392" t="s">
        <v>700</v>
      </c>
      <c r="E353" s="392" t="s">
        <v>701</v>
      </c>
      <c r="F353" s="392" t="s">
        <v>1162</v>
      </c>
      <c r="G353" s="392" t="s">
        <v>1163</v>
      </c>
      <c r="H353" s="392">
        <v>89</v>
      </c>
      <c r="I353" s="392">
        <f t="shared" si="10"/>
        <v>222</v>
      </c>
      <c r="J353" t="str">
        <f t="shared" si="11"/>
        <v>50417-06531</v>
      </c>
    </row>
    <row r="354" spans="1:10" ht="21" hidden="1" customHeight="1">
      <c r="A354" s="391" t="s">
        <v>1159</v>
      </c>
      <c r="B354" s="392" t="s">
        <v>1160</v>
      </c>
      <c r="C354" s="392" t="s">
        <v>1161</v>
      </c>
      <c r="D354" s="392" t="s">
        <v>700</v>
      </c>
      <c r="E354" s="392" t="s">
        <v>701</v>
      </c>
      <c r="F354" s="392" t="s">
        <v>1164</v>
      </c>
      <c r="G354" s="392" t="s">
        <v>1165</v>
      </c>
      <c r="H354" s="392">
        <v>157</v>
      </c>
      <c r="I354" s="392">
        <f t="shared" si="10"/>
        <v>376</v>
      </c>
      <c r="J354" t="str">
        <f t="shared" si="11"/>
        <v>50417-06531</v>
      </c>
    </row>
    <row r="355" spans="1:10" ht="21" hidden="1" customHeight="1">
      <c r="A355" s="391" t="s">
        <v>1159</v>
      </c>
      <c r="B355" s="392" t="s">
        <v>1160</v>
      </c>
      <c r="C355" s="392" t="s">
        <v>1161</v>
      </c>
      <c r="D355" s="392" t="s">
        <v>700</v>
      </c>
      <c r="E355" s="392" t="s">
        <v>701</v>
      </c>
      <c r="F355" s="392" t="s">
        <v>1166</v>
      </c>
      <c r="G355" s="392" t="s">
        <v>1167</v>
      </c>
      <c r="H355" s="392">
        <v>190</v>
      </c>
      <c r="I355" s="392">
        <f t="shared" si="10"/>
        <v>450</v>
      </c>
      <c r="J355" t="str">
        <f t="shared" si="11"/>
        <v>50417-06531</v>
      </c>
    </row>
    <row r="356" spans="1:10" ht="21" hidden="1" customHeight="1">
      <c r="A356" s="391" t="s">
        <v>1159</v>
      </c>
      <c r="B356" s="392" t="s">
        <v>1160</v>
      </c>
      <c r="C356" s="392" t="s">
        <v>1161</v>
      </c>
      <c r="D356" s="392" t="s">
        <v>700</v>
      </c>
      <c r="E356" s="392" t="s">
        <v>701</v>
      </c>
      <c r="F356" s="392" t="s">
        <v>1168</v>
      </c>
      <c r="G356" s="392" t="s">
        <v>1169</v>
      </c>
      <c r="H356" s="392">
        <v>78</v>
      </c>
      <c r="I356" s="392">
        <f t="shared" si="10"/>
        <v>196</v>
      </c>
      <c r="J356" t="str">
        <f t="shared" si="11"/>
        <v>50417-06531</v>
      </c>
    </row>
    <row r="357" spans="1:10" ht="21" hidden="1" customHeight="1">
      <c r="A357" s="391" t="s">
        <v>1159</v>
      </c>
      <c r="B357" s="392" t="s">
        <v>1160</v>
      </c>
      <c r="C357" s="392" t="s">
        <v>1161</v>
      </c>
      <c r="D357" s="392" t="s">
        <v>700</v>
      </c>
      <c r="E357" s="392" t="s">
        <v>701</v>
      </c>
      <c r="F357" s="392" t="s">
        <v>1170</v>
      </c>
      <c r="G357" s="392" t="s">
        <v>1171</v>
      </c>
      <c r="H357" s="392">
        <v>63</v>
      </c>
      <c r="I357" s="392">
        <f t="shared" si="10"/>
        <v>162</v>
      </c>
      <c r="J357" t="str">
        <f t="shared" si="11"/>
        <v>50417-06531</v>
      </c>
    </row>
    <row r="358" spans="1:10" ht="21" hidden="1" customHeight="1">
      <c r="A358" s="391" t="s">
        <v>1172</v>
      </c>
      <c r="B358" s="392" t="s">
        <v>1173</v>
      </c>
      <c r="C358" s="392" t="s">
        <v>1174</v>
      </c>
      <c r="D358" s="392" t="s">
        <v>1175</v>
      </c>
      <c r="E358" s="392" t="s">
        <v>1176</v>
      </c>
      <c r="F358" s="392" t="s">
        <v>1177</v>
      </c>
      <c r="G358" s="392" t="s">
        <v>1178</v>
      </c>
      <c r="H358" s="392">
        <v>10</v>
      </c>
      <c r="I358" s="392">
        <f t="shared" si="10"/>
        <v>44</v>
      </c>
      <c r="J358" t="str">
        <f t="shared" si="11"/>
        <v>50418-06515</v>
      </c>
    </row>
    <row r="359" spans="1:10" ht="21" hidden="1" customHeight="1">
      <c r="A359" s="391" t="s">
        <v>1172</v>
      </c>
      <c r="B359" s="392" t="s">
        <v>1173</v>
      </c>
      <c r="C359" s="392" t="s">
        <v>1174</v>
      </c>
      <c r="D359" s="392" t="s">
        <v>1175</v>
      </c>
      <c r="E359" s="392" t="s">
        <v>1176</v>
      </c>
      <c r="F359" s="392" t="s">
        <v>1179</v>
      </c>
      <c r="G359" s="392" t="s">
        <v>1180</v>
      </c>
      <c r="H359" s="392">
        <v>96</v>
      </c>
      <c r="I359" s="392">
        <f t="shared" si="10"/>
        <v>238</v>
      </c>
      <c r="J359" t="str">
        <f t="shared" si="11"/>
        <v>50418-06515</v>
      </c>
    </row>
    <row r="360" spans="1:10" ht="21" hidden="1" customHeight="1">
      <c r="A360" s="391" t="s">
        <v>1172</v>
      </c>
      <c r="B360" s="392" t="s">
        <v>1173</v>
      </c>
      <c r="C360" s="392" t="s">
        <v>1174</v>
      </c>
      <c r="D360" s="392" t="s">
        <v>1175</v>
      </c>
      <c r="E360" s="392" t="s">
        <v>1176</v>
      </c>
      <c r="F360" s="392" t="s">
        <v>1181</v>
      </c>
      <c r="G360" s="392" t="s">
        <v>1182</v>
      </c>
      <c r="H360" s="392">
        <v>103</v>
      </c>
      <c r="I360" s="392">
        <f t="shared" si="10"/>
        <v>254</v>
      </c>
      <c r="J360" t="str">
        <f t="shared" si="11"/>
        <v>50418-06515</v>
      </c>
    </row>
    <row r="361" spans="1:10" ht="21" hidden="1" customHeight="1">
      <c r="A361" s="391" t="s">
        <v>1172</v>
      </c>
      <c r="B361" s="392" t="s">
        <v>1173</v>
      </c>
      <c r="C361" s="392" t="s">
        <v>1174</v>
      </c>
      <c r="D361" s="392" t="s">
        <v>1175</v>
      </c>
      <c r="E361" s="392" t="s">
        <v>1176</v>
      </c>
      <c r="F361" s="392" t="s">
        <v>1183</v>
      </c>
      <c r="G361" s="392" t="s">
        <v>1184</v>
      </c>
      <c r="H361" s="392">
        <v>80</v>
      </c>
      <c r="I361" s="392">
        <f t="shared" si="10"/>
        <v>200</v>
      </c>
      <c r="J361" t="str">
        <f t="shared" si="11"/>
        <v>50418-06515</v>
      </c>
    </row>
    <row r="362" spans="1:10" ht="21" hidden="1" customHeight="1">
      <c r="A362" s="391" t="s">
        <v>1172</v>
      </c>
      <c r="B362" s="392" t="s">
        <v>1173</v>
      </c>
      <c r="C362" s="392" t="s">
        <v>1174</v>
      </c>
      <c r="D362" s="392" t="s">
        <v>1175</v>
      </c>
      <c r="E362" s="392" t="s">
        <v>1176</v>
      </c>
      <c r="F362" s="392" t="s">
        <v>1185</v>
      </c>
      <c r="G362" s="392" t="s">
        <v>1186</v>
      </c>
      <c r="H362" s="392">
        <v>49</v>
      </c>
      <c r="I362" s="392">
        <f t="shared" si="10"/>
        <v>132</v>
      </c>
      <c r="J362" t="str">
        <f t="shared" si="11"/>
        <v>50418-06515</v>
      </c>
    </row>
    <row r="363" spans="1:10" s="401" customFormat="1" ht="15.75" hidden="1">
      <c r="A363" s="398"/>
      <c r="B363" s="398"/>
      <c r="C363" s="398"/>
      <c r="D363" s="398"/>
      <c r="E363" s="398"/>
      <c r="F363" s="398"/>
      <c r="G363" s="398"/>
      <c r="H363" s="399">
        <f>SUM(H3:H362)</f>
        <v>13927</v>
      </c>
      <c r="I363" s="400">
        <f>SUM(I3:I362)</f>
        <v>38804</v>
      </c>
    </row>
    <row r="367" spans="1:10">
      <c r="H367" s="402"/>
    </row>
  </sheetData>
  <autoFilter ref="A2:K363" xr:uid="{A38459CD-0726-4A58-B438-43C9123499CB}">
    <filterColumn colId="0">
      <filters>
        <filter val="H06-ST130M"/>
      </filters>
    </filterColumn>
  </autoFilter>
  <mergeCells count="1">
    <mergeCell ref="B1:I1"/>
  </mergeCells>
  <pageMargins left="0.2" right="0.2" top="0.75" bottom="0.75" header="0.3" footer="0.3"/>
  <pageSetup paperSize="9" scale="53" fitToHeight="0" orientation="portrait" r:id="rId1"/>
  <rowBreaks count="1" manualBreakCount="1">
    <brk id="272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4552E-DFED-47BE-B89F-F64CF7CDBC80}">
  <sheetPr>
    <pageSetUpPr fitToPage="1"/>
  </sheetPr>
  <dimension ref="A1:L62"/>
  <sheetViews>
    <sheetView view="pageBreakPreview" zoomScale="60" zoomScaleNormal="89" workbookViewId="0">
      <selection activeCell="D59" sqref="D59:J59"/>
    </sheetView>
  </sheetViews>
  <sheetFormatPr defaultColWidth="8.7109375" defaultRowHeight="12.75"/>
  <cols>
    <col min="1" max="1" width="9.5703125" style="403" customWidth="1"/>
    <col min="2" max="2" width="43" style="403" customWidth="1"/>
    <col min="3" max="3" width="40" style="403" customWidth="1"/>
    <col min="4" max="4" width="11.5703125" style="403" customWidth="1"/>
    <col min="5" max="5" width="14.42578125" style="403" customWidth="1"/>
    <col min="6" max="6" width="14.42578125" style="403" hidden="1" customWidth="1"/>
    <col min="7" max="7" width="17.5703125" style="403" customWidth="1"/>
    <col min="8" max="8" width="17.5703125" style="403" hidden="1" customWidth="1"/>
    <col min="9" max="9" width="21.85546875" style="403" customWidth="1"/>
    <col min="10" max="12" width="17.5703125" style="403" customWidth="1"/>
    <col min="13" max="16384" width="8.7109375" style="403"/>
  </cols>
  <sheetData>
    <row r="1" spans="1:12" ht="24.75" customHeight="1">
      <c r="A1" s="702" t="s">
        <v>1204</v>
      </c>
      <c r="B1" s="703"/>
      <c r="C1" s="703"/>
      <c r="D1" s="703"/>
      <c r="E1" s="703"/>
      <c r="F1" s="703"/>
      <c r="G1" s="703"/>
      <c r="H1" s="703"/>
      <c r="I1" s="703"/>
      <c r="J1" s="703"/>
      <c r="K1" s="703"/>
      <c r="L1" s="704"/>
    </row>
    <row r="2" spans="1:12" ht="24.75" customHeight="1">
      <c r="A2" s="702" t="s">
        <v>1205</v>
      </c>
      <c r="B2" s="703"/>
      <c r="C2" s="703"/>
      <c r="D2" s="703"/>
      <c r="E2" s="703"/>
      <c r="F2" s="703"/>
      <c r="G2" s="703"/>
      <c r="H2" s="703"/>
      <c r="I2" s="703"/>
      <c r="J2" s="703"/>
      <c r="K2" s="703"/>
      <c r="L2" s="704"/>
    </row>
    <row r="3" spans="1:12" ht="24.75" customHeight="1">
      <c r="A3" s="404" t="s">
        <v>1206</v>
      </c>
      <c r="B3" s="405" t="s">
        <v>1207</v>
      </c>
      <c r="C3" s="405"/>
      <c r="D3" s="405" t="s">
        <v>1208</v>
      </c>
      <c r="E3" s="405"/>
      <c r="F3" s="405"/>
      <c r="G3" s="406"/>
      <c r="H3" s="406"/>
      <c r="I3" s="406"/>
      <c r="J3" s="405" t="s">
        <v>1209</v>
      </c>
      <c r="K3" s="407"/>
      <c r="L3" s="408"/>
    </row>
    <row r="4" spans="1:12" ht="24.75" customHeight="1">
      <c r="A4" s="409" t="s">
        <v>1210</v>
      </c>
      <c r="B4" s="410"/>
      <c r="C4" s="410"/>
      <c r="D4" s="410" t="s">
        <v>1211</v>
      </c>
      <c r="E4" s="410"/>
      <c r="F4" s="410"/>
      <c r="G4" s="411"/>
      <c r="H4" s="411"/>
      <c r="I4" s="411"/>
      <c r="J4" s="410" t="s">
        <v>1212</v>
      </c>
      <c r="K4" s="410" t="s">
        <v>1213</v>
      </c>
      <c r="L4" s="412"/>
    </row>
    <row r="5" spans="1:12" ht="28.5" customHeight="1">
      <c r="A5" s="413" t="s">
        <v>1214</v>
      </c>
      <c r="B5" s="414" t="s">
        <v>1187</v>
      </c>
      <c r="C5" s="410"/>
      <c r="D5" s="410" t="s">
        <v>1215</v>
      </c>
      <c r="E5" s="410"/>
      <c r="F5" s="410"/>
      <c r="G5" s="411"/>
      <c r="H5" s="411"/>
      <c r="I5" s="411"/>
      <c r="J5" s="411"/>
      <c r="K5" s="411"/>
      <c r="L5" s="412"/>
    </row>
    <row r="6" spans="1:12" ht="56.25" customHeight="1">
      <c r="A6" s="413"/>
      <c r="B6" s="414"/>
      <c r="C6" s="705" t="s">
        <v>1188</v>
      </c>
      <c r="D6" s="705"/>
      <c r="E6" s="705"/>
      <c r="F6" s="705"/>
      <c r="G6" s="705"/>
      <c r="H6" s="705"/>
      <c r="I6" s="705"/>
      <c r="J6" s="705"/>
      <c r="K6" s="705"/>
      <c r="L6" s="705"/>
    </row>
    <row r="7" spans="1:12" ht="40.35" customHeight="1">
      <c r="A7" s="415" t="s">
        <v>1216</v>
      </c>
      <c r="B7" s="416" t="s">
        <v>1217</v>
      </c>
      <c r="C7" s="417"/>
      <c r="D7" s="418" t="s">
        <v>1218</v>
      </c>
      <c r="E7" s="418" t="s">
        <v>1219</v>
      </c>
      <c r="F7" s="419" t="s">
        <v>1220</v>
      </c>
      <c r="G7" s="420" t="s">
        <v>60</v>
      </c>
      <c r="H7" s="420" t="s">
        <v>1221</v>
      </c>
      <c r="I7" s="420" t="s">
        <v>1222</v>
      </c>
      <c r="J7" s="420" t="s">
        <v>57</v>
      </c>
      <c r="K7" s="420" t="s">
        <v>58</v>
      </c>
      <c r="L7" s="420" t="s">
        <v>59</v>
      </c>
    </row>
    <row r="8" spans="1:12" ht="36.75" customHeight="1">
      <c r="A8" s="421" t="s">
        <v>1223</v>
      </c>
      <c r="B8" s="422" t="s">
        <v>1224</v>
      </c>
      <c r="C8" s="423" t="s">
        <v>1225</v>
      </c>
      <c r="D8" s="424" t="s">
        <v>239</v>
      </c>
      <c r="E8" s="424">
        <v>0.25</v>
      </c>
      <c r="F8" s="425">
        <v>0.25</v>
      </c>
      <c r="G8" s="424">
        <f t="shared" ref="G8:G23" si="0">I8-G26</f>
        <v>7.75</v>
      </c>
      <c r="H8" s="426" t="s">
        <v>240</v>
      </c>
      <c r="I8" s="426">
        <v>8</v>
      </c>
      <c r="J8" s="427">
        <f t="shared" ref="J8:L23" si="1">I8+I26</f>
        <v>8.25</v>
      </c>
      <c r="K8" s="427">
        <f t="shared" si="1"/>
        <v>8.5</v>
      </c>
      <c r="L8" s="427">
        <f t="shared" si="1"/>
        <v>8.75</v>
      </c>
    </row>
    <row r="9" spans="1:12" ht="36.75" customHeight="1">
      <c r="A9" s="421" t="s">
        <v>1226</v>
      </c>
      <c r="B9" s="422" t="s">
        <v>1189</v>
      </c>
      <c r="C9" s="423" t="s">
        <v>1227</v>
      </c>
      <c r="D9" s="424" t="s">
        <v>241</v>
      </c>
      <c r="E9" s="424">
        <v>0.125</v>
      </c>
      <c r="F9" s="428">
        <v>0.25</v>
      </c>
      <c r="G9" s="424">
        <f t="shared" si="0"/>
        <v>4</v>
      </c>
      <c r="H9" s="429">
        <v>4</v>
      </c>
      <c r="I9" s="429">
        <v>4.125</v>
      </c>
      <c r="J9" s="427">
        <f t="shared" si="1"/>
        <v>4.25</v>
      </c>
      <c r="K9" s="427">
        <f t="shared" si="1"/>
        <v>4.375</v>
      </c>
      <c r="L9" s="427">
        <f t="shared" si="1"/>
        <v>4.5</v>
      </c>
    </row>
    <row r="10" spans="1:12" ht="36.75" customHeight="1">
      <c r="A10" s="421" t="s">
        <v>1228</v>
      </c>
      <c r="B10" s="422" t="s">
        <v>1190</v>
      </c>
      <c r="C10" s="423" t="s">
        <v>1229</v>
      </c>
      <c r="D10" s="427">
        <v>0</v>
      </c>
      <c r="E10" s="427">
        <v>0.125</v>
      </c>
      <c r="F10" s="430">
        <v>0.125</v>
      </c>
      <c r="G10" s="424">
        <f t="shared" si="0"/>
        <v>0.875</v>
      </c>
      <c r="H10" s="426">
        <v>0.875</v>
      </c>
      <c r="I10" s="426">
        <v>0.875</v>
      </c>
      <c r="J10" s="427">
        <f t="shared" si="1"/>
        <v>0.875</v>
      </c>
      <c r="K10" s="427">
        <f t="shared" si="1"/>
        <v>0.875</v>
      </c>
      <c r="L10" s="427">
        <f t="shared" si="1"/>
        <v>0.875</v>
      </c>
    </row>
    <row r="11" spans="1:12" ht="36.75" customHeight="1">
      <c r="A11" s="421" t="s">
        <v>1230</v>
      </c>
      <c r="B11" s="422" t="s">
        <v>1191</v>
      </c>
      <c r="C11" s="423" t="s">
        <v>1231</v>
      </c>
      <c r="D11" s="427">
        <v>0</v>
      </c>
      <c r="E11" s="427">
        <v>0.125</v>
      </c>
      <c r="F11" s="430">
        <v>0.125</v>
      </c>
      <c r="G11" s="424">
        <f t="shared" si="0"/>
        <v>0.875</v>
      </c>
      <c r="H11" s="426">
        <v>0.875</v>
      </c>
      <c r="I11" s="426">
        <v>0.875</v>
      </c>
      <c r="J11" s="427">
        <f t="shared" si="1"/>
        <v>0.875</v>
      </c>
      <c r="K11" s="427">
        <f t="shared" si="1"/>
        <v>0.875</v>
      </c>
      <c r="L11" s="427">
        <f t="shared" si="1"/>
        <v>0.875</v>
      </c>
    </row>
    <row r="12" spans="1:12" ht="36.75" customHeight="1">
      <c r="A12" s="421" t="s">
        <v>1232</v>
      </c>
      <c r="B12" s="422" t="s">
        <v>1192</v>
      </c>
      <c r="C12" s="422" t="s">
        <v>1233</v>
      </c>
      <c r="D12" s="424" t="s">
        <v>243</v>
      </c>
      <c r="E12" s="424">
        <v>0.375</v>
      </c>
      <c r="F12" s="425">
        <v>0.375</v>
      </c>
      <c r="G12" s="424">
        <f t="shared" si="0"/>
        <v>18.875</v>
      </c>
      <c r="H12" s="429">
        <v>19</v>
      </c>
      <c r="I12" s="429">
        <v>19.5</v>
      </c>
      <c r="J12" s="427">
        <f t="shared" si="1"/>
        <v>20.125</v>
      </c>
      <c r="K12" s="427">
        <f t="shared" si="1"/>
        <v>20.75</v>
      </c>
      <c r="L12" s="427">
        <f t="shared" si="1"/>
        <v>21.375</v>
      </c>
    </row>
    <row r="13" spans="1:12" ht="36.75" customHeight="1">
      <c r="A13" s="421" t="s">
        <v>1234</v>
      </c>
      <c r="B13" s="422" t="s">
        <v>1193</v>
      </c>
      <c r="C13" s="422" t="s">
        <v>1235</v>
      </c>
      <c r="D13" s="424" t="s">
        <v>243</v>
      </c>
      <c r="E13" s="424">
        <v>0.375</v>
      </c>
      <c r="F13" s="425">
        <v>0.375</v>
      </c>
      <c r="G13" s="424">
        <f t="shared" si="0"/>
        <v>17.375</v>
      </c>
      <c r="H13" s="426" t="s">
        <v>244</v>
      </c>
      <c r="I13" s="426">
        <v>18</v>
      </c>
      <c r="J13" s="427">
        <f t="shared" si="1"/>
        <v>18.625</v>
      </c>
      <c r="K13" s="427">
        <f t="shared" si="1"/>
        <v>19.25</v>
      </c>
      <c r="L13" s="427">
        <f t="shared" si="1"/>
        <v>19.875</v>
      </c>
    </row>
    <row r="14" spans="1:12" ht="36.75" customHeight="1">
      <c r="A14" s="421" t="s">
        <v>1236</v>
      </c>
      <c r="B14" s="422" t="s">
        <v>1194</v>
      </c>
      <c r="C14" s="422" t="s">
        <v>1237</v>
      </c>
      <c r="D14" s="424" t="s">
        <v>243</v>
      </c>
      <c r="E14" s="424">
        <v>0.375</v>
      </c>
      <c r="F14" s="425">
        <v>0.375</v>
      </c>
      <c r="G14" s="424">
        <f t="shared" si="0"/>
        <v>18.375</v>
      </c>
      <c r="H14" s="426" t="s">
        <v>245</v>
      </c>
      <c r="I14" s="426">
        <v>19</v>
      </c>
      <c r="J14" s="427">
        <f t="shared" si="1"/>
        <v>19.625</v>
      </c>
      <c r="K14" s="427">
        <f t="shared" si="1"/>
        <v>20.25</v>
      </c>
      <c r="L14" s="427">
        <f t="shared" si="1"/>
        <v>20.875</v>
      </c>
    </row>
    <row r="15" spans="1:12" ht="36.75" customHeight="1">
      <c r="A15" s="421" t="s">
        <v>1238</v>
      </c>
      <c r="B15" s="422" t="s">
        <v>1195</v>
      </c>
      <c r="C15" s="422" t="s">
        <v>1239</v>
      </c>
      <c r="D15" s="424" t="s">
        <v>239</v>
      </c>
      <c r="E15" s="424">
        <v>0.25</v>
      </c>
      <c r="F15" s="428">
        <v>0.375</v>
      </c>
      <c r="G15" s="424">
        <f t="shared" si="0"/>
        <v>11.75</v>
      </c>
      <c r="H15" s="426" t="s">
        <v>246</v>
      </c>
      <c r="I15" s="426">
        <v>12</v>
      </c>
      <c r="J15" s="427">
        <f t="shared" si="1"/>
        <v>12.25</v>
      </c>
      <c r="K15" s="427">
        <f t="shared" si="1"/>
        <v>12.5</v>
      </c>
      <c r="L15" s="427">
        <f t="shared" si="1"/>
        <v>12.75</v>
      </c>
    </row>
    <row r="16" spans="1:12" ht="36.75" customHeight="1">
      <c r="A16" s="421" t="s">
        <v>1240</v>
      </c>
      <c r="B16" s="422" t="s">
        <v>1196</v>
      </c>
      <c r="C16" s="422" t="s">
        <v>1241</v>
      </c>
      <c r="D16" s="427">
        <v>0</v>
      </c>
      <c r="E16" s="427">
        <v>0.125</v>
      </c>
      <c r="F16" s="430">
        <v>0.125</v>
      </c>
      <c r="G16" s="424">
        <f t="shared" si="0"/>
        <v>1.75</v>
      </c>
      <c r="H16" s="426" t="s">
        <v>247</v>
      </c>
      <c r="I16" s="426" t="s">
        <v>247</v>
      </c>
      <c r="J16" s="427">
        <f t="shared" si="1"/>
        <v>1.75</v>
      </c>
      <c r="K16" s="427">
        <f t="shared" si="1"/>
        <v>1.75</v>
      </c>
      <c r="L16" s="427">
        <f t="shared" si="1"/>
        <v>1.75</v>
      </c>
    </row>
    <row r="17" spans="1:12" ht="36.75" customHeight="1">
      <c r="A17" s="421" t="s">
        <v>1242</v>
      </c>
      <c r="B17" s="422" t="s">
        <v>1243</v>
      </c>
      <c r="C17" s="422" t="s">
        <v>1244</v>
      </c>
      <c r="D17" s="427">
        <v>0</v>
      </c>
      <c r="E17" s="427">
        <v>0.125</v>
      </c>
      <c r="F17" s="430">
        <v>0.125</v>
      </c>
      <c r="G17" s="424">
        <f t="shared" si="0"/>
        <v>0.5</v>
      </c>
      <c r="H17" s="426">
        <v>0.5</v>
      </c>
      <c r="I17" s="426">
        <v>0.5</v>
      </c>
      <c r="J17" s="427">
        <f t="shared" si="1"/>
        <v>0.5</v>
      </c>
      <c r="K17" s="427">
        <f t="shared" si="1"/>
        <v>0.5</v>
      </c>
      <c r="L17" s="427">
        <f t="shared" si="1"/>
        <v>0.5</v>
      </c>
    </row>
    <row r="18" spans="1:12" ht="36.75" customHeight="1">
      <c r="A18" s="421" t="s">
        <v>1245</v>
      </c>
      <c r="B18" s="422" t="s">
        <v>1246</v>
      </c>
      <c r="C18" s="422" t="s">
        <v>1247</v>
      </c>
      <c r="D18" s="424" t="s">
        <v>248</v>
      </c>
      <c r="E18" s="424">
        <v>1</v>
      </c>
      <c r="F18" s="425">
        <v>1</v>
      </c>
      <c r="G18" s="424">
        <f t="shared" si="0"/>
        <v>41.75</v>
      </c>
      <c r="H18" s="429">
        <v>43</v>
      </c>
      <c r="I18" s="429">
        <v>44.25</v>
      </c>
      <c r="J18" s="427">
        <f>I18+I36</f>
        <v>46.75</v>
      </c>
      <c r="K18" s="427">
        <f>J18+J36</f>
        <v>49.25</v>
      </c>
      <c r="L18" s="427">
        <f>K18+K36</f>
        <v>51.75</v>
      </c>
    </row>
    <row r="19" spans="1:12" ht="36.75" customHeight="1">
      <c r="A19" s="421" t="s">
        <v>1248</v>
      </c>
      <c r="B19" s="422" t="s">
        <v>1197</v>
      </c>
      <c r="C19" s="422" t="s">
        <v>1249</v>
      </c>
      <c r="D19" s="424" t="s">
        <v>248</v>
      </c>
      <c r="E19" s="424">
        <v>1</v>
      </c>
      <c r="F19" s="425">
        <v>1</v>
      </c>
      <c r="G19" s="424">
        <f t="shared" si="0"/>
        <v>40.75</v>
      </c>
      <c r="H19" s="429">
        <v>42</v>
      </c>
      <c r="I19" s="429">
        <v>43.25</v>
      </c>
      <c r="J19" s="427">
        <f t="shared" si="1"/>
        <v>45.75</v>
      </c>
      <c r="K19" s="427">
        <f t="shared" si="1"/>
        <v>48.25</v>
      </c>
      <c r="L19" s="427">
        <f t="shared" si="1"/>
        <v>50.75</v>
      </c>
    </row>
    <row r="20" spans="1:12" ht="36.75" customHeight="1">
      <c r="A20" s="421" t="s">
        <v>1250</v>
      </c>
      <c r="B20" s="422" t="s">
        <v>1251</v>
      </c>
      <c r="C20" s="422" t="s">
        <v>1252</v>
      </c>
      <c r="D20" s="424" t="s">
        <v>242</v>
      </c>
      <c r="E20" s="424">
        <v>0.375</v>
      </c>
      <c r="F20" s="428">
        <v>0.5</v>
      </c>
      <c r="G20" s="424">
        <f t="shared" si="0"/>
        <v>29.125</v>
      </c>
      <c r="H20" s="426" t="s">
        <v>249</v>
      </c>
      <c r="I20" s="426">
        <v>29.625</v>
      </c>
      <c r="J20" s="427">
        <f t="shared" si="1"/>
        <v>30.125</v>
      </c>
      <c r="K20" s="427">
        <f t="shared" si="1"/>
        <v>30.625</v>
      </c>
      <c r="L20" s="427">
        <f t="shared" si="1"/>
        <v>31.125</v>
      </c>
    </row>
    <row r="21" spans="1:12" ht="36.75" customHeight="1">
      <c r="A21" s="421" t="s">
        <v>1253</v>
      </c>
      <c r="B21" s="422" t="s">
        <v>1198</v>
      </c>
      <c r="C21" s="423" t="s">
        <v>1254</v>
      </c>
      <c r="D21" s="424" t="s">
        <v>1255</v>
      </c>
      <c r="E21" s="424">
        <v>0.375</v>
      </c>
      <c r="F21" s="428">
        <v>0.5</v>
      </c>
      <c r="G21" s="424">
        <f t="shared" si="0"/>
        <v>18.625</v>
      </c>
      <c r="H21" s="426" t="s">
        <v>245</v>
      </c>
      <c r="I21" s="426">
        <v>19.25</v>
      </c>
      <c r="J21" s="427">
        <f t="shared" si="1"/>
        <v>19.875</v>
      </c>
      <c r="K21" s="427">
        <f t="shared" si="1"/>
        <v>20.5</v>
      </c>
      <c r="L21" s="427">
        <f t="shared" si="1"/>
        <v>21.125</v>
      </c>
    </row>
    <row r="22" spans="1:12" ht="36.75" customHeight="1">
      <c r="A22" s="421" t="s">
        <v>1256</v>
      </c>
      <c r="B22" s="422" t="s">
        <v>1257</v>
      </c>
      <c r="C22" s="423" t="s">
        <v>1258</v>
      </c>
      <c r="D22" s="424" t="s">
        <v>243</v>
      </c>
      <c r="E22" s="424">
        <v>0.375</v>
      </c>
      <c r="F22" s="428">
        <v>0.5</v>
      </c>
      <c r="G22" s="424">
        <f t="shared" si="0"/>
        <v>17.875</v>
      </c>
      <c r="H22" s="429">
        <v>18</v>
      </c>
      <c r="I22" s="429">
        <v>18.5</v>
      </c>
      <c r="J22" s="427">
        <f t="shared" si="1"/>
        <v>19.125</v>
      </c>
      <c r="K22" s="427">
        <f t="shared" si="1"/>
        <v>19.75</v>
      </c>
      <c r="L22" s="427">
        <f t="shared" si="1"/>
        <v>20.375</v>
      </c>
    </row>
    <row r="23" spans="1:12" ht="36.75" customHeight="1">
      <c r="A23" s="421" t="s">
        <v>1259</v>
      </c>
      <c r="B23" s="422" t="s">
        <v>1260</v>
      </c>
      <c r="C23" s="423" t="s">
        <v>1261</v>
      </c>
      <c r="D23" s="424" t="s">
        <v>243</v>
      </c>
      <c r="E23" s="424">
        <v>0.375</v>
      </c>
      <c r="F23" s="428">
        <v>0.5</v>
      </c>
      <c r="G23" s="424">
        <f t="shared" si="0"/>
        <v>15.875</v>
      </c>
      <c r="H23" s="429">
        <v>16</v>
      </c>
      <c r="I23" s="429">
        <v>16.5</v>
      </c>
      <c r="J23" s="427">
        <f t="shared" si="1"/>
        <v>17.125</v>
      </c>
      <c r="K23" s="427">
        <f t="shared" si="1"/>
        <v>17.75</v>
      </c>
      <c r="L23" s="427">
        <f t="shared" si="1"/>
        <v>18.375</v>
      </c>
    </row>
    <row r="24" spans="1:12" ht="33" hidden="1" customHeight="1">
      <c r="A24" s="431"/>
      <c r="B24" s="431"/>
      <c r="C24" s="431"/>
      <c r="D24" s="431"/>
      <c r="E24" s="431"/>
      <c r="F24" s="706" t="s">
        <v>1199</v>
      </c>
      <c r="G24" s="707"/>
      <c r="H24" s="707"/>
      <c r="I24" s="707"/>
      <c r="J24" s="707"/>
      <c r="K24" s="707"/>
      <c r="L24" s="708"/>
    </row>
    <row r="26" spans="1:12">
      <c r="G26" s="432">
        <v>0.25</v>
      </c>
      <c r="H26" s="432"/>
      <c r="I26" s="432">
        <v>0.25</v>
      </c>
      <c r="J26" s="432">
        <v>0.25</v>
      </c>
      <c r="K26" s="432">
        <v>0.25</v>
      </c>
    </row>
    <row r="27" spans="1:12">
      <c r="G27" s="432">
        <v>0.125</v>
      </c>
      <c r="H27" s="432"/>
      <c r="I27" s="432">
        <v>0.125</v>
      </c>
      <c r="J27" s="432">
        <v>0.125</v>
      </c>
      <c r="K27" s="432">
        <v>0.125</v>
      </c>
    </row>
    <row r="28" spans="1:12">
      <c r="G28" s="432">
        <v>0</v>
      </c>
      <c r="H28" s="432"/>
      <c r="I28" s="432">
        <v>0</v>
      </c>
      <c r="J28" s="432">
        <v>0</v>
      </c>
      <c r="K28" s="432">
        <v>0</v>
      </c>
    </row>
    <row r="29" spans="1:12">
      <c r="G29" s="432">
        <v>0</v>
      </c>
      <c r="H29" s="432"/>
      <c r="I29" s="432">
        <v>0</v>
      </c>
      <c r="J29" s="432">
        <v>0</v>
      </c>
      <c r="K29" s="432">
        <v>0</v>
      </c>
    </row>
    <row r="30" spans="1:12">
      <c r="G30" s="432">
        <v>0.625</v>
      </c>
      <c r="H30" s="432"/>
      <c r="I30" s="432">
        <v>0.625</v>
      </c>
      <c r="J30" s="432">
        <v>0.625</v>
      </c>
      <c r="K30" s="432">
        <v>0.625</v>
      </c>
    </row>
    <row r="31" spans="1:12">
      <c r="G31" s="432">
        <v>0.625</v>
      </c>
      <c r="H31" s="432"/>
      <c r="I31" s="432">
        <v>0.625</v>
      </c>
      <c r="J31" s="432">
        <v>0.625</v>
      </c>
      <c r="K31" s="432">
        <v>0.625</v>
      </c>
    </row>
    <row r="32" spans="1:12">
      <c r="G32" s="432">
        <v>0.625</v>
      </c>
      <c r="H32" s="432"/>
      <c r="I32" s="432">
        <v>0.625</v>
      </c>
      <c r="J32" s="432">
        <v>0.625</v>
      </c>
      <c r="K32" s="432">
        <v>0.625</v>
      </c>
    </row>
    <row r="33" spans="7:11">
      <c r="G33" s="432">
        <v>0.25</v>
      </c>
      <c r="H33" s="432"/>
      <c r="I33" s="432">
        <v>0.25</v>
      </c>
      <c r="J33" s="432">
        <v>0.25</v>
      </c>
      <c r="K33" s="432">
        <v>0.25</v>
      </c>
    </row>
    <row r="34" spans="7:11">
      <c r="G34" s="432">
        <v>0</v>
      </c>
      <c r="H34" s="432"/>
      <c r="I34" s="432">
        <v>0</v>
      </c>
      <c r="J34" s="432">
        <v>0</v>
      </c>
      <c r="K34" s="432">
        <v>0</v>
      </c>
    </row>
    <row r="35" spans="7:11">
      <c r="G35" s="432">
        <v>0</v>
      </c>
      <c r="H35" s="432"/>
      <c r="I35" s="432">
        <v>0</v>
      </c>
      <c r="J35" s="432">
        <v>0</v>
      </c>
      <c r="K35" s="432">
        <v>0</v>
      </c>
    </row>
    <row r="36" spans="7:11">
      <c r="G36" s="432">
        <v>2.5</v>
      </c>
      <c r="H36" s="432"/>
      <c r="I36" s="432">
        <v>2.5</v>
      </c>
      <c r="J36" s="432">
        <v>2.5</v>
      </c>
      <c r="K36" s="432">
        <v>2.5</v>
      </c>
    </row>
    <row r="37" spans="7:11">
      <c r="G37" s="432">
        <v>2.5</v>
      </c>
      <c r="H37" s="432"/>
      <c r="I37" s="432">
        <v>2.5</v>
      </c>
      <c r="J37" s="432">
        <v>2.5</v>
      </c>
      <c r="K37" s="432">
        <v>2.5</v>
      </c>
    </row>
    <row r="38" spans="7:11">
      <c r="G38" s="432">
        <v>0.5</v>
      </c>
      <c r="H38" s="432"/>
      <c r="I38" s="432">
        <v>0.5</v>
      </c>
      <c r="J38" s="432">
        <v>0.5</v>
      </c>
      <c r="K38" s="432">
        <v>0.5</v>
      </c>
    </row>
    <row r="39" spans="7:11">
      <c r="G39" s="432">
        <v>0.625</v>
      </c>
      <c r="H39" s="432"/>
      <c r="I39" s="432">
        <v>0.625</v>
      </c>
      <c r="J39" s="432">
        <v>0.625</v>
      </c>
      <c r="K39" s="432">
        <v>0.625</v>
      </c>
    </row>
    <row r="40" spans="7:11">
      <c r="G40" s="432">
        <v>0.625</v>
      </c>
      <c r="H40" s="432"/>
      <c r="I40" s="432">
        <v>0.625</v>
      </c>
      <c r="J40" s="432">
        <v>0.625</v>
      </c>
      <c r="K40" s="432">
        <v>0.625</v>
      </c>
    </row>
    <row r="41" spans="7:11">
      <c r="G41" s="432">
        <v>0.625</v>
      </c>
      <c r="H41" s="432"/>
      <c r="I41" s="432">
        <v>0.625</v>
      </c>
      <c r="J41" s="432">
        <v>0.625</v>
      </c>
      <c r="K41" s="432">
        <v>0.625</v>
      </c>
    </row>
    <row r="59" ht="385.5" customHeight="1"/>
    <row r="62" ht="386.25" customHeight="1"/>
  </sheetData>
  <mergeCells count="4">
    <mergeCell ref="A1:L1"/>
    <mergeCell ref="A2:L2"/>
    <mergeCell ref="C6:L6"/>
    <mergeCell ref="F24:L24"/>
  </mergeCells>
  <pageMargins left="0.7" right="0.7" top="0.75" bottom="0.75" header="0.3" footer="0.3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41E7BE-9A5D-4DEB-995B-6F1070E0D6F1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8FAECF72-22DD-4E70-A465-F1902690CA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4F9261-ACDA-4381-A529-1F1CB658C6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13</vt:i4>
      </vt:variant>
    </vt:vector>
  </HeadingPairs>
  <TitlesOfParts>
    <vt:vector size="22" baseType="lpstr">
      <vt:lpstr>1. CUTTING DOCKET</vt:lpstr>
      <vt:lpstr>GREY</vt:lpstr>
      <vt:lpstr>Sheet1</vt:lpstr>
      <vt:lpstr>2. TRIM CARD</vt:lpstr>
      <vt:lpstr>2. TRIM CARD (GREY)</vt:lpstr>
      <vt:lpstr>3. ĐỊNH VỊ HÌNH IN.THÊU</vt:lpstr>
      <vt:lpstr>MER.QT-04.BM4</vt:lpstr>
      <vt:lpstr>DETAIL (SS25-S1-CITY PACK)</vt:lpstr>
      <vt:lpstr>L=4%,W=3%- KHÔNG DYE</vt:lpstr>
      <vt:lpstr>'1. CUTTING DOCKET'!Print_Area</vt:lpstr>
      <vt:lpstr>'2. TRIM CARD'!Print_Area</vt:lpstr>
      <vt:lpstr>'2. TRIM CARD (GREY)'!Print_Area</vt:lpstr>
      <vt:lpstr>'DETAIL (SS25-S1-CITY PACK)'!Print_Area</vt:lpstr>
      <vt:lpstr>GREY!Print_Area</vt:lpstr>
      <vt:lpstr>'L=4%,W=3%- KHÔNG DYE'!Print_Area</vt:lpstr>
      <vt:lpstr>'MER.QT-04.BM4'!Print_Area</vt:lpstr>
      <vt:lpstr>Sheet1!Print_Area</vt:lpstr>
      <vt:lpstr>'1. CUTTING DOCKET'!Print_Titles</vt:lpstr>
      <vt:lpstr>'2. TRIM CARD'!Print_Titles</vt:lpstr>
      <vt:lpstr>'2. TRIM CARD (GREY)'!Print_Titles</vt:lpstr>
      <vt:lpstr>'DETAIL (SS25-S1-CITY PACK)'!Print_Titles</vt:lpstr>
      <vt:lpstr>GREY!Print_Titles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 Le Thi Thuy</dc:creator>
  <cp:lastModifiedBy>Quy To Ngoc Thanh</cp:lastModifiedBy>
  <cp:lastPrinted>2024-10-03T08:35:49Z</cp:lastPrinted>
  <dcterms:created xsi:type="dcterms:W3CDTF">2016-05-06T01:47:29Z</dcterms:created>
  <dcterms:modified xsi:type="dcterms:W3CDTF">2024-10-17T09:00:52Z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