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KID/PHOTO AFTER 2nd SIZE SET/"/>
    </mc:Choice>
  </mc:AlternateContent>
  <xr:revisionPtr revIDLastSave="462" documentId="13_ncr:1_{44CC4398-FFF7-4DDB-A689-CFE07859905B}" xr6:coauthVersionLast="47" xr6:coauthVersionMax="47" xr10:uidLastSave="{A3911FFA-89FB-49A8-8440-D30498516867}"/>
  <bookViews>
    <workbookView xWindow="-110" yWindow="-110" windowWidth="19420" windowHeight="10300" tabRatio="753" xr2:uid="{00000000-000D-0000-FFFF-FFFF00000000}"/>
  </bookViews>
  <sheets>
    <sheet name="1. CUTTING DOCKET" sheetId="1" r:id="rId1"/>
    <sheet name="GREY" sheetId="16" state="hidden" r:id="rId2"/>
    <sheet name="2. TRIM CARD" sheetId="22" r:id="rId3"/>
    <sheet name="Size Set 2" sheetId="32" r:id="rId4"/>
    <sheet name="POM" sheetId="33" r:id="rId5"/>
    <sheet name="2. TRIM CARD (GREY)" sheetId="17" state="hidden" r:id="rId6"/>
    <sheet name="3. ĐỊNH VỊ HÌNH IN.THÊU" sheetId="7" state="hidden" r:id="rId7"/>
    <sheet name="4% adding shrinkage" sheetId="25" state="hidden" r:id="rId8"/>
    <sheet name="MER.QT-04.BM4" sheetId="21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SCM40" localSheetId="2">'[1]Raw material movement'!#REF!</definedName>
    <definedName name="____SCM40">'[1]Raw material movement'!#REF!</definedName>
    <definedName name="___2021" hidden="1">{"'Sheet1'!$L$16"}</definedName>
    <definedName name="___SCM40" localSheetId="2">'[2]Raw material movement'!#REF!</definedName>
    <definedName name="___SCM40">'[2]Raw material movement'!#REF!</definedName>
    <definedName name="__IntlFixup" hidden="1">TRUE</definedName>
    <definedName name="__NSO2" hidden="1">{"'Sheet1'!$L$16"}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a1" hidden="1">{"'Sheet1'!$L$16"}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hidden="1">{"'Sheet1'!$L$16"}</definedName>
    <definedName name="_ABC1" hidden="1">{"'Sheet1'!$L$16"}</definedName>
    <definedName name="_AMO_ContentDefinition_467123702" hidden="1">"'Partitions:5'"</definedName>
    <definedName name="_AMO_ContentDefinition_467123702.0" hidden="1">"'&lt;ContentDefinition name=""SASMain:CFCPUB.RETURN"" rsid=""467123702"" type=""PivotTable"" format=""REPORTXML"" imgfmt=""ACTIVEX"" created=""02/10/2009 14:46:12"" modifed=""02/10/2009 17:11:27"" user="" "" apply=""False"" thread=""BACKGROUND"" css=""C:\'"</definedName>
    <definedName name="_AMO_ContentDefinition_467123702.1" hidden="1">"'Program Files\SAS\Shared Files\BIClientStyles\AMODefault.css"" range=""SASMain_CFCPUB_RETURN"" auto=""False"" rdc=""False"" mig=""False"" xTime=""00:00:00.0156254"" rTime=""00:00:06.4064140"" bgnew=""False"" nFmt=""False"" grphSet=""False"" imgY=""'"</definedName>
    <definedName name="_AMO_ContentDefinition_467123702.2" hidden="1">"'0"" imgX=""0""&gt;_x000D_
  &lt;files /&gt;_x000D_
  &lt;param n=""DisplayName"" v=""SASMain:CFCPUB.RETURN"" /&gt;_x000D_
  &lt;param n=""AMO_Version"" v=""2.1"" /&gt;_x000D_
  &lt;param n=""NamedRange"" v=""_AMO_SingleObject_467123702_PivotTable_467123702"" /&gt;_x000D_
  &lt;param n=""DataSourceType"" v=""S'"</definedName>
    <definedName name="_AMO_ContentDefinition_467123702.3" hidden="1">"'AS DATASET"" /&gt;_x000D_
  &lt;param n=""DataSource"" v=""&amp;lt;SasDataSource Version=&amp;quot;2.1&amp;quot; Type=&amp;quot;SAS.Servers.Dataset&amp;quot; Svr=&amp;quot;SASMain&amp;quot; Lib=&amp;quot;CFCPUB&amp;quot; UseLbls=&amp;quot;true&amp;quot; ColSelFlg=&amp;quot;0&amp;quot; Name=&amp;quot;RETURN&amp;quot; /&amp;gt'"</definedName>
    <definedName name="_AMO_ContentDefinition_467123702.4" hidden="1">"';"" /&gt;_x000D_
  &lt;param n=""ServerName"" v=""SASMain"" /&gt;_x000D_
  &lt;param n=""SASFilter"" v="""" /&gt;_x000D_
  &lt;param n=""ClassName"" v=""SAS.OfficeAddin.PivotTable"" /&gt;_x000D_
&lt;/ContentDefinition&gt;'"</definedName>
    <definedName name="_AMO_ContentLocation_467123702_PivotTable_467123702" hidden="1">"'&lt;ContentLocation path=""467123702"" rsid=""467123702"" tag=""PivotTable"" fid=""0"" /&gt;'"</definedName>
    <definedName name="_AMO_RefreshMultipleList" hidden="1">"'467123702'"</definedName>
    <definedName name="_AMO_XmlVersion" hidden="1">"'1'"</definedName>
    <definedName name="_DATA_DATA2_L" localSheetId="2">'[5]#REF'!#REF!</definedName>
    <definedName name="_DATA_DATA2_L">'[5]#REF'!#REF!</definedName>
    <definedName name="_Fill" localSheetId="2" hidden="1">#REF!</definedName>
    <definedName name="_Fill" localSheetId="5" hidden="1">#REF!</definedName>
    <definedName name="_Fill" localSheetId="8" hidden="1">#REF!</definedName>
    <definedName name="_Fill" hidden="1">#REF!</definedName>
    <definedName name="_xlnm._FilterDatabase" localSheetId="0" hidden="1">'1. CUTTING DOCKET'!$A$27:$R$46</definedName>
    <definedName name="_xlnm._FilterDatabase" localSheetId="1" hidden="1">GREY!$A$64:$Q$131</definedName>
    <definedName name="_xlnm._FilterDatabase" hidden="1">#REF!</definedName>
    <definedName name="_Key1" hidden="1">#REF!</definedName>
    <definedName name="_Key2" hidden="1">#REF!</definedName>
    <definedName name="_lan1" hidden="1">{#N/A,#N/A,TRUE,"BT M200 da 10x20"}</definedName>
    <definedName name="_NSO2" hidden="1">{"'Sheet1'!$L$16"}</definedName>
    <definedName name="_Order1" hidden="1">255</definedName>
    <definedName name="_Order2" hidden="1">255</definedName>
    <definedName name="_SCM40">'[2]Raw material movement'!#REF!</definedName>
    <definedName name="_Sort" hidden="1">#REF!</definedName>
    <definedName name="_T01" hidden="1">#N/A</definedName>
    <definedName name="_Table1_In1" hidden="1">#N/A</definedName>
    <definedName name="_Table1_Out" hidden="1">#N/A</definedName>
    <definedName name="á" hidden="1">{#N/A,#N/A,FALSE,"Aging Summary";#N/A,#N/A,FALSE,"Ratio Analysis";#N/A,#N/A,FALSE,"Test 120 Day Accts";#N/A,#N/A,FALSE,"Tickmarks"}</definedName>
    <definedName name="AB">#REF!</definedName>
    <definedName name="ABC" hidden="1">{"'Sheet1'!$L$16"}</definedName>
    <definedName name="AC" hidden="1">{#N/A,#N/A,FALSE,"Aging Summary";#N/A,#N/A,FALSE,"Ratio Analysis";#N/A,#N/A,FALSE,"Test 120 Day Accts";#N/A,#N/A,FALSE,"Tickmarks"}</definedName>
    <definedName name="AccessDatabase" hidden="1">"C:\Documents and Settings\trong.tran\My Documents\Phieu thu chi.mdb"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asf" hidden="1">{"'Sheet1'!$L$16"}</definedName>
    <definedName name="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G_Del" hidden="1">15</definedName>
    <definedName name="BG_Ins" hidden="1">4</definedName>
    <definedName name="BG_Mod" hidden="1">6</definedName>
    <definedName name="binh" hidden="1">{"'Sheet1'!$L$16"}</definedName>
    <definedName name="btdc2" hidden="1">#REF!</definedName>
    <definedName name="BTRAM">#REF!</definedName>
    <definedName name="chec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ODE">[6]CODE!$A$6:$B$156</definedName>
    <definedName name="DA">'[7]Raw material movement'!#REF!</definedName>
    <definedName name="data1" hidden="1">#REF!</definedName>
    <definedName name="data2" hidden="1">#REF!</definedName>
    <definedName name="data3" hidden="1">#REF!</definedName>
    <definedName name="dbc" hidden="1">{#N/A,#N/A,FALSE,"Chi tiÆt"}</definedName>
    <definedName name="Dec" hidden="1">#N/A</definedName>
    <definedName name="df">'[2]Raw material movement'!#REF!</definedName>
    <definedName name="Discount" hidden="1">#REF!</definedName>
    <definedName name="display_area_2" hidden="1">#REF!</definedName>
    <definedName name="ds" hidden="1">{#N/A,#N/A,FALSE,"Chi tiÆt"}</definedName>
    <definedName name="dsdf">'[1]Raw material movement'!#REF!</definedName>
    <definedName name="DSDL" hidden="1">{"'Sheet1'!$L$16"}</definedName>
    <definedName name="dsfs" hidden="1">{#N/A,#N/A,FALSE,"Aging Summary";#N/A,#N/A,FALSE,"Ratio Analysis";#N/A,#N/A,FALSE,"Test 120 Day Accts";#N/A,#N/A,FALSE,"Tickmarks"}</definedName>
    <definedName name="errr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tetteet" hidden="1">{#N/A,#N/A,FALSE,"Gesamt";#N/A,#N/A,FALSE,"Ree KG";#N/A,#N/A,FALSE,"Ree Inter";#N/A,#N/A,FALSE,"BTM";#N/A,#N/A,FALSE,"GmbH";#N/A,#N/A,FALSE,"Sonstige"}</definedName>
    <definedName name="ExactAddinReports" hidden="1">1</definedName>
    <definedName name="F6A" hidden="1">{"'Sheet1'!$L$16"}</definedName>
    <definedName name="F6B" hidden="1">{"'Sheet1'!$L$16"}</definedName>
    <definedName name="FABRIC" hidden="1">#REF!</definedName>
    <definedName name="FCode" hidden="1">#REF!</definedName>
    <definedName name="feuille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ff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GGTF" hidden="1">{#N/A,#N/A,FALSE,"Aging Summary";#N/A,#N/A,FALSE,"Ratio Analysis";#N/A,#N/A,FALSE,"Test 120 Day Accts";#N/A,#N/A,FALSE,"Tickmarks"}</definedName>
    <definedName name="Fixedoverhead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DFD">'[8]Raw material movement'!#REF!</definedName>
    <definedName name="ggg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HHHS" hidden="1">{"'Sheet1'!$L$16"}</definedName>
    <definedName name="ghm" hidden="1">{"Offgrid",#N/A,FALSE,"OFFGRID";"Region",#N/A,FALSE,"REGION";"Offgrid -2",#N/A,FALSE,"OFFGRID";"WTP",#N/A,FALSE,"WTP";"WTP -2",#N/A,FALSE,"WTP";"Project",#N/A,FALSE,"PROJECT";"Summary -2",#N/A,FALSE,"SUMMARY"}</definedName>
    <definedName name="giam" hidden="1">{#N/A,#N/A,FALSE,"Aging Summary";#N/A,#N/A,FALSE,"Ratio Analysis";#N/A,#N/A,FALSE,"Test 120 Day Accts";#N/A,#N/A,FALSE,"Tickmarks"}</definedName>
    <definedName name="h" hidden="1">{"'Sheet1'!$L$16"}</definedName>
    <definedName name="hanh" hidden="1">{"'Sheet1'!$L$16"}</definedName>
    <definedName name="hh" hidden="1">{#N/A,#N/A,FALSE,"Aging Summary";#N/A,#N/A,FALSE,"Ratio Analysis";#N/A,#N/A,FALSE,"Test 120 Day Accts";#N/A,#N/A,FALSE,"Tickmarks"}</definedName>
    <definedName name="hhh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iddenRows" hidden="1">#REF!</definedName>
    <definedName name="hjk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B">#REF!</definedName>
    <definedName name="IK" hidden="1">{#N/A,#N/A,FALSE,"Aging Summary";#N/A,#N/A,FALSE,"Ratio Analysis";#N/A,#N/A,FALSE,"Test 120 Day Accts";#N/A,#N/A,FALSE,"Tickmarks"}</definedName>
    <definedName name="in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ERNAL_INVOICE">[9]UN!#REF!</definedName>
    <definedName name="jh" hidden="1">{#N/A,#N/A,FALSE,"Aging Summary";#N/A,#N/A,FALSE,"Ratio Analysis";#N/A,#N/A,FALSE,"Test 120 Day Accts";#N/A,#N/A,FALSE,"Tickmarks"}</definedName>
    <definedName name="JIJIIIJ" hidden="1">{#N/A,#N/A,FALSE,"Aging Summary";#N/A,#N/A,FALSE,"Ratio Analysis";#N/A,#N/A,FALSE,"Test 120 Day Accts";#N/A,#N/A,FALSE,"Tickmarks"}</definedName>
    <definedName name="jjj" hidden="1">{#N/A,#N/A,FALSE,"Gesamt";#N/A,#N/A,FALSE,"Ree KG";#N/A,#N/A,FALSE,"Ree Inter";#N/A,#N/A,FALSE,"BTM";#N/A,#N/A,FALSE,"GmbH";#N/A,#N/A,FALSE,"Sonstige"}</definedName>
    <definedName name="jjjj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khkh" hidden="1">{"Offgrid",#N/A,FALSE,"OFFGRID";"Region",#N/A,FALSE,"REGION";"Offgrid -2",#N/A,FALSE,"OFFGRID";"WTP",#N/A,FALSE,"WTP";"WTP -2",#N/A,FALSE,"WTP";"Project",#N/A,FALSE,"PROJECT";"Summary -2",#N/A,FALSE,"SUMMARY"}</definedName>
    <definedName name="kjjj" hidden="1">{#N/A,#N/A,FALSE,"Chi tiÆt"}</definedName>
    <definedName name="KKKKK">[10]UN!#REF!</definedName>
    <definedName name="lan" hidden="1">{#N/A,#N/A,TRUE,"BT M200 da 10x20"}</definedName>
    <definedName name="M10." hidden="1">{"'Sheet1'!$L$16"}</definedName>
    <definedName name="MAHANG">#REF!</definedName>
    <definedName name="MAVT">[11]Code!$A$7:$A$73</definedName>
    <definedName name="mis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m" hidden="1">{"'Sheet1'!$L$16"}</definedName>
    <definedName name="Nam" hidden="1">#N/A</definedName>
    <definedName name="NAVY" hidden="1">#REF!</definedName>
    <definedName name="NPP" hidden="1">#N/A</definedName>
    <definedName name="o" hidden="1">{#N/A,#N/A,FALSE,"Aging Summary";#N/A,#N/A,FALSE,"Ratio Analysis";#N/A,#N/A,FALSE,"Test 120 Day Accts";#N/A,#N/A,FALSE,"Tickmarks"}</definedName>
    <definedName name="OrderTable" hidden="1">#REF!</definedName>
    <definedName name="payabl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L" hidden="1">{#N/A,#N/A,FALSE,"Aging Summary";#N/A,#N/A,FALSE,"Ratio Analysis";#N/A,#N/A,FALSE,"Test 120 Day Accts";#N/A,#N/A,FALSE,"Tickmarks"}</definedName>
    <definedName name="PRICE">#REF!</definedName>
    <definedName name="_xlnm.Print_Area" localSheetId="0">'1. CUTTING DOCKET'!$A$1:$Q$72</definedName>
    <definedName name="_xlnm.Print_Area" localSheetId="2">'2. TRIM CARD'!$A$1:$B$41</definedName>
    <definedName name="_xlnm.Print_Area" localSheetId="5">'2. TRIM CARD (GREY)'!$A$1:$E$39</definedName>
    <definedName name="_xlnm.Print_Area" localSheetId="7">'4% adding shrinkage'!$A$1:$K$36</definedName>
    <definedName name="_xlnm.Print_Area" localSheetId="1">GREY!$A$1:$P$169</definedName>
    <definedName name="_xlnm.Print_Area" localSheetId="8">'MER.QT-04.BM4'!$A$1:$H$19</definedName>
    <definedName name="_xlnm.Print_Area" localSheetId="4">POM!$A$1:$J$25</definedName>
    <definedName name="_xlnm.Print_Area" localSheetId="3">'Size Set 2'!$A$1:$P$42</definedName>
    <definedName name="_xlnm.Print_Titles" localSheetId="0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1">GREY!$1:$15</definedName>
    <definedName name="_xlnm.Print_Titles" localSheetId="3">'Size Set 2'!$1:$7</definedName>
    <definedName name="ProdForm" hidden="1">#REF!</definedName>
    <definedName name="Product" hidden="1">#REF!</definedName>
    <definedName name="Q" hidden="1">#N/A</definedName>
    <definedName name="qq">#REF!</definedName>
    <definedName name="RCArea" hidden="1">#REF!</definedName>
    <definedName name="rrrrr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wwrrww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ESEAM" hidden="1">#REF!</definedName>
    <definedName name="SIN.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pecialPrice" hidden="1">#REF!</definedName>
    <definedName name="ssssssss" hidden="1">{"'Sheet1'!$L$16"}</definedName>
    <definedName name="style">#REF!</definedName>
    <definedName name="sy" hidden="1">#REF!</definedName>
    <definedName name="T" hidden="1">#REF!</definedName>
    <definedName name="tbl_ProdInfo" hidden="1">#REF!</definedName>
    <definedName name="TextRefCopyRangeCount" hidden="1">21</definedName>
    <definedName name="TI" hidden="1">#N/A</definedName>
    <definedName name="TOUT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RANG" hidden="1">{"'Sheet1'!$L$16"}</definedName>
    <definedName name="tttee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U" hidden="1">{#N/A,#N/A,FALSE,"Aging Summary";#N/A,#N/A,FALSE,"Ratio Analysis";#N/A,#N/A,FALSE,"Test 120 Day Accts";#N/A,#N/A,FALSE,"Tickmarks"}</definedName>
    <definedName name="U" hidden="1">#REF!</definedName>
    <definedName name="UH" hidden="1">{#N/A,#N/A,FALSE,"Aging Summary";#N/A,#N/A,FALSE,"Ratio Analysis";#N/A,#N/A,FALSE,"Test 120 Day Accts";#N/A,#N/A,FALSE,"Tickmarks"}</definedName>
    <definedName name="WAFORD">#REF!</definedName>
    <definedName name="WP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Aging._.and._.Trend._.Analysis." hidden="1">{#N/A,#N/A,FALSE,"Aging Summary";#N/A,#N/A,FALSE,"Ratio Analysis";#N/A,#N/A,FALSE,"Test 120 Day Accts";#N/A,#N/A,FALSE,"Tickmarks"}</definedName>
    <definedName name="wrn.BAOCAO." hidden="1">{#N/A,#N/A,FALSE,"sum";#N/A,#N/A,FALSE,"MARTV";#N/A,#N/A,FALSE,"APRTV"}</definedName>
    <definedName name="wrn.chi._.tiÆt." hidden="1">{#N/A,#N/A,FALSE,"Chi tiÆt"}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Total.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ut." hidden="1">{#N/A,#N/A,FALSE,"I_S";#N/A,#N/A,FALSE,"B_S";#N/A,#N/A,FALSE,"F_F"}</definedName>
    <definedName name="wrn.vd." hidden="1">{#N/A,#N/A,TRUE,"BT M200 da 10x20"}</definedName>
    <definedName name="wrn.Working._.Capital." hidden="1">{#N/A,#N/A,FALSE,"Gesamt";#N/A,#N/A,FALSE,"Ree KG";#N/A,#N/A,FALSE,"Ree Inter";#N/A,#N/A,FALSE,"BTM";#N/A,#N/A,FALSE,"GmbH";#N/A,#N/A,FALSE,"Sonstige"}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rw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w" hidden="1">{#N/A,#N/A,FALSE,"Aging Summary";#N/A,#N/A,FALSE,"Ratio Analysis";#N/A,#N/A,FALSE,"Test 120 Day Accts";#N/A,#N/A,FALSE,"Tickmarks"}</definedName>
    <definedName name="ww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ls" hidden="1">{"'Sheet1'!$L$16"}</definedName>
    <definedName name="xx" hidden="1">{#N/A,#N/A,FALSE,"Aging Summary";#N/A,#N/A,FALSE,"Ratio Analysis";#N/A,#N/A,FALSE,"Test 120 Day Accts";#N/A,#N/A,FALSE,"Tickmarks"}</definedName>
    <definedName name="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xc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" i="22" l="1"/>
  <c r="I24" i="33"/>
  <c r="J24" i="33" s="1"/>
  <c r="G24" i="33"/>
  <c r="F24" i="33" s="1"/>
  <c r="I23" i="33"/>
  <c r="J23" i="33" s="1"/>
  <c r="G23" i="33"/>
  <c r="F23" i="33"/>
  <c r="I22" i="33"/>
  <c r="J22" i="33" s="1"/>
  <c r="G22" i="33"/>
  <c r="F22" i="33" s="1"/>
  <c r="I21" i="33"/>
  <c r="J21" i="33" s="1"/>
  <c r="G21" i="33"/>
  <c r="F21" i="33" s="1"/>
  <c r="I20" i="33"/>
  <c r="J20" i="33" s="1"/>
  <c r="G20" i="33"/>
  <c r="F20" i="33" s="1"/>
  <c r="I19" i="33"/>
  <c r="J19" i="33" s="1"/>
  <c r="G19" i="33"/>
  <c r="F19" i="33"/>
  <c r="I18" i="33"/>
  <c r="J18" i="33" s="1"/>
  <c r="G18" i="33"/>
  <c r="F18" i="33" s="1"/>
  <c r="I17" i="33"/>
  <c r="J17" i="33" s="1"/>
  <c r="G17" i="33"/>
  <c r="F17" i="33"/>
  <c r="I16" i="33"/>
  <c r="J16" i="33" s="1"/>
  <c r="G16" i="33"/>
  <c r="F16" i="33" s="1"/>
  <c r="I15" i="33"/>
  <c r="J15" i="33" s="1"/>
  <c r="G15" i="33"/>
  <c r="F15" i="33"/>
  <c r="I14" i="33"/>
  <c r="J14" i="33" s="1"/>
  <c r="G14" i="33"/>
  <c r="F14" i="33" s="1"/>
  <c r="I13" i="33"/>
  <c r="J13" i="33" s="1"/>
  <c r="G13" i="33"/>
  <c r="F13" i="33"/>
  <c r="I12" i="33"/>
  <c r="J12" i="33" s="1"/>
  <c r="G12" i="33"/>
  <c r="F12" i="33" s="1"/>
  <c r="I11" i="33"/>
  <c r="J11" i="33" s="1"/>
  <c r="G11" i="33"/>
  <c r="F11" i="33"/>
  <c r="I10" i="33"/>
  <c r="J10" i="33" s="1"/>
  <c r="G10" i="33"/>
  <c r="F10" i="33" s="1"/>
  <c r="I9" i="33"/>
  <c r="J9" i="33" s="1"/>
  <c r="G9" i="33"/>
  <c r="F9" i="33"/>
  <c r="I8" i="33"/>
  <c r="J8" i="33" s="1"/>
  <c r="G8" i="33"/>
  <c r="F8" i="33" s="1"/>
  <c r="G5" i="33"/>
  <c r="B5" i="33"/>
  <c r="J4" i="33"/>
  <c r="G4" i="33"/>
  <c r="B4" i="33"/>
  <c r="J3" i="33"/>
  <c r="F3" i="33"/>
  <c r="B3" i="33"/>
  <c r="M34" i="32"/>
  <c r="O34" i="32" s="1"/>
  <c r="I34" i="32"/>
  <c r="F34" i="32"/>
  <c r="M32" i="32"/>
  <c r="O32" i="32" s="1"/>
  <c r="I32" i="32"/>
  <c r="F32" i="32"/>
  <c r="M30" i="32"/>
  <c r="O30" i="32" s="1"/>
  <c r="I30" i="32"/>
  <c r="F30" i="32"/>
  <c r="M28" i="32"/>
  <c r="O28" i="32" s="1"/>
  <c r="I28" i="32"/>
  <c r="F28" i="32" s="1"/>
  <c r="M26" i="32"/>
  <c r="O26" i="32" s="1"/>
  <c r="I26" i="32"/>
  <c r="F26" i="32"/>
  <c r="M25" i="32"/>
  <c r="O25" i="32" s="1"/>
  <c r="I25" i="32"/>
  <c r="F25" i="32"/>
  <c r="M24" i="32"/>
  <c r="O24" i="32" s="1"/>
  <c r="I24" i="32"/>
  <c r="F24" i="32"/>
  <c r="M22" i="32"/>
  <c r="O22" i="32" s="1"/>
  <c r="I22" i="32"/>
  <c r="F22" i="32"/>
  <c r="M20" i="32"/>
  <c r="O20" i="32" s="1"/>
  <c r="I20" i="32"/>
  <c r="F20" i="32"/>
  <c r="M18" i="32"/>
  <c r="O18" i="32" s="1"/>
  <c r="I18" i="32"/>
  <c r="F18" i="32"/>
  <c r="M16" i="32"/>
  <c r="O16" i="32" s="1"/>
  <c r="I16" i="32"/>
  <c r="F16" i="32"/>
  <c r="M14" i="32"/>
  <c r="O14" i="32" s="1"/>
  <c r="I14" i="32"/>
  <c r="F14" i="32"/>
  <c r="M13" i="32"/>
  <c r="O13" i="32" s="1"/>
  <c r="I13" i="32"/>
  <c r="F13" i="32"/>
  <c r="M12" i="32"/>
  <c r="O12" i="32" s="1"/>
  <c r="I12" i="32"/>
  <c r="F12" i="32"/>
  <c r="M11" i="32"/>
  <c r="O11" i="32" s="1"/>
  <c r="I11" i="32"/>
  <c r="F11" i="32"/>
  <c r="M10" i="32"/>
  <c r="O10" i="32" s="1"/>
  <c r="I10" i="32"/>
  <c r="F10" i="32"/>
  <c r="M8" i="32"/>
  <c r="O8" i="32" s="1"/>
  <c r="I8" i="32"/>
  <c r="F8" i="32"/>
  <c r="H5" i="32"/>
  <c r="B5" i="32"/>
  <c r="K4" i="32"/>
  <c r="H4" i="32"/>
  <c r="B4" i="32"/>
  <c r="K3" i="32"/>
  <c r="F3" i="32"/>
  <c r="B3" i="32"/>
  <c r="B7" i="22" l="1"/>
  <c r="H71" i="1" l="1"/>
  <c r="I71" i="1"/>
  <c r="D71" i="1"/>
  <c r="F71" i="1"/>
  <c r="G71" i="1"/>
  <c r="C71" i="1"/>
  <c r="H29" i="1"/>
  <c r="I29" i="1"/>
  <c r="H30" i="1"/>
  <c r="I30" i="1"/>
  <c r="H31" i="1"/>
  <c r="I31" i="1"/>
  <c r="Q19" i="1" l="1"/>
  <c r="Q18" i="1"/>
  <c r="I20" i="1"/>
  <c r="E71" i="1" s="1"/>
  <c r="J71" i="1" s="1"/>
  <c r="Q20" i="1" l="1"/>
  <c r="I28" i="1"/>
  <c r="K31" i="1" l="1"/>
  <c r="K30" i="1"/>
  <c r="K28" i="1"/>
  <c r="K29" i="1"/>
  <c r="C13" i="21"/>
  <c r="B5" i="22"/>
  <c r="B6" i="22" s="1"/>
  <c r="D8" i="21"/>
  <c r="B9" i="22" l="1"/>
  <c r="B11" i="22" s="1"/>
  <c r="A13" i="22"/>
  <c r="A9" i="22"/>
  <c r="B4" i="22"/>
  <c r="B3" i="22"/>
  <c r="B40" i="22"/>
  <c r="A32" i="22"/>
  <c r="A30" i="22"/>
  <c r="A28" i="22"/>
  <c r="B26" i="22"/>
  <c r="B28" i="22" s="1"/>
  <c r="A26" i="22"/>
  <c r="A24" i="22"/>
  <c r="A22" i="22"/>
  <c r="A19" i="22"/>
  <c r="A15" i="22"/>
  <c r="A4" i="22"/>
  <c r="A3" i="22"/>
  <c r="B2" i="22"/>
  <c r="A2" i="22"/>
  <c r="B24" i="1" l="1"/>
  <c r="D19" i="1"/>
  <c r="D20" i="1"/>
  <c r="B49" i="1"/>
  <c r="A23" i="1"/>
  <c r="F28" i="1" s="1"/>
  <c r="H28" i="1" s="1"/>
  <c r="E24" i="1" l="1"/>
  <c r="E25" i="1" s="1"/>
  <c r="H44" i="1"/>
  <c r="H43" i="1"/>
  <c r="C49" i="1" l="1"/>
  <c r="I36" i="1" l="1"/>
  <c r="I41" i="1" l="1"/>
  <c r="I40" i="1"/>
  <c r="I39" i="1"/>
  <c r="I38" i="1"/>
  <c r="I37" i="1"/>
  <c r="I35" i="1"/>
  <c r="I34" i="1"/>
  <c r="H4" i="1" l="1"/>
  <c r="L40" i="1" l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59" i="1" l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H36" i="1" l="1"/>
  <c r="H41" i="1"/>
  <c r="H39" i="1"/>
  <c r="H37" i="1"/>
  <c r="H42" i="1"/>
  <c r="H40" i="1"/>
  <c r="H38" i="1"/>
  <c r="H35" i="1"/>
  <c r="H34" i="1"/>
  <c r="B59" i="1"/>
  <c r="B5" i="17"/>
  <c r="M28" i="1" l="1"/>
  <c r="O28" i="1" s="1"/>
  <c r="K43" i="1"/>
  <c r="M43" i="1" s="1"/>
  <c r="O43" i="1" s="1"/>
  <c r="K44" i="1"/>
  <c r="M44" i="1" s="1"/>
  <c r="M31" i="1"/>
  <c r="O31" i="1" s="1"/>
  <c r="M29" i="1"/>
  <c r="O29" i="1" s="1"/>
  <c r="M30" i="1"/>
  <c r="O30" i="1" s="1"/>
  <c r="G25" i="1"/>
  <c r="I25" i="1" s="1"/>
  <c r="J25" i="1" s="1"/>
  <c r="G24" i="1"/>
  <c r="I24" i="1" s="1"/>
  <c r="J24" i="1" s="1"/>
  <c r="K36" i="1"/>
  <c r="M36" i="1" s="1"/>
  <c r="O36" i="1" s="1"/>
  <c r="K34" i="1"/>
  <c r="K41" i="1"/>
  <c r="K37" i="1"/>
  <c r="K40" i="1"/>
  <c r="K35" i="1"/>
  <c r="K39" i="1"/>
  <c r="K42" i="1"/>
  <c r="K38" i="1"/>
  <c r="B15" i="17"/>
  <c r="M24" i="1" l="1"/>
  <c r="M25" i="1"/>
  <c r="M42" i="1"/>
  <c r="O42" i="1" s="1"/>
  <c r="M39" i="1"/>
  <c r="O39" i="1" s="1"/>
  <c r="M41" i="1"/>
  <c r="O41" i="1" s="1"/>
  <c r="M35" i="1"/>
  <c r="O35" i="1" s="1"/>
  <c r="M38" i="1"/>
  <c r="O38" i="1" s="1"/>
  <c r="M37" i="1"/>
  <c r="O37" i="1" s="1"/>
  <c r="M34" i="1"/>
  <c r="O34" i="1" s="1"/>
  <c r="M40" i="1"/>
  <c r="O40" i="1" s="1"/>
</calcChain>
</file>

<file path=xl/sharedStrings.xml><?xml version="1.0" encoding="utf-8"?>
<sst xmlns="http://schemas.openxmlformats.org/spreadsheetml/2006/main" count="1063" uniqueCount="488">
  <si>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</si>
  <si>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</si>
  <si>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</si>
  <si>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</si>
  <si>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</si>
  <si>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</si>
  <si>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</si>
  <si>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</si>
  <si>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</si>
  <si>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</si>
  <si>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</si>
  <si>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</si>
  <si>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</si>
  <si>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</si>
  <si>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</si>
  <si>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</si>
  <si>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</si>
  <si>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</si>
  <si>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</si>
  <si>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</si>
  <si>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</si>
  <si>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</si>
  <si>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</si>
  <si>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</si>
  <si>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</si>
  <si>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</si>
  <si>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</si>
  <si>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</si>
  <si>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</si>
  <si>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</si>
  <si>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</si>
  <si>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</si>
  <si>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</si>
  <si>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</si>
  <si>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</si>
  <si>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</si>
  <si>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</si>
  <si>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</si>
  <si>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</si>
  <si>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</si>
  <si>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</si>
  <si>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</si>
  <si>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</si>
  <si>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</si>
  <si>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</si>
  <si>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</si>
  <si>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</si>
  <si>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</si>
  <si>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</si>
  <si>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</si>
  <si>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</si>
  <si>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</si>
  <si>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</si>
  <si>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</si>
  <si>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</si>
  <si>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</si>
  <si>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</si>
  <si>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</si>
  <si>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</si>
  <si>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</si>
  <si>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</si>
  <si>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</si>
  <si>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</si>
  <si>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</si>
  <si>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</si>
  <si>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</si>
  <si>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</si>
  <si>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</si>
  <si>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</si>
  <si>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</si>
  <si>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</si>
  <si>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</si>
  <si>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</si>
  <si>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</si>
  <si>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</si>
  <si>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</si>
  <si>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</si>
  <si>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</si>
  <si>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</si>
  <si>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</si>
  <si>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</si>
  <si>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</si>
  <si>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</si>
  <si>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</si>
  <si>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</si>
  <si>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</si>
  <si>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</si>
  <si>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</si>
  <si>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</si>
  <si>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</si>
  <si>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</si>
  <si>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</si>
  <si>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</si>
  <si>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</si>
  <si>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</si>
  <si>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</si>
  <si>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</si>
  <si>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</si>
  <si>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</si>
  <si>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</si>
  <si>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</si>
  <si>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</si>
  <si>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</si>
  <si>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</si>
  <si>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</si>
  <si>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</si>
  <si>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</si>
  <si>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</si>
  <si>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</si>
  <si>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</si>
  <si>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</si>
  <si>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</si>
  <si>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</si>
  <si>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</si>
  <si>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</si>
  <si>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</si>
  <si>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</si>
  <si>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</si>
  <si>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</si>
  <si>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</si>
  <si>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</si>
  <si>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</si>
  <si>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</si>
  <si>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</si>
  <si>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</si>
  <si>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</si>
  <si>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</si>
  <si>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</si>
  <si>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</si>
  <si>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</si>
  <si>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</si>
  <si>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</si>
  <si>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</si>
  <si>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</si>
  <si>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</si>
  <si>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</si>
  <si>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</si>
  <si>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</si>
  <si>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</si>
  <si>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</si>
  <si>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</si>
  <si>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</si>
  <si>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</si>
  <si>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</si>
  <si>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</si>
  <si>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</si>
  <si>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</si>
  <si>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</si>
  <si>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</si>
  <si>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</si>
  <si>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</si>
  <si>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</si>
  <si>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</si>
  <si>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</si>
  <si>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</si>
  <si>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</si>
  <si>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</si>
  <si>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</si>
  <si>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</si>
  <si>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</si>
  <si>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</si>
  <si>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</si>
  <si>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</si>
  <si>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</si>
  <si>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</si>
  <si>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</si>
  <si>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</si>
  <si>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</si>
  <si>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</si>
  <si>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</si>
  <si>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</si>
  <si>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</si>
  <si>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</si>
  <si>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</si>
  <si>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</si>
  <si>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</si>
  <si>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</si>
  <si>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</si>
  <si>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</si>
  <si>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</si>
  <si>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</si>
  <si>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</si>
  <si>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</si>
  <si>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</si>
  <si>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</si>
  <si>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</si>
  <si>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</si>
  <si>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</si>
  <si>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</si>
  <si>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</si>
  <si>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</si>
  <si>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</si>
  <si>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</si>
  <si>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</si>
  <si>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</si>
  <si>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</si>
  <si>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</si>
  <si>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</si>
  <si>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</si>
  <si>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</si>
  <si>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</si>
  <si>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</si>
  <si>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</si>
  <si>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</si>
  <si>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</si>
  <si>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</si>
  <si>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</si>
  <si>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</si>
  <si>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KÍCH THƯỚC HÌNH IN THÂN TRƯỚC:</t>
  </si>
  <si>
    <t>CHỈ 40/2 MAY CHÍNH</t>
  </si>
  <si>
    <t>IN:</t>
  </si>
  <si>
    <t>BO CỔ</t>
  </si>
  <si>
    <t>THÊU:</t>
  </si>
  <si>
    <t>WASH:</t>
  </si>
  <si>
    <t>HERSCHEL</t>
  </si>
  <si>
    <t>NHÃN HSCO SATIN
CODE: HSC-ML-0002</t>
  </si>
  <si>
    <t>NHÃN GẬP ĐÔI
GẮN TẠI BÊN TRONG SƯỜN TRÁI, SÁT CẠNH TRÊN CỦA NHÃN THÀNH PHẦN.</t>
  </si>
  <si>
    <t/>
  </si>
  <si>
    <t>VÒNG KHỦY TAY</t>
  </si>
  <si>
    <t>H06  SS25  S2604</t>
  </si>
  <si>
    <t xml:space="preserve">SS25 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</si>
  <si>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</si>
  <si>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</si>
  <si>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</si>
  <si>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</si>
  <si>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THÙNG</t>
  </si>
  <si>
    <t>GÓI CHỐNG ẨM LOẠI NHỎ</t>
  </si>
  <si>
    <t xml:space="preserve">THÙNG CARTON </t>
  </si>
  <si>
    <t>THÔNG TIN ĐỊNH VỊ HÌNH IN</t>
  </si>
  <si>
    <t>H06-0316</t>
  </si>
  <si>
    <t>THẺ BÀI + SIZE STICKER</t>
  </si>
  <si>
    <t>H06-0326, H06-0328</t>
  </si>
  <si>
    <t>H06-0327</t>
  </si>
  <si>
    <t>H06-0317</t>
  </si>
  <si>
    <t>POLY BAG LỚN</t>
  </si>
  <si>
    <t>GIẤY CHỐNG ẨM A3</t>
  </si>
  <si>
    <t>DÙNG TỒN</t>
  </si>
  <si>
    <t>MẶT HƯỚNG LÊN (MẶT PHẢI)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</si>
  <si>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</si>
  <si>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</si>
  <si>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</si>
  <si>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</si>
  <si>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</si>
  <si>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</si>
  <si>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</si>
  <si>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CUSTOMER</t>
  </si>
  <si>
    <t>Pattern-Marker
&amp; Cutting</t>
  </si>
  <si>
    <t>Outsource</t>
  </si>
  <si>
    <t>QA/QC
(CFA)</t>
  </si>
  <si>
    <t>CHỈ MAY CHÍNH+VẮT SỔ</t>
  </si>
  <si>
    <t>TO BẢN RIB CỔ</t>
  </si>
  <si>
    <t>RỘNG VAI</t>
  </si>
  <si>
    <t>XUÔI VAI</t>
  </si>
  <si>
    <t>SS25</t>
  </si>
  <si>
    <t>CREW NECK</t>
  </si>
  <si>
    <t>Men's Crewneck</t>
  </si>
  <si>
    <t>CODE</t>
  </si>
  <si>
    <t>DESCRIPTION</t>
  </si>
  <si>
    <t>TOL+/-</t>
  </si>
  <si>
    <t>GRADE RULE</t>
  </si>
  <si>
    <t>MINIMUM NECK STRETCH - MEN</t>
  </si>
  <si>
    <t>NECK WIDTH HSP SEAM TO SEAM</t>
  </si>
  <si>
    <t>RỘNG CỔ DG MAY TỚI DG MAY</t>
  </si>
  <si>
    <t>FRONT NECK DROP FROM HSP (EXCL NKBD)</t>
  </si>
  <si>
    <t>HẠ CỔ TRƯỚC- KO GỒM RIB</t>
  </si>
  <si>
    <t>BACK NECK DROP FROM HSP (EXCL NKBD)</t>
  </si>
  <si>
    <t>HẠ CỔ SAU- KO GỒM RIB</t>
  </si>
  <si>
    <t>COLLAR CIRCUMFERENCE AT EDGE</t>
  </si>
  <si>
    <t>VÒNG CỔ TẠI MÉP</t>
  </si>
  <si>
    <t>NECK TRIM HEIGHT</t>
  </si>
  <si>
    <t>SHOULDER WIDTH - SET IN</t>
  </si>
  <si>
    <t>BACK NECK TAPE LENGTH</t>
  </si>
  <si>
    <t>ACROSS FRONT (6" FROM HSP)</t>
  </si>
  <si>
    <t>NGANG THÂN TRƯỚC 6" TỪ ĐỈNH VAI</t>
  </si>
  <si>
    <t>ACROSS BACK (6" FROM HSP)</t>
  </si>
  <si>
    <t>NGANG THÂN SAU 6" TỪ ĐỈNH VAI</t>
  </si>
  <si>
    <t>ARMHOLE DROP FROM HSP</t>
  </si>
  <si>
    <t>HẠ NÁCH</t>
  </si>
  <si>
    <t>SHOULDER SLOPE (FOR REF.)</t>
  </si>
  <si>
    <t>Placement</t>
  </si>
  <si>
    <t>SHOULDER SEAM FORWARD (FOR REF. AT LSP ONLY, 0" AT HSP)</t>
  </si>
  <si>
    <t xml:space="preserve">CHỒM VAI </t>
  </si>
  <si>
    <t>FRONT LENGTH (HSP TO HEM) - ABOVE LOW HIP</t>
  </si>
  <si>
    <t>DÀI THÂN TRƯỚC TỪ ĐỈNH VAI</t>
  </si>
  <si>
    <t>FRONT LENGTH AT CF - ABOVE LOW HIP</t>
  </si>
  <si>
    <t>BACK LENGTH AT CB - ABOVE LOW HIP</t>
  </si>
  <si>
    <t>CHEST CIRCUMFERENCE  1" BELOW ARMHOLE</t>
  </si>
  <si>
    <t>VÒNG NGỰC 1" TỪ DƯỚI NÁCH</t>
  </si>
  <si>
    <t>BOTTOM HEM CIRCUMFERENCE (RELAXED) RIB</t>
  </si>
  <si>
    <t>VÒNG LAI ĐO ÊM TẠI RIB</t>
  </si>
  <si>
    <t>BOTTOM HEM CIRCUMFERENCE AT JOIN SEAM</t>
  </si>
  <si>
    <t>VÒNG LAI ĐO TẠI DG RÁP BO (ĐO CĂNG)</t>
  </si>
  <si>
    <t>BODY CIRCUMFERENCE 1" ABOVE TRIM/RIB</t>
  </si>
  <si>
    <t>BOTTOM TRIM/RIB HEIGHT</t>
  </si>
  <si>
    <t>TO BẢN RIB LAI</t>
  </si>
  <si>
    <t>CB SLEEVE LENGTH - LONG SLV</t>
  </si>
  <si>
    <t>DÀI TAY TỪ GIỮA CỔ SAU ĐO 3 ĐIỂM</t>
  </si>
  <si>
    <t>BICEP CIRCUMFERENCE 1" FROM UNDERARM</t>
  </si>
  <si>
    <t>VÒNG BẮP TAY 1" TỪ DƯỚI NÁCH</t>
  </si>
  <si>
    <t>ELBOW POSTION FROM UNDERARM</t>
  </si>
  <si>
    <t>VỊ TRÍ ĐO KHỦY TAY TỪ DƯỚI NÁCH</t>
  </si>
  <si>
    <t>ELBOW CIRCUMFERENCE</t>
  </si>
  <si>
    <t>CUFF CIRCUMFERENCE RIB (RELAXED)</t>
  </si>
  <si>
    <t>VÒNG CỬA TAY TẠI RIB ĐO ÊM</t>
  </si>
  <si>
    <t>CUFF CIRCUMFERENCE AT JOIN SEAM</t>
  </si>
  <si>
    <t>VÒNG CỬA TAY  (ĐO CĂNG)</t>
  </si>
  <si>
    <t>SLEEVE CIRCUMFERENCE 1" UP FROM JOIN SEAM</t>
  </si>
  <si>
    <t>CUFF HEIGHT</t>
  </si>
  <si>
    <t>TO BẢN RIB TAY</t>
  </si>
  <si>
    <t>CẬP NHẬT THÔNG SỐ DÀI TAY</t>
  </si>
  <si>
    <t>Herschel Supply Co.</t>
  </si>
  <si>
    <t>Graded Measurements</t>
  </si>
  <si>
    <t>Style Name: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</si>
  <si>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</si>
  <si>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</si>
  <si>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</si>
  <si>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</si>
  <si>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</si>
  <si>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</si>
  <si>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</si>
  <si>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S1</t>
  </si>
  <si>
    <t>Developer:</t>
  </si>
  <si>
    <t>S (TS sau khi add %)</t>
  </si>
  <si>
    <t>M (TS sau khi add %)</t>
  </si>
  <si>
    <t>L(TS sau khi add %)</t>
  </si>
  <si>
    <t>XL (TS sau khi add %)</t>
  </si>
  <si>
    <t>XXL (TS sau khi add %)</t>
  </si>
  <si>
    <t>UA'S COMMENTS</t>
  </si>
  <si>
    <r>
      <rPr>
        <strike/>
        <sz val="11"/>
        <color theme="1"/>
        <rFont val="Muli"/>
      </rPr>
      <t>A</t>
    </r>
  </si>
  <si>
    <t>B</t>
  </si>
  <si>
    <t>1/4</t>
  </si>
  <si>
    <t>7 3/4</t>
  </si>
  <si>
    <t>8 1/4</t>
  </si>
  <si>
    <t>8 1/2</t>
  </si>
  <si>
    <t>8 3/4</t>
  </si>
  <si>
    <t>C</t>
  </si>
  <si>
    <t>1/8</t>
  </si>
  <si>
    <t>D</t>
  </si>
  <si>
    <t>E</t>
  </si>
  <si>
    <t>1/2</t>
  </si>
  <si>
    <t>F</t>
  </si>
  <si>
    <t>7/8</t>
  </si>
  <si>
    <t>G</t>
  </si>
  <si>
    <t>5/8</t>
  </si>
  <si>
    <t>18 7/8</t>
  </si>
  <si>
    <t>19 1/2</t>
  </si>
  <si>
    <t>20 1/8</t>
  </si>
  <si>
    <t>20 3/4</t>
  </si>
  <si>
    <t>21 3/8</t>
  </si>
  <si>
    <t>H</t>
  </si>
  <si>
    <t>I</t>
  </si>
  <si>
    <t>17 3/8</t>
  </si>
  <si>
    <t>18 5/8</t>
  </si>
  <si>
    <t>19 1/4</t>
  </si>
  <si>
    <t>19 7/8</t>
  </si>
  <si>
    <t>J</t>
  </si>
  <si>
    <t>18 3/8</t>
  </si>
  <si>
    <t>19 5/8</t>
  </si>
  <si>
    <t>20 1/4</t>
  </si>
  <si>
    <t>20 7/8</t>
  </si>
  <si>
    <t>K</t>
  </si>
  <si>
    <t>1 3/4</t>
  </si>
  <si>
    <t>N</t>
  </si>
  <si>
    <t>ADJUST TOLERANCE AS REQUEST</t>
  </si>
  <si>
    <t>O</t>
  </si>
  <si>
    <t>P</t>
  </si>
  <si>
    <t>Q</t>
  </si>
  <si>
    <t>2 1/2</t>
  </si>
  <si>
    <t>46 1/2</t>
  </si>
  <si>
    <t>51 1/2</t>
  </si>
  <si>
    <t>56 1/2</t>
  </si>
  <si>
    <t>R</t>
  </si>
  <si>
    <t>36 1/2</t>
  </si>
  <si>
    <t>41 1/2</t>
  </si>
  <si>
    <t>45 1/2</t>
  </si>
  <si>
    <t>50 1/2</t>
  </si>
  <si>
    <t>T</t>
  </si>
  <si>
    <t>U</t>
  </si>
  <si>
    <t>V</t>
  </si>
  <si>
    <t>35.3/4</t>
  </si>
  <si>
    <t>36.3/8</t>
  </si>
  <si>
    <t>37.1/4</t>
  </si>
  <si>
    <t>38.1/8</t>
  </si>
  <si>
    <t>W</t>
  </si>
  <si>
    <t>20 3/8</t>
  </si>
  <si>
    <t>21 5/8</t>
  </si>
  <si>
    <t>22 1/4</t>
  </si>
  <si>
    <t>22 7/8</t>
  </si>
  <si>
    <t>X</t>
  </si>
  <si>
    <t>Y</t>
  </si>
  <si>
    <t>15 1/2</t>
  </si>
  <si>
    <t>16 1/2</t>
  </si>
  <si>
    <t>Z</t>
  </si>
  <si>
    <t>AA</t>
  </si>
  <si>
    <t>10 3/4</t>
  </si>
  <si>
    <t>11 1/4</t>
  </si>
  <si>
    <t>11 1/2</t>
  </si>
  <si>
    <t>11 3/4</t>
  </si>
  <si>
    <t>AB</t>
  </si>
  <si>
    <t>AC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</si>
  <si>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CANH GIỮA THÂN TRƯỚC, TỪ ĐƯỜNG TRA CỔ ĐẾN ĐỈNH HÌNH IN THÂN TRƯỚC</t>
    </r>
  </si>
  <si>
    <t>THAM KHẢO CÁCH MAY THEO ÁO MẪU H06-CR27M-DYE CHUYỂN CÙNG TÁC NGHIỆP</t>
  </si>
  <si>
    <t>KHÔNG WASH</t>
  </si>
  <si>
    <t xml:space="preserve">
GẮN TẠI BÊN TRONG SƯỜN TRÁI (THÂN SAU)
VỊ TRÍ: TỪ LAI LÊN 3"
1 BỘ GỒM 3 CÁI
THỨ TỰ TRÊN DƯỚI =&gt; XEM HÌNH BÊN</t>
  </si>
  <si>
    <t>2Y</t>
  </si>
  <si>
    <t>4Y</t>
  </si>
  <si>
    <t>6Y</t>
  </si>
  <si>
    <t>8Y</t>
  </si>
  <si>
    <t>10Y</t>
  </si>
  <si>
    <t>KIDS</t>
  </si>
  <si>
    <t>IN BÁN THÀNH PHẨM THÂN TRƯỚC</t>
  </si>
  <si>
    <t>SS TEE</t>
  </si>
  <si>
    <t>100% COTTON SINGLE JERSEY 190GSM</t>
  </si>
  <si>
    <t>RIB 1X1 - 260GSM</t>
  </si>
  <si>
    <t>NHÃN THÀNH PHẦN 100% COTTON
KÍCH THƯỚC: 82.2 *20 MM
CODE: CC-041</t>
  </si>
  <si>
    <t>NO</t>
  </si>
  <si>
    <t>Tol +/-</t>
  </si>
  <si>
    <t>FRONT HPS LENGTH FROM HPS</t>
  </si>
  <si>
    <t>NECK BAND WIDTH SEAM TO EDGE</t>
  </si>
  <si>
    <t xml:space="preserve">1/8 </t>
  </si>
  <si>
    <t>NECK WIDTH @ HPS SEAM TO SEAM</t>
  </si>
  <si>
    <t>BACK NECK DROP (HPS TO C.B. NECK SEAM)</t>
  </si>
  <si>
    <t>FRONT NECK DROP (HPS TO C.F. NECK SEAM)</t>
  </si>
  <si>
    <t xml:space="preserve">1/4 </t>
  </si>
  <si>
    <t>ACROSS SHOULDER (ACROSS BACK SHOULDER SEAM TO SEAM)</t>
  </si>
  <si>
    <t>ACROSS FRONT - 5" DOWN FROM HPS</t>
  </si>
  <si>
    <t>ACROSS BACK - 5" DOWN FROM HPS</t>
  </si>
  <si>
    <t>CHEST WIDTH (1" DOWN FROM UNDERARM)</t>
  </si>
  <si>
    <t>BOTTOM OPENING (ACROSS BOTTOM EDGE TO EDGE)</t>
  </si>
  <si>
    <t>SHOULDER SEAM FORWARD FROM FLAT SHOULDER FALL EDGE TO SHOULDER SEAM</t>
  </si>
  <si>
    <t>SHOULDER SLOPE SHOULDER DROP FROM HPS DOWN TO SHOULDER/ARMHOLE POINT</t>
  </si>
  <si>
    <t>ARMHOLE STRAIGHT (SHOULDER SEAM TO ARMHOLE SEAM STRAIGHT)</t>
  </si>
  <si>
    <t>SLEEVE OVERARM LENGTH SHOULDER SEAM TO CUFF EDGE</t>
  </si>
  <si>
    <t>5 1/4</t>
  </si>
  <si>
    <t>BICEP DOWN 1" FROM ARMPIT ACROSS</t>
  </si>
  <si>
    <t>SLEEVE OPENING RELAXED - EDGE TO EDGE</t>
  </si>
  <si>
    <t>HEM HEIGHT HIGHEST STITCH LINE TO BOTTOM EDGE</t>
  </si>
  <si>
    <t>MER: LÀI/ TIÊN - 204</t>
  </si>
  <si>
    <t>H06-TS02K</t>
  </si>
  <si>
    <t>VANCOUVER TEE KIDS</t>
  </si>
  <si>
    <t>NHÃN CHÍNH</t>
  </si>
  <si>
    <t>8"(W) X 2.52" (H)</t>
  </si>
  <si>
    <t>NHÃN GẬP ĐÔI, GẮN GIỮA CỔ SAU</t>
  </si>
  <si>
    <t>Evaluation</t>
  </si>
  <si>
    <t>Stage:</t>
  </si>
  <si>
    <t>SS</t>
  </si>
  <si>
    <t>POM</t>
  </si>
  <si>
    <t>Grading</t>
  </si>
  <si>
    <t>New</t>
  </si>
  <si>
    <t>Remark</t>
  </si>
  <si>
    <t>NÁCH ĐO THẲNG</t>
  </si>
  <si>
    <t>CỬA TAY ĐO ÊM</t>
  </si>
  <si>
    <t>Full Graded Measurements</t>
  </si>
  <si>
    <t>AW placement from NK seam</t>
  </si>
  <si>
    <t>Approval Status:</t>
  </si>
  <si>
    <t>TÁC NGHIỆP MAY MẪU PHOTO: THAM KHẢO CÁCH MAY THEO ÁO MẪU H06-ST02K CHUYỂN KÈM TÁC NGHIỆP</t>
  </si>
  <si>
    <t>DARKEST NAVY</t>
  </si>
  <si>
    <t>HSSS25S0369011T00K - L1107/3</t>
  </si>
  <si>
    <t>HSSS25S0505008T00K - L1406/5</t>
  </si>
  <si>
    <t>DUYỆT MÀU SẮC + CHẤT LƯỢNG HÌNH IN THEO S/O CHUYỂN CHO PHÒNG IN NGÀY8/8/24</t>
  </si>
  <si>
    <t>Size Set 2</t>
  </si>
  <si>
    <t>DÀI TRƯỚC TỪ ĐỈNH VAI</t>
  </si>
  <si>
    <t>TO BẢN CỔ</t>
  </si>
  <si>
    <t>RỘNG CỔ</t>
  </si>
  <si>
    <t>HẠ CỔ SAU</t>
  </si>
  <si>
    <t>HẠ CỔ TRƯỚC</t>
  </si>
  <si>
    <t>NGANG VAI</t>
  </si>
  <si>
    <t>NGANG TRƯỚC DƯỚI ĐỈNH VAI 5"</t>
  </si>
  <si>
    <t>NGANG SAU DƯỚI ĐỈNH VAI 5"</t>
  </si>
  <si>
    <t>RỘNG NGỰC DƯỚI NÁCH 1"</t>
  </si>
  <si>
    <t>NGANG LAI</t>
  </si>
  <si>
    <t>CHỒM VAI</t>
  </si>
  <si>
    <t>DÀI TAY</t>
  </si>
  <si>
    <t>BẮP TAY DƯỚI NÁCH 1"</t>
  </si>
  <si>
    <t>CAO BO LAI TẠ ĐIỂM CAO NHẤT</t>
  </si>
  <si>
    <t>ĐỊNH VỊ HÌNH IN TỪ CỔ XUỐNG</t>
  </si>
  <si>
    <t>Date:</t>
  </si>
  <si>
    <t>Aug 02 2024</t>
  </si>
  <si>
    <t>Status</t>
  </si>
  <si>
    <t>Approved for PPS Set</t>
  </si>
  <si>
    <t xml:space="preserve">Fit </t>
  </si>
  <si>
    <t>Overall fit is good mon the most of sizes except for 2Y.</t>
  </si>
  <si>
    <t>MẪU SIZE SET OK TRỪ SIZE 2</t>
  </si>
  <si>
    <t>Increased the grading rule only for 2Y.</t>
  </si>
  <si>
    <t>TĂNG BƯỚC NHẢY Ở SIZE 2</t>
  </si>
  <si>
    <t>Graphic Placement is confirmed as sample.</t>
  </si>
  <si>
    <t>Final</t>
  </si>
  <si>
    <r>
      <rPr>
        <b/>
        <u/>
        <sz val="28"/>
        <color theme="1"/>
        <rFont val="Muli"/>
      </rPr>
      <t xml:space="preserve">GHI CHÚ:
</t>
    </r>
    <r>
      <rPr>
        <b/>
        <sz val="28"/>
        <color theme="1"/>
        <rFont val="Muli"/>
      </rPr>
      <t xml:space="preserve">
- ĐIỀU CHỈNH BTS THEO GÓP Ý CỦA KHÁCH ĐÍNH KÈM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</si>
</sst>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0.000"/>
    <numFmt numFmtId="178" formatCode="yyyy\-mmm\-dd;@"/>
    <numFmt numFmtId="179" formatCode="#\ ?/2"/>
    <numFmt numFmtId="180" formatCode="#\ ?/8"/>
    <numFmt numFmtId="181" formatCode="#\ ?/4"/>
  </numFmts>
  <fonts count="1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6"/>
      <color indexed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22"/>
      <color theme="1"/>
      <name val="Muli"/>
    </font>
    <font>
      <b/>
      <sz val="24"/>
      <color theme="9" tint="-0.249977111117893"/>
      <name val="Muli"/>
    </font>
    <font>
      <sz val="20"/>
      <color indexed="8"/>
      <name val="Muli"/>
    </font>
    <font>
      <b/>
      <sz val="26"/>
      <color theme="9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24"/>
      <color theme="9"/>
      <name val="Muli"/>
    </font>
    <font>
      <b/>
      <sz val="28"/>
      <color theme="1"/>
      <name val="Muli"/>
    </font>
    <font>
      <b/>
      <u/>
      <sz val="28"/>
      <color theme="1"/>
      <name val="Muli"/>
    </font>
    <font>
      <b/>
      <sz val="11"/>
      <color theme="1"/>
      <name val="Calibri"/>
      <family val="2"/>
    </font>
    <font>
      <sz val="11"/>
      <color rgb="FF000000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Muli"/>
    </font>
    <font>
      <sz val="11"/>
      <color rgb="FF000000"/>
      <name val="Muli"/>
    </font>
    <font>
      <b/>
      <sz val="12"/>
      <color theme="1"/>
      <name val="Muli"/>
    </font>
    <font>
      <b/>
      <sz val="12"/>
      <color rgb="FFFF0000"/>
      <name val="Muli"/>
    </font>
    <font>
      <b/>
      <sz val="12"/>
      <color rgb="FF000000"/>
      <name val="Muli"/>
    </font>
    <font>
      <strike/>
      <sz val="11"/>
      <color theme="1"/>
      <name val="Muli"/>
    </font>
    <font>
      <sz val="11"/>
      <color rgb="FFFF0000"/>
      <name val="Muli"/>
    </font>
    <font>
      <b/>
      <sz val="11"/>
      <color rgb="FFFF0000"/>
      <name val="Muli"/>
    </font>
    <font>
      <b/>
      <sz val="34"/>
      <name val="Muli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52937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52937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8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</borders>
  <cellStyleXfs count="13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2" fillId="0" borderId="0"/>
    <xf numFmtId="0" fontId="92" fillId="0" borderId="0"/>
    <xf numFmtId="0" fontId="92" fillId="0" borderId="0"/>
    <xf numFmtId="0" fontId="116" fillId="0" borderId="0"/>
  </cellStyleXfs>
  <cellXfs count="660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1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3" fillId="2" borderId="3" xfId="0" applyFont="1" applyFill="1" applyBorder="1" applyAlignment="1">
      <alignment horizontal="left" vertical="center"/>
    </xf>
    <xf numFmtId="0" fontId="93" fillId="5" borderId="3" xfId="0" applyFont="1" applyFill="1" applyBorder="1" applyAlignment="1">
      <alignment vertical="center"/>
    </xf>
    <xf numFmtId="1" fontId="41" fillId="0" borderId="42" xfId="2" applyNumberFormat="1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1" fontId="94" fillId="0" borderId="42" xfId="1" applyNumberFormat="1" applyFont="1" applyBorder="1" applyAlignment="1">
      <alignment horizontal="center" vertical="center" wrapText="1"/>
    </xf>
    <xf numFmtId="0" fontId="95" fillId="2" borderId="0" xfId="0" applyFont="1" applyFill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96" fillId="0" borderId="42" xfId="1" applyNumberFormat="1" applyFont="1" applyBorder="1" applyAlignment="1">
      <alignment horizontal="center" vertical="center" wrapText="1"/>
    </xf>
    <xf numFmtId="177" fontId="49" fillId="2" borderId="42" xfId="0" applyNumberFormat="1" applyFont="1" applyFill="1" applyBorder="1" applyAlignment="1">
      <alignment horizontal="center" vertical="center"/>
    </xf>
    <xf numFmtId="0" fontId="97" fillId="2" borderId="0" xfId="0" applyFont="1" applyFill="1" applyAlignment="1">
      <alignment vertical="center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98" fillId="9" borderId="42" xfId="0" applyFont="1" applyFill="1" applyBorder="1" applyAlignment="1">
      <alignment vertical="center"/>
    </xf>
    <xf numFmtId="0" fontId="99" fillId="0" borderId="42" xfId="0" applyFont="1" applyBorder="1" applyAlignment="1">
      <alignment horizontal="center"/>
    </xf>
    <xf numFmtId="0" fontId="99" fillId="0" borderId="42" xfId="0" quotePrefix="1" applyFont="1" applyBorder="1" applyAlignment="1">
      <alignment horizontal="center"/>
    </xf>
    <xf numFmtId="16" fontId="99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39" fillId="3" borderId="43" xfId="0" applyFont="1" applyFill="1" applyBorder="1" applyAlignment="1">
      <alignment vertical="center"/>
    </xf>
    <xf numFmtId="0" fontId="39" fillId="3" borderId="40" xfId="0" applyFont="1" applyFill="1" applyBorder="1" applyAlignment="1">
      <alignment vertical="center"/>
    </xf>
    <xf numFmtId="0" fontId="39" fillId="3" borderId="41" xfId="0" applyFont="1" applyFill="1" applyBorder="1" applyAlignment="1">
      <alignment vertical="center"/>
    </xf>
    <xf numFmtId="0" fontId="104" fillId="0" borderId="68" xfId="129" applyFont="1" applyBorder="1" applyAlignment="1">
      <alignment horizontal="center" vertical="top" wrapText="1"/>
    </xf>
    <xf numFmtId="1" fontId="104" fillId="0" borderId="0" xfId="129" applyNumberFormat="1" applyFont="1" applyAlignment="1">
      <alignment horizontal="center" vertical="top" shrinkToFit="1"/>
    </xf>
    <xf numFmtId="0" fontId="104" fillId="0" borderId="73" xfId="129" applyFont="1" applyBorder="1" applyAlignment="1">
      <alignment horizontal="center" vertical="top" wrapText="1"/>
    </xf>
    <xf numFmtId="0" fontId="104" fillId="0" borderId="75" xfId="129" applyFont="1" applyBorder="1" applyAlignment="1">
      <alignment horizontal="center" vertical="center" wrapText="1"/>
    </xf>
    <xf numFmtId="12" fontId="106" fillId="0" borderId="75" xfId="129" applyNumberFormat="1" applyFont="1" applyBorder="1" applyAlignment="1">
      <alignment horizontal="center" vertical="top" wrapText="1"/>
    </xf>
    <xf numFmtId="0" fontId="105" fillId="0" borderId="0" xfId="129" applyFont="1" applyAlignment="1">
      <alignment horizontal="center" vertical="top"/>
    </xf>
    <xf numFmtId="0" fontId="108" fillId="0" borderId="0" xfId="129" applyFont="1" applyAlignment="1">
      <alignment horizontal="left" vertical="top"/>
    </xf>
    <xf numFmtId="0" fontId="107" fillId="0" borderId="67" xfId="129" applyFont="1" applyBorder="1" applyAlignment="1">
      <alignment horizontal="left" vertical="top" wrapText="1"/>
    </xf>
    <xf numFmtId="0" fontId="107" fillId="0" borderId="68" xfId="129" applyFont="1" applyBorder="1" applyAlignment="1">
      <alignment horizontal="left" vertical="top" wrapText="1"/>
    </xf>
    <xf numFmtId="0" fontId="107" fillId="0" borderId="68" xfId="129" applyFont="1" applyBorder="1" applyAlignment="1">
      <alignment horizontal="center" vertical="top" wrapText="1"/>
    </xf>
    <xf numFmtId="0" fontId="107" fillId="0" borderId="68" xfId="129" applyFont="1" applyBorder="1" applyAlignment="1">
      <alignment horizontal="center" wrapText="1"/>
    </xf>
    <xf numFmtId="178" fontId="107" fillId="0" borderId="68" xfId="129" applyNumberFormat="1" applyFont="1" applyBorder="1" applyAlignment="1">
      <alignment horizontal="center" vertical="top" shrinkToFit="1"/>
    </xf>
    <xf numFmtId="0" fontId="107" fillId="0" borderId="69" xfId="129" applyFont="1" applyBorder="1" applyAlignment="1">
      <alignment horizontal="center" wrapText="1"/>
    </xf>
    <xf numFmtId="0" fontId="107" fillId="0" borderId="70" xfId="129" applyFont="1" applyBorder="1" applyAlignment="1">
      <alignment horizontal="left" vertical="top" wrapText="1"/>
    </xf>
    <xf numFmtId="1" fontId="107" fillId="0" borderId="0" xfId="129" applyNumberFormat="1" applyFont="1" applyAlignment="1">
      <alignment horizontal="left" vertical="top" indent="5" shrinkToFit="1"/>
    </xf>
    <xf numFmtId="0" fontId="107" fillId="0" borderId="0" xfId="129" applyFont="1" applyAlignment="1">
      <alignment horizontal="center" vertical="top" wrapText="1"/>
    </xf>
    <xf numFmtId="0" fontId="107" fillId="0" borderId="0" xfId="129" applyFont="1" applyAlignment="1">
      <alignment horizontal="center" wrapText="1"/>
    </xf>
    <xf numFmtId="0" fontId="107" fillId="0" borderId="71" xfId="129" applyFont="1" applyBorder="1" applyAlignment="1">
      <alignment horizontal="center" wrapText="1"/>
    </xf>
    <xf numFmtId="0" fontId="107" fillId="0" borderId="72" xfId="129" applyFont="1" applyBorder="1" applyAlignment="1">
      <alignment horizontal="left" vertical="top" wrapText="1"/>
    </xf>
    <xf numFmtId="0" fontId="107" fillId="0" borderId="73" xfId="129" applyFont="1" applyBorder="1" applyAlignment="1">
      <alignment horizontal="left" vertical="top" wrapText="1"/>
    </xf>
    <xf numFmtId="0" fontId="107" fillId="0" borderId="73" xfId="129" applyFont="1" applyBorder="1" applyAlignment="1">
      <alignment horizontal="center" vertical="top" wrapText="1"/>
    </xf>
    <xf numFmtId="0" fontId="107" fillId="0" borderId="73" xfId="129" applyFont="1" applyBorder="1" applyAlignment="1">
      <alignment horizontal="center" wrapText="1"/>
    </xf>
    <xf numFmtId="0" fontId="107" fillId="0" borderId="74" xfId="129" applyFont="1" applyBorder="1" applyAlignment="1">
      <alignment horizontal="center" wrapText="1"/>
    </xf>
    <xf numFmtId="0" fontId="109" fillId="0" borderId="75" xfId="129" applyFont="1" applyBorder="1" applyAlignment="1">
      <alignment horizontal="center" vertical="center" wrapText="1"/>
    </xf>
    <xf numFmtId="0" fontId="110" fillId="47" borderId="75" xfId="129" applyFont="1" applyFill="1" applyBorder="1" applyAlignment="1">
      <alignment horizontal="center" vertical="center" wrapText="1"/>
    </xf>
    <xf numFmtId="12" fontId="111" fillId="0" borderId="42" xfId="129" applyNumberFormat="1" applyFont="1" applyBorder="1" applyAlignment="1">
      <alignment horizontal="center" vertical="center" wrapText="1"/>
    </xf>
    <xf numFmtId="0" fontId="36" fillId="0" borderId="75" xfId="129" applyFont="1" applyBorder="1" applyAlignment="1">
      <alignment horizontal="center" vertical="top" wrapText="1"/>
    </xf>
    <xf numFmtId="0" fontId="36" fillId="0" borderId="75" xfId="129" applyFont="1" applyBorder="1" applyAlignment="1">
      <alignment horizontal="left" vertical="top" wrapText="1"/>
    </xf>
    <xf numFmtId="0" fontId="36" fillId="0" borderId="75" xfId="129" applyFont="1" applyBorder="1" applyAlignment="1">
      <alignment horizontal="center" wrapText="1"/>
    </xf>
    <xf numFmtId="1" fontId="112" fillId="0" borderId="75" xfId="129" applyNumberFormat="1" applyFont="1" applyBorder="1" applyAlignment="1">
      <alignment horizontal="center" vertical="top" shrinkToFit="1"/>
    </xf>
    <xf numFmtId="0" fontId="36" fillId="0" borderId="64" xfId="129" applyFont="1" applyBorder="1" applyAlignment="1">
      <alignment horizontal="center" wrapText="1"/>
    </xf>
    <xf numFmtId="0" fontId="108" fillId="0" borderId="42" xfId="129" applyFont="1" applyBorder="1" applyAlignment="1">
      <alignment horizontal="left" vertical="top"/>
    </xf>
    <xf numFmtId="12" fontId="36" fillId="0" borderId="75" xfId="129" applyNumberFormat="1" applyFont="1" applyBorder="1" applyAlignment="1">
      <alignment horizontal="center" vertical="top" wrapText="1"/>
    </xf>
    <xf numFmtId="12" fontId="36" fillId="0" borderId="75" xfId="129" applyNumberFormat="1" applyFont="1" applyBorder="1" applyAlignment="1">
      <alignment horizontal="center" vertical="top" shrinkToFit="1"/>
    </xf>
    <xf numFmtId="12" fontId="36" fillId="0" borderId="64" xfId="129" applyNumberFormat="1" applyFont="1" applyBorder="1" applyAlignment="1">
      <alignment horizontal="center" vertical="top" wrapText="1"/>
    </xf>
    <xf numFmtId="12" fontId="113" fillId="0" borderId="75" xfId="129" applyNumberFormat="1" applyFont="1" applyBorder="1" applyAlignment="1">
      <alignment horizontal="center" vertical="top" wrapText="1"/>
    </xf>
    <xf numFmtId="12" fontId="113" fillId="0" borderId="75" xfId="129" applyNumberFormat="1" applyFont="1" applyBorder="1" applyAlignment="1">
      <alignment horizontal="center" vertical="top" shrinkToFit="1"/>
    </xf>
    <xf numFmtId="179" fontId="113" fillId="0" borderId="64" xfId="129" applyNumberFormat="1" applyFont="1" applyBorder="1" applyAlignment="1">
      <alignment horizontal="center" vertical="top" wrapText="1"/>
    </xf>
    <xf numFmtId="12" fontId="36" fillId="0" borderId="64" xfId="129" applyNumberFormat="1" applyFont="1" applyBorder="1" applyAlignment="1">
      <alignment horizontal="center" vertical="top" shrinkToFit="1"/>
    </xf>
    <xf numFmtId="12" fontId="113" fillId="0" borderId="64" xfId="129" applyNumberFormat="1" applyFont="1" applyBorder="1" applyAlignment="1">
      <alignment horizontal="center" vertical="top" shrinkToFit="1"/>
    </xf>
    <xf numFmtId="0" fontId="114" fillId="47" borderId="42" xfId="129" applyFont="1" applyFill="1" applyBorder="1" applyAlignment="1">
      <alignment horizontal="left" vertical="top"/>
    </xf>
    <xf numFmtId="12" fontId="113" fillId="0" borderId="64" xfId="129" applyNumberFormat="1" applyFont="1" applyBorder="1" applyAlignment="1">
      <alignment horizontal="center" vertical="top" wrapText="1"/>
    </xf>
    <xf numFmtId="0" fontId="107" fillId="0" borderId="0" xfId="129" applyFont="1" applyAlignment="1">
      <alignment horizontal="left" vertical="top"/>
    </xf>
    <xf numFmtId="0" fontId="36" fillId="0" borderId="0" xfId="129" applyFont="1" applyAlignment="1">
      <alignment horizontal="left" vertical="top"/>
    </xf>
    <xf numFmtId="0" fontId="36" fillId="0" borderId="0" xfId="129" applyFont="1" applyAlignment="1">
      <alignment horizontal="center" vertical="top"/>
    </xf>
    <xf numFmtId="0" fontId="108" fillId="0" borderId="0" xfId="129" applyFont="1" applyAlignment="1">
      <alignment horizontal="center" vertical="top"/>
    </xf>
    <xf numFmtId="1" fontId="47" fillId="0" borderId="42" xfId="1" applyNumberFormat="1" applyFont="1" applyBorder="1" applyAlignment="1">
      <alignment horizontal="center" vertical="center" wrapText="1"/>
    </xf>
    <xf numFmtId="1" fontId="40" fillId="5" borderId="49" xfId="2" applyNumberFormat="1" applyFont="1" applyFill="1" applyBorder="1" applyAlignment="1">
      <alignment horizontal="center" vertical="center" wrapText="1"/>
    </xf>
    <xf numFmtId="0" fontId="41" fillId="0" borderId="49" xfId="2" applyFont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0" fontId="40" fillId="0" borderId="48" xfId="2" quotePrefix="1" applyFont="1" applyBorder="1" applyAlignment="1">
      <alignment horizontal="center" vertical="center" wrapText="1"/>
    </xf>
    <xf numFmtId="0" fontId="60" fillId="3" borderId="42" xfId="120" applyFont="1" applyFill="1" applyBorder="1" applyAlignment="1">
      <alignment horizontal="center" vertical="center" wrapText="1"/>
    </xf>
    <xf numFmtId="0" fontId="116" fillId="0" borderId="0" xfId="131"/>
    <xf numFmtId="0" fontId="116" fillId="0" borderId="49" xfId="131" applyBorder="1"/>
    <xf numFmtId="0" fontId="116" fillId="0" borderId="37" xfId="131" applyBorder="1"/>
    <xf numFmtId="0" fontId="116" fillId="0" borderId="47" xfId="131" applyBorder="1"/>
    <xf numFmtId="12" fontId="118" fillId="3" borderId="77" xfId="131" quotePrefix="1" applyNumberFormat="1" applyFont="1" applyFill="1" applyBorder="1" applyAlignment="1">
      <alignment horizontal="center" vertical="center" wrapText="1"/>
    </xf>
    <xf numFmtId="12" fontId="118" fillId="52" borderId="77" xfId="131" quotePrefix="1" applyNumberFormat="1" applyFont="1" applyFill="1" applyBorder="1" applyAlignment="1">
      <alignment horizontal="center" vertical="center" wrapText="1"/>
    </xf>
    <xf numFmtId="12" fontId="118" fillId="53" borderId="77" xfId="131" quotePrefix="1" applyNumberFormat="1" applyFont="1" applyFill="1" applyBorder="1" applyAlignment="1">
      <alignment horizontal="center" vertical="center" wrapText="1"/>
    </xf>
    <xf numFmtId="12" fontId="119" fillId="53" borderId="77" xfId="131" quotePrefix="1" applyNumberFormat="1" applyFont="1" applyFill="1" applyBorder="1" applyAlignment="1">
      <alignment horizontal="center" vertical="center" wrapText="1"/>
    </xf>
    <xf numFmtId="181" fontId="118" fillId="52" borderId="77" xfId="131" quotePrefix="1" applyNumberFormat="1" applyFont="1" applyFill="1" applyBorder="1" applyAlignment="1">
      <alignment horizontal="center" vertical="center" wrapText="1"/>
    </xf>
    <xf numFmtId="180" fontId="118" fillId="52" borderId="77" xfId="131" quotePrefix="1" applyNumberFormat="1" applyFont="1" applyFill="1" applyBorder="1" applyAlignment="1">
      <alignment horizontal="center" vertical="center" wrapText="1"/>
    </xf>
    <xf numFmtId="0" fontId="118" fillId="52" borderId="77" xfId="131" quotePrefix="1" applyFont="1" applyFill="1" applyBorder="1" applyAlignment="1">
      <alignment horizontal="center" vertical="center" wrapText="1"/>
    </xf>
    <xf numFmtId="0" fontId="116" fillId="0" borderId="45" xfId="131" applyBorder="1"/>
    <xf numFmtId="0" fontId="116" fillId="50" borderId="20" xfId="131" applyFill="1" applyBorder="1"/>
    <xf numFmtId="12" fontId="64" fillId="0" borderId="42" xfId="0" quotePrefix="1" applyNumberFormat="1" applyFont="1" applyBorder="1" applyAlignment="1">
      <alignment vertical="center" wrapText="1"/>
    </xf>
    <xf numFmtId="0" fontId="117" fillId="50" borderId="10" xfId="131" applyFont="1" applyFill="1" applyBorder="1" applyAlignment="1">
      <alignment horizontal="center" vertical="center"/>
    </xf>
    <xf numFmtId="12" fontId="118" fillId="3" borderId="77" xfId="131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0" fontId="39" fillId="3" borderId="43" xfId="0" applyFont="1" applyFill="1" applyBorder="1" applyAlignment="1">
      <alignment horizontal="left" vertical="center" wrapText="1"/>
    </xf>
    <xf numFmtId="0" fontId="39" fillId="3" borderId="40" xfId="0" applyFont="1" applyFill="1" applyBorder="1" applyAlignment="1">
      <alignment horizontal="left" vertical="center" wrapText="1"/>
    </xf>
    <xf numFmtId="0" fontId="39" fillId="3" borderId="41" xfId="0" applyFont="1" applyFill="1" applyBorder="1" applyAlignment="1">
      <alignment horizontal="left" vertical="center" wrapText="1"/>
    </xf>
    <xf numFmtId="0" fontId="22" fillId="5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1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102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15" fillId="0" borderId="23" xfId="0" applyFont="1" applyBorder="1" applyAlignment="1">
      <alignment horizontal="center" vertical="center" wrapText="1"/>
    </xf>
    <xf numFmtId="0" fontId="115" fillId="0" borderId="24" xfId="0" applyFont="1" applyBorder="1" applyAlignment="1">
      <alignment horizontal="center" vertical="center" wrapText="1"/>
    </xf>
    <xf numFmtId="0" fontId="115" fillId="0" borderId="25" xfId="0" applyFont="1" applyBorder="1" applyAlignment="1">
      <alignment horizontal="center" vertical="center" wrapText="1"/>
    </xf>
    <xf numFmtId="0" fontId="115" fillId="0" borderId="26" xfId="0" applyFont="1" applyBorder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115" fillId="0" borderId="27" xfId="0" applyFont="1" applyBorder="1" applyAlignment="1">
      <alignment horizontal="center" vertical="center" wrapText="1"/>
    </xf>
    <xf numFmtId="0" fontId="115" fillId="0" borderId="31" xfId="0" applyFont="1" applyBorder="1" applyAlignment="1">
      <alignment horizontal="center" vertical="center" wrapText="1"/>
    </xf>
    <xf numFmtId="0" fontId="115" fillId="0" borderId="28" xfId="0" applyFont="1" applyBorder="1" applyAlignment="1">
      <alignment horizontal="center" vertical="center" wrapText="1"/>
    </xf>
    <xf numFmtId="0" fontId="115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0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39" fillId="0" borderId="42" xfId="0" applyFont="1" applyBorder="1" applyAlignment="1">
      <alignment horizontal="left" vertical="center" wrapText="1"/>
    </xf>
    <xf numFmtId="12" fontId="64" fillId="0" borderId="43" xfId="0" quotePrefix="1" applyNumberFormat="1" applyFont="1" applyBorder="1" applyAlignment="1">
      <alignment horizontal="center" vertical="center" wrapText="1"/>
    </xf>
    <xf numFmtId="12" fontId="64" fillId="0" borderId="40" xfId="0" quotePrefix="1" applyNumberFormat="1" applyFont="1" applyBorder="1" applyAlignment="1">
      <alignment horizontal="center" vertical="center" wrapText="1"/>
    </xf>
    <xf numFmtId="12" fontId="64" fillId="0" borderId="41" xfId="0" quotePrefix="1" applyNumberFormat="1" applyFont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1" fontId="38" fillId="2" borderId="42" xfId="0" applyNumberFormat="1" applyFont="1" applyFill="1" applyBorder="1" applyAlignment="1">
      <alignment horizontal="center" vertical="center" wrapText="1"/>
    </xf>
    <xf numFmtId="0" fontId="39" fillId="2" borderId="43" xfId="0" quotePrefix="1" applyFont="1" applyFill="1" applyBorder="1" applyAlignment="1">
      <alignment horizontal="center" vertical="center" wrapText="1"/>
    </xf>
    <xf numFmtId="0" fontId="39" fillId="2" borderId="40" xfId="0" quotePrefix="1" applyFont="1" applyFill="1" applyBorder="1" applyAlignment="1">
      <alignment horizontal="center" vertical="center" wrapText="1"/>
    </xf>
    <xf numFmtId="0" fontId="39" fillId="2" borderId="41" xfId="0" quotePrefix="1" applyFont="1" applyFill="1" applyBorder="1" applyAlignment="1">
      <alignment horizontal="center" vertical="center" wrapText="1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97" fillId="2" borderId="0" xfId="0" applyFont="1" applyFill="1" applyAlignment="1">
      <alignment horizontal="left" vertical="center"/>
    </xf>
    <xf numFmtId="0" fontId="43" fillId="10" borderId="42" xfId="0" applyFont="1" applyFill="1" applyBorder="1" applyAlignment="1">
      <alignment horizontal="center" vertical="center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0" fontId="116" fillId="0" borderId="77" xfId="131" applyBorder="1" applyAlignment="1">
      <alignment horizontal="center"/>
    </xf>
    <xf numFmtId="14" fontId="116" fillId="0" borderId="0" xfId="131" applyNumberFormat="1" applyAlignment="1">
      <alignment horizontal="left"/>
    </xf>
    <xf numFmtId="0" fontId="116" fillId="0" borderId="79" xfId="131" applyBorder="1" applyAlignment="1">
      <alignment horizontal="center"/>
    </xf>
    <xf numFmtId="0" fontId="116" fillId="0" borderId="80" xfId="131" applyBorder="1" applyAlignment="1">
      <alignment horizontal="center"/>
    </xf>
    <xf numFmtId="0" fontId="116" fillId="0" borderId="81" xfId="131" applyBorder="1" applyAlignment="1">
      <alignment horizontal="center"/>
    </xf>
    <xf numFmtId="14" fontId="116" fillId="0" borderId="78" xfId="131" applyNumberFormat="1" applyBorder="1" applyAlignment="1">
      <alignment horizontal="left"/>
    </xf>
    <xf numFmtId="14" fontId="116" fillId="0" borderId="76" xfId="131" applyNumberFormat="1" applyBorder="1" applyAlignment="1">
      <alignment horizontal="left"/>
    </xf>
    <xf numFmtId="0" fontId="116" fillId="51" borderId="82" xfId="131" applyFill="1" applyBorder="1" applyAlignment="1">
      <alignment horizontal="center"/>
    </xf>
    <xf numFmtId="0" fontId="116" fillId="51" borderId="83" xfId="131" applyFill="1" applyBorder="1" applyAlignment="1">
      <alignment horizontal="center"/>
    </xf>
    <xf numFmtId="0" fontId="116" fillId="51" borderId="84" xfId="131" applyFill="1" applyBorder="1" applyAlignment="1">
      <alignment horizont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107" fillId="0" borderId="64" xfId="129" applyFont="1" applyBorder="1" applyAlignment="1">
      <alignment horizontal="center" vertical="top" wrapText="1"/>
    </xf>
    <xf numFmtId="0" fontId="107" fillId="0" borderId="65" xfId="129" applyFont="1" applyBorder="1" applyAlignment="1">
      <alignment horizontal="center" vertical="top" wrapText="1"/>
    </xf>
    <xf numFmtId="0" fontId="107" fillId="0" borderId="66" xfId="129" applyFont="1" applyBorder="1" applyAlignment="1">
      <alignment horizontal="center" vertical="top" wrapText="1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vertical="center" wrapText="1"/>
    </xf>
    <xf numFmtId="0" fontId="100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116" fillId="0" borderId="39" xfId="131" applyBorder="1"/>
    <xf numFmtId="0" fontId="116" fillId="0" borderId="35" xfId="131" applyBorder="1"/>
    <xf numFmtId="0" fontId="116" fillId="0" borderId="85" xfId="131" applyBorder="1"/>
    <xf numFmtId="0" fontId="116" fillId="51" borderId="5" xfId="131" applyFill="1" applyBorder="1" applyAlignment="1">
      <alignment horizontal="center"/>
    </xf>
    <xf numFmtId="0" fontId="116" fillId="51" borderId="6" xfId="131" applyFill="1" applyBorder="1" applyAlignment="1">
      <alignment horizontal="center"/>
    </xf>
    <xf numFmtId="0" fontId="116" fillId="51" borderId="7" xfId="131" applyFill="1" applyBorder="1" applyAlignment="1">
      <alignment horizontal="center"/>
    </xf>
    <xf numFmtId="0" fontId="82" fillId="50" borderId="10" xfId="131" applyFont="1" applyFill="1" applyBorder="1" applyAlignment="1">
      <alignment horizontal="center"/>
    </xf>
    <xf numFmtId="0" fontId="82" fillId="50" borderId="10" xfId="131" applyFont="1" applyFill="1" applyBorder="1" applyAlignment="1">
      <alignment horizontal="center" vertical="center"/>
    </xf>
    <xf numFmtId="0" fontId="119" fillId="50" borderId="10" xfId="131" applyFont="1" applyFill="1" applyBorder="1" applyAlignment="1">
      <alignment horizontal="center" vertical="center"/>
    </xf>
    <xf numFmtId="0" fontId="82" fillId="3" borderId="77" xfId="131" applyFont="1" applyFill="1" applyBorder="1"/>
    <xf numFmtId="0" fontId="120" fillId="3" borderId="77" xfId="131" applyFont="1" applyFill="1" applyBorder="1" applyAlignment="1">
      <alignment vertical="center" wrapText="1"/>
    </xf>
    <xf numFmtId="0" fontId="82" fillId="0" borderId="77" xfId="131" quotePrefix="1" applyFont="1" applyBorder="1" applyAlignment="1">
      <alignment vertical="center" wrapText="1"/>
    </xf>
    <xf numFmtId="12" fontId="121" fillId="3" borderId="77" xfId="131" quotePrefix="1" applyNumberFormat="1" applyFont="1" applyFill="1" applyBorder="1" applyAlignment="1">
      <alignment horizontal="center" vertical="center" wrapText="1"/>
    </xf>
    <xf numFmtId="12" fontId="119" fillId="3" borderId="77" xfId="131" quotePrefix="1" applyNumberFormat="1" applyFont="1" applyFill="1" applyBorder="1" applyAlignment="1">
      <alignment horizontal="center" vertical="center" wrapText="1"/>
    </xf>
    <xf numFmtId="12" fontId="121" fillId="52" borderId="77" xfId="131" quotePrefix="1" applyNumberFormat="1" applyFont="1" applyFill="1" applyBorder="1" applyAlignment="1">
      <alignment horizontal="center" vertical="center" wrapText="1"/>
    </xf>
    <xf numFmtId="0" fontId="82" fillId="53" borderId="77" xfId="131" applyFont="1" applyFill="1" applyBorder="1"/>
    <xf numFmtId="0" fontId="120" fillId="53" borderId="77" xfId="131" applyFont="1" applyFill="1" applyBorder="1" applyAlignment="1">
      <alignment vertical="center" wrapText="1"/>
    </xf>
    <xf numFmtId="0" fontId="82" fillId="53" borderId="77" xfId="131" quotePrefix="1" applyFont="1" applyFill="1" applyBorder="1" applyAlignment="1">
      <alignment vertical="center" wrapText="1"/>
    </xf>
    <xf numFmtId="12" fontId="121" fillId="53" borderId="77" xfId="131" quotePrefix="1" applyNumberFormat="1" applyFont="1" applyFill="1" applyBorder="1" applyAlignment="1">
      <alignment horizontal="center" vertical="center" wrapText="1"/>
    </xf>
    <xf numFmtId="12" fontId="120" fillId="3" borderId="77" xfId="131" quotePrefix="1" applyNumberFormat="1" applyFont="1" applyFill="1" applyBorder="1" applyAlignment="1">
      <alignment horizontal="center" vertical="center" wrapText="1"/>
    </xf>
    <xf numFmtId="181" fontId="120" fillId="52" borderId="77" xfId="131" quotePrefix="1" applyNumberFormat="1" applyFont="1" applyFill="1" applyBorder="1" applyAlignment="1">
      <alignment horizontal="center" vertical="center" wrapText="1"/>
    </xf>
    <xf numFmtId="12" fontId="120" fillId="52" borderId="77" xfId="131" quotePrefix="1" applyNumberFormat="1" applyFont="1" applyFill="1" applyBorder="1" applyAlignment="1">
      <alignment horizontal="center" vertical="center" wrapText="1"/>
    </xf>
    <xf numFmtId="12" fontId="82" fillId="0" borderId="77" xfId="131" quotePrefix="1" applyNumberFormat="1" applyFont="1" applyBorder="1" applyAlignment="1">
      <alignment vertical="center" wrapText="1"/>
    </xf>
    <xf numFmtId="12" fontId="117" fillId="0" borderId="77" xfId="131" applyNumberFormat="1" applyFont="1" applyBorder="1" applyAlignment="1">
      <alignment horizontal="center" vertical="center"/>
    </xf>
    <xf numFmtId="12" fontId="82" fillId="53" borderId="77" xfId="131" quotePrefix="1" applyNumberFormat="1" applyFont="1" applyFill="1" applyBorder="1" applyAlignment="1">
      <alignment vertical="center" wrapText="1"/>
    </xf>
    <xf numFmtId="12" fontId="116" fillId="0" borderId="77" xfId="131" applyNumberFormat="1" applyBorder="1"/>
    <xf numFmtId="12" fontId="116" fillId="53" borderId="77" xfId="131" applyNumberFormat="1" applyFill="1" applyBorder="1"/>
    <xf numFmtId="180" fontId="120" fillId="52" borderId="77" xfId="131" quotePrefix="1" applyNumberFormat="1" applyFont="1" applyFill="1" applyBorder="1" applyAlignment="1">
      <alignment horizontal="center" vertical="center" wrapText="1"/>
    </xf>
    <xf numFmtId="12" fontId="119" fillId="3" borderId="77" xfId="131" applyNumberFormat="1" applyFont="1" applyFill="1" applyBorder="1" applyAlignment="1">
      <alignment horizontal="center" vertical="center" wrapText="1"/>
    </xf>
    <xf numFmtId="12" fontId="118" fillId="53" borderId="77" xfId="131" applyNumberFormat="1" applyFont="1" applyFill="1" applyBorder="1" applyAlignment="1">
      <alignment horizontal="center" vertical="center" wrapText="1"/>
    </xf>
    <xf numFmtId="12" fontId="119" fillId="53" borderId="77" xfId="131" applyNumberFormat="1" applyFont="1" applyFill="1" applyBorder="1" applyAlignment="1">
      <alignment horizontal="center" vertical="center" wrapText="1"/>
    </xf>
    <xf numFmtId="0" fontId="120" fillId="52" borderId="77" xfId="131" quotePrefix="1" applyFont="1" applyFill="1" applyBorder="1" applyAlignment="1">
      <alignment horizontal="center" vertical="center" wrapText="1"/>
    </xf>
    <xf numFmtId="12" fontId="120" fillId="53" borderId="77" xfId="131" quotePrefix="1" applyNumberFormat="1" applyFont="1" applyFill="1" applyBorder="1" applyAlignment="1">
      <alignment horizontal="center" vertical="center" wrapText="1"/>
    </xf>
    <xf numFmtId="0" fontId="120" fillId="53" borderId="77" xfId="131" quotePrefix="1" applyFont="1" applyFill="1" applyBorder="1" applyAlignment="1">
      <alignment horizontal="center" vertical="center" wrapText="1"/>
    </xf>
    <xf numFmtId="0" fontId="118" fillId="53" borderId="77" xfId="131" quotePrefix="1" applyFont="1" applyFill="1" applyBorder="1" applyAlignment="1">
      <alignment horizontal="center" vertical="center" wrapText="1"/>
    </xf>
    <xf numFmtId="0" fontId="120" fillId="3" borderId="77" xfId="131" quotePrefix="1" applyFont="1" applyFill="1" applyBorder="1" applyAlignment="1">
      <alignment vertical="center" wrapText="1"/>
    </xf>
    <xf numFmtId="0" fontId="120" fillId="53" borderId="77" xfId="131" quotePrefix="1" applyFont="1" applyFill="1" applyBorder="1" applyAlignment="1">
      <alignment vertical="center" wrapText="1"/>
    </xf>
    <xf numFmtId="0" fontId="80" fillId="47" borderId="77" xfId="131" applyFont="1" applyFill="1" applyBorder="1"/>
    <xf numFmtId="0" fontId="120" fillId="47" borderId="77" xfId="131" applyFont="1" applyFill="1" applyBorder="1" applyAlignment="1">
      <alignment vertical="center" wrapText="1"/>
    </xf>
    <xf numFmtId="0" fontId="116" fillId="47" borderId="77" xfId="131" applyFill="1" applyBorder="1"/>
    <xf numFmtId="12" fontId="116" fillId="47" borderId="77" xfId="131" applyNumberFormat="1" applyFill="1" applyBorder="1"/>
    <xf numFmtId="12" fontId="122" fillId="47" borderId="77" xfId="131" applyNumberFormat="1" applyFont="1" applyFill="1" applyBorder="1"/>
    <xf numFmtId="0" fontId="116" fillId="0" borderId="77" xfId="131" applyBorder="1"/>
    <xf numFmtId="0" fontId="122" fillId="47" borderId="0" xfId="131" applyFont="1" applyFill="1"/>
    <xf numFmtId="0" fontId="82" fillId="50" borderId="77" xfId="131" applyFont="1" applyFill="1" applyBorder="1" applyAlignment="1">
      <alignment horizontal="center"/>
    </xf>
    <xf numFmtId="0" fontId="82" fillId="50" borderId="77" xfId="131" applyFont="1" applyFill="1" applyBorder="1" applyAlignment="1">
      <alignment horizontal="center" vertical="center"/>
    </xf>
    <xf numFmtId="0" fontId="116" fillId="0" borderId="49" xfId="131" applyBorder="1" applyAlignment="1">
      <alignment horizontal="center"/>
    </xf>
    <xf numFmtId="0" fontId="116" fillId="0" borderId="46" xfId="131" applyBorder="1" applyAlignment="1">
      <alignment horizontal="center"/>
    </xf>
    <xf numFmtId="0" fontId="82" fillId="3" borderId="77" xfId="131" applyFont="1" applyFill="1" applyBorder="1" applyAlignment="1">
      <alignment horizontal="center"/>
    </xf>
    <xf numFmtId="0" fontId="80" fillId="0" borderId="49" xfId="131" applyFont="1" applyBorder="1" applyAlignment="1">
      <alignment horizontal="center"/>
    </xf>
    <xf numFmtId="0" fontId="80" fillId="0" borderId="46" xfId="131" applyFont="1" applyBorder="1" applyAlignment="1">
      <alignment horizontal="center"/>
    </xf>
    <xf numFmtId="0" fontId="116" fillId="0" borderId="0" xfId="131" applyAlignment="1">
      <alignment horizontal="center"/>
    </xf>
    <xf numFmtId="0" fontId="80" fillId="47" borderId="77" xfId="131" applyFont="1" applyFill="1" applyBorder="1" applyAlignment="1">
      <alignment horizontal="center" vertical="center"/>
    </xf>
    <xf numFmtId="0" fontId="116" fillId="47" borderId="77" xfId="131" applyFill="1" applyBorder="1" applyAlignment="1">
      <alignment vertical="center"/>
    </xf>
    <xf numFmtId="12" fontId="116" fillId="47" borderId="77" xfId="131" applyNumberFormat="1" applyFill="1" applyBorder="1" applyAlignment="1">
      <alignment horizontal="center" vertic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 2" xfId="129" xr:uid="{5E8BF6A1-5676-4171-9FAC-67D75BD66978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4 4" xfId="130" xr:uid="{DFEDDE5B-BD96-41D7-8363-B6220582F0ED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rmal 9" xfId="131" xr:uid="{3936C475-03F9-45E4-9CE9-B0067C2D13D9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10" Type="http://schemas.openxmlformats.org/officeDocument/2006/relationships/image" Target="../media/image2.png"/><Relationship Id="rId4" Type="http://schemas.openxmlformats.org/officeDocument/2006/relationships/image" Target="../media/image12.png"/><Relationship Id="rId9" Type="http://schemas.openxmlformats.org/officeDocument/2006/relationships/image" Target="../media/image17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38.emf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12" Type="http://schemas.openxmlformats.org/officeDocument/2006/relationships/image" Target="../media/image37.emf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11" Type="http://schemas.openxmlformats.org/officeDocument/2006/relationships/image" Target="../media/image6.emf"/><Relationship Id="rId5" Type="http://schemas.openxmlformats.org/officeDocument/2006/relationships/image" Target="../media/image31.png"/><Relationship Id="rId10" Type="http://schemas.openxmlformats.org/officeDocument/2006/relationships/image" Target="../media/image36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457130</xdr:colOff>
      <xdr:row>48</xdr:row>
      <xdr:rowOff>635000</xdr:rowOff>
    </xdr:from>
    <xdr:to>
      <xdr:col>16</xdr:col>
      <xdr:colOff>1251300</xdr:colOff>
      <xdr:row>53</xdr:row>
      <xdr:rowOff>1079500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B51719-3B3D-1A2E-E1DA-770E28938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25505" y="32940625"/>
          <a:ext cx="8096670" cy="342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682625</xdr:colOff>
      <xdr:row>5</xdr:row>
      <xdr:rowOff>126999</xdr:rowOff>
    </xdr:from>
    <xdr:to>
      <xdr:col>16</xdr:col>
      <xdr:colOff>959217</xdr:colOff>
      <xdr:row>7</xdr:row>
      <xdr:rowOff>968374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3BFE30-EACC-AB36-87EE-D0810BDAD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56375" y="2793999"/>
          <a:ext cx="2673717" cy="2301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3301999</xdr:colOff>
      <xdr:row>15</xdr:row>
      <xdr:rowOff>15875</xdr:rowOff>
    </xdr:from>
    <xdr:to>
      <xdr:col>1</xdr:col>
      <xdr:colOff>7794628</xdr:colOff>
      <xdr:row>15</xdr:row>
      <xdr:rowOff>2217560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8FC8E-ED59-4CFC-AA59-716AA3E0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654721" y="21651028"/>
          <a:ext cx="2201685" cy="4492629"/>
        </a:xfrm>
        <a:prstGeom prst="rect">
          <a:avLst/>
        </a:prstGeom>
      </xdr:spPr>
    </xdr:pic>
    <xdr:clientData/>
  </xdr:twoCellAnchor>
  <xdr:twoCellAnchor>
    <xdr:from>
      <xdr:col>1</xdr:col>
      <xdr:colOff>2682875</xdr:colOff>
      <xdr:row>13</xdr:row>
      <xdr:rowOff>63500</xdr:rowOff>
    </xdr:from>
    <xdr:to>
      <xdr:col>1</xdr:col>
      <xdr:colOff>9048750</xdr:colOff>
      <xdr:row>13</xdr:row>
      <xdr:rowOff>3825875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0249651-C8E9-456C-B022-99B0F2A7E2F1}"/>
            </a:ext>
          </a:extLst>
        </xdr:cNvPr>
        <xdr:cNvGrpSpPr/>
      </xdr:nvGrpSpPr>
      <xdr:grpSpPr>
        <a:xfrm>
          <a:off x="9890125" y="15541625"/>
          <a:ext cx="6365875" cy="3762375"/>
          <a:chOff x="7207250" y="25082500"/>
          <a:chExt cx="14545922" cy="908503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F6C0770C-9829-B395-B47A-050B72CB4D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EF4D31B-00FB-1046-809B-288C0297F3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D30401E-A355-E4B7-99CB-77FA665C50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52E1038-20DE-0FB9-6B0B-728DC8EF4B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348F8F82-2581-C99A-E28E-AB0A3F9986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7011BEAB-96AA-DA6F-B448-407D6DC4CE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2470112</xdr:colOff>
      <xdr:row>17</xdr:row>
      <xdr:rowOff>450888</xdr:rowOff>
    </xdr:from>
    <xdr:to>
      <xdr:col>1</xdr:col>
      <xdr:colOff>8604250</xdr:colOff>
      <xdr:row>17</xdr:row>
      <xdr:rowOff>2888610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188704-B972-3FAC-2F0B-AA22CFC04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11525570" y="22050055"/>
          <a:ext cx="2437722" cy="61341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6350</xdr:colOff>
      <xdr:row>15</xdr:row>
      <xdr:rowOff>6350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4D029E2-DDB2-8882-B967-006B0A848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7250" y="19507200"/>
          <a:ext cx="126809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9064626</xdr:colOff>
      <xdr:row>0</xdr:row>
      <xdr:rowOff>269875</xdr:rowOff>
    </xdr:from>
    <xdr:to>
      <xdr:col>1</xdr:col>
      <xdr:colOff>11350626</xdr:colOff>
      <xdr:row>3</xdr:row>
      <xdr:rowOff>428204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D46F4D5-6C06-43C2-AC14-A9BA521E3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271876" y="269875"/>
          <a:ext cx="2286000" cy="19680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377826</xdr:colOff>
      <xdr:row>44</xdr:row>
      <xdr:rowOff>8731</xdr:rowOff>
    </xdr:from>
    <xdr:to>
      <xdr:col>13</xdr:col>
      <xdr:colOff>559065</xdr:colOff>
      <xdr:row>63</xdr:row>
      <xdr:rowOff>6429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D0D0E9-D67B-4582-A95F-F28C640CC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96476" y="11311731"/>
          <a:ext cx="2520156" cy="373784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44</xdr:row>
      <xdr:rowOff>0</xdr:rowOff>
    </xdr:from>
    <xdr:to>
      <xdr:col>7</xdr:col>
      <xdr:colOff>437887</xdr:colOff>
      <xdr:row>62</xdr:row>
      <xdr:rowOff>162427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6F9221-0F2C-4A10-9F28-A707D8A57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84750" y="11303000"/>
          <a:ext cx="2503754" cy="3705727"/>
        </a:xfrm>
        <a:prstGeom prst="rect">
          <a:avLst/>
        </a:prstGeom>
      </xdr:spPr>
    </xdr:pic>
    <xdr:clientData/>
  </xdr:twoCellAnchor>
  <xdr:twoCellAnchor editAs="oneCell">
    <xdr:from>
      <xdr:col>6</xdr:col>
      <xdr:colOff>425450</xdr:colOff>
      <xdr:row>44</xdr:row>
      <xdr:rowOff>8731</xdr:rowOff>
    </xdr:from>
    <xdr:to>
      <xdr:col>10</xdr:col>
      <xdr:colOff>503238</xdr:colOff>
      <xdr:row>62</xdr:row>
      <xdr:rowOff>105417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783234-C239-450F-ADEC-5C0C1887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86650" y="11311731"/>
          <a:ext cx="2535237" cy="3639986"/>
        </a:xfrm>
        <a:prstGeom prst="rect">
          <a:avLst/>
        </a:prstGeom>
      </xdr:spPr>
    </xdr:pic>
    <xdr:clientData/>
  </xdr:twoCellAnchor>
  <xdr:twoCellAnchor editAs="oneCell">
    <xdr:from>
      <xdr:col>12</xdr:col>
      <xdr:colOff>484982</xdr:colOff>
      <xdr:row>44</xdr:row>
      <xdr:rowOff>8732</xdr:rowOff>
    </xdr:from>
    <xdr:to>
      <xdr:col>17</xdr:col>
      <xdr:colOff>188757</xdr:colOff>
      <xdr:row>63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F54F7D1-CFBA-40F0-ABB4-5291FCADF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511882" y="11311732"/>
          <a:ext cx="2916874" cy="3731418"/>
        </a:xfrm>
        <a:prstGeom prst="rect">
          <a:avLst/>
        </a:prstGeom>
      </xdr:spPr>
    </xdr:pic>
    <xdr:clientData/>
  </xdr:twoCellAnchor>
  <xdr:twoCellAnchor editAs="oneCell">
    <xdr:from>
      <xdr:col>0</xdr:col>
      <xdr:colOff>511969</xdr:colOff>
      <xdr:row>43</xdr:row>
      <xdr:rowOff>190501</xdr:rowOff>
    </xdr:from>
    <xdr:to>
      <xdr:col>2</xdr:col>
      <xdr:colOff>456027</xdr:colOff>
      <xdr:row>63</xdr:row>
      <xdr:rowOff>11908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1DEC27C-0A8C-4F6D-8362-DB31CEF1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1969" y="11296651"/>
          <a:ext cx="2552320" cy="37584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2</xdr:col>
      <xdr:colOff>873086</xdr:colOff>
      <xdr:row>82</xdr:row>
      <xdr:rowOff>77450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78A9DF-0A97-46C6-8133-6B33DCB1E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5240000"/>
          <a:ext cx="3481348" cy="362075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64</xdr:row>
      <xdr:rowOff>47625</xdr:rowOff>
    </xdr:from>
    <xdr:to>
      <xdr:col>9</xdr:col>
      <xdr:colOff>403026</xdr:colOff>
      <xdr:row>82</xdr:row>
      <xdr:rowOff>46773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42E8B4B-2B5F-46BE-9EDC-FAC4C6266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70526" y="15287625"/>
          <a:ext cx="3335667" cy="3542448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190501</xdr:colOff>
      <xdr:row>64</xdr:row>
      <xdr:rowOff>26988</xdr:rowOff>
    </xdr:from>
    <xdr:to>
      <xdr:col>14</xdr:col>
      <xdr:colOff>57681</xdr:colOff>
      <xdr:row>82</xdr:row>
      <xdr:rowOff>68492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85A8D1-AE7C-455E-97BF-B91D98771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90001" y="15266988"/>
          <a:ext cx="3395663" cy="3584804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64</xdr:row>
      <xdr:rowOff>23812</xdr:rowOff>
    </xdr:from>
    <xdr:to>
      <xdr:col>18</xdr:col>
      <xdr:colOff>359253</xdr:colOff>
      <xdr:row>82</xdr:row>
      <xdr:rowOff>29627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76D084C-4CF3-4174-BB81-BB7BB164B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407900" y="15263812"/>
          <a:ext cx="4010503" cy="3549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4M-DYE_PIGMENT%20DYE%20CLASSIC%20HOODIE%20MEN'S_ABBEY%20STONE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4M-DYE_PIGMENT%20DYE%20CLASSIC%20HOODIE%20MEN'S_ABBEY%20STONE.XLSX?554ECE29" TargetMode="External"/><Relationship Id="rId1" Type="http://schemas.openxmlformats.org/officeDocument/2006/relationships/externalLinkPath" Target="file:///\\554ECE29\H06-HD34M-DYE_PIGMENT%20DYE%20CLASSIC%20HOODIE%20MEN'S_ABBEY%20STONE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ai.vu\AppData\Local\Microsoft\Windows\INetCache\Content.Outlook\VCL2ZL2Y\HSC_Kids_Tee_SS_2024%20(1).xlsx" TargetMode="External"/><Relationship Id="rId1" Type="http://schemas.openxmlformats.org/officeDocument/2006/relationships/externalLinkPath" Target="file:///C:\Users\lai.vu\AppData\Local\Microsoft\Windows\INetCache\Content.Outlook\VCL2ZL2Y\HSC_Kids_Tee_SS_2024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 refreshError="1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5">
          <cell r="B35" t="str">
            <v>NHÃN HSCO SATIN
CODE: HSC-ML-0002</v>
          </cell>
        </row>
        <row r="46">
          <cell r="B46" t="str">
            <v>ĐẠN BẮN TREO THẺ BÀI</v>
          </cell>
        </row>
        <row r="47">
          <cell r="B47" t="str">
            <v>STICKER BARCODE TẠI THẺ BÀI
KÍCH THƯỚC: 20CMX30CM</v>
          </cell>
        </row>
        <row r="48">
          <cell r="B48" t="str">
            <v>STICKER BARCODE TẠI POLY BAG
KÍCH THƯỚC: 35CMX55CM</v>
          </cell>
        </row>
        <row r="49">
          <cell r="B49" t="str">
            <v>STICKER CARTON CHI TIẾT TỪNG CỬA HÀNG</v>
          </cell>
        </row>
        <row r="50">
          <cell r="B50" t="str">
            <v>POLY BAG LỚN</v>
          </cell>
        </row>
        <row r="51">
          <cell r="B51" t="str">
            <v>POLY BAG THÙNG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BOM"/>
      <sheetName val="Size Set"/>
      <sheetName val="Size Set 2"/>
      <sheetName val="POM"/>
    </sheetNames>
    <sheetDataSet>
      <sheetData sheetId="0">
        <row r="3">
          <cell r="B3" t="str">
            <v>Tourist Tee Kids</v>
          </cell>
          <cell r="E3" t="str">
            <v>Base Size</v>
          </cell>
          <cell r="I3">
            <v>45506</v>
          </cell>
        </row>
        <row r="4">
          <cell r="B4" t="str">
            <v>TBD</v>
          </cell>
          <cell r="F4" t="str">
            <v>Kids Apparel</v>
          </cell>
          <cell r="I4" t="str">
            <v>New</v>
          </cell>
        </row>
        <row r="5">
          <cell r="B5" t="str">
            <v>2024 S4</v>
          </cell>
          <cell r="F5" t="str">
            <v>BJ Kang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94"/>
  <sheetViews>
    <sheetView tabSelected="1" view="pageBreakPreview" zoomScale="40" zoomScaleNormal="40" zoomScaleSheetLayoutView="40" zoomScalePageLayoutView="25" workbookViewId="0">
      <selection activeCell="T5" sqref="T5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54296875" style="49" customWidth="1"/>
    <col min="4" max="4" width="28.1796875" style="49" customWidth="1"/>
    <col min="5" max="5" width="26.08984375" style="49" customWidth="1"/>
    <col min="6" max="6" width="22.54296875" style="49" customWidth="1"/>
    <col min="7" max="7" width="20" style="50" customWidth="1"/>
    <col min="8" max="8" width="20" style="49" customWidth="1"/>
    <col min="9" max="9" width="20.90625" style="49" customWidth="1"/>
    <col min="10" max="10" width="16" style="49" customWidth="1"/>
    <col min="11" max="11" width="17.54296875" style="49" customWidth="1"/>
    <col min="12" max="12" width="20.179687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0.36328125" style="49" customWidth="1"/>
    <col min="18" max="16384" width="9.1796875" style="49"/>
  </cols>
  <sheetData>
    <row r="1" spans="1:25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02" t="s">
        <v>73</v>
      </c>
      <c r="O1" s="402" t="s">
        <v>73</v>
      </c>
      <c r="P1" s="403" t="s">
        <v>74</v>
      </c>
      <c r="Q1" s="403"/>
    </row>
    <row r="2" spans="1:25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02" t="s">
        <v>75</v>
      </c>
      <c r="O2" s="402" t="s">
        <v>75</v>
      </c>
      <c r="P2" s="404" t="s">
        <v>76</v>
      </c>
      <c r="Q2" s="404"/>
    </row>
    <row r="3" spans="1:25" s="1" customFormat="1" ht="40" customHeight="1">
      <c r="A3" s="53"/>
      <c r="B3" s="53"/>
      <c r="C3" s="53"/>
      <c r="D3" s="53"/>
      <c r="E3" s="258"/>
      <c r="F3" s="53"/>
      <c r="G3" s="53"/>
      <c r="H3" s="53"/>
      <c r="I3" s="53"/>
      <c r="J3" s="53"/>
      <c r="K3" s="53"/>
      <c r="L3" s="55"/>
      <c r="M3" s="55"/>
      <c r="N3" s="402" t="s">
        <v>77</v>
      </c>
      <c r="O3" s="402" t="s">
        <v>77</v>
      </c>
      <c r="P3" s="405" t="s">
        <v>79</v>
      </c>
      <c r="Q3" s="403"/>
    </row>
    <row r="4" spans="1:25" s="2" customFormat="1" ht="33" customHeight="1" thickBot="1">
      <c r="B4" s="3" t="s">
        <v>437</v>
      </c>
      <c r="G4" s="4"/>
      <c r="H4" s="2" t="str">
        <f>UPPER(G3)</f>
        <v/>
      </c>
    </row>
    <row r="5" spans="1:25" s="2" customFormat="1" ht="58" customHeight="1">
      <c r="B5" s="5" t="s">
        <v>0</v>
      </c>
      <c r="C5" s="5"/>
      <c r="D5" s="3"/>
      <c r="F5" s="6"/>
      <c r="G5" s="407" t="s">
        <v>455</v>
      </c>
      <c r="H5" s="408"/>
      <c r="I5" s="408"/>
      <c r="J5" s="408"/>
      <c r="K5" s="408"/>
      <c r="L5" s="408"/>
      <c r="M5" s="409"/>
    </row>
    <row r="6" spans="1:25" s="7" customFormat="1" ht="58" customHeight="1">
      <c r="B6" s="8" t="s">
        <v>43</v>
      </c>
      <c r="C6" s="8"/>
      <c r="D6" s="9" t="s">
        <v>219</v>
      </c>
      <c r="E6" s="11"/>
      <c r="F6" s="8"/>
      <c r="G6" s="410"/>
      <c r="H6" s="411"/>
      <c r="I6" s="411"/>
      <c r="J6" s="411"/>
      <c r="K6" s="411"/>
      <c r="L6" s="411"/>
      <c r="M6" s="412"/>
      <c r="N6" s="10"/>
      <c r="O6" s="10"/>
      <c r="P6" s="10"/>
      <c r="Q6" s="10"/>
    </row>
    <row r="7" spans="1:25" s="7" customFormat="1" ht="58" customHeight="1">
      <c r="B7" s="8" t="s">
        <v>44</v>
      </c>
      <c r="C7" s="8"/>
      <c r="D7" s="9" t="s">
        <v>438</v>
      </c>
      <c r="E7" s="9"/>
      <c r="F7" s="8"/>
      <c r="G7" s="410"/>
      <c r="H7" s="411"/>
      <c r="I7" s="411"/>
      <c r="J7" s="411"/>
      <c r="K7" s="411"/>
      <c r="L7" s="411"/>
      <c r="M7" s="412"/>
      <c r="N7" s="10"/>
      <c r="O7" s="10"/>
      <c r="P7" s="10"/>
      <c r="Q7" s="10"/>
    </row>
    <row r="8" spans="1:25" s="7" customFormat="1" ht="77" customHeight="1" thickBot="1">
      <c r="B8" s="8" t="s">
        <v>45</v>
      </c>
      <c r="C8" s="8"/>
      <c r="D8" s="406" t="s">
        <v>439</v>
      </c>
      <c r="E8" s="406"/>
      <c r="F8" s="406"/>
      <c r="G8" s="413"/>
      <c r="H8" s="414"/>
      <c r="I8" s="414"/>
      <c r="J8" s="414"/>
      <c r="K8" s="414"/>
      <c r="L8" s="414"/>
      <c r="M8" s="415"/>
      <c r="N8" s="10"/>
      <c r="O8" s="10"/>
      <c r="P8" s="10"/>
      <c r="Q8" s="10"/>
      <c r="Y8" s="268"/>
    </row>
    <row r="9" spans="1:25" s="12" customFormat="1" ht="48.65" customHeight="1">
      <c r="B9" s="13" t="s">
        <v>1</v>
      </c>
      <c r="C9" s="13"/>
      <c r="D9" s="153" t="s">
        <v>220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25" s="12" customFormat="1" ht="48.65" customHeight="1">
      <c r="B10" s="17" t="s">
        <v>2</v>
      </c>
      <c r="C10" s="17"/>
      <c r="D10" s="152" t="s">
        <v>411</v>
      </c>
      <c r="E10" s="18"/>
      <c r="F10" s="18"/>
      <c r="G10" s="19"/>
      <c r="H10" s="18"/>
      <c r="I10" s="20"/>
      <c r="J10" s="203" t="s">
        <v>46</v>
      </c>
      <c r="K10" s="20"/>
      <c r="L10" s="204"/>
      <c r="M10" s="20" t="s">
        <v>409</v>
      </c>
      <c r="N10" s="21"/>
      <c r="O10" s="21"/>
      <c r="P10" s="21"/>
      <c r="Q10" s="21"/>
    </row>
    <row r="11" spans="1:25" s="12" customFormat="1" ht="95" customHeight="1">
      <c r="B11" s="20" t="s">
        <v>3</v>
      </c>
      <c r="C11" s="20"/>
      <c r="D11" s="418"/>
      <c r="E11" s="419"/>
      <c r="F11" s="419"/>
      <c r="G11" s="22"/>
      <c r="H11" s="23"/>
      <c r="I11" s="20"/>
      <c r="J11" s="203" t="s">
        <v>4</v>
      </c>
      <c r="K11" s="20"/>
      <c r="L11" s="204"/>
      <c r="M11" s="416" t="s">
        <v>412</v>
      </c>
      <c r="N11" s="416"/>
      <c r="O11" s="416"/>
      <c r="P11" s="416"/>
      <c r="Q11" s="416"/>
    </row>
    <row r="12" spans="1:25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3" t="s">
        <v>40</v>
      </c>
      <c r="M12" s="20" t="s">
        <v>112</v>
      </c>
      <c r="N12" s="20"/>
      <c r="O12" s="26"/>
      <c r="P12" s="26"/>
      <c r="Q12" s="21"/>
    </row>
    <row r="13" spans="1:25" s="12" customFormat="1" ht="48.65" customHeight="1">
      <c r="B13" s="420"/>
      <c r="C13" s="420"/>
      <c r="D13" s="420"/>
      <c r="E13" s="420"/>
      <c r="F13" s="420"/>
      <c r="G13" s="25"/>
      <c r="H13" s="26"/>
      <c r="I13" s="20"/>
      <c r="J13" s="203" t="s">
        <v>6</v>
      </c>
      <c r="K13" s="20"/>
      <c r="L13" s="204"/>
      <c r="M13" s="21"/>
      <c r="N13" s="26"/>
      <c r="O13" s="21"/>
      <c r="P13" s="21"/>
      <c r="Q13" s="26"/>
    </row>
    <row r="14" spans="1:25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3" t="s">
        <v>8</v>
      </c>
      <c r="K14" s="20"/>
      <c r="L14" s="204"/>
      <c r="M14" s="21" t="s">
        <v>214</v>
      </c>
      <c r="N14" s="21"/>
      <c r="O14" s="21"/>
      <c r="P14" s="21"/>
      <c r="Q14" s="21"/>
    </row>
    <row r="15" spans="1:25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25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60" customHeight="1">
      <c r="B17" s="215"/>
      <c r="C17" s="216" t="s">
        <v>72</v>
      </c>
      <c r="D17" s="216" t="s">
        <v>9</v>
      </c>
      <c r="E17" s="269"/>
      <c r="F17" s="217" t="s">
        <v>56</v>
      </c>
      <c r="G17" s="217">
        <v>2</v>
      </c>
      <c r="H17" s="217">
        <v>4</v>
      </c>
      <c r="I17" s="217">
        <v>6</v>
      </c>
      <c r="J17" s="217">
        <v>8</v>
      </c>
      <c r="K17" s="217">
        <v>10</v>
      </c>
      <c r="L17" s="217"/>
      <c r="M17" s="217"/>
      <c r="N17" s="217"/>
      <c r="O17" s="217"/>
      <c r="P17" s="269"/>
      <c r="Q17" s="270" t="s">
        <v>11</v>
      </c>
    </row>
    <row r="18" spans="1:17" s="218" customFormat="1" ht="80" customHeight="1">
      <c r="B18" s="219" t="s">
        <v>12</v>
      </c>
      <c r="C18" s="259"/>
      <c r="D18" s="265" t="s">
        <v>456</v>
      </c>
      <c r="E18" s="220"/>
      <c r="F18" s="221"/>
      <c r="G18" s="221"/>
      <c r="H18" s="221"/>
      <c r="I18" s="221">
        <v>2</v>
      </c>
      <c r="J18" s="221"/>
      <c r="K18" s="221"/>
      <c r="L18" s="221"/>
      <c r="M18" s="221"/>
      <c r="N18" s="221"/>
      <c r="O18" s="221"/>
      <c r="P18" s="221"/>
      <c r="Q18" s="222">
        <f>SUM(E18:P18)</f>
        <v>2</v>
      </c>
    </row>
    <row r="19" spans="1:17" s="218" customFormat="1" ht="80" customHeight="1">
      <c r="B19" s="219" t="s">
        <v>63</v>
      </c>
      <c r="C19" s="259"/>
      <c r="D19" s="265" t="str">
        <f>D18</f>
        <v>DARKEST NAVY</v>
      </c>
      <c r="E19" s="220"/>
      <c r="F19" s="221"/>
      <c r="G19" s="221"/>
      <c r="H19" s="221"/>
      <c r="I19" s="221">
        <v>1</v>
      </c>
      <c r="J19" s="221"/>
      <c r="K19" s="221"/>
      <c r="L19" s="221"/>
      <c r="M19" s="221"/>
      <c r="N19" s="223"/>
      <c r="O19" s="223"/>
      <c r="P19" s="223"/>
      <c r="Q19" s="222">
        <f>SUM(E19:P19)</f>
        <v>1</v>
      </c>
    </row>
    <row r="20" spans="1:17" s="227" customFormat="1" ht="80" customHeight="1">
      <c r="B20" s="224" t="s">
        <v>13</v>
      </c>
      <c r="C20" s="260"/>
      <c r="D20" s="266" t="str">
        <f>D18</f>
        <v>DARKEST NAVY</v>
      </c>
      <c r="E20" s="225"/>
      <c r="F20" s="226"/>
      <c r="G20" s="226"/>
      <c r="H20" s="226"/>
      <c r="I20" s="226">
        <f t="shared" ref="H20:K20" si="0">SUM(I18:I19)</f>
        <v>3</v>
      </c>
      <c r="J20" s="226"/>
      <c r="K20" s="226"/>
      <c r="L20" s="226"/>
      <c r="M20" s="226"/>
      <c r="N20" s="226"/>
      <c r="O20" s="226"/>
      <c r="P20" s="226"/>
      <c r="Q20" s="226">
        <f>SUM(Q18:Q19)</f>
        <v>3</v>
      </c>
    </row>
    <row r="21" spans="1:17" s="1" customFormat="1" ht="55" customHeight="1">
      <c r="B21" s="287" t="s">
        <v>14</v>
      </c>
      <c r="C21" s="32"/>
      <c r="D21" s="417"/>
      <c r="E21" s="417"/>
      <c r="F21" s="417"/>
      <c r="G21" s="417"/>
      <c r="H21" s="417"/>
      <c r="I21" s="417"/>
      <c r="J21" s="417"/>
      <c r="K21" s="417"/>
      <c r="L21" s="417"/>
      <c r="M21" s="417"/>
      <c r="N21" s="417"/>
      <c r="O21" s="417"/>
      <c r="P21" s="417"/>
      <c r="Q21" s="417"/>
    </row>
    <row r="22" spans="1:17" s="33" customFormat="1" ht="141.5" customHeight="1">
      <c r="A22" s="372" t="s">
        <v>15</v>
      </c>
      <c r="B22" s="372"/>
      <c r="C22" s="372"/>
      <c r="D22" s="208" t="s">
        <v>16</v>
      </c>
      <c r="E22" s="208" t="s">
        <v>17</v>
      </c>
      <c r="F22" s="208" t="s">
        <v>18</v>
      </c>
      <c r="G22" s="207" t="s">
        <v>19</v>
      </c>
      <c r="H22" s="207" t="s">
        <v>20</v>
      </c>
      <c r="I22" s="207" t="s">
        <v>34</v>
      </c>
      <c r="J22" s="207" t="s">
        <v>181</v>
      </c>
      <c r="K22" s="207" t="s">
        <v>179</v>
      </c>
      <c r="L22" s="207" t="s">
        <v>180</v>
      </c>
      <c r="M22" s="207" t="s">
        <v>36</v>
      </c>
      <c r="N22" s="366" t="s">
        <v>51</v>
      </c>
      <c r="O22" s="366"/>
      <c r="P22" s="366"/>
      <c r="Q22" s="366"/>
    </row>
    <row r="23" spans="1:17" s="43" customFormat="1" ht="62" customHeight="1">
      <c r="A23" s="442" t="str">
        <f>$D$18</f>
        <v>DARKEST NAVY</v>
      </c>
      <c r="B23" s="442"/>
      <c r="C23" s="442"/>
      <c r="D23" s="442"/>
      <c r="E23" s="442"/>
      <c r="F23" s="442"/>
      <c r="G23" s="442"/>
      <c r="H23" s="442"/>
      <c r="I23" s="442"/>
      <c r="J23" s="442"/>
      <c r="K23" s="442"/>
      <c r="L23" s="442"/>
      <c r="M23" s="442"/>
      <c r="N23" s="442"/>
      <c r="O23" s="442"/>
      <c r="P23" s="442"/>
      <c r="Q23" s="442"/>
    </row>
    <row r="24" spans="1:17" s="2" customFormat="1" ht="120.5" customHeight="1">
      <c r="A24" s="251">
        <v>1</v>
      </c>
      <c r="B24" s="373" t="str">
        <f>$M$11</f>
        <v>100% COTTON SINGLE JERSEY 190GSM</v>
      </c>
      <c r="C24" s="373"/>
      <c r="D24" s="252" t="s">
        <v>113</v>
      </c>
      <c r="E24" s="252" t="str">
        <f>A23</f>
        <v>DARKEST NAVY</v>
      </c>
      <c r="F24" s="251" t="s">
        <v>10</v>
      </c>
      <c r="G24" s="253">
        <f>$Q$20</f>
        <v>3</v>
      </c>
      <c r="H24" s="254">
        <v>1</v>
      </c>
      <c r="I24" s="255">
        <f>H24*G24</f>
        <v>3</v>
      </c>
      <c r="J24" s="256">
        <f>(I24*1.02%+(I24/50)*0.5)</f>
        <v>6.0600000000000001E-2</v>
      </c>
      <c r="K24" s="256">
        <v>0</v>
      </c>
      <c r="L24" s="256">
        <v>0</v>
      </c>
      <c r="M24" s="257">
        <f>ROUNDUP(SUM(I24:L24),0)</f>
        <v>4</v>
      </c>
      <c r="N24" s="379" t="s">
        <v>457</v>
      </c>
      <c r="O24" s="379"/>
      <c r="P24" s="379"/>
      <c r="Q24" s="379"/>
    </row>
    <row r="25" spans="1:17" s="2" customFormat="1" ht="120.5" customHeight="1">
      <c r="A25" s="251">
        <v>2</v>
      </c>
      <c r="B25" s="373" t="s">
        <v>413</v>
      </c>
      <c r="C25" s="373"/>
      <c r="D25" s="252" t="s">
        <v>211</v>
      </c>
      <c r="E25" s="252" t="str">
        <f>E24</f>
        <v>DARKEST NAVY</v>
      </c>
      <c r="F25" s="251" t="s">
        <v>10</v>
      </c>
      <c r="G25" s="253">
        <f>$Q$20</f>
        <v>3</v>
      </c>
      <c r="H25" s="254">
        <v>0.27</v>
      </c>
      <c r="I25" s="255">
        <f>H25*G25</f>
        <v>0.81</v>
      </c>
      <c r="J25" s="256">
        <f>(I25*1.41%+(I25/50)*0.5)</f>
        <v>1.9521000000000004E-2</v>
      </c>
      <c r="K25" s="256">
        <v>0</v>
      </c>
      <c r="L25" s="256">
        <v>0</v>
      </c>
      <c r="M25" s="257">
        <f>ROUNDUP(SUM(I25:L25),0)</f>
        <v>1</v>
      </c>
      <c r="N25" s="379" t="s">
        <v>458</v>
      </c>
      <c r="O25" s="379"/>
      <c r="P25" s="379"/>
      <c r="Q25" s="379"/>
    </row>
    <row r="26" spans="1:17" s="34" customFormat="1" ht="56" customHeight="1" thickBot="1">
      <c r="B26" s="287" t="s">
        <v>21</v>
      </c>
      <c r="C26" s="35"/>
      <c r="D26" s="35"/>
      <c r="E26" s="35"/>
      <c r="G26" s="36"/>
      <c r="Q26" s="37"/>
    </row>
    <row r="27" spans="1:17" s="51" customFormat="1" ht="68" customHeight="1">
      <c r="A27" s="374" t="s">
        <v>22</v>
      </c>
      <c r="B27" s="375"/>
      <c r="C27" s="375"/>
      <c r="D27" s="375"/>
      <c r="E27" s="376"/>
      <c r="F27" s="261" t="s">
        <v>47</v>
      </c>
      <c r="G27" s="261" t="s">
        <v>23</v>
      </c>
      <c r="H27" s="377" t="s">
        <v>42</v>
      </c>
      <c r="I27" s="378"/>
      <c r="J27" s="263" t="s">
        <v>18</v>
      </c>
      <c r="K27" s="261" t="s">
        <v>48</v>
      </c>
      <c r="L27" s="261" t="s">
        <v>24</v>
      </c>
      <c r="M27" s="262" t="s">
        <v>25</v>
      </c>
      <c r="N27" s="262" t="s">
        <v>26</v>
      </c>
      <c r="O27" s="262" t="s">
        <v>27</v>
      </c>
      <c r="P27" s="400" t="s">
        <v>28</v>
      </c>
      <c r="Q27" s="401"/>
    </row>
    <row r="28" spans="1:17" s="12" customFormat="1" ht="87.5" customHeight="1">
      <c r="A28" s="209">
        <v>1</v>
      </c>
      <c r="B28" s="367" t="s">
        <v>209</v>
      </c>
      <c r="C28" s="368"/>
      <c r="D28" s="368"/>
      <c r="E28" s="368"/>
      <c r="F28" s="337" t="str">
        <f>$A$23</f>
        <v>DARKEST NAVY</v>
      </c>
      <c r="G28" s="271"/>
      <c r="H28" s="365" t="str">
        <f>F28</f>
        <v>DARKEST NAVY</v>
      </c>
      <c r="I28" s="365" t="e">
        <f>#REF!</f>
        <v>#REF!</v>
      </c>
      <c r="J28" s="205" t="s">
        <v>29</v>
      </c>
      <c r="K28" s="205">
        <f>$Q$20</f>
        <v>3</v>
      </c>
      <c r="L28" s="275">
        <v>3.5000000000000003E-2</v>
      </c>
      <c r="M28" s="210">
        <f>ROUNDUP(K28*L28,0)</f>
        <v>1</v>
      </c>
      <c r="N28" s="210"/>
      <c r="O28" s="206">
        <f>M28</f>
        <v>1</v>
      </c>
      <c r="P28" s="361"/>
      <c r="Q28" s="362"/>
    </row>
    <row r="29" spans="1:17" s="43" customFormat="1" ht="110" customHeight="1">
      <c r="A29" s="209">
        <v>2</v>
      </c>
      <c r="B29" s="367" t="s">
        <v>414</v>
      </c>
      <c r="C29" s="368"/>
      <c r="D29" s="368"/>
      <c r="E29" s="368"/>
      <c r="F29" s="274" t="s">
        <v>89</v>
      </c>
      <c r="G29" s="264" t="s">
        <v>89</v>
      </c>
      <c r="H29" s="365" t="str">
        <f t="shared" ref="H29:H31" si="1">F29</f>
        <v>NỀN TRẮNG CHỮ ĐEN</v>
      </c>
      <c r="I29" s="365" t="e">
        <f>#REF!</f>
        <v>#REF!</v>
      </c>
      <c r="J29" s="205" t="s">
        <v>30</v>
      </c>
      <c r="K29" s="205">
        <f t="shared" ref="K29:K31" si="2">$Q$20</f>
        <v>3</v>
      </c>
      <c r="L29" s="211">
        <v>1</v>
      </c>
      <c r="M29" s="205">
        <f t="shared" ref="M29" si="3">L29*K29</f>
        <v>3</v>
      </c>
      <c r="N29" s="210"/>
      <c r="O29" s="206">
        <f t="shared" ref="O29" si="4">M29+N29</f>
        <v>3</v>
      </c>
      <c r="P29" s="361"/>
      <c r="Q29" s="362"/>
    </row>
    <row r="30" spans="1:17" s="43" customFormat="1" ht="87.5" customHeight="1">
      <c r="A30" s="209">
        <v>3</v>
      </c>
      <c r="B30" s="367" t="s">
        <v>215</v>
      </c>
      <c r="C30" s="368"/>
      <c r="D30" s="368"/>
      <c r="E30" s="368"/>
      <c r="F30" s="274" t="s">
        <v>89</v>
      </c>
      <c r="G30" s="264" t="s">
        <v>89</v>
      </c>
      <c r="H30" s="365" t="str">
        <f t="shared" si="1"/>
        <v>NỀN TRẮNG CHỮ ĐEN</v>
      </c>
      <c r="I30" s="365" t="e">
        <f>#REF!</f>
        <v>#REF!</v>
      </c>
      <c r="J30" s="205" t="s">
        <v>30</v>
      </c>
      <c r="K30" s="205">
        <f t="shared" si="2"/>
        <v>3</v>
      </c>
      <c r="L30" s="211">
        <v>1</v>
      </c>
      <c r="M30" s="205">
        <f t="shared" ref="M30" si="5">L30*K30</f>
        <v>3</v>
      </c>
      <c r="N30" s="210"/>
      <c r="O30" s="206">
        <f t="shared" ref="O30" si="6">M30+N30</f>
        <v>3</v>
      </c>
      <c r="P30" s="361"/>
      <c r="Q30" s="362"/>
    </row>
    <row r="31" spans="1:17" s="43" customFormat="1" ht="91" customHeight="1">
      <c r="A31" s="209">
        <v>4</v>
      </c>
      <c r="B31" s="367" t="s">
        <v>440</v>
      </c>
      <c r="C31" s="368"/>
      <c r="D31" s="368"/>
      <c r="E31" s="368"/>
      <c r="F31" s="274" t="s">
        <v>89</v>
      </c>
      <c r="G31" s="264" t="s">
        <v>89</v>
      </c>
      <c r="H31" s="365" t="str">
        <f t="shared" si="1"/>
        <v>NỀN TRẮNG CHỮ ĐEN</v>
      </c>
      <c r="I31" s="365" t="e">
        <f>#REF!</f>
        <v>#REF!</v>
      </c>
      <c r="J31" s="205" t="s">
        <v>30</v>
      </c>
      <c r="K31" s="205">
        <f t="shared" si="2"/>
        <v>3</v>
      </c>
      <c r="L31" s="211">
        <v>1</v>
      </c>
      <c r="M31" s="205">
        <f t="shared" ref="M31" si="7">L31*K31</f>
        <v>3</v>
      </c>
      <c r="N31" s="210"/>
      <c r="O31" s="206">
        <f t="shared" ref="O31" si="8">M31+N31</f>
        <v>3</v>
      </c>
      <c r="P31" s="361"/>
      <c r="Q31" s="362"/>
    </row>
    <row r="32" spans="1:17" s="34" customFormat="1" ht="44" hidden="1" customHeight="1">
      <c r="B32" s="272" t="s">
        <v>65</v>
      </c>
      <c r="C32" s="35"/>
      <c r="D32" s="35"/>
      <c r="E32" s="35"/>
      <c r="G32" s="36"/>
      <c r="Q32" s="37"/>
    </row>
    <row r="33" spans="1:17" s="51" customFormat="1" ht="97" hidden="1" customHeight="1">
      <c r="A33" s="372" t="s">
        <v>22</v>
      </c>
      <c r="B33" s="372"/>
      <c r="C33" s="372"/>
      <c r="D33" s="372"/>
      <c r="E33" s="372"/>
      <c r="F33" s="207" t="s">
        <v>47</v>
      </c>
      <c r="G33" s="207" t="s">
        <v>23</v>
      </c>
      <c r="H33" s="366" t="s">
        <v>42</v>
      </c>
      <c r="I33" s="366"/>
      <c r="J33" s="208" t="s">
        <v>18</v>
      </c>
      <c r="K33" s="207" t="s">
        <v>48</v>
      </c>
      <c r="L33" s="207" t="s">
        <v>24</v>
      </c>
      <c r="M33" s="207" t="s">
        <v>25</v>
      </c>
      <c r="N33" s="207" t="s">
        <v>26</v>
      </c>
      <c r="O33" s="207" t="s">
        <v>27</v>
      </c>
      <c r="P33" s="366" t="s">
        <v>28</v>
      </c>
      <c r="Q33" s="366"/>
    </row>
    <row r="34" spans="1:17" s="247" customFormat="1" ht="97.5" hidden="1" customHeight="1">
      <c r="A34" s="245">
        <v>1</v>
      </c>
      <c r="B34" s="369" t="s">
        <v>230</v>
      </c>
      <c r="C34" s="370"/>
      <c r="D34" s="370"/>
      <c r="E34" s="371"/>
      <c r="F34" s="274" t="s">
        <v>89</v>
      </c>
      <c r="G34" s="246" t="s">
        <v>89</v>
      </c>
      <c r="H34" s="365" t="str">
        <f t="shared" ref="H34:H44" si="9">$D$20</f>
        <v>DARKEST NAVY</v>
      </c>
      <c r="I34" s="365" t="e">
        <f>#REF!</f>
        <v>#REF!</v>
      </c>
      <c r="J34" s="205" t="s">
        <v>30</v>
      </c>
      <c r="K34" s="205">
        <f>$Q$20</f>
        <v>3</v>
      </c>
      <c r="L34" s="211">
        <v>1</v>
      </c>
      <c r="M34" s="205">
        <f>L34*K34</f>
        <v>3</v>
      </c>
      <c r="N34" s="210"/>
      <c r="O34" s="206">
        <f>M34</f>
        <v>3</v>
      </c>
      <c r="P34" s="361" t="s">
        <v>229</v>
      </c>
      <c r="Q34" s="362"/>
    </row>
    <row r="35" spans="1:17" s="247" customFormat="1" ht="65.5" hidden="1" customHeight="1">
      <c r="A35" s="245">
        <v>2</v>
      </c>
      <c r="B35" s="369" t="s">
        <v>221</v>
      </c>
      <c r="C35" s="370"/>
      <c r="D35" s="370"/>
      <c r="E35" s="371"/>
      <c r="F35" s="274" t="s">
        <v>39</v>
      </c>
      <c r="G35" s="274" t="s">
        <v>39</v>
      </c>
      <c r="H35" s="365" t="str">
        <f t="shared" si="9"/>
        <v>DARKEST NAVY</v>
      </c>
      <c r="I35" s="365" t="e">
        <f>#REF!</f>
        <v>#REF!</v>
      </c>
      <c r="J35" s="205" t="s">
        <v>30</v>
      </c>
      <c r="K35" s="205">
        <f t="shared" ref="K35" si="10">$Q$20</f>
        <v>3</v>
      </c>
      <c r="L35" s="211">
        <v>1</v>
      </c>
      <c r="M35" s="205">
        <f t="shared" ref="M35" si="11">L35*K35</f>
        <v>3</v>
      </c>
      <c r="N35" s="210"/>
      <c r="O35" s="206">
        <f t="shared" ref="O35" si="12">N35+M35</f>
        <v>3</v>
      </c>
      <c r="P35" s="363" t="s">
        <v>236</v>
      </c>
      <c r="Q35" s="363"/>
    </row>
    <row r="36" spans="1:17" s="247" customFormat="1" ht="97.5" hidden="1" customHeight="1">
      <c r="A36" s="245">
        <v>3</v>
      </c>
      <c r="B36" s="369" t="s">
        <v>222</v>
      </c>
      <c r="C36" s="370"/>
      <c r="D36" s="370"/>
      <c r="E36" s="371"/>
      <c r="F36" s="274" t="s">
        <v>89</v>
      </c>
      <c r="G36" s="274" t="s">
        <v>89</v>
      </c>
      <c r="H36" s="365" t="str">
        <f t="shared" si="9"/>
        <v>DARKEST NAVY</v>
      </c>
      <c r="I36" s="365" t="e">
        <f>#REF!</f>
        <v>#REF!</v>
      </c>
      <c r="J36" s="205" t="s">
        <v>30</v>
      </c>
      <c r="K36" s="205">
        <f t="shared" ref="K36:K37" si="13">$Q$20</f>
        <v>3</v>
      </c>
      <c r="L36" s="211">
        <v>1</v>
      </c>
      <c r="M36" s="205">
        <f t="shared" ref="M36" si="14">L36*K36</f>
        <v>3</v>
      </c>
      <c r="N36" s="210"/>
      <c r="O36" s="206">
        <f t="shared" ref="O36" si="15">N36+M36</f>
        <v>3</v>
      </c>
      <c r="P36" s="363" t="s">
        <v>231</v>
      </c>
      <c r="Q36" s="364"/>
    </row>
    <row r="37" spans="1:17" s="247" customFormat="1" ht="100" hidden="1" customHeight="1">
      <c r="A37" s="245">
        <v>4</v>
      </c>
      <c r="B37" s="369" t="s">
        <v>223</v>
      </c>
      <c r="C37" s="370"/>
      <c r="D37" s="370"/>
      <c r="E37" s="371"/>
      <c r="F37" s="274" t="s">
        <v>89</v>
      </c>
      <c r="G37" s="274" t="s">
        <v>89</v>
      </c>
      <c r="H37" s="365" t="str">
        <f t="shared" si="9"/>
        <v>DARKEST NAVY</v>
      </c>
      <c r="I37" s="365" t="e">
        <f>#REF!</f>
        <v>#REF!</v>
      </c>
      <c r="J37" s="205" t="s">
        <v>30</v>
      </c>
      <c r="K37" s="205">
        <f t="shared" si="13"/>
        <v>3</v>
      </c>
      <c r="L37" s="211">
        <v>1</v>
      </c>
      <c r="M37" s="205">
        <f t="shared" ref="M37" si="16">L37*K37</f>
        <v>3</v>
      </c>
      <c r="N37" s="210"/>
      <c r="O37" s="206">
        <f t="shared" ref="O37" si="17">N37+M37</f>
        <v>3</v>
      </c>
      <c r="P37" s="363" t="s">
        <v>231</v>
      </c>
      <c r="Q37" s="364"/>
    </row>
    <row r="38" spans="1:17" s="12" customFormat="1" ht="100.5" hidden="1" customHeight="1">
      <c r="A38" s="245">
        <v>5</v>
      </c>
      <c r="B38" s="369" t="s">
        <v>224</v>
      </c>
      <c r="C38" s="370"/>
      <c r="D38" s="370"/>
      <c r="E38" s="371"/>
      <c r="F38" s="274" t="s">
        <v>89</v>
      </c>
      <c r="G38" s="274" t="s">
        <v>89</v>
      </c>
      <c r="H38" s="365" t="str">
        <f t="shared" si="9"/>
        <v>DARKEST NAVY</v>
      </c>
      <c r="I38" s="365" t="e">
        <f>#REF!</f>
        <v>#REF!</v>
      </c>
      <c r="J38" s="205" t="s">
        <v>30</v>
      </c>
      <c r="K38" s="205">
        <f t="shared" ref="K38" si="18">$Q$20</f>
        <v>3</v>
      </c>
      <c r="L38" s="211">
        <v>2</v>
      </c>
      <c r="M38" s="205">
        <f t="shared" ref="M38" si="19">L38*K38</f>
        <v>6</v>
      </c>
      <c r="N38" s="210"/>
      <c r="O38" s="206">
        <f>N38+M38</f>
        <v>6</v>
      </c>
      <c r="P38" s="361" t="s">
        <v>232</v>
      </c>
      <c r="Q38" s="362"/>
    </row>
    <row r="39" spans="1:17" s="12" customFormat="1" ht="50.5" hidden="1" customHeight="1">
      <c r="A39" s="245">
        <v>6</v>
      </c>
      <c r="B39" s="369" t="s">
        <v>234</v>
      </c>
      <c r="C39" s="370"/>
      <c r="D39" s="370"/>
      <c r="E39" s="371"/>
      <c r="F39" s="274" t="s">
        <v>92</v>
      </c>
      <c r="G39" s="274" t="s">
        <v>92</v>
      </c>
      <c r="H39" s="365" t="str">
        <f t="shared" si="9"/>
        <v>DARKEST NAVY</v>
      </c>
      <c r="I39" s="365" t="e">
        <f>#REF!</f>
        <v>#REF!</v>
      </c>
      <c r="J39" s="205" t="s">
        <v>30</v>
      </c>
      <c r="K39" s="205">
        <f t="shared" ref="K39" si="20">$Q$20</f>
        <v>3</v>
      </c>
      <c r="L39" s="211">
        <v>1</v>
      </c>
      <c r="M39" s="205">
        <f t="shared" ref="M39" si="21">L39*K39</f>
        <v>3</v>
      </c>
      <c r="N39" s="210"/>
      <c r="O39" s="206">
        <f t="shared" ref="O39" si="22">N39+M39</f>
        <v>3</v>
      </c>
      <c r="P39" s="361" t="s">
        <v>233</v>
      </c>
      <c r="Q39" s="362"/>
    </row>
    <row r="40" spans="1:17" s="12" customFormat="1" ht="35" hidden="1" customHeight="1">
      <c r="A40" s="245">
        <v>7</v>
      </c>
      <c r="B40" s="369" t="s">
        <v>225</v>
      </c>
      <c r="C40" s="370"/>
      <c r="D40" s="370"/>
      <c r="E40" s="371"/>
      <c r="F40" s="274" t="s">
        <v>92</v>
      </c>
      <c r="G40" s="274" t="s">
        <v>92</v>
      </c>
      <c r="H40" s="365" t="str">
        <f t="shared" si="9"/>
        <v>DARKEST NAVY</v>
      </c>
      <c r="I40" s="365" t="e">
        <f>#REF!</f>
        <v>#REF!</v>
      </c>
      <c r="J40" s="205" t="s">
        <v>30</v>
      </c>
      <c r="K40" s="205">
        <f t="shared" ref="K40" si="23">$Q$20</f>
        <v>3</v>
      </c>
      <c r="L40" s="211">
        <f>1/50</f>
        <v>0.02</v>
      </c>
      <c r="M40" s="205">
        <f t="shared" ref="M40" si="24">L40*K40</f>
        <v>0.06</v>
      </c>
      <c r="N40" s="210"/>
      <c r="O40" s="206">
        <f t="shared" ref="O40" si="25">N40+M40</f>
        <v>0.06</v>
      </c>
      <c r="P40" s="363"/>
      <c r="Q40" s="363"/>
    </row>
    <row r="41" spans="1:17" s="12" customFormat="1" ht="41.5" hidden="1" customHeight="1">
      <c r="A41" s="245">
        <v>8</v>
      </c>
      <c r="B41" s="288" t="s">
        <v>226</v>
      </c>
      <c r="C41" s="289"/>
      <c r="D41" s="289"/>
      <c r="E41" s="290"/>
      <c r="F41" s="274" t="s">
        <v>55</v>
      </c>
      <c r="G41" s="274" t="s">
        <v>55</v>
      </c>
      <c r="H41" s="365" t="str">
        <f t="shared" si="9"/>
        <v>DARKEST NAVY</v>
      </c>
      <c r="I41" s="365" t="e">
        <f>#REF!</f>
        <v>#REF!</v>
      </c>
      <c r="J41" s="205" t="s">
        <v>30</v>
      </c>
      <c r="K41" s="205">
        <f t="shared" ref="K41" si="26">$Q$20</f>
        <v>3</v>
      </c>
      <c r="L41" s="211">
        <v>2</v>
      </c>
      <c r="M41" s="205">
        <f>L41*K41</f>
        <v>6</v>
      </c>
      <c r="N41" s="210"/>
      <c r="O41" s="206">
        <f t="shared" ref="O41" si="27">N41+M41</f>
        <v>6</v>
      </c>
      <c r="P41" s="363"/>
      <c r="Q41" s="363"/>
    </row>
    <row r="42" spans="1:17" s="12" customFormat="1" ht="44.5" hidden="1" customHeight="1">
      <c r="A42" s="245">
        <v>9</v>
      </c>
      <c r="B42" s="288" t="s">
        <v>235</v>
      </c>
      <c r="C42" s="289"/>
      <c r="D42" s="289"/>
      <c r="E42" s="290"/>
      <c r="F42" s="274" t="s">
        <v>55</v>
      </c>
      <c r="G42" s="274" t="s">
        <v>55</v>
      </c>
      <c r="H42" s="439" t="str">
        <f t="shared" si="9"/>
        <v>DARKEST NAVY</v>
      </c>
      <c r="I42" s="440"/>
      <c r="J42" s="205" t="s">
        <v>30</v>
      </c>
      <c r="K42" s="205">
        <f t="shared" ref="K42:K44" si="28">$Q$20</f>
        <v>3</v>
      </c>
      <c r="L42" s="211">
        <v>1</v>
      </c>
      <c r="M42" s="205">
        <f t="shared" ref="M42:M44" si="29">L42*K42</f>
        <v>3</v>
      </c>
      <c r="N42" s="205"/>
      <c r="O42" s="206">
        <f>M42</f>
        <v>3</v>
      </c>
      <c r="P42" s="447"/>
      <c r="Q42" s="448"/>
    </row>
    <row r="43" spans="1:17" s="12" customFormat="1" ht="39.5" hidden="1" customHeight="1">
      <c r="A43" s="273">
        <v>10</v>
      </c>
      <c r="B43" s="288" t="s">
        <v>227</v>
      </c>
      <c r="C43" s="289"/>
      <c r="D43" s="289"/>
      <c r="E43" s="290"/>
      <c r="F43" s="274" t="s">
        <v>55</v>
      </c>
      <c r="G43" s="274" t="s">
        <v>55</v>
      </c>
      <c r="H43" s="439" t="str">
        <f t="shared" si="9"/>
        <v>DARKEST NAVY</v>
      </c>
      <c r="I43" s="440"/>
      <c r="J43" s="205" t="s">
        <v>30</v>
      </c>
      <c r="K43" s="205">
        <f t="shared" si="28"/>
        <v>3</v>
      </c>
      <c r="L43" s="211">
        <v>0.04</v>
      </c>
      <c r="M43" s="205">
        <f t="shared" si="29"/>
        <v>0.12</v>
      </c>
      <c r="N43" s="205"/>
      <c r="O43" s="206">
        <f>M43</f>
        <v>0.12</v>
      </c>
      <c r="P43" s="447"/>
      <c r="Q43" s="448"/>
    </row>
    <row r="44" spans="1:17" s="12" customFormat="1" ht="39" hidden="1" customHeight="1">
      <c r="A44" s="273">
        <v>11</v>
      </c>
      <c r="B44" s="288" t="s">
        <v>202</v>
      </c>
      <c r="C44" s="289"/>
      <c r="D44" s="289"/>
      <c r="E44" s="290"/>
      <c r="F44" s="274" t="s">
        <v>55</v>
      </c>
      <c r="G44" s="274" t="s">
        <v>55</v>
      </c>
      <c r="H44" s="439" t="str">
        <f t="shared" si="9"/>
        <v>DARKEST NAVY</v>
      </c>
      <c r="I44" s="440"/>
      <c r="J44" s="205" t="s">
        <v>30</v>
      </c>
      <c r="K44" s="205">
        <f t="shared" si="28"/>
        <v>3</v>
      </c>
      <c r="L44" s="211">
        <v>0.1</v>
      </c>
      <c r="M44" s="205">
        <f t="shared" si="29"/>
        <v>0.30000000000000004</v>
      </c>
      <c r="N44" s="205"/>
      <c r="O44" s="206">
        <v>4</v>
      </c>
      <c r="P44" s="447"/>
      <c r="Q44" s="448"/>
    </row>
    <row r="45" spans="1:17" s="12" customFormat="1" ht="50.5" customHeight="1">
      <c r="B45" s="276" t="s">
        <v>66</v>
      </c>
      <c r="C45" s="76"/>
      <c r="D45" s="77"/>
      <c r="E45" s="77"/>
      <c r="F45" s="77"/>
      <c r="G45" s="78"/>
      <c r="H45" s="77"/>
      <c r="I45" s="77"/>
      <c r="J45" s="441" t="s">
        <v>31</v>
      </c>
      <c r="K45" s="441"/>
      <c r="L45" s="441"/>
      <c r="M45" s="441"/>
      <c r="N45" s="441"/>
      <c r="O45" s="42"/>
      <c r="P45" s="42"/>
      <c r="Q45" s="43"/>
    </row>
    <row r="46" spans="1:17" s="88" customFormat="1" ht="35.5" customHeight="1">
      <c r="A46" s="88">
        <v>1</v>
      </c>
      <c r="B46" s="244" t="s">
        <v>210</v>
      </c>
      <c r="C46" s="3" t="s">
        <v>410</v>
      </c>
      <c r="D46" s="12"/>
      <c r="E46" s="12"/>
      <c r="F46" s="12"/>
      <c r="G46" s="44"/>
      <c r="H46" s="44"/>
      <c r="I46" s="44"/>
      <c r="J46" s="44"/>
      <c r="K46" s="16"/>
      <c r="L46" s="16"/>
      <c r="M46" s="44"/>
      <c r="N46" s="44"/>
      <c r="O46" s="44"/>
      <c r="P46" s="44"/>
      <c r="Q46" s="44"/>
    </row>
    <row r="47" spans="1:17" s="12" customFormat="1" ht="34.5" customHeight="1">
      <c r="A47" s="88"/>
      <c r="B47" s="431" t="s">
        <v>49</v>
      </c>
      <c r="C47" s="432"/>
      <c r="D47" s="432"/>
      <c r="E47" s="432"/>
      <c r="F47" s="432"/>
      <c r="G47" s="432"/>
      <c r="H47" s="432"/>
      <c r="I47" s="433"/>
      <c r="J47" s="44"/>
      <c r="K47" s="16"/>
      <c r="L47" s="16"/>
      <c r="M47" s="44"/>
      <c r="N47" s="44"/>
      <c r="O47" s="44"/>
      <c r="P47" s="44"/>
      <c r="Q47" s="44"/>
    </row>
    <row r="48" spans="1:17" s="12" customFormat="1" ht="47.5" customHeight="1">
      <c r="A48" s="88"/>
      <c r="B48" s="434" t="s">
        <v>42</v>
      </c>
      <c r="C48" s="435"/>
      <c r="D48" s="436" t="s">
        <v>54</v>
      </c>
      <c r="E48" s="437"/>
      <c r="F48" s="437"/>
      <c r="G48" s="437"/>
      <c r="H48" s="437"/>
      <c r="I48" s="438"/>
      <c r="J48" s="44"/>
      <c r="K48" s="44"/>
      <c r="L48" s="44"/>
      <c r="M48" s="44"/>
      <c r="N48" s="44"/>
      <c r="O48" s="44"/>
      <c r="P48" s="44"/>
      <c r="Q48" s="44"/>
    </row>
    <row r="49" spans="1:17" s="12" customFormat="1" ht="80" customHeight="1">
      <c r="A49" s="88"/>
      <c r="B49" s="427" t="str">
        <f>$D$18</f>
        <v>DARKEST NAVY</v>
      </c>
      <c r="C49" s="427" t="e">
        <f>#REF!</f>
        <v>#REF!</v>
      </c>
      <c r="D49" s="428" t="s">
        <v>459</v>
      </c>
      <c r="E49" s="429"/>
      <c r="F49" s="429"/>
      <c r="G49" s="429"/>
      <c r="H49" s="429"/>
      <c r="I49" s="430"/>
      <c r="J49" s="44"/>
      <c r="K49" s="44"/>
      <c r="L49" s="44"/>
      <c r="M49" s="44"/>
      <c r="N49" s="44"/>
      <c r="O49" s="44"/>
    </row>
    <row r="50" spans="1:17" s="12" customFormat="1" ht="17.5" customHeight="1"/>
    <row r="51" spans="1:17" s="12" customFormat="1" ht="32.5" customHeight="1">
      <c r="A51" s="88"/>
      <c r="B51" s="443" t="s">
        <v>228</v>
      </c>
      <c r="C51" s="444"/>
      <c r="D51" s="445"/>
      <c r="E51" s="445"/>
      <c r="F51" s="445"/>
      <c r="G51" s="445"/>
      <c r="H51" s="445"/>
      <c r="I51" s="446"/>
      <c r="J51" s="44"/>
      <c r="K51" s="44"/>
      <c r="L51" s="44"/>
    </row>
    <row r="52" spans="1:17" s="12" customFormat="1" ht="35.5" customHeight="1">
      <c r="A52" s="88"/>
      <c r="B52" s="397"/>
      <c r="C52" s="398"/>
      <c r="D52" s="248">
        <v>2</v>
      </c>
      <c r="E52" s="248">
        <v>4</v>
      </c>
      <c r="F52" s="248">
        <v>6</v>
      </c>
      <c r="G52" s="248">
        <v>8</v>
      </c>
      <c r="H52" s="248">
        <v>10</v>
      </c>
      <c r="I52" s="248"/>
      <c r="J52" s="44"/>
    </row>
    <row r="53" spans="1:17" s="12" customFormat="1" ht="70" customHeight="1">
      <c r="A53" s="88"/>
      <c r="B53" s="421" t="s">
        <v>208</v>
      </c>
      <c r="C53" s="421"/>
      <c r="D53" s="422" t="s">
        <v>441</v>
      </c>
      <c r="E53" s="423"/>
      <c r="F53" s="423"/>
      <c r="G53" s="423"/>
      <c r="H53" s="423"/>
      <c r="I53" s="424"/>
      <c r="J53" s="44"/>
    </row>
    <row r="54" spans="1:17" s="12" customFormat="1" ht="209.5" customHeight="1">
      <c r="A54" s="88"/>
      <c r="B54" s="425" t="s">
        <v>400</v>
      </c>
      <c r="C54" s="426"/>
      <c r="D54" s="358">
        <v>1.625</v>
      </c>
      <c r="E54" s="358">
        <v>1.625</v>
      </c>
      <c r="F54" s="358">
        <v>1.875</v>
      </c>
      <c r="G54" s="358">
        <v>2.125</v>
      </c>
      <c r="H54" s="358">
        <v>2.375</v>
      </c>
      <c r="I54" s="358"/>
      <c r="J54" s="44"/>
    </row>
    <row r="55" spans="1:17" s="12" customFormat="1" ht="7.5" customHeight="1">
      <c r="A55" s="88"/>
      <c r="B55" s="88"/>
      <c r="C55" s="88"/>
      <c r="D55" s="88"/>
      <c r="E55" s="88"/>
      <c r="F55" s="88"/>
      <c r="G55" s="88"/>
      <c r="H55" s="88"/>
      <c r="I55" s="88"/>
      <c r="J55" s="44"/>
      <c r="K55" s="44"/>
      <c r="L55" s="44"/>
      <c r="M55" s="44"/>
      <c r="N55" s="44"/>
      <c r="O55" s="44"/>
      <c r="P55" s="44"/>
      <c r="Q55" s="44"/>
    </row>
    <row r="56" spans="1:17" s="88" customFormat="1" ht="40.5" customHeight="1">
      <c r="A56" s="13">
        <v>2</v>
      </c>
      <c r="B56" s="244" t="s">
        <v>212</v>
      </c>
      <c r="C56" s="381" t="s">
        <v>201</v>
      </c>
      <c r="D56" s="381"/>
      <c r="E56" s="381"/>
      <c r="F56" s="381"/>
      <c r="G56" s="44"/>
      <c r="H56" s="44"/>
      <c r="I56" s="44"/>
      <c r="J56" s="44"/>
      <c r="K56" s="16"/>
      <c r="L56" s="16"/>
      <c r="M56" s="44"/>
      <c r="N56" s="44"/>
      <c r="O56" s="44"/>
      <c r="P56" s="44"/>
      <c r="Q56" s="44"/>
    </row>
    <row r="57" spans="1:17" s="12" customFormat="1" ht="28" hidden="1">
      <c r="A57" s="88"/>
      <c r="B57" s="383" t="s">
        <v>49</v>
      </c>
      <c r="C57" s="384"/>
      <c r="D57" s="384"/>
      <c r="E57" s="384"/>
      <c r="F57" s="384"/>
      <c r="G57" s="384"/>
      <c r="H57" s="384"/>
      <c r="I57" s="387"/>
      <c r="J57" s="44"/>
      <c r="K57" s="16"/>
      <c r="L57" s="16"/>
      <c r="M57" s="44"/>
      <c r="N57" s="44"/>
      <c r="O57" s="44"/>
      <c r="P57" s="44"/>
      <c r="Q57" s="44"/>
    </row>
    <row r="58" spans="1:17" s="12" customFormat="1" ht="63" hidden="1" customHeight="1">
      <c r="A58" s="88"/>
      <c r="B58" s="389" t="s">
        <v>42</v>
      </c>
      <c r="C58" s="390"/>
      <c r="D58" s="391" t="s">
        <v>69</v>
      </c>
      <c r="E58" s="392"/>
      <c r="F58" s="392"/>
      <c r="G58" s="392"/>
      <c r="H58" s="392"/>
      <c r="I58" s="393"/>
      <c r="J58" s="44"/>
      <c r="K58" s="44"/>
      <c r="L58" s="44"/>
      <c r="M58" s="44"/>
      <c r="N58" s="44"/>
      <c r="O58" s="44"/>
      <c r="P58" s="44"/>
      <c r="Q58" s="44"/>
    </row>
    <row r="59" spans="1:17" s="12" customFormat="1" ht="72" hidden="1" customHeight="1">
      <c r="A59" s="88"/>
      <c r="B59" s="388" t="str">
        <f>$D$20</f>
        <v>DARKEST NAVY</v>
      </c>
      <c r="C59" s="388" t="e">
        <f>#REF!</f>
        <v>#REF!</v>
      </c>
      <c r="D59" s="394" t="s">
        <v>178</v>
      </c>
      <c r="E59" s="395"/>
      <c r="F59" s="395"/>
      <c r="G59" s="395"/>
      <c r="H59" s="395"/>
      <c r="I59" s="396"/>
      <c r="J59" s="44"/>
      <c r="K59" s="44"/>
      <c r="L59" s="44"/>
      <c r="M59" s="44"/>
      <c r="N59" s="44"/>
      <c r="O59" s="44"/>
    </row>
    <row r="60" spans="1:17" s="12" customFormat="1" ht="29.15" hidden="1" customHeight="1">
      <c r="A60" s="88"/>
      <c r="B60" s="212"/>
      <c r="C60" s="213"/>
      <c r="D60" s="214"/>
      <c r="E60" s="201"/>
      <c r="F60" s="201"/>
      <c r="G60" s="201"/>
      <c r="H60" s="201"/>
      <c r="I60" s="202"/>
      <c r="J60" s="44"/>
      <c r="K60" s="44"/>
      <c r="L60" s="44"/>
      <c r="M60" s="44"/>
      <c r="N60" s="44"/>
      <c r="O60" s="44"/>
    </row>
    <row r="61" spans="1:17" s="12" customFormat="1" ht="28" hidden="1">
      <c r="A61" s="88"/>
      <c r="B61" s="383" t="s">
        <v>70</v>
      </c>
      <c r="C61" s="384"/>
      <c r="D61" s="385"/>
      <c r="E61" s="385"/>
      <c r="F61" s="385"/>
      <c r="G61" s="385"/>
      <c r="H61" s="385"/>
      <c r="I61" s="386"/>
      <c r="J61" s="44"/>
      <c r="K61" s="44"/>
      <c r="L61" s="44"/>
    </row>
    <row r="62" spans="1:17" s="12" customFormat="1" ht="56.25" hidden="1" customHeight="1">
      <c r="A62" s="88"/>
      <c r="B62" s="397"/>
      <c r="C62" s="398"/>
      <c r="D62" s="248" t="s">
        <v>182</v>
      </c>
      <c r="E62" s="248" t="s">
        <v>60</v>
      </c>
      <c r="F62" s="248" t="s">
        <v>10</v>
      </c>
      <c r="G62" s="248" t="s">
        <v>57</v>
      </c>
      <c r="H62" s="248" t="s">
        <v>58</v>
      </c>
      <c r="I62" s="248" t="s">
        <v>59</v>
      </c>
      <c r="J62" s="44"/>
    </row>
    <row r="63" spans="1:17" s="12" customFormat="1" ht="67.5" hidden="1" customHeight="1">
      <c r="A63" s="88"/>
      <c r="B63" s="399" t="s">
        <v>183</v>
      </c>
      <c r="C63" s="399"/>
      <c r="D63" s="195"/>
      <c r="E63" s="196"/>
      <c r="F63" s="196"/>
      <c r="G63" s="196"/>
      <c r="H63" s="196"/>
      <c r="I63" s="196"/>
      <c r="J63" s="44"/>
    </row>
    <row r="64" spans="1:17" s="12" customFormat="1" ht="27.5" hidden="1">
      <c r="A64" s="88"/>
      <c r="B64" s="88"/>
      <c r="C64" s="88"/>
      <c r="D64" s="88"/>
      <c r="E64" s="88"/>
      <c r="F64" s="88"/>
      <c r="G64" s="88"/>
      <c r="H64" s="88"/>
      <c r="I64" s="88"/>
      <c r="J64" s="44"/>
      <c r="K64" s="44"/>
      <c r="L64" s="44"/>
      <c r="M64" s="44"/>
      <c r="N64" s="44"/>
      <c r="O64" s="44"/>
      <c r="P64" s="44"/>
      <c r="Q64" s="44"/>
    </row>
    <row r="65" spans="1:17" s="88" customFormat="1" ht="38.5" customHeight="1">
      <c r="A65" s="13">
        <v>3</v>
      </c>
      <c r="B65" s="244" t="s">
        <v>213</v>
      </c>
      <c r="C65" s="99" t="s">
        <v>402</v>
      </c>
      <c r="D65" s="15"/>
      <c r="E65" s="15"/>
      <c r="F65" s="15"/>
      <c r="G65" s="44"/>
      <c r="H65" s="44"/>
      <c r="I65" s="44"/>
      <c r="J65" s="44"/>
      <c r="K65" s="16"/>
      <c r="L65" s="16"/>
      <c r="M65" s="44"/>
      <c r="N65" s="44"/>
      <c r="O65" s="44"/>
      <c r="P65" s="44"/>
      <c r="Q65" s="44"/>
    </row>
    <row r="66" spans="1:17" s="12" customFormat="1" ht="39" customHeight="1">
      <c r="B66" s="382" t="s">
        <v>78</v>
      </c>
      <c r="C66" s="382"/>
      <c r="D66" s="382"/>
      <c r="E66" s="382"/>
      <c r="G66" s="44"/>
      <c r="N66" s="43"/>
      <c r="O66" s="42"/>
      <c r="P66" s="42"/>
      <c r="Q66" s="43"/>
    </row>
    <row r="67" spans="1:17" s="12" customFormat="1" ht="35.25" customHeight="1">
      <c r="A67" s="88">
        <v>1</v>
      </c>
      <c r="B67" s="94" t="s">
        <v>205</v>
      </c>
      <c r="C67" s="88"/>
      <c r="D67" s="88"/>
      <c r="G67" s="44"/>
      <c r="N67" s="43"/>
      <c r="O67" s="42"/>
      <c r="P67" s="42"/>
      <c r="Q67" s="43"/>
    </row>
    <row r="68" spans="1:17" s="12" customFormat="1" ht="35.25" customHeight="1">
      <c r="A68" s="88">
        <v>2</v>
      </c>
      <c r="B68" s="94" t="s">
        <v>206</v>
      </c>
      <c r="C68" s="88"/>
      <c r="D68" s="88"/>
      <c r="G68" s="44"/>
      <c r="N68" s="43"/>
      <c r="O68" s="42"/>
      <c r="P68" s="42"/>
      <c r="Q68" s="43"/>
    </row>
    <row r="69" spans="1:17" s="12" customFormat="1" ht="35.25" customHeight="1">
      <c r="A69" s="88">
        <v>3</v>
      </c>
      <c r="B69" s="94" t="s">
        <v>207</v>
      </c>
      <c r="C69" s="88"/>
      <c r="D69" s="88"/>
      <c r="G69" s="44"/>
      <c r="N69" s="43"/>
      <c r="O69" s="42"/>
      <c r="P69" s="42"/>
      <c r="Q69" s="43"/>
    </row>
    <row r="70" spans="1:17" s="15" customFormat="1" ht="41" customHeight="1">
      <c r="A70" s="13"/>
      <c r="B70" s="249" t="s">
        <v>61</v>
      </c>
      <c r="C70" s="250">
        <v>2</v>
      </c>
      <c r="D70" s="250">
        <v>4</v>
      </c>
      <c r="E70" s="250">
        <v>6</v>
      </c>
      <c r="F70" s="250">
        <v>8</v>
      </c>
      <c r="G70" s="250">
        <v>10</v>
      </c>
      <c r="H70" s="250">
        <v>12</v>
      </c>
      <c r="I70" s="250">
        <v>14</v>
      </c>
      <c r="J70" s="250" t="s">
        <v>11</v>
      </c>
      <c r="M70" s="47"/>
      <c r="N70" s="48"/>
      <c r="O70" s="48"/>
      <c r="P70" s="47"/>
    </row>
    <row r="71" spans="1:17" s="15" customFormat="1" ht="41" customHeight="1">
      <c r="A71" s="13"/>
      <c r="B71" s="249" t="s">
        <v>62</v>
      </c>
      <c r="C71" s="206">
        <f>G20</f>
        <v>0</v>
      </c>
      <c r="D71" s="206">
        <f t="shared" ref="D71:G71" si="30">H20</f>
        <v>0</v>
      </c>
      <c r="E71" s="206">
        <f t="shared" si="30"/>
        <v>3</v>
      </c>
      <c r="F71" s="206">
        <f t="shared" si="30"/>
        <v>0</v>
      </c>
      <c r="G71" s="206">
        <f t="shared" si="30"/>
        <v>0</v>
      </c>
      <c r="H71" s="206">
        <f>L20</f>
        <v>0</v>
      </c>
      <c r="I71" s="206">
        <f t="shared" ref="I71" si="31">M20</f>
        <v>0</v>
      </c>
      <c r="J71" s="206">
        <f>SUM(C71:I71)</f>
        <v>3</v>
      </c>
      <c r="M71" s="47"/>
      <c r="N71" s="48"/>
      <c r="O71" s="48"/>
      <c r="P71" s="47"/>
    </row>
    <row r="72" spans="1:17" s="95" customFormat="1" ht="143.5" customHeight="1">
      <c r="A72" s="380" t="s">
        <v>487</v>
      </c>
      <c r="B72" s="380"/>
      <c r="C72" s="380"/>
      <c r="D72" s="380"/>
      <c r="E72" s="380"/>
      <c r="F72" s="380"/>
      <c r="G72" s="380"/>
      <c r="H72" s="380"/>
      <c r="I72" s="380"/>
      <c r="J72" s="380"/>
      <c r="K72" s="380"/>
      <c r="L72" s="380"/>
      <c r="M72" s="380"/>
      <c r="N72" s="380"/>
      <c r="O72" s="380"/>
      <c r="P72" s="380"/>
      <c r="Q72" s="380"/>
    </row>
    <row r="73" spans="1:17" s="95" customFormat="1" ht="133" customHeight="1">
      <c r="G73" s="96"/>
    </row>
    <row r="74" spans="1:17" s="95" customFormat="1" ht="27.5">
      <c r="G74" s="96"/>
    </row>
    <row r="75" spans="1:17" s="95" customFormat="1" ht="27.5">
      <c r="G75" s="96"/>
    </row>
    <row r="76" spans="1:17" s="95" customFormat="1" ht="27.5">
      <c r="G76" s="96"/>
    </row>
    <row r="77" spans="1:17" s="95" customFormat="1" ht="27.5">
      <c r="G77" s="96"/>
    </row>
    <row r="78" spans="1:17" s="95" customFormat="1" ht="27.5">
      <c r="G78" s="96"/>
    </row>
    <row r="79" spans="1:17" s="95" customFormat="1" ht="27.5">
      <c r="G79" s="96"/>
    </row>
    <row r="80" spans="1:17" s="95" customFormat="1" ht="27.5">
      <c r="G80" s="96"/>
    </row>
    <row r="81" spans="7:7" s="95" customFormat="1" ht="27.5">
      <c r="G81" s="96"/>
    </row>
    <row r="82" spans="7:7" s="95" customFormat="1" ht="27.5">
      <c r="G82" s="96"/>
    </row>
    <row r="83" spans="7:7" s="95" customFormat="1" ht="27.5">
      <c r="G83" s="96"/>
    </row>
    <row r="84" spans="7:7" s="95" customFormat="1" ht="27.5">
      <c r="G84" s="96"/>
    </row>
    <row r="85" spans="7:7" s="95" customFormat="1" ht="27.5">
      <c r="G85" s="96"/>
    </row>
    <row r="86" spans="7:7" s="95" customFormat="1" ht="27.5">
      <c r="G86" s="96"/>
    </row>
    <row r="87" spans="7:7" s="95" customFormat="1" ht="27.5">
      <c r="G87" s="96"/>
    </row>
    <row r="88" spans="7:7" s="95" customFormat="1" ht="27.5">
      <c r="G88" s="96"/>
    </row>
    <row r="89" spans="7:7" s="95" customFormat="1" ht="27.5">
      <c r="G89" s="96"/>
    </row>
    <row r="90" spans="7:7" s="95" customFormat="1" ht="27.5">
      <c r="G90" s="96"/>
    </row>
    <row r="91" spans="7:7" s="95" customFormat="1" ht="27.5">
      <c r="G91" s="96"/>
    </row>
    <row r="92" spans="7:7" s="95" customFormat="1" ht="27.5">
      <c r="G92" s="96"/>
    </row>
    <row r="93" spans="7:7" s="95" customFormat="1" ht="27.5">
      <c r="G93" s="96"/>
    </row>
    <row r="94" spans="7:7" s="95" customFormat="1" ht="27.5">
      <c r="G94" s="96"/>
    </row>
  </sheetData>
  <autoFilter ref="A27:R46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88">
    <mergeCell ref="J45:N45"/>
    <mergeCell ref="A23:Q23"/>
    <mergeCell ref="B51:I51"/>
    <mergeCell ref="P36:Q36"/>
    <mergeCell ref="B34:E34"/>
    <mergeCell ref="H34:I34"/>
    <mergeCell ref="P34:Q34"/>
    <mergeCell ref="B35:E35"/>
    <mergeCell ref="H35:I35"/>
    <mergeCell ref="P42:Q42"/>
    <mergeCell ref="P40:Q40"/>
    <mergeCell ref="P41:Q41"/>
    <mergeCell ref="P43:Q43"/>
    <mergeCell ref="P44:Q44"/>
    <mergeCell ref="H43:I43"/>
    <mergeCell ref="H38:I38"/>
    <mergeCell ref="B39:E39"/>
    <mergeCell ref="B47:I47"/>
    <mergeCell ref="B48:C48"/>
    <mergeCell ref="D48:I48"/>
    <mergeCell ref="H42:I42"/>
    <mergeCell ref="H40:I40"/>
    <mergeCell ref="B40:E40"/>
    <mergeCell ref="H41:I41"/>
    <mergeCell ref="H44:I44"/>
    <mergeCell ref="B52:C52"/>
    <mergeCell ref="B53:C53"/>
    <mergeCell ref="D53:I53"/>
    <mergeCell ref="B54:C54"/>
    <mergeCell ref="B49:C49"/>
    <mergeCell ref="D49:I49"/>
    <mergeCell ref="N22:Q22"/>
    <mergeCell ref="A22:C22"/>
    <mergeCell ref="D8:F8"/>
    <mergeCell ref="G5:M8"/>
    <mergeCell ref="M11:Q11"/>
    <mergeCell ref="D21:Q21"/>
    <mergeCell ref="D11:F11"/>
    <mergeCell ref="B13:F13"/>
    <mergeCell ref="N1:O1"/>
    <mergeCell ref="P1:Q1"/>
    <mergeCell ref="N2:O2"/>
    <mergeCell ref="P2:Q2"/>
    <mergeCell ref="N3:O3"/>
    <mergeCell ref="P3:Q3"/>
    <mergeCell ref="N24:Q24"/>
    <mergeCell ref="B25:C25"/>
    <mergeCell ref="N25:Q25"/>
    <mergeCell ref="A72:Q72"/>
    <mergeCell ref="C56:F56"/>
    <mergeCell ref="B66:E66"/>
    <mergeCell ref="B61:I61"/>
    <mergeCell ref="B57:I57"/>
    <mergeCell ref="B59:C59"/>
    <mergeCell ref="B58:C58"/>
    <mergeCell ref="D58:I58"/>
    <mergeCell ref="D59:I59"/>
    <mergeCell ref="B62:C62"/>
    <mergeCell ref="B63:C63"/>
    <mergeCell ref="B38:E38"/>
    <mergeCell ref="P27:Q27"/>
    <mergeCell ref="B37:E37"/>
    <mergeCell ref="H37:I37"/>
    <mergeCell ref="A33:E33"/>
    <mergeCell ref="B36:E36"/>
    <mergeCell ref="B24:C24"/>
    <mergeCell ref="A27:E27"/>
    <mergeCell ref="H27:I27"/>
    <mergeCell ref="H36:I36"/>
    <mergeCell ref="P33:Q33"/>
    <mergeCell ref="B28:E28"/>
    <mergeCell ref="H28:I28"/>
    <mergeCell ref="P28:Q28"/>
    <mergeCell ref="H29:I29"/>
    <mergeCell ref="P29:Q29"/>
    <mergeCell ref="B29:E29"/>
    <mergeCell ref="B30:E30"/>
    <mergeCell ref="H30:I30"/>
    <mergeCell ref="P30:Q30"/>
    <mergeCell ref="B31:E31"/>
    <mergeCell ref="H31:I31"/>
    <mergeCell ref="P31:Q31"/>
    <mergeCell ref="H33:I33"/>
    <mergeCell ref="P38:Q38"/>
    <mergeCell ref="P39:Q39"/>
    <mergeCell ref="P35:Q35"/>
    <mergeCell ref="P37:Q37"/>
    <mergeCell ref="H39:I39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31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02" t="s">
        <v>73</v>
      </c>
      <c r="N1" s="402" t="s">
        <v>73</v>
      </c>
      <c r="O1" s="403" t="s">
        <v>74</v>
      </c>
      <c r="P1" s="403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02" t="s">
        <v>75</v>
      </c>
      <c r="N2" s="402" t="s">
        <v>75</v>
      </c>
      <c r="O2" s="404" t="s">
        <v>76</v>
      </c>
      <c r="P2" s="404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02" t="s">
        <v>77</v>
      </c>
      <c r="N3" s="402" t="s">
        <v>77</v>
      </c>
      <c r="O3" s="405" t="s">
        <v>79</v>
      </c>
      <c r="P3" s="403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29" t="s">
        <v>139</v>
      </c>
      <c r="H5" s="530"/>
      <c r="I5" s="530"/>
      <c r="J5" s="530"/>
      <c r="K5" s="530"/>
      <c r="L5" s="531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32"/>
      <c r="H6" s="533"/>
      <c r="I6" s="533"/>
      <c r="J6" s="533"/>
      <c r="K6" s="533"/>
      <c r="L6" s="534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32"/>
      <c r="H7" s="533"/>
      <c r="I7" s="533"/>
      <c r="J7" s="533"/>
      <c r="K7" s="533"/>
      <c r="L7" s="534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06" t="s">
        <v>142</v>
      </c>
      <c r="E8" s="406"/>
      <c r="F8" s="406"/>
      <c r="G8" s="535"/>
      <c r="H8" s="536"/>
      <c r="I8" s="536"/>
      <c r="J8" s="536"/>
      <c r="K8" s="536"/>
      <c r="L8" s="537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18">
        <v>44964</v>
      </c>
      <c r="E11" s="419"/>
      <c r="F11" s="419"/>
      <c r="G11" s="22"/>
      <c r="H11" s="23"/>
      <c r="I11" s="20"/>
      <c r="J11" s="20" t="s">
        <v>4</v>
      </c>
      <c r="K11" s="20"/>
      <c r="L11" s="538" t="s">
        <v>128</v>
      </c>
      <c r="M11" s="538"/>
      <c r="N11" s="538"/>
      <c r="O11" s="538"/>
      <c r="P11" s="538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20"/>
      <c r="C13" s="420"/>
      <c r="D13" s="420"/>
      <c r="E13" s="420"/>
      <c r="F13" s="420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20" t="s">
        <v>147</v>
      </c>
      <c r="E28" s="520"/>
      <c r="F28" s="520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20" t="str">
        <f>+D28</f>
        <v>WASHED BURGUNDY</v>
      </c>
      <c r="E29" s="520"/>
      <c r="F29" s="520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21" t="str">
        <f>+D29</f>
        <v>WASHED BURGUNDY</v>
      </c>
      <c r="E30" s="521"/>
      <c r="F30" s="521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522" t="s">
        <v>130</v>
      </c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/>
      <c r="P43" s="522"/>
    </row>
    <row r="44" spans="1:16" s="1" customFormat="1" ht="59.15" customHeight="1" thickBot="1">
      <c r="B44" s="75" t="s">
        <v>14</v>
      </c>
      <c r="C44" s="32"/>
      <c r="D44" s="523"/>
      <c r="E44" s="523"/>
      <c r="F44" s="523"/>
      <c r="G44" s="523"/>
      <c r="H44" s="523"/>
      <c r="I44" s="523"/>
      <c r="J44" s="523"/>
      <c r="K44" s="523"/>
      <c r="L44" s="523"/>
      <c r="M44" s="523"/>
      <c r="N44" s="523"/>
      <c r="O44" s="523"/>
      <c r="P44" s="523"/>
    </row>
    <row r="45" spans="1:16" s="33" customFormat="1" ht="100.5" thickBot="1">
      <c r="A45" s="524" t="s">
        <v>15</v>
      </c>
      <c r="B45" s="525"/>
      <c r="C45" s="525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26" t="s">
        <v>51</v>
      </c>
      <c r="N45" s="527"/>
      <c r="O45" s="527"/>
      <c r="P45" s="528"/>
    </row>
    <row r="46" spans="1:16" s="43" customFormat="1" ht="45.75" hidden="1" customHeight="1">
      <c r="A46" s="517" t="str">
        <f>D18</f>
        <v>BLACK</v>
      </c>
      <c r="B46" s="518"/>
      <c r="C46" s="518"/>
      <c r="D46" s="518"/>
      <c r="E46" s="518"/>
      <c r="F46" s="518"/>
      <c r="G46" s="518"/>
      <c r="H46" s="518"/>
      <c r="I46" s="518"/>
      <c r="J46" s="518"/>
      <c r="K46" s="518"/>
      <c r="L46" s="518"/>
      <c r="M46" s="518"/>
      <c r="N46" s="518"/>
      <c r="O46" s="518"/>
      <c r="P46" s="519"/>
    </row>
    <row r="47" spans="1:16" s="139" customFormat="1" ht="120" hidden="1" customHeight="1">
      <c r="A47" s="115">
        <v>1</v>
      </c>
      <c r="B47" s="512" t="str">
        <f>$L$11</f>
        <v>100% DRY COTTON FLEECE 410GSM</v>
      </c>
      <c r="C47" s="512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13"/>
      <c r="N47" s="514"/>
      <c r="O47" s="514"/>
      <c r="P47" s="515"/>
    </row>
    <row r="48" spans="1:16" s="139" customFormat="1" ht="89.25" hidden="1" customHeight="1">
      <c r="A48" s="144">
        <v>2</v>
      </c>
      <c r="B48" s="512" t="s">
        <v>149</v>
      </c>
      <c r="C48" s="512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13"/>
      <c r="N48" s="514"/>
      <c r="O48" s="514"/>
      <c r="P48" s="515"/>
    </row>
    <row r="49" spans="1:16" s="139" customFormat="1" ht="129" hidden="1" customHeight="1">
      <c r="A49" s="115">
        <v>3</v>
      </c>
      <c r="B49" s="516" t="s">
        <v>126</v>
      </c>
      <c r="C49" s="516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13"/>
      <c r="N49" s="514"/>
      <c r="O49" s="514"/>
      <c r="P49" s="515"/>
    </row>
    <row r="50" spans="1:16" s="43" customFormat="1" ht="51.75" customHeight="1">
      <c r="A50" s="509" t="str">
        <f>D23</f>
        <v>GREY HEATHER</v>
      </c>
      <c r="B50" s="510"/>
      <c r="C50" s="510"/>
      <c r="D50" s="510"/>
      <c r="E50" s="510"/>
      <c r="F50" s="510"/>
      <c r="G50" s="510"/>
      <c r="H50" s="510"/>
      <c r="I50" s="510"/>
      <c r="J50" s="510"/>
      <c r="K50" s="510"/>
      <c r="L50" s="510"/>
      <c r="M50" s="510"/>
      <c r="N50" s="510"/>
      <c r="O50" s="510"/>
      <c r="P50" s="511"/>
    </row>
    <row r="51" spans="1:16" s="139" customFormat="1" ht="186.75" customHeight="1">
      <c r="A51" s="115">
        <v>1</v>
      </c>
      <c r="B51" s="512" t="str">
        <f>$L$11</f>
        <v>100% DRY COTTON FLEECE 410GSM</v>
      </c>
      <c r="C51" s="512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13" t="s">
        <v>177</v>
      </c>
      <c r="N51" s="514"/>
      <c r="O51" s="514"/>
      <c r="P51" s="515"/>
    </row>
    <row r="52" spans="1:16" s="139" customFormat="1" ht="186.75" customHeight="1">
      <c r="A52" s="144">
        <v>2</v>
      </c>
      <c r="B52" s="512" t="s">
        <v>149</v>
      </c>
      <c r="C52" s="512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13" t="s">
        <v>168</v>
      </c>
      <c r="N52" s="514"/>
      <c r="O52" s="514"/>
      <c r="P52" s="515"/>
    </row>
    <row r="53" spans="1:16" s="139" customFormat="1" ht="186.75" customHeight="1">
      <c r="A53" s="115">
        <v>3</v>
      </c>
      <c r="B53" s="516" t="s">
        <v>126</v>
      </c>
      <c r="C53" s="516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13" t="s">
        <v>169</v>
      </c>
      <c r="N53" s="514"/>
      <c r="O53" s="514"/>
      <c r="P53" s="515"/>
    </row>
    <row r="54" spans="1:16" s="43" customFormat="1" ht="51.75" hidden="1" customHeight="1">
      <c r="A54" s="509" t="str">
        <f>D28</f>
        <v>WASHED BURGUNDY</v>
      </c>
      <c r="B54" s="510"/>
      <c r="C54" s="510"/>
      <c r="D54" s="510"/>
      <c r="E54" s="510"/>
      <c r="F54" s="510"/>
      <c r="G54" s="510"/>
      <c r="H54" s="510"/>
      <c r="I54" s="510"/>
      <c r="J54" s="510"/>
      <c r="K54" s="510"/>
      <c r="L54" s="510"/>
      <c r="M54" s="510"/>
      <c r="N54" s="510"/>
      <c r="O54" s="510"/>
      <c r="P54" s="511"/>
    </row>
    <row r="55" spans="1:16" s="139" customFormat="1" ht="96.75" hidden="1" customHeight="1">
      <c r="A55" s="115">
        <v>1</v>
      </c>
      <c r="B55" s="512" t="str">
        <f>$L$11</f>
        <v>100% DRY COTTON FLEECE 410GSM</v>
      </c>
      <c r="C55" s="512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13"/>
      <c r="N55" s="514"/>
      <c r="O55" s="514"/>
      <c r="P55" s="515"/>
    </row>
    <row r="56" spans="1:16" s="139" customFormat="1" ht="70.5" hidden="1" customHeight="1">
      <c r="A56" s="144">
        <v>2</v>
      </c>
      <c r="B56" s="512" t="s">
        <v>149</v>
      </c>
      <c r="C56" s="512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13"/>
      <c r="N56" s="514"/>
      <c r="O56" s="514"/>
      <c r="P56" s="515"/>
    </row>
    <row r="57" spans="1:16" s="139" customFormat="1" ht="125.25" hidden="1" customHeight="1">
      <c r="A57" s="115">
        <v>3</v>
      </c>
      <c r="B57" s="516" t="s">
        <v>126</v>
      </c>
      <c r="C57" s="516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13"/>
      <c r="N57" s="514"/>
      <c r="O57" s="514"/>
      <c r="P57" s="515"/>
    </row>
    <row r="58" spans="1:16" s="43" customFormat="1" ht="51.75" hidden="1" customHeight="1">
      <c r="A58" s="509" t="str">
        <f>D33</f>
        <v>LIME</v>
      </c>
      <c r="B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1"/>
    </row>
    <row r="59" spans="1:16" s="139" customFormat="1" ht="96.75" hidden="1" customHeight="1">
      <c r="A59" s="115">
        <v>1</v>
      </c>
      <c r="B59" s="512" t="str">
        <f>$L$11</f>
        <v>100% DRY COTTON FLEECE 410GSM</v>
      </c>
      <c r="C59" s="512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13"/>
      <c r="N59" s="514"/>
      <c r="O59" s="514"/>
      <c r="P59" s="515"/>
    </row>
    <row r="60" spans="1:16" s="139" customFormat="1" ht="70.5" hidden="1" customHeight="1">
      <c r="A60" s="144">
        <v>2</v>
      </c>
      <c r="B60" s="512" t="s">
        <v>149</v>
      </c>
      <c r="C60" s="512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13"/>
      <c r="N60" s="514"/>
      <c r="O60" s="514"/>
      <c r="P60" s="515"/>
    </row>
    <row r="61" spans="1:16" s="139" customFormat="1" ht="125.25" hidden="1" customHeight="1">
      <c r="A61" s="115">
        <v>3</v>
      </c>
      <c r="B61" s="516" t="s">
        <v>126</v>
      </c>
      <c r="C61" s="516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13"/>
      <c r="N61" s="514"/>
      <c r="O61" s="514"/>
      <c r="P61" s="515"/>
    </row>
    <row r="62" spans="1:16" s="43" customFormat="1" ht="21.75" customHeight="1">
      <c r="A62" s="509"/>
      <c r="B62" s="510"/>
      <c r="C62" s="510"/>
      <c r="D62" s="510"/>
      <c r="E62" s="510"/>
      <c r="F62" s="510"/>
      <c r="G62" s="510"/>
      <c r="H62" s="510"/>
      <c r="I62" s="510"/>
      <c r="J62" s="510"/>
      <c r="K62" s="510"/>
      <c r="L62" s="510"/>
      <c r="M62" s="510"/>
      <c r="N62" s="510"/>
      <c r="O62" s="510"/>
      <c r="P62" s="511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374" t="s">
        <v>22</v>
      </c>
      <c r="B64" s="499"/>
      <c r="C64" s="499"/>
      <c r="D64" s="499"/>
      <c r="E64" s="500"/>
      <c r="F64" s="72" t="s">
        <v>47</v>
      </c>
      <c r="G64" s="72" t="s">
        <v>23</v>
      </c>
      <c r="H64" s="501" t="s">
        <v>42</v>
      </c>
      <c r="I64" s="502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87" t="s">
        <v>41</v>
      </c>
      <c r="C65" s="487"/>
      <c r="D65" s="487"/>
      <c r="E65" s="487"/>
      <c r="F65" s="82" t="str">
        <f>H65</f>
        <v>BLACK</v>
      </c>
      <c r="G65" s="112"/>
      <c r="H65" s="491" t="str">
        <f>$D$18</f>
        <v>BLACK</v>
      </c>
      <c r="I65" s="490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87" t="s">
        <v>41</v>
      </c>
      <c r="C66" s="487"/>
      <c r="D66" s="487"/>
      <c r="E66" s="487"/>
      <c r="F66" s="82" t="str">
        <f t="shared" ref="F66:F68" si="18">H66</f>
        <v>GREY HEATHER</v>
      </c>
      <c r="G66" s="112" t="s">
        <v>176</v>
      </c>
      <c r="H66" s="491" t="str">
        <f>$D$23</f>
        <v>GREY HEATHER</v>
      </c>
      <c r="I66" s="490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87" t="s">
        <v>41</v>
      </c>
      <c r="C67" s="487"/>
      <c r="D67" s="487"/>
      <c r="E67" s="487"/>
      <c r="F67" s="82" t="str">
        <f t="shared" si="18"/>
        <v>WASHED BURGUNDY</v>
      </c>
      <c r="G67" s="112"/>
      <c r="H67" s="491" t="str">
        <f>$D$28</f>
        <v>WASHED BURGUNDY</v>
      </c>
      <c r="I67" s="490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87" t="s">
        <v>41</v>
      </c>
      <c r="C68" s="487"/>
      <c r="D68" s="487"/>
      <c r="E68" s="487"/>
      <c r="F68" s="82" t="str">
        <f t="shared" si="18"/>
        <v>LIME</v>
      </c>
      <c r="G68" s="112"/>
      <c r="H68" s="491" t="str">
        <f>$D$33</f>
        <v>LIME</v>
      </c>
      <c r="I68" s="490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87" t="s">
        <v>123</v>
      </c>
      <c r="C69" s="487"/>
      <c r="D69" s="487"/>
      <c r="E69" s="487"/>
      <c r="F69" s="493" t="s">
        <v>39</v>
      </c>
      <c r="G69" s="496" t="s">
        <v>131</v>
      </c>
      <c r="H69" s="507" t="str">
        <f t="shared" ref="H69" si="19">$D$18</f>
        <v>BLACK</v>
      </c>
      <c r="I69" s="508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87" t="s">
        <v>123</v>
      </c>
      <c r="C70" s="487"/>
      <c r="D70" s="487"/>
      <c r="E70" s="487"/>
      <c r="F70" s="505" t="s">
        <v>39</v>
      </c>
      <c r="G70" s="506" t="s">
        <v>131</v>
      </c>
      <c r="H70" s="365" t="str">
        <f t="shared" ref="H70" si="21">$D$23</f>
        <v>GREY HEATHER</v>
      </c>
      <c r="I70" s="365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87" t="s">
        <v>123</v>
      </c>
      <c r="C71" s="487"/>
      <c r="D71" s="487"/>
      <c r="E71" s="487"/>
      <c r="F71" s="494" t="s">
        <v>39</v>
      </c>
      <c r="G71" s="497" t="s">
        <v>131</v>
      </c>
      <c r="H71" s="503" t="str">
        <f t="shared" ref="H71" si="23">$D$28</f>
        <v>WASHED BURGUNDY</v>
      </c>
      <c r="I71" s="504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87" t="s">
        <v>123</v>
      </c>
      <c r="C72" s="487"/>
      <c r="D72" s="487"/>
      <c r="E72" s="487"/>
      <c r="F72" s="495" t="s">
        <v>39</v>
      </c>
      <c r="G72" s="498" t="s">
        <v>131</v>
      </c>
      <c r="H72" s="491" t="str">
        <f t="shared" ref="H72" si="25">$D$33</f>
        <v>LIME</v>
      </c>
      <c r="I72" s="490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86" t="s">
        <v>151</v>
      </c>
      <c r="C73" s="487"/>
      <c r="D73" s="487"/>
      <c r="E73" s="487"/>
      <c r="F73" s="493" t="s">
        <v>107</v>
      </c>
      <c r="G73" s="496" t="s">
        <v>152</v>
      </c>
      <c r="H73" s="507" t="str">
        <f t="shared" ref="H73" si="27">$D$18</f>
        <v>BLACK</v>
      </c>
      <c r="I73" s="508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86" t="s">
        <v>151</v>
      </c>
      <c r="C74" s="487"/>
      <c r="D74" s="487"/>
      <c r="E74" s="487"/>
      <c r="F74" s="505"/>
      <c r="G74" s="506"/>
      <c r="H74" s="365" t="str">
        <f t="shared" ref="H74" si="30">$D$23</f>
        <v>GREY HEATHER</v>
      </c>
      <c r="I74" s="365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86" t="s">
        <v>151</v>
      </c>
      <c r="C75" s="487"/>
      <c r="D75" s="487"/>
      <c r="E75" s="487"/>
      <c r="F75" s="494"/>
      <c r="G75" s="497"/>
      <c r="H75" s="503" t="str">
        <f t="shared" ref="H75" si="32">$D$28</f>
        <v>WASHED BURGUNDY</v>
      </c>
      <c r="I75" s="504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86" t="s">
        <v>151</v>
      </c>
      <c r="C76" s="487"/>
      <c r="D76" s="487"/>
      <c r="E76" s="487"/>
      <c r="F76" s="495"/>
      <c r="G76" s="498"/>
      <c r="H76" s="491" t="str">
        <f t="shared" ref="H76" si="34">$D$33</f>
        <v>LIME</v>
      </c>
      <c r="I76" s="490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86" t="s">
        <v>85</v>
      </c>
      <c r="C77" s="487"/>
      <c r="D77" s="487"/>
      <c r="E77" s="487"/>
      <c r="F77" s="493" t="s">
        <v>107</v>
      </c>
      <c r="G77" s="496" t="s">
        <v>86</v>
      </c>
      <c r="H77" s="507" t="str">
        <f t="shared" ref="H77" si="36">$D$18</f>
        <v>BLACK</v>
      </c>
      <c r="I77" s="508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86" t="s">
        <v>85</v>
      </c>
      <c r="C78" s="487"/>
      <c r="D78" s="487"/>
      <c r="E78" s="487"/>
      <c r="F78" s="505"/>
      <c r="G78" s="506"/>
      <c r="H78" s="365" t="str">
        <f t="shared" ref="H78" si="38">$D$23</f>
        <v>GREY HEATHER</v>
      </c>
      <c r="I78" s="365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86" t="s">
        <v>85</v>
      </c>
      <c r="C79" s="487"/>
      <c r="D79" s="487"/>
      <c r="E79" s="487"/>
      <c r="F79" s="494"/>
      <c r="G79" s="497"/>
      <c r="H79" s="503" t="str">
        <f t="shared" ref="H79" si="40">$D$28</f>
        <v>WASHED BURGUNDY</v>
      </c>
      <c r="I79" s="504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86" t="s">
        <v>85</v>
      </c>
      <c r="C80" s="487"/>
      <c r="D80" s="487"/>
      <c r="E80" s="487"/>
      <c r="F80" s="495"/>
      <c r="G80" s="498"/>
      <c r="H80" s="491" t="str">
        <f t="shared" ref="H80" si="42">$D$33</f>
        <v>LIME</v>
      </c>
      <c r="I80" s="490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86" t="s">
        <v>114</v>
      </c>
      <c r="C81" s="487"/>
      <c r="D81" s="487"/>
      <c r="E81" s="487"/>
      <c r="F81" s="493" t="s">
        <v>89</v>
      </c>
      <c r="G81" s="496"/>
      <c r="H81" s="507" t="str">
        <f t="shared" ref="H81" si="44">$D$18</f>
        <v>BLACK</v>
      </c>
      <c r="I81" s="508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86" t="s">
        <v>114</v>
      </c>
      <c r="C82" s="487"/>
      <c r="D82" s="487"/>
      <c r="E82" s="487"/>
      <c r="F82" s="505"/>
      <c r="G82" s="506"/>
      <c r="H82" s="365" t="str">
        <f t="shared" ref="H82" si="46">$D$23</f>
        <v>GREY HEATHER</v>
      </c>
      <c r="I82" s="365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86" t="s">
        <v>114</v>
      </c>
      <c r="C83" s="487"/>
      <c r="D83" s="487"/>
      <c r="E83" s="487"/>
      <c r="F83" s="494"/>
      <c r="G83" s="497"/>
      <c r="H83" s="503" t="str">
        <f t="shared" ref="H83" si="48">$D$28</f>
        <v>WASHED BURGUNDY</v>
      </c>
      <c r="I83" s="504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86" t="s">
        <v>114</v>
      </c>
      <c r="C84" s="487"/>
      <c r="D84" s="487"/>
      <c r="E84" s="487"/>
      <c r="F84" s="495"/>
      <c r="G84" s="498"/>
      <c r="H84" s="491" t="str">
        <f t="shared" ref="H84" si="50">$D$33</f>
        <v>LIME</v>
      </c>
      <c r="I84" s="490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87" t="s">
        <v>87</v>
      </c>
      <c r="C85" s="487"/>
      <c r="D85" s="487"/>
      <c r="E85" s="487"/>
      <c r="F85" s="493" t="s">
        <v>108</v>
      </c>
      <c r="G85" s="496" t="s">
        <v>88</v>
      </c>
      <c r="H85" s="507" t="str">
        <f t="shared" ref="H85" si="52">$D$18</f>
        <v>BLACK</v>
      </c>
      <c r="I85" s="508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87" t="s">
        <v>87</v>
      </c>
      <c r="C86" s="487"/>
      <c r="D86" s="487"/>
      <c r="E86" s="487"/>
      <c r="F86" s="505"/>
      <c r="G86" s="506"/>
      <c r="H86" s="365" t="str">
        <f t="shared" ref="H86" si="55">$D$23</f>
        <v>GREY HEATHER</v>
      </c>
      <c r="I86" s="365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87" t="s">
        <v>87</v>
      </c>
      <c r="C87" s="487"/>
      <c r="D87" s="487"/>
      <c r="E87" s="487"/>
      <c r="F87" s="494"/>
      <c r="G87" s="497"/>
      <c r="H87" s="503" t="str">
        <f t="shared" ref="H87" si="57">$D$28</f>
        <v>WASHED BURGUNDY</v>
      </c>
      <c r="I87" s="504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87" t="s">
        <v>87</v>
      </c>
      <c r="C88" s="487"/>
      <c r="D88" s="487"/>
      <c r="E88" s="487"/>
      <c r="F88" s="495"/>
      <c r="G88" s="498"/>
      <c r="H88" s="491" t="str">
        <f t="shared" ref="H88" si="59">$D$33</f>
        <v>LIME</v>
      </c>
      <c r="I88" s="490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374" t="s">
        <v>22</v>
      </c>
      <c r="B90" s="499"/>
      <c r="C90" s="499"/>
      <c r="D90" s="499"/>
      <c r="E90" s="500"/>
      <c r="F90" s="72" t="s">
        <v>47</v>
      </c>
      <c r="G90" s="72" t="s">
        <v>23</v>
      </c>
      <c r="H90" s="501" t="s">
        <v>42</v>
      </c>
      <c r="I90" s="502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86" t="s">
        <v>132</v>
      </c>
      <c r="C91" s="487"/>
      <c r="D91" s="487"/>
      <c r="E91" s="487"/>
      <c r="F91" s="493" t="s">
        <v>89</v>
      </c>
      <c r="G91" s="496" t="s">
        <v>118</v>
      </c>
      <c r="H91" s="491" t="str">
        <f t="shared" ref="H91" si="61">$D$18</f>
        <v>BLACK</v>
      </c>
      <c r="I91" s="490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86" t="s">
        <v>132</v>
      </c>
      <c r="C92" s="487"/>
      <c r="D92" s="487"/>
      <c r="E92" s="487"/>
      <c r="F92" s="494"/>
      <c r="G92" s="497"/>
      <c r="H92" s="491" t="str">
        <f t="shared" ref="H92" si="66">$D$23</f>
        <v>GREY HEATHER</v>
      </c>
      <c r="I92" s="490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86" t="s">
        <v>132</v>
      </c>
      <c r="C93" s="487"/>
      <c r="D93" s="487"/>
      <c r="E93" s="487"/>
      <c r="F93" s="494"/>
      <c r="G93" s="497"/>
      <c r="H93" s="491" t="str">
        <f t="shared" ref="H93" si="68">$D$28</f>
        <v>WASHED BURGUNDY</v>
      </c>
      <c r="I93" s="490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86" t="s">
        <v>132</v>
      </c>
      <c r="C94" s="487"/>
      <c r="D94" s="487"/>
      <c r="E94" s="487"/>
      <c r="F94" s="495"/>
      <c r="G94" s="498"/>
      <c r="H94" s="491" t="str">
        <f t="shared" ref="H94" si="70">$D$33</f>
        <v>LIME</v>
      </c>
      <c r="I94" s="490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63" t="s">
        <v>133</v>
      </c>
      <c r="C95" s="492"/>
      <c r="D95" s="492"/>
      <c r="E95" s="464"/>
      <c r="F95" s="493" t="s">
        <v>89</v>
      </c>
      <c r="G95" s="496" t="s">
        <v>118</v>
      </c>
      <c r="H95" s="491" t="str">
        <f t="shared" ref="H95:H123" si="72">$D$18</f>
        <v>BLACK</v>
      </c>
      <c r="I95" s="490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63" t="s">
        <v>133</v>
      </c>
      <c r="C96" s="492"/>
      <c r="D96" s="492"/>
      <c r="E96" s="464"/>
      <c r="F96" s="494"/>
      <c r="G96" s="497"/>
      <c r="H96" s="491" t="str">
        <f t="shared" ref="H96:H124" si="73">$D$23</f>
        <v>GREY HEATHER</v>
      </c>
      <c r="I96" s="490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63" t="s">
        <v>133</v>
      </c>
      <c r="C97" s="492"/>
      <c r="D97" s="492"/>
      <c r="E97" s="464"/>
      <c r="F97" s="494"/>
      <c r="G97" s="497"/>
      <c r="H97" s="491" t="str">
        <f t="shared" ref="H97:H121" si="74">$D$28</f>
        <v>WASHED BURGUNDY</v>
      </c>
      <c r="I97" s="490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63" t="s">
        <v>133</v>
      </c>
      <c r="C98" s="492"/>
      <c r="D98" s="492"/>
      <c r="E98" s="464"/>
      <c r="F98" s="495"/>
      <c r="G98" s="498"/>
      <c r="H98" s="491" t="str">
        <f t="shared" ref="H98:H122" si="76">$D$33</f>
        <v>LIME</v>
      </c>
      <c r="I98" s="490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63" t="s">
        <v>153</v>
      </c>
      <c r="C99" s="492"/>
      <c r="D99" s="492"/>
      <c r="E99" s="464"/>
      <c r="F99" s="493" t="s">
        <v>91</v>
      </c>
      <c r="G99" s="496" t="s">
        <v>174</v>
      </c>
      <c r="H99" s="491" t="str">
        <f t="shared" si="72"/>
        <v>BLACK</v>
      </c>
      <c r="I99" s="490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63" t="s">
        <v>153</v>
      </c>
      <c r="C100" s="492"/>
      <c r="D100" s="492"/>
      <c r="E100" s="464"/>
      <c r="F100" s="494"/>
      <c r="G100" s="497"/>
      <c r="H100" s="491" t="str">
        <f t="shared" si="73"/>
        <v>GREY HEATHER</v>
      </c>
      <c r="I100" s="490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63" t="s">
        <v>153</v>
      </c>
      <c r="C101" s="492"/>
      <c r="D101" s="492"/>
      <c r="E101" s="464"/>
      <c r="F101" s="494"/>
      <c r="G101" s="497"/>
      <c r="H101" s="491" t="str">
        <f t="shared" si="74"/>
        <v>WASHED BURGUNDY</v>
      </c>
      <c r="I101" s="490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63" t="s">
        <v>153</v>
      </c>
      <c r="C102" s="492"/>
      <c r="D102" s="492"/>
      <c r="E102" s="464"/>
      <c r="F102" s="495"/>
      <c r="G102" s="498"/>
      <c r="H102" s="491" t="str">
        <f t="shared" si="76"/>
        <v>LIME</v>
      </c>
      <c r="I102" s="490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63" t="s">
        <v>116</v>
      </c>
      <c r="C103" s="492"/>
      <c r="D103" s="492"/>
      <c r="E103" s="464"/>
      <c r="F103" s="82" t="s">
        <v>92</v>
      </c>
      <c r="G103" s="82"/>
      <c r="H103" s="491" t="str">
        <f t="shared" si="72"/>
        <v>BLACK</v>
      </c>
      <c r="I103" s="490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63" t="s">
        <v>116</v>
      </c>
      <c r="C104" s="492"/>
      <c r="D104" s="492"/>
      <c r="E104" s="464"/>
      <c r="F104" s="82" t="s">
        <v>92</v>
      </c>
      <c r="G104" s="82"/>
      <c r="H104" s="491" t="str">
        <f t="shared" si="73"/>
        <v>GREY HEATHER</v>
      </c>
      <c r="I104" s="490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63" t="s">
        <v>116</v>
      </c>
      <c r="C105" s="492"/>
      <c r="D105" s="492"/>
      <c r="E105" s="464"/>
      <c r="F105" s="82" t="s">
        <v>92</v>
      </c>
      <c r="G105" s="82"/>
      <c r="H105" s="491" t="str">
        <f t="shared" si="74"/>
        <v>WASHED BURGUNDY</v>
      </c>
      <c r="I105" s="490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63" t="s">
        <v>116</v>
      </c>
      <c r="C106" s="492"/>
      <c r="D106" s="492"/>
      <c r="E106" s="464"/>
      <c r="F106" s="82" t="s">
        <v>92</v>
      </c>
      <c r="G106" s="82"/>
      <c r="H106" s="491" t="str">
        <f t="shared" si="76"/>
        <v>LIME</v>
      </c>
      <c r="I106" s="490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86" t="s">
        <v>93</v>
      </c>
      <c r="C107" s="487"/>
      <c r="D107" s="487"/>
      <c r="E107" s="487"/>
      <c r="F107" s="82" t="s">
        <v>55</v>
      </c>
      <c r="G107" s="82"/>
      <c r="H107" s="491" t="str">
        <f t="shared" si="72"/>
        <v>BLACK</v>
      </c>
      <c r="I107" s="490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86" t="s">
        <v>93</v>
      </c>
      <c r="C108" s="487"/>
      <c r="D108" s="487"/>
      <c r="E108" s="487"/>
      <c r="F108" s="82" t="s">
        <v>55</v>
      </c>
      <c r="G108" s="82"/>
      <c r="H108" s="491" t="str">
        <f t="shared" si="73"/>
        <v>GREY HEATHER</v>
      </c>
      <c r="I108" s="490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86" t="s">
        <v>93</v>
      </c>
      <c r="C109" s="487"/>
      <c r="D109" s="487"/>
      <c r="E109" s="487"/>
      <c r="F109" s="82" t="s">
        <v>55</v>
      </c>
      <c r="G109" s="82"/>
      <c r="H109" s="491" t="str">
        <f t="shared" si="74"/>
        <v>WASHED BURGUNDY</v>
      </c>
      <c r="I109" s="490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86" t="s">
        <v>93</v>
      </c>
      <c r="C110" s="487"/>
      <c r="D110" s="487"/>
      <c r="E110" s="487"/>
      <c r="F110" s="82" t="s">
        <v>55</v>
      </c>
      <c r="G110" s="82"/>
      <c r="H110" s="491" t="str">
        <f t="shared" si="76"/>
        <v>LIME</v>
      </c>
      <c r="I110" s="490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86" t="s">
        <v>94</v>
      </c>
      <c r="C111" s="487"/>
      <c r="D111" s="487"/>
      <c r="E111" s="487"/>
      <c r="F111" s="82" t="s">
        <v>55</v>
      </c>
      <c r="G111" s="82"/>
      <c r="H111" s="491" t="str">
        <f t="shared" si="72"/>
        <v>BLACK</v>
      </c>
      <c r="I111" s="490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86" t="s">
        <v>94</v>
      </c>
      <c r="C112" s="487"/>
      <c r="D112" s="487"/>
      <c r="E112" s="487"/>
      <c r="F112" s="82" t="s">
        <v>55</v>
      </c>
      <c r="G112" s="82"/>
      <c r="H112" s="491" t="str">
        <f t="shared" si="73"/>
        <v>GREY HEATHER</v>
      </c>
      <c r="I112" s="490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86" t="s">
        <v>94</v>
      </c>
      <c r="C113" s="487"/>
      <c r="D113" s="487"/>
      <c r="E113" s="487"/>
      <c r="F113" s="82" t="s">
        <v>55</v>
      </c>
      <c r="G113" s="82"/>
      <c r="H113" s="491" t="str">
        <f t="shared" si="74"/>
        <v>WASHED BURGUNDY</v>
      </c>
      <c r="I113" s="490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86" t="s">
        <v>94</v>
      </c>
      <c r="C114" s="487"/>
      <c r="D114" s="487"/>
      <c r="E114" s="487"/>
      <c r="F114" s="82" t="s">
        <v>55</v>
      </c>
      <c r="G114" s="82"/>
      <c r="H114" s="491" t="str">
        <f t="shared" si="76"/>
        <v>LIME</v>
      </c>
      <c r="I114" s="490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86" t="s">
        <v>95</v>
      </c>
      <c r="C115" s="487"/>
      <c r="D115" s="487"/>
      <c r="E115" s="487"/>
      <c r="F115" s="82" t="s">
        <v>92</v>
      </c>
      <c r="G115" s="82"/>
      <c r="H115" s="491" t="str">
        <f t="shared" si="72"/>
        <v>BLACK</v>
      </c>
      <c r="I115" s="490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86" t="s">
        <v>95</v>
      </c>
      <c r="C116" s="487"/>
      <c r="D116" s="487"/>
      <c r="E116" s="487"/>
      <c r="F116" s="82" t="s">
        <v>92</v>
      </c>
      <c r="G116" s="82"/>
      <c r="H116" s="491" t="str">
        <f t="shared" si="73"/>
        <v>GREY HEATHER</v>
      </c>
      <c r="I116" s="490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86" t="s">
        <v>95</v>
      </c>
      <c r="C117" s="487"/>
      <c r="D117" s="487"/>
      <c r="E117" s="487"/>
      <c r="F117" s="82" t="s">
        <v>92</v>
      </c>
      <c r="G117" s="82"/>
      <c r="H117" s="491" t="str">
        <f t="shared" si="74"/>
        <v>WASHED BURGUNDY</v>
      </c>
      <c r="I117" s="490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86" t="s">
        <v>95</v>
      </c>
      <c r="C118" s="487"/>
      <c r="D118" s="487"/>
      <c r="E118" s="487"/>
      <c r="F118" s="82" t="s">
        <v>92</v>
      </c>
      <c r="G118" s="82"/>
      <c r="H118" s="491" t="str">
        <f t="shared" si="76"/>
        <v>LIME</v>
      </c>
      <c r="I118" s="490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63" t="s">
        <v>96</v>
      </c>
      <c r="C119" s="492"/>
      <c r="D119" s="492"/>
      <c r="E119" s="464"/>
      <c r="F119" s="82" t="s">
        <v>38</v>
      </c>
      <c r="G119" s="82"/>
      <c r="H119" s="491" t="str">
        <f t="shared" si="72"/>
        <v>BLACK</v>
      </c>
      <c r="I119" s="490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86" t="s">
        <v>96</v>
      </c>
      <c r="C120" s="487"/>
      <c r="D120" s="487"/>
      <c r="E120" s="487"/>
      <c r="F120" s="82" t="s">
        <v>38</v>
      </c>
      <c r="G120" s="82"/>
      <c r="H120" s="491" t="str">
        <f t="shared" si="73"/>
        <v>GREY HEATHER</v>
      </c>
      <c r="I120" s="490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86" t="s">
        <v>96</v>
      </c>
      <c r="C121" s="487"/>
      <c r="D121" s="487"/>
      <c r="E121" s="487"/>
      <c r="F121" s="82" t="s">
        <v>38</v>
      </c>
      <c r="G121" s="82"/>
      <c r="H121" s="491" t="str">
        <f t="shared" si="74"/>
        <v>WASHED BURGUNDY</v>
      </c>
      <c r="I121" s="490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86" t="s">
        <v>96</v>
      </c>
      <c r="C122" s="487"/>
      <c r="D122" s="487"/>
      <c r="E122" s="487"/>
      <c r="F122" s="82" t="s">
        <v>38</v>
      </c>
      <c r="G122" s="82"/>
      <c r="H122" s="491" t="str">
        <f t="shared" si="76"/>
        <v>LIME</v>
      </c>
      <c r="I122" s="490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86" t="s">
        <v>97</v>
      </c>
      <c r="C123" s="487"/>
      <c r="D123" s="487"/>
      <c r="E123" s="487"/>
      <c r="F123" s="82" t="s">
        <v>92</v>
      </c>
      <c r="G123" s="82"/>
      <c r="H123" s="491" t="str">
        <f t="shared" si="72"/>
        <v>BLACK</v>
      </c>
      <c r="I123" s="490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63" t="s">
        <v>97</v>
      </c>
      <c r="C124" s="492"/>
      <c r="D124" s="492"/>
      <c r="E124" s="464"/>
      <c r="F124" s="82" t="s">
        <v>92</v>
      </c>
      <c r="G124" s="82"/>
      <c r="H124" s="491" t="str">
        <f t="shared" si="73"/>
        <v>GREY HEATHER</v>
      </c>
      <c r="I124" s="490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63" t="s">
        <v>97</v>
      </c>
      <c r="C125" s="492"/>
      <c r="D125" s="492"/>
      <c r="E125" s="464"/>
      <c r="F125" s="82" t="s">
        <v>92</v>
      </c>
      <c r="G125" s="82"/>
      <c r="H125" s="491" t="str">
        <f>$D$28</f>
        <v>WASHED BURGUNDY</v>
      </c>
      <c r="I125" s="490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63" t="s">
        <v>97</v>
      </c>
      <c r="C126" s="492"/>
      <c r="D126" s="492"/>
      <c r="E126" s="464"/>
      <c r="F126" s="82" t="s">
        <v>92</v>
      </c>
      <c r="G126" s="82"/>
      <c r="H126" s="491" t="str">
        <f>$D$33</f>
        <v>LIME</v>
      </c>
      <c r="I126" s="490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86" t="s">
        <v>110</v>
      </c>
      <c r="C127" s="487"/>
      <c r="D127" s="487"/>
      <c r="E127" s="487"/>
      <c r="F127" s="488" t="s">
        <v>111</v>
      </c>
      <c r="G127" s="82"/>
      <c r="H127" s="489" t="s">
        <v>134</v>
      </c>
      <c r="I127" s="490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86" t="s">
        <v>110</v>
      </c>
      <c r="C128" s="487"/>
      <c r="D128" s="487"/>
      <c r="E128" s="487"/>
      <c r="F128" s="488"/>
      <c r="G128" s="82"/>
      <c r="H128" s="489" t="s">
        <v>135</v>
      </c>
      <c r="I128" s="490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86" t="s">
        <v>110</v>
      </c>
      <c r="C129" s="487"/>
      <c r="D129" s="487"/>
      <c r="E129" s="487"/>
      <c r="F129" s="488"/>
      <c r="G129" s="82"/>
      <c r="H129" s="489" t="s">
        <v>136</v>
      </c>
      <c r="I129" s="490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86" t="s">
        <v>110</v>
      </c>
      <c r="C130" s="487"/>
      <c r="D130" s="487"/>
      <c r="E130" s="487"/>
      <c r="F130" s="488"/>
      <c r="G130" s="82"/>
      <c r="H130" s="489">
        <v>41</v>
      </c>
      <c r="I130" s="490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86" t="s">
        <v>110</v>
      </c>
      <c r="C131" s="487"/>
      <c r="D131" s="487"/>
      <c r="E131" s="487"/>
      <c r="F131" s="488"/>
      <c r="G131" s="82"/>
      <c r="H131" s="491">
        <v>42</v>
      </c>
      <c r="I131" s="490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82" t="s">
        <v>31</v>
      </c>
      <c r="K133" s="382"/>
      <c r="L133" s="382"/>
      <c r="M133" s="382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72" t="s">
        <v>49</v>
      </c>
      <c r="C135" s="473"/>
      <c r="D135" s="473"/>
      <c r="E135" s="473"/>
      <c r="F135" s="473"/>
      <c r="G135" s="473"/>
      <c r="H135" s="473"/>
      <c r="I135" s="479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80" t="s">
        <v>99</v>
      </c>
      <c r="E136" s="480"/>
      <c r="F136" s="480" t="s">
        <v>54</v>
      </c>
      <c r="G136" s="480"/>
      <c r="H136" s="480"/>
      <c r="I136" s="480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81" t="s">
        <v>122</v>
      </c>
      <c r="D137" s="483" t="s">
        <v>124</v>
      </c>
      <c r="E137" s="484"/>
      <c r="F137" s="485" t="s">
        <v>137</v>
      </c>
      <c r="G137" s="485"/>
      <c r="H137" s="485"/>
      <c r="I137" s="485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82"/>
      <c r="D138" s="449" t="s">
        <v>125</v>
      </c>
      <c r="E138" s="451"/>
      <c r="F138" s="485" t="s">
        <v>138</v>
      </c>
      <c r="G138" s="485"/>
      <c r="H138" s="485"/>
      <c r="I138" s="485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72"/>
      <c r="C140" s="473"/>
      <c r="D140" s="385"/>
      <c r="E140" s="385"/>
      <c r="F140" s="385"/>
      <c r="G140" s="385"/>
      <c r="H140" s="385"/>
      <c r="I140" s="386"/>
      <c r="J140" s="44"/>
      <c r="K140" s="44"/>
    </row>
    <row r="141" spans="1:16" s="12" customFormat="1" ht="28" hidden="1">
      <c r="A141" s="88"/>
      <c r="B141" s="463"/>
      <c r="C141" s="464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74" t="s">
        <v>119</v>
      </c>
      <c r="C142" s="474"/>
      <c r="D142" s="100"/>
      <c r="E142" s="100">
        <v>2.2000000000000002</v>
      </c>
      <c r="F142" s="475">
        <v>3</v>
      </c>
      <c r="G142" s="476"/>
      <c r="H142" s="476"/>
      <c r="I142" s="477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478" t="s">
        <v>155</v>
      </c>
      <c r="D144" s="478"/>
      <c r="E144" s="478"/>
      <c r="F144" s="478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72" t="s">
        <v>49</v>
      </c>
      <c r="C145" s="473"/>
      <c r="D145" s="473"/>
      <c r="E145" s="473"/>
      <c r="F145" s="473"/>
      <c r="G145" s="473"/>
      <c r="H145" s="473"/>
      <c r="I145" s="479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91" t="s">
        <v>69</v>
      </c>
      <c r="F146" s="392"/>
      <c r="G146" s="392"/>
      <c r="H146" s="392"/>
      <c r="I146" s="393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94" t="s">
        <v>161</v>
      </c>
      <c r="F147" s="395"/>
      <c r="G147" s="395"/>
      <c r="H147" s="395"/>
      <c r="I147" s="396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94" t="s">
        <v>171</v>
      </c>
      <c r="F148" s="395"/>
      <c r="G148" s="395"/>
      <c r="H148" s="395"/>
      <c r="I148" s="396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94" t="s">
        <v>161</v>
      </c>
      <c r="F149" s="395"/>
      <c r="G149" s="395"/>
      <c r="H149" s="395"/>
      <c r="I149" s="396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94" t="s">
        <v>161</v>
      </c>
      <c r="F150" s="395"/>
      <c r="G150" s="395"/>
      <c r="H150" s="395"/>
      <c r="I150" s="396"/>
      <c r="J150" s="44"/>
      <c r="K150" s="44"/>
      <c r="L150" s="44"/>
      <c r="M150" s="44"/>
      <c r="N150" s="44"/>
    </row>
    <row r="151" spans="1:16" s="12" customFormat="1" ht="28">
      <c r="A151" s="88"/>
      <c r="B151" s="472" t="s">
        <v>70</v>
      </c>
      <c r="C151" s="473"/>
      <c r="D151" s="385"/>
      <c r="E151" s="385"/>
      <c r="F151" s="385"/>
      <c r="G151" s="385"/>
      <c r="H151" s="385"/>
      <c r="I151" s="386"/>
      <c r="J151" s="44"/>
      <c r="K151" s="44"/>
    </row>
    <row r="152" spans="1:16" s="12" customFormat="1" ht="56.25" customHeight="1">
      <c r="A152" s="88"/>
      <c r="B152" s="463"/>
      <c r="C152" s="464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65" t="s">
        <v>162</v>
      </c>
      <c r="C153" s="466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67" t="s">
        <v>163</v>
      </c>
      <c r="C154" s="468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69" t="s">
        <v>71</v>
      </c>
      <c r="D157" s="470"/>
      <c r="E157" s="470"/>
      <c r="F157" s="470"/>
      <c r="G157" s="470"/>
      <c r="H157" s="470"/>
      <c r="I157" s="471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49" t="s">
        <v>164</v>
      </c>
      <c r="D158" s="450"/>
      <c r="E158" s="450"/>
      <c r="F158" s="450"/>
      <c r="G158" s="450"/>
      <c r="H158" s="450"/>
      <c r="I158" s="451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49" t="s">
        <v>165</v>
      </c>
      <c r="D159" s="450"/>
      <c r="E159" s="450"/>
      <c r="F159" s="450"/>
      <c r="G159" s="450"/>
      <c r="H159" s="450"/>
      <c r="I159" s="451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52" t="s">
        <v>164</v>
      </c>
      <c r="D160" s="453"/>
      <c r="E160" s="453"/>
      <c r="F160" s="453"/>
      <c r="G160" s="453"/>
      <c r="H160" s="453"/>
      <c r="I160" s="454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55"/>
      <c r="D161" s="456"/>
      <c r="E161" s="456"/>
      <c r="F161" s="456"/>
      <c r="G161" s="456"/>
      <c r="H161" s="456"/>
      <c r="I161" s="457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58"/>
      <c r="D162" s="459"/>
      <c r="E162" s="459"/>
      <c r="F162" s="459"/>
      <c r="G162" s="459"/>
      <c r="H162" s="459"/>
      <c r="I162" s="460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82" t="s">
        <v>78</v>
      </c>
      <c r="C164" s="382"/>
      <c r="D164" s="382"/>
      <c r="E164" s="382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61"/>
      <c r="B170" s="462"/>
      <c r="C170" s="462"/>
      <c r="D170" s="462"/>
      <c r="E170" s="462"/>
      <c r="F170" s="462"/>
      <c r="G170" s="462"/>
      <c r="H170" s="462"/>
      <c r="I170" s="462"/>
      <c r="J170" s="462"/>
      <c r="K170" s="462"/>
      <c r="L170" s="462"/>
      <c r="M170" s="462"/>
      <c r="N170" s="462"/>
      <c r="O170" s="462"/>
      <c r="P170" s="462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6C664-7576-401F-B48E-05DD96613387}">
  <sheetPr>
    <pageSetUpPr fitToPage="1"/>
  </sheetPr>
  <dimension ref="A1:B41"/>
  <sheetViews>
    <sheetView view="pageBreakPreview" topLeftCell="A16" zoomScale="40" zoomScaleNormal="40" zoomScaleSheetLayoutView="40" zoomScalePageLayoutView="25" workbookViewId="0">
      <selection activeCell="A18" sqref="A18"/>
    </sheetView>
  </sheetViews>
  <sheetFormatPr defaultColWidth="9.1796875" defaultRowHeight="20"/>
  <cols>
    <col min="1" max="1" width="103.1796875" style="67" customWidth="1"/>
    <col min="2" max="2" width="181.453125" style="67" customWidth="1"/>
    <col min="3" max="16384" width="9.1796875" style="68"/>
  </cols>
  <sheetData>
    <row r="1" spans="1:2" s="58" customFormat="1" ht="67.5" customHeight="1">
      <c r="A1" s="56"/>
      <c r="B1" s="56"/>
    </row>
    <row r="2" spans="1:2" s="58" customFormat="1" ht="37.5" customHeight="1">
      <c r="A2" s="57" t="str">
        <f>'[12]1. CUTTING DOCKET'!B6</f>
        <v xml:space="preserve">JOB NUMBER:  </v>
      </c>
      <c r="B2" s="57" t="str">
        <f>'[12]1. CUTTING DOCKET'!$D$6</f>
        <v>H06  SS25  S2604</v>
      </c>
    </row>
    <row r="3" spans="1:2" s="58" customFormat="1" ht="37.5" customHeight="1">
      <c r="A3" s="59" t="str">
        <f>'[12]1. CUTTING DOCKET'!B7</f>
        <v xml:space="preserve">STYLE NUMBER: </v>
      </c>
      <c r="B3" s="59" t="str">
        <f>'1. CUTTING DOCKET'!D7</f>
        <v>H06-TS02K</v>
      </c>
    </row>
    <row r="4" spans="1:2" s="58" customFormat="1" ht="37.5" customHeight="1">
      <c r="A4" s="59" t="str">
        <f>'[12]1. CUTTING DOCKET'!B8</f>
        <v xml:space="preserve">STYLE NAME : </v>
      </c>
      <c r="B4" s="59" t="str">
        <f>'1. CUTTING DOCKET'!D8</f>
        <v>VANCOUVER TEE KIDS</v>
      </c>
    </row>
    <row r="5" spans="1:2" s="58" customFormat="1" ht="76" customHeight="1">
      <c r="A5" s="199"/>
      <c r="B5" s="159" t="str">
        <f>'1. CUTTING DOCKET'!$D$18</f>
        <v>DARKEST NAVY</v>
      </c>
    </row>
    <row r="6" spans="1:2" s="62" customFormat="1" ht="69.75" customHeight="1">
      <c r="A6" s="161" t="s">
        <v>32</v>
      </c>
      <c r="B6" s="340" t="str">
        <f>B5</f>
        <v>DARKEST NAVY</v>
      </c>
    </row>
    <row r="7" spans="1:2" s="62" customFormat="1" ht="93" customHeight="1">
      <c r="A7" s="200" t="s">
        <v>33</v>
      </c>
      <c r="B7" s="161" t="str">
        <f>'1. CUTTING DOCKET'!B24</f>
        <v>100% COTTON SINGLE JERSEY 190GSM</v>
      </c>
    </row>
    <row r="8" spans="1:2" s="62" customFormat="1" ht="212.5" customHeight="1">
      <c r="A8" s="162" t="s">
        <v>32</v>
      </c>
      <c r="B8" s="339"/>
    </row>
    <row r="9" spans="1:2" s="62" customFormat="1" ht="94.5" customHeight="1">
      <c r="A9" s="161" t="str">
        <f>'1. CUTTING DOCKET'!B25</f>
        <v>RIB 1X1 - 260GSM</v>
      </c>
      <c r="B9" s="340" t="str">
        <f>B6</f>
        <v>DARKEST NAVY</v>
      </c>
    </row>
    <row r="10" spans="1:2" s="62" customFormat="1" ht="212.5" customHeight="1">
      <c r="A10" s="162" t="s">
        <v>211</v>
      </c>
      <c r="B10" s="280"/>
    </row>
    <row r="11" spans="1:2" s="62" customFormat="1" ht="65" customHeight="1">
      <c r="A11" s="161" t="s">
        <v>209</v>
      </c>
      <c r="B11" s="165" t="str">
        <f>B9</f>
        <v>DARKEST NAVY</v>
      </c>
    </row>
    <row r="12" spans="1:2" s="62" customFormat="1" ht="87" customHeight="1">
      <c r="A12" s="267" t="s">
        <v>249</v>
      </c>
      <c r="B12" s="344"/>
    </row>
    <row r="13" spans="1:2" s="62" customFormat="1" ht="127.5" customHeight="1">
      <c r="A13" s="277" t="str">
        <f>'1. CUTTING DOCKET'!B29</f>
        <v>NHÃN THÀNH PHẦN 100% COTTON
KÍCH THƯỚC: 82.2 *20 MM
CODE: CC-041</v>
      </c>
      <c r="B13" s="338" t="s">
        <v>89</v>
      </c>
    </row>
    <row r="14" spans="1:2" s="62" customFormat="1" ht="318.5" customHeight="1">
      <c r="A14" s="341" t="s">
        <v>403</v>
      </c>
      <c r="B14" s="166"/>
    </row>
    <row r="15" spans="1:2" s="62" customFormat="1" ht="80.5" customHeight="1">
      <c r="A15" s="277" t="str">
        <f>'[12]1. CUTTING DOCKET'!$B$35</f>
        <v>NHÃN HSCO SATIN
CODE: HSC-ML-0002</v>
      </c>
      <c r="B15" s="338" t="s">
        <v>89</v>
      </c>
    </row>
    <row r="16" spans="1:2" s="62" customFormat="1" ht="176" customHeight="1">
      <c r="A16" s="278" t="s">
        <v>216</v>
      </c>
      <c r="B16" s="166"/>
    </row>
    <row r="17" spans="1:2" s="62" customFormat="1" ht="52" customHeight="1">
      <c r="A17" s="277" t="str">
        <f>'1. CUTTING DOCKET'!B31</f>
        <v>NHÃN CHÍNH</v>
      </c>
      <c r="B17" s="338" t="s">
        <v>89</v>
      </c>
    </row>
    <row r="18" spans="1:2" s="62" customFormat="1" ht="235" customHeight="1">
      <c r="A18" s="278" t="s">
        <v>442</v>
      </c>
      <c r="B18" s="343"/>
    </row>
    <row r="19" spans="1:2" s="62" customFormat="1" ht="77" hidden="1" customHeight="1">
      <c r="A19" s="539" t="str">
        <f>'[12]1. CUTTING DOCKET'!B46</f>
        <v>ĐẠN BẮN TREO THẺ BÀI</v>
      </c>
      <c r="B19" s="338" t="s">
        <v>89</v>
      </c>
    </row>
    <row r="20" spans="1:2" s="62" customFormat="1" ht="77" hidden="1" customHeight="1">
      <c r="A20" s="540"/>
      <c r="B20" s="161" t="s">
        <v>237</v>
      </c>
    </row>
    <row r="21" spans="1:2" s="62" customFormat="1" ht="342" hidden="1" customHeight="1">
      <c r="A21" s="279" t="s">
        <v>238</v>
      </c>
      <c r="B21" s="280"/>
    </row>
    <row r="22" spans="1:2" s="62" customFormat="1" ht="54.5" hidden="1" customHeight="1">
      <c r="A22" s="277" t="str">
        <f>'[12]1. CUTTING DOCKET'!B46</f>
        <v>ĐẠN BẮN TREO THẺ BÀI</v>
      </c>
      <c r="B22" s="342" t="s">
        <v>39</v>
      </c>
    </row>
    <row r="23" spans="1:2" s="62" customFormat="1" ht="109" hidden="1" customHeight="1">
      <c r="A23" s="279" t="s">
        <v>239</v>
      </c>
      <c r="B23" s="280"/>
    </row>
    <row r="24" spans="1:2" s="62" customFormat="1" ht="87.5" hidden="1" customHeight="1">
      <c r="A24" s="277" t="str">
        <f>'[12]1. CUTTING DOCKET'!B47</f>
        <v>STICKER BARCODE TẠI THẺ BÀI
KÍCH THƯỚC: 20CMX30CM</v>
      </c>
      <c r="B24" s="342" t="s">
        <v>89</v>
      </c>
    </row>
    <row r="25" spans="1:2" s="62" customFormat="1" ht="180.5" hidden="1" customHeight="1">
      <c r="A25" s="279" t="s">
        <v>240</v>
      </c>
      <c r="B25" s="280"/>
    </row>
    <row r="26" spans="1:2" s="62" customFormat="1" ht="105.5" hidden="1" customHeight="1">
      <c r="A26" s="277" t="str">
        <f>'[12]1. CUTTING DOCKET'!B48</f>
        <v>STICKER BARCODE TẠI POLY BAG
KÍCH THƯỚC: 35CMX55CM</v>
      </c>
      <c r="B26" s="342" t="str">
        <f>B24</f>
        <v>NỀN TRẮNG CHỮ ĐEN</v>
      </c>
    </row>
    <row r="27" spans="1:2" s="62" customFormat="1" ht="203" hidden="1" customHeight="1">
      <c r="A27" s="279" t="s">
        <v>241</v>
      </c>
      <c r="B27" s="280"/>
    </row>
    <row r="28" spans="1:2" s="62" customFormat="1" ht="91.5" hidden="1" customHeight="1">
      <c r="A28" s="277" t="str">
        <f>'[12]1. CUTTING DOCKET'!B49</f>
        <v>STICKER CARTON CHI TIẾT TỪNG CỬA HÀNG</v>
      </c>
      <c r="B28" s="342" t="str">
        <f>B26</f>
        <v>NỀN TRẮNG CHỮ ĐEN</v>
      </c>
    </row>
    <row r="29" spans="1:2" s="62" customFormat="1" ht="164.5" hidden="1" customHeight="1">
      <c r="A29" s="279" t="s">
        <v>204</v>
      </c>
      <c r="B29" s="280"/>
    </row>
    <row r="30" spans="1:2" s="62" customFormat="1" ht="51" hidden="1" customHeight="1">
      <c r="A30" s="277" t="str">
        <f>'[12]1. CUTTING DOCKET'!B50</f>
        <v>POLY BAG LỚN</v>
      </c>
      <c r="B30" s="342" t="s">
        <v>92</v>
      </c>
    </row>
    <row r="31" spans="1:2" s="62" customFormat="1" ht="60.5" hidden="1" customHeight="1">
      <c r="A31" s="279" t="s">
        <v>242</v>
      </c>
      <c r="B31" s="280"/>
    </row>
    <row r="32" spans="1:2" s="62" customFormat="1" ht="47.5" hidden="1" customHeight="1">
      <c r="A32" s="277" t="str">
        <f>'[12]1. CUTTING DOCKET'!B51</f>
        <v>POLY BAG THÙNG</v>
      </c>
      <c r="B32" s="342" t="s">
        <v>92</v>
      </c>
    </row>
    <row r="33" spans="1:2" s="62" customFormat="1" ht="46.5" hidden="1" customHeight="1">
      <c r="A33" s="279" t="s">
        <v>243</v>
      </c>
      <c r="B33" s="280"/>
    </row>
    <row r="34" spans="1:2" s="62" customFormat="1" ht="47.5" hidden="1" customHeight="1">
      <c r="A34" s="277" t="s">
        <v>226</v>
      </c>
      <c r="B34" s="342" t="s">
        <v>92</v>
      </c>
    </row>
    <row r="35" spans="1:2" s="62" customFormat="1" ht="109.5" hidden="1" customHeight="1">
      <c r="A35" s="279" t="s">
        <v>203</v>
      </c>
      <c r="B35" s="280"/>
    </row>
    <row r="36" spans="1:2" s="62" customFormat="1" ht="46.5" hidden="1" customHeight="1">
      <c r="A36" s="277" t="s">
        <v>235</v>
      </c>
      <c r="B36" s="342" t="s">
        <v>92</v>
      </c>
    </row>
    <row r="37" spans="1:2" s="62" customFormat="1" ht="75.5" hidden="1" customHeight="1">
      <c r="A37" s="279" t="s">
        <v>203</v>
      </c>
      <c r="B37" s="280"/>
    </row>
    <row r="38" spans="1:2" s="62" customFormat="1" ht="44" hidden="1" customHeight="1">
      <c r="A38" s="277" t="s">
        <v>227</v>
      </c>
      <c r="B38" s="342" t="s">
        <v>55</v>
      </c>
    </row>
    <row r="39" spans="1:2" s="62" customFormat="1" ht="64.5" hidden="1" customHeight="1">
      <c r="A39" s="279" t="s">
        <v>244</v>
      </c>
      <c r="B39" s="280"/>
    </row>
    <row r="40" spans="1:2" s="62" customFormat="1" ht="43.5" hidden="1" customHeight="1">
      <c r="A40" s="277" t="s">
        <v>202</v>
      </c>
      <c r="B40" s="342" t="str">
        <f>B38</f>
        <v>NATURAL</v>
      </c>
    </row>
    <row r="41" spans="1:2" s="62" customFormat="1" ht="64" hidden="1" customHeight="1">
      <c r="A41" s="279" t="s">
        <v>243</v>
      </c>
      <c r="B41" s="280"/>
    </row>
  </sheetData>
  <mergeCells count="1">
    <mergeCell ref="A19:A20"/>
  </mergeCells>
  <printOptions horizontalCentered="1"/>
  <pageMargins left="0.25" right="0" top="0.60416666666666696" bottom="0.75" header="0" footer="0"/>
  <pageSetup paperSize="9" scale="34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4BE3C-F211-4E53-BDF8-DF6D05A625E5}">
  <dimension ref="A1:P43"/>
  <sheetViews>
    <sheetView view="pageBreakPreview" zoomScale="60" zoomScaleNormal="80" workbookViewId="0">
      <selection activeCell="T10" sqref="T10"/>
    </sheetView>
  </sheetViews>
  <sheetFormatPr defaultColWidth="11.7265625" defaultRowHeight="15.5"/>
  <cols>
    <col min="1" max="1" width="10.1796875" style="345" customWidth="1"/>
    <col min="2" max="2" width="27.08984375" style="345" customWidth="1"/>
    <col min="3" max="3" width="23" style="345" customWidth="1"/>
    <col min="4" max="4" width="9" style="345" customWidth="1"/>
    <col min="5" max="5" width="7.453125" style="345" customWidth="1"/>
    <col min="6" max="6" width="9.1796875" style="345" customWidth="1"/>
    <col min="7" max="7" width="9.26953125" style="345" customWidth="1"/>
    <col min="8" max="8" width="8.08984375" style="345" customWidth="1"/>
    <col min="9" max="9" width="8.54296875" style="345" customWidth="1"/>
    <col min="10" max="10" width="9.1796875" style="345" customWidth="1"/>
    <col min="11" max="11" width="7.90625" style="345" customWidth="1"/>
    <col min="12" max="12" width="8.36328125" style="345" customWidth="1"/>
    <col min="13" max="13" width="7.90625" style="345" customWidth="1"/>
    <col min="14" max="14" width="8.54296875" style="345" customWidth="1"/>
    <col min="15" max="15" width="8.453125" style="345" customWidth="1"/>
    <col min="16" max="16" width="9.1796875" style="345" customWidth="1"/>
    <col min="17" max="16384" width="11.7265625" style="345"/>
  </cols>
  <sheetData>
    <row r="1" spans="1:16">
      <c r="A1" s="541" t="s">
        <v>310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</row>
    <row r="2" spans="1:16">
      <c r="A2" s="541" t="s">
        <v>443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</row>
    <row r="3" spans="1:16">
      <c r="A3" s="346" t="s">
        <v>312</v>
      </c>
      <c r="B3" s="345" t="str">
        <f>[13]Summary!B3</f>
        <v>Tourist Tee Kids</v>
      </c>
      <c r="F3" s="345" t="str">
        <f>[13]Summary!E3</f>
        <v>Base Size</v>
      </c>
      <c r="J3" s="345" t="s">
        <v>314</v>
      </c>
      <c r="K3" s="542">
        <f>[13]Summary!I3</f>
        <v>45506</v>
      </c>
      <c r="L3" s="542"/>
      <c r="O3" s="347"/>
      <c r="P3" s="605"/>
    </row>
    <row r="4" spans="1:16">
      <c r="A4" s="346" t="s">
        <v>315</v>
      </c>
      <c r="B4" s="345" t="str">
        <f>[13]Summary!B4</f>
        <v>TBD</v>
      </c>
      <c r="F4" s="345" t="s">
        <v>316</v>
      </c>
      <c r="H4" s="345" t="str">
        <f>[13]Summary!F4</f>
        <v>Kids Apparel</v>
      </c>
      <c r="J4" s="345" t="s">
        <v>317</v>
      </c>
      <c r="K4" s="345" t="str">
        <f>[13]Summary!I4</f>
        <v>New</v>
      </c>
      <c r="O4" s="347"/>
      <c r="P4" s="606"/>
    </row>
    <row r="5" spans="1:16" ht="16" thickBot="1">
      <c r="A5" s="346" t="s">
        <v>319</v>
      </c>
      <c r="B5" s="345" t="str">
        <f>[13]Summary!B5</f>
        <v>2024 S4</v>
      </c>
      <c r="F5" s="345" t="s">
        <v>321</v>
      </c>
      <c r="H5" s="345" t="str">
        <f>[13]Summary!F5</f>
        <v>BJ Kang</v>
      </c>
      <c r="J5" s="345" t="s">
        <v>444</v>
      </c>
      <c r="K5" s="345" t="s">
        <v>460</v>
      </c>
      <c r="O5" s="347"/>
      <c r="P5" s="607"/>
    </row>
    <row r="6" spans="1:16" ht="16" thickBot="1">
      <c r="A6" s="608" t="s">
        <v>443</v>
      </c>
      <c r="B6" s="609"/>
      <c r="C6" s="609"/>
      <c r="D6" s="609"/>
      <c r="E6" s="609"/>
      <c r="F6" s="609"/>
      <c r="G6" s="609"/>
      <c r="H6" s="609"/>
      <c r="I6" s="609"/>
      <c r="J6" s="609"/>
      <c r="K6" s="609"/>
      <c r="L6" s="609"/>
      <c r="M6" s="609"/>
      <c r="N6" s="609"/>
      <c r="O6" s="609"/>
      <c r="P6" s="610"/>
    </row>
    <row r="7" spans="1:16">
      <c r="A7" s="611" t="s">
        <v>415</v>
      </c>
      <c r="B7" s="611" t="s">
        <v>446</v>
      </c>
      <c r="C7" s="611"/>
      <c r="D7" s="611" t="s">
        <v>416</v>
      </c>
      <c r="E7" s="611" t="s">
        <v>447</v>
      </c>
      <c r="F7" s="612" t="s">
        <v>404</v>
      </c>
      <c r="G7" s="359" t="s">
        <v>445</v>
      </c>
      <c r="H7" s="613" t="s">
        <v>448</v>
      </c>
      <c r="I7" s="612" t="s">
        <v>405</v>
      </c>
      <c r="J7" s="359" t="s">
        <v>445</v>
      </c>
      <c r="K7" s="612" t="s">
        <v>406</v>
      </c>
      <c r="L7" s="359" t="s">
        <v>445</v>
      </c>
      <c r="M7" s="612" t="s">
        <v>407</v>
      </c>
      <c r="N7" s="359" t="s">
        <v>445</v>
      </c>
      <c r="O7" s="612" t="s">
        <v>408</v>
      </c>
      <c r="P7" s="359" t="s">
        <v>445</v>
      </c>
    </row>
    <row r="8" spans="1:16">
      <c r="A8" s="614">
        <v>1</v>
      </c>
      <c r="B8" s="615" t="s">
        <v>417</v>
      </c>
      <c r="C8" s="615" t="s">
        <v>461</v>
      </c>
      <c r="D8" s="616" t="s">
        <v>339</v>
      </c>
      <c r="E8" s="616"/>
      <c r="F8" s="617">
        <f>I8-2.5</f>
        <v>15</v>
      </c>
      <c r="G8" s="349">
        <v>15</v>
      </c>
      <c r="H8" s="618">
        <v>14.5</v>
      </c>
      <c r="I8" s="617">
        <f>K8-2.5</f>
        <v>17.5</v>
      </c>
      <c r="J8" s="349">
        <v>17.5</v>
      </c>
      <c r="K8" s="619">
        <v>20</v>
      </c>
      <c r="L8" s="350">
        <v>20</v>
      </c>
      <c r="M8" s="617">
        <f>K8+1</f>
        <v>21</v>
      </c>
      <c r="N8" s="349">
        <v>21</v>
      </c>
      <c r="O8" s="617">
        <f>M8+1</f>
        <v>22</v>
      </c>
      <c r="P8" s="349">
        <v>22</v>
      </c>
    </row>
    <row r="9" spans="1:16">
      <c r="A9" s="620"/>
      <c r="B9" s="621"/>
      <c r="C9" s="621"/>
      <c r="D9" s="622"/>
      <c r="E9" s="622"/>
      <c r="F9" s="623"/>
      <c r="G9" s="351"/>
      <c r="H9" s="352">
        <v>-3</v>
      </c>
      <c r="I9" s="623"/>
      <c r="J9" s="351"/>
      <c r="K9" s="623"/>
      <c r="L9" s="351"/>
      <c r="M9" s="623"/>
      <c r="N9" s="351"/>
      <c r="O9" s="623"/>
      <c r="P9" s="351"/>
    </row>
    <row r="10" spans="1:16" ht="26">
      <c r="A10" s="614">
        <v>2</v>
      </c>
      <c r="B10" s="615" t="s">
        <v>418</v>
      </c>
      <c r="C10" s="615" t="s">
        <v>462</v>
      </c>
      <c r="D10" s="616" t="s">
        <v>419</v>
      </c>
      <c r="E10" s="616"/>
      <c r="F10" s="624">
        <f>I10-W10</f>
        <v>0.625</v>
      </c>
      <c r="G10" s="349">
        <v>0.75</v>
      </c>
      <c r="H10" s="618"/>
      <c r="I10" s="624">
        <f>K10-1/8</f>
        <v>0.625</v>
      </c>
      <c r="J10" s="349">
        <v>0.75</v>
      </c>
      <c r="K10" s="625">
        <v>0.75</v>
      </c>
      <c r="L10" s="353">
        <v>0.75</v>
      </c>
      <c r="M10" s="624">
        <f>K10+Z10</f>
        <v>0.75</v>
      </c>
      <c r="N10" s="349">
        <v>0.75</v>
      </c>
      <c r="O10" s="624">
        <f>M10+Z10</f>
        <v>0.75</v>
      </c>
      <c r="P10" s="349">
        <v>0.75</v>
      </c>
    </row>
    <row r="11" spans="1:16" ht="26">
      <c r="A11" s="614">
        <v>3</v>
      </c>
      <c r="B11" s="615" t="s">
        <v>420</v>
      </c>
      <c r="C11" s="615" t="s">
        <v>463</v>
      </c>
      <c r="D11" s="616" t="s">
        <v>330</v>
      </c>
      <c r="E11" s="616"/>
      <c r="F11" s="624">
        <f>I11-1/4</f>
        <v>5.75</v>
      </c>
      <c r="G11" s="349">
        <v>6</v>
      </c>
      <c r="H11" s="618"/>
      <c r="I11" s="624">
        <f>K11-1/4</f>
        <v>6</v>
      </c>
      <c r="J11" s="349">
        <v>6.5</v>
      </c>
      <c r="K11" s="626">
        <v>6.25</v>
      </c>
      <c r="L11" s="350">
        <v>6.375</v>
      </c>
      <c r="M11" s="624">
        <f>K11+1/2</f>
        <v>6.75</v>
      </c>
      <c r="N11" s="349">
        <v>6.75</v>
      </c>
      <c r="O11" s="624">
        <f>M11+1/2</f>
        <v>7.25</v>
      </c>
      <c r="P11" s="349">
        <v>7.5</v>
      </c>
    </row>
    <row r="12" spans="1:16" ht="26">
      <c r="A12" s="614">
        <v>4</v>
      </c>
      <c r="B12" s="615" t="s">
        <v>421</v>
      </c>
      <c r="C12" s="615" t="s">
        <v>464</v>
      </c>
      <c r="D12" s="616" t="s">
        <v>419</v>
      </c>
      <c r="E12" s="616"/>
      <c r="F12" s="624">
        <f>I12-W12</f>
        <v>1.25</v>
      </c>
      <c r="G12" s="349">
        <v>1.5</v>
      </c>
      <c r="H12" s="618"/>
      <c r="I12" s="624">
        <f>K12-1/8</f>
        <v>1.25</v>
      </c>
      <c r="J12" s="349">
        <v>1.375</v>
      </c>
      <c r="K12" s="626">
        <v>1.375</v>
      </c>
      <c r="L12" s="350">
        <v>1.5</v>
      </c>
      <c r="M12" s="624">
        <f>K12+Z12</f>
        <v>1.375</v>
      </c>
      <c r="N12" s="349">
        <v>1.5</v>
      </c>
      <c r="O12" s="624">
        <f>M12+Z12</f>
        <v>1.375</v>
      </c>
      <c r="P12" s="349">
        <v>1.5</v>
      </c>
    </row>
    <row r="13" spans="1:16" ht="26">
      <c r="A13" s="614">
        <v>5</v>
      </c>
      <c r="B13" s="615" t="s">
        <v>422</v>
      </c>
      <c r="C13" s="615" t="s">
        <v>465</v>
      </c>
      <c r="D13" s="616" t="s">
        <v>423</v>
      </c>
      <c r="E13" s="627">
        <v>0.25</v>
      </c>
      <c r="F13" s="624">
        <f>I13-1/4</f>
        <v>2.875</v>
      </c>
      <c r="G13" s="349">
        <v>3</v>
      </c>
      <c r="H13" s="618"/>
      <c r="I13" s="624">
        <f>K13-1/4</f>
        <v>3.125</v>
      </c>
      <c r="J13" s="349">
        <v>3.125</v>
      </c>
      <c r="K13" s="626">
        <v>3.375</v>
      </c>
      <c r="L13" s="350">
        <v>3.375</v>
      </c>
      <c r="M13" s="624">
        <f>K13+1/4</f>
        <v>3.625</v>
      </c>
      <c r="N13" s="349">
        <v>3.625</v>
      </c>
      <c r="O13" s="624">
        <f>M13+Z13</f>
        <v>3.625</v>
      </c>
      <c r="P13" s="628">
        <v>3.625</v>
      </c>
    </row>
    <row r="14" spans="1:16" ht="26">
      <c r="A14" s="614">
        <v>6</v>
      </c>
      <c r="B14" s="615" t="s">
        <v>424</v>
      </c>
      <c r="C14" s="615" t="s">
        <v>466</v>
      </c>
      <c r="D14" s="616" t="s">
        <v>339</v>
      </c>
      <c r="E14" s="627"/>
      <c r="F14" s="617">
        <f>I14-1.5</f>
        <v>11.25</v>
      </c>
      <c r="G14" s="349">
        <v>11.5</v>
      </c>
      <c r="H14" s="618">
        <v>10.75</v>
      </c>
      <c r="I14" s="617">
        <f t="shared" ref="I14:I18" si="0">K14-1.5</f>
        <v>12.75</v>
      </c>
      <c r="J14" s="349">
        <v>13</v>
      </c>
      <c r="K14" s="619">
        <v>14.25</v>
      </c>
      <c r="L14" s="350">
        <v>14.5</v>
      </c>
      <c r="M14" s="617">
        <f>K14+3/4</f>
        <v>15</v>
      </c>
      <c r="N14" s="349">
        <v>14.875</v>
      </c>
      <c r="O14" s="617">
        <f t="shared" ref="O14:O18" si="1">M14+3/4</f>
        <v>15.75</v>
      </c>
      <c r="P14" s="349">
        <v>15.5</v>
      </c>
    </row>
    <row r="15" spans="1:16">
      <c r="A15" s="620"/>
      <c r="B15" s="621"/>
      <c r="C15" s="621"/>
      <c r="D15" s="622"/>
      <c r="E15" s="629"/>
      <c r="F15" s="623"/>
      <c r="G15" s="351"/>
      <c r="H15" s="352">
        <v>-2</v>
      </c>
      <c r="I15" s="623"/>
      <c r="J15" s="351"/>
      <c r="K15" s="623"/>
      <c r="L15" s="351"/>
      <c r="M15" s="623"/>
      <c r="N15" s="351"/>
      <c r="O15" s="623"/>
      <c r="P15" s="351"/>
    </row>
    <row r="16" spans="1:16" ht="26">
      <c r="A16" s="614">
        <v>7</v>
      </c>
      <c r="B16" s="615" t="s">
        <v>425</v>
      </c>
      <c r="C16" s="615" t="s">
        <v>467</v>
      </c>
      <c r="D16" s="616" t="s">
        <v>339</v>
      </c>
      <c r="E16" s="616"/>
      <c r="F16" s="617">
        <f>I16-1.5</f>
        <v>10.75</v>
      </c>
      <c r="G16" s="349">
        <v>11.125</v>
      </c>
      <c r="H16" s="618">
        <v>10.25</v>
      </c>
      <c r="I16" s="617">
        <f t="shared" si="0"/>
        <v>12.25</v>
      </c>
      <c r="J16" s="349">
        <v>12</v>
      </c>
      <c r="K16" s="619">
        <v>13.75</v>
      </c>
      <c r="L16" s="350">
        <v>13.75</v>
      </c>
      <c r="M16" s="617">
        <f>K16+3/4</f>
        <v>14.5</v>
      </c>
      <c r="N16" s="630">
        <v>14.25</v>
      </c>
      <c r="O16" s="617">
        <f t="shared" si="1"/>
        <v>15.25</v>
      </c>
      <c r="P16" s="349">
        <v>15</v>
      </c>
    </row>
    <row r="17" spans="1:16">
      <c r="A17" s="620"/>
      <c r="B17" s="621"/>
      <c r="C17" s="621"/>
      <c r="D17" s="622"/>
      <c r="E17" s="622"/>
      <c r="F17" s="623"/>
      <c r="G17" s="351"/>
      <c r="H17" s="352">
        <v>-2</v>
      </c>
      <c r="I17" s="623"/>
      <c r="J17" s="351"/>
      <c r="K17" s="623"/>
      <c r="L17" s="351"/>
      <c r="M17" s="623"/>
      <c r="N17" s="631"/>
      <c r="O17" s="623"/>
      <c r="P17" s="351"/>
    </row>
    <row r="18" spans="1:16" ht="26">
      <c r="A18" s="614">
        <v>8</v>
      </c>
      <c r="B18" s="615" t="s">
        <v>426</v>
      </c>
      <c r="C18" s="615" t="s">
        <v>468</v>
      </c>
      <c r="D18" s="616" t="s">
        <v>339</v>
      </c>
      <c r="E18" s="616"/>
      <c r="F18" s="617">
        <f>I18-1.5</f>
        <v>10.75</v>
      </c>
      <c r="G18" s="349">
        <v>11.5</v>
      </c>
      <c r="H18" s="618">
        <v>10.25</v>
      </c>
      <c r="I18" s="617">
        <f t="shared" si="0"/>
        <v>12.25</v>
      </c>
      <c r="J18" s="349">
        <v>12.5</v>
      </c>
      <c r="K18" s="619">
        <v>13.75</v>
      </c>
      <c r="L18" s="350">
        <v>13.75</v>
      </c>
      <c r="M18" s="617">
        <f>K18+3/4</f>
        <v>14.5</v>
      </c>
      <c r="N18" s="349">
        <v>14.25</v>
      </c>
      <c r="O18" s="617">
        <f t="shared" si="1"/>
        <v>15.25</v>
      </c>
      <c r="P18" s="349">
        <v>15</v>
      </c>
    </row>
    <row r="19" spans="1:16">
      <c r="A19" s="620"/>
      <c r="B19" s="621"/>
      <c r="C19" s="621"/>
      <c r="D19" s="622"/>
      <c r="E19" s="622"/>
      <c r="F19" s="623"/>
      <c r="G19" s="351"/>
      <c r="H19" s="352">
        <v>-2</v>
      </c>
      <c r="I19" s="623"/>
      <c r="J19" s="351"/>
      <c r="K19" s="623"/>
      <c r="L19" s="351"/>
      <c r="M19" s="623"/>
      <c r="N19" s="351"/>
      <c r="O19" s="623"/>
      <c r="P19" s="351"/>
    </row>
    <row r="20" spans="1:16" ht="26">
      <c r="A20" s="614">
        <v>9</v>
      </c>
      <c r="B20" s="615" t="s">
        <v>427</v>
      </c>
      <c r="C20" s="615" t="s">
        <v>469</v>
      </c>
      <c r="D20" s="616" t="s">
        <v>339</v>
      </c>
      <c r="E20" s="616"/>
      <c r="F20" s="617">
        <f>I20-3</f>
        <v>25</v>
      </c>
      <c r="G20" s="349">
        <v>25.5</v>
      </c>
      <c r="H20" s="618">
        <v>24</v>
      </c>
      <c r="I20" s="617">
        <f>K20-3</f>
        <v>28</v>
      </c>
      <c r="J20" s="349">
        <v>29</v>
      </c>
      <c r="K20" s="619">
        <v>31</v>
      </c>
      <c r="L20" s="350">
        <v>31.25</v>
      </c>
      <c r="M20" s="617">
        <f>K20+1.5</f>
        <v>32.5</v>
      </c>
      <c r="N20" s="349">
        <v>32.5</v>
      </c>
      <c r="O20" s="617">
        <f>M20+1.5</f>
        <v>34</v>
      </c>
      <c r="P20" s="349">
        <v>34</v>
      </c>
    </row>
    <row r="21" spans="1:16">
      <c r="A21" s="620"/>
      <c r="B21" s="621"/>
      <c r="C21" s="621"/>
      <c r="D21" s="622"/>
      <c r="E21" s="622"/>
      <c r="F21" s="623"/>
      <c r="G21" s="351"/>
      <c r="H21" s="352">
        <v>-4</v>
      </c>
      <c r="I21" s="623"/>
      <c r="J21" s="351"/>
      <c r="K21" s="623"/>
      <c r="L21" s="351"/>
      <c r="M21" s="623"/>
      <c r="N21" s="351"/>
      <c r="O21" s="623"/>
      <c r="P21" s="351"/>
    </row>
    <row r="22" spans="1:16" ht="26">
      <c r="A22" s="614">
        <v>10</v>
      </c>
      <c r="B22" s="615" t="s">
        <v>428</v>
      </c>
      <c r="C22" s="615" t="s">
        <v>470</v>
      </c>
      <c r="D22" s="616" t="s">
        <v>339</v>
      </c>
      <c r="E22" s="616"/>
      <c r="F22" s="617">
        <f>I22-3</f>
        <v>25</v>
      </c>
      <c r="G22" s="349">
        <v>25</v>
      </c>
      <c r="H22" s="618">
        <v>24</v>
      </c>
      <c r="I22" s="617">
        <f>K22-3</f>
        <v>28</v>
      </c>
      <c r="J22" s="349">
        <v>28</v>
      </c>
      <c r="K22" s="619">
        <v>31</v>
      </c>
      <c r="L22" s="350">
        <v>31</v>
      </c>
      <c r="M22" s="617">
        <f>K22+1.5</f>
        <v>32.5</v>
      </c>
      <c r="N22" s="349">
        <v>32</v>
      </c>
      <c r="O22" s="617">
        <f>M22+1.5</f>
        <v>34</v>
      </c>
      <c r="P22" s="349">
        <v>33</v>
      </c>
    </row>
    <row r="23" spans="1:16">
      <c r="A23" s="620"/>
      <c r="B23" s="621"/>
      <c r="C23" s="621"/>
      <c r="D23" s="622"/>
      <c r="E23" s="622"/>
      <c r="F23" s="623"/>
      <c r="G23" s="351"/>
      <c r="H23" s="352">
        <v>-4</v>
      </c>
      <c r="I23" s="623"/>
      <c r="J23" s="351"/>
      <c r="K23" s="623"/>
      <c r="L23" s="351"/>
      <c r="M23" s="623"/>
      <c r="N23" s="351"/>
      <c r="O23" s="623"/>
      <c r="P23" s="351"/>
    </row>
    <row r="24" spans="1:16" ht="39">
      <c r="A24" s="614">
        <v>11</v>
      </c>
      <c r="B24" s="615" t="s">
        <v>429</v>
      </c>
      <c r="C24" s="615" t="s">
        <v>471</v>
      </c>
      <c r="D24" s="616" t="s">
        <v>330</v>
      </c>
      <c r="E24" s="616"/>
      <c r="F24" s="624">
        <f>I24-W24</f>
        <v>0.375</v>
      </c>
      <c r="G24" s="349">
        <v>0.375</v>
      </c>
      <c r="H24" s="618"/>
      <c r="I24" s="624">
        <f>K24-X24</f>
        <v>0.375</v>
      </c>
      <c r="J24" s="349">
        <v>0.375</v>
      </c>
      <c r="K24" s="632">
        <v>0.375</v>
      </c>
      <c r="L24" s="354">
        <v>0.375</v>
      </c>
      <c r="M24" s="624">
        <f>K24+Z24</f>
        <v>0.375</v>
      </c>
      <c r="N24" s="349">
        <v>0.375</v>
      </c>
      <c r="O24" s="624">
        <f>M24+Z24</f>
        <v>0.375</v>
      </c>
      <c r="P24" s="349">
        <v>0.375</v>
      </c>
    </row>
    <row r="25" spans="1:16" ht="39">
      <c r="A25" s="614">
        <v>12</v>
      </c>
      <c r="B25" s="615" t="s">
        <v>430</v>
      </c>
      <c r="C25" s="615" t="s">
        <v>252</v>
      </c>
      <c r="D25" s="616" t="s">
        <v>330</v>
      </c>
      <c r="E25" s="616"/>
      <c r="F25" s="617">
        <f>I25-3/8</f>
        <v>0.5</v>
      </c>
      <c r="G25" s="349">
        <v>0.75</v>
      </c>
      <c r="H25" s="618"/>
      <c r="I25" s="617">
        <f t="shared" ref="I25:I28" si="2">K25-3/8</f>
        <v>0.875</v>
      </c>
      <c r="J25" s="349">
        <v>0.875</v>
      </c>
      <c r="K25" s="619">
        <v>1.25</v>
      </c>
      <c r="L25" s="350">
        <v>1.25</v>
      </c>
      <c r="M25" s="617">
        <f>K25+Z25</f>
        <v>1.25</v>
      </c>
      <c r="N25" s="349">
        <v>1.25</v>
      </c>
      <c r="O25" s="617">
        <f>M25+1/8</f>
        <v>1.375</v>
      </c>
      <c r="P25" s="349">
        <v>1.375</v>
      </c>
    </row>
    <row r="26" spans="1:16" ht="39">
      <c r="A26" s="614">
        <v>13</v>
      </c>
      <c r="B26" s="615" t="s">
        <v>431</v>
      </c>
      <c r="C26" s="615" t="s">
        <v>450</v>
      </c>
      <c r="D26" s="616" t="s">
        <v>330</v>
      </c>
      <c r="E26" s="616"/>
      <c r="F26" s="617">
        <f>I26-3/8</f>
        <v>6</v>
      </c>
      <c r="G26" s="360">
        <v>6.25</v>
      </c>
      <c r="H26" s="633">
        <v>5.875</v>
      </c>
      <c r="I26" s="617">
        <f t="shared" si="2"/>
        <v>6.375</v>
      </c>
      <c r="J26" s="349">
        <v>6.875</v>
      </c>
      <c r="K26" s="619">
        <v>6.75</v>
      </c>
      <c r="L26" s="350">
        <v>7</v>
      </c>
      <c r="M26" s="617">
        <f>K26+3/8</f>
        <v>7.125</v>
      </c>
      <c r="N26" s="349">
        <v>8</v>
      </c>
      <c r="O26" s="617">
        <f>M26+3/8</f>
        <v>7.5</v>
      </c>
      <c r="P26" s="349">
        <v>8.25</v>
      </c>
    </row>
    <row r="27" spans="1:16">
      <c r="A27" s="620"/>
      <c r="B27" s="621"/>
      <c r="C27" s="621"/>
      <c r="D27" s="622"/>
      <c r="E27" s="622"/>
      <c r="F27" s="623"/>
      <c r="G27" s="634"/>
      <c r="H27" s="635">
        <v>-0.5</v>
      </c>
      <c r="I27" s="623"/>
      <c r="J27" s="351"/>
      <c r="K27" s="623"/>
      <c r="L27" s="351"/>
      <c r="M27" s="623"/>
      <c r="N27" s="351"/>
      <c r="O27" s="623"/>
      <c r="P27" s="351"/>
    </row>
    <row r="28" spans="1:16" ht="26">
      <c r="A28" s="614">
        <v>14</v>
      </c>
      <c r="B28" s="615" t="s">
        <v>432</v>
      </c>
      <c r="C28" s="615" t="s">
        <v>472</v>
      </c>
      <c r="D28" s="616" t="s">
        <v>330</v>
      </c>
      <c r="E28" s="616"/>
      <c r="F28" s="624">
        <f>I28-3/8</f>
        <v>4.5</v>
      </c>
      <c r="G28" s="349">
        <v>4.5</v>
      </c>
      <c r="H28" s="618">
        <v>4.25</v>
      </c>
      <c r="I28" s="624">
        <f t="shared" si="2"/>
        <v>4.875</v>
      </c>
      <c r="J28" s="349">
        <v>4.875</v>
      </c>
      <c r="K28" s="636" t="s">
        <v>433</v>
      </c>
      <c r="L28" s="355" t="s">
        <v>433</v>
      </c>
      <c r="M28" s="624">
        <f>K28+3/8</f>
        <v>5.625</v>
      </c>
      <c r="N28" s="349">
        <v>5.625</v>
      </c>
      <c r="O28" s="624">
        <f>M28+3/8</f>
        <v>6</v>
      </c>
      <c r="P28" s="349">
        <v>6</v>
      </c>
    </row>
    <row r="29" spans="1:16">
      <c r="A29" s="620"/>
      <c r="B29" s="621"/>
      <c r="C29" s="621"/>
      <c r="D29" s="622"/>
      <c r="E29" s="622"/>
      <c r="F29" s="637"/>
      <c r="G29" s="351"/>
      <c r="H29" s="352">
        <v>-0.625</v>
      </c>
      <c r="I29" s="637"/>
      <c r="J29" s="351"/>
      <c r="K29" s="638"/>
      <c r="L29" s="639"/>
      <c r="M29" s="637"/>
      <c r="N29" s="351"/>
      <c r="O29" s="637"/>
      <c r="P29" s="351"/>
    </row>
    <row r="30" spans="1:16" ht="26">
      <c r="A30" s="614">
        <v>15</v>
      </c>
      <c r="B30" s="615" t="s">
        <v>434</v>
      </c>
      <c r="C30" s="615" t="s">
        <v>473</v>
      </c>
      <c r="D30" s="616" t="s">
        <v>330</v>
      </c>
      <c r="E30" s="616"/>
      <c r="F30" s="617">
        <f>I30-3/4</f>
        <v>9.75</v>
      </c>
      <c r="G30" s="349">
        <v>10</v>
      </c>
      <c r="H30" s="618">
        <v>9.5</v>
      </c>
      <c r="I30" s="617">
        <f>K30-3/4</f>
        <v>10.5</v>
      </c>
      <c r="J30" s="349">
        <v>11</v>
      </c>
      <c r="K30" s="619">
        <v>11.25</v>
      </c>
      <c r="L30" s="350">
        <v>11.25</v>
      </c>
      <c r="M30" s="617">
        <f>K30+3/4</f>
        <v>12</v>
      </c>
      <c r="N30" s="349">
        <v>12.5</v>
      </c>
      <c r="O30" s="617">
        <f>M30+3/4</f>
        <v>12.75</v>
      </c>
      <c r="P30" s="349">
        <v>13</v>
      </c>
    </row>
    <row r="31" spans="1:16">
      <c r="A31" s="620"/>
      <c r="B31" s="621"/>
      <c r="C31" s="621"/>
      <c r="D31" s="622"/>
      <c r="E31" s="622"/>
      <c r="F31" s="623"/>
      <c r="G31" s="351"/>
      <c r="H31" s="352">
        <v>-1</v>
      </c>
      <c r="I31" s="623"/>
      <c r="J31" s="351"/>
      <c r="K31" s="623"/>
      <c r="L31" s="351"/>
      <c r="M31" s="623"/>
      <c r="N31" s="351"/>
      <c r="O31" s="623"/>
      <c r="P31" s="351"/>
    </row>
    <row r="32" spans="1:16" ht="26">
      <c r="A32" s="614">
        <v>16</v>
      </c>
      <c r="B32" s="615" t="s">
        <v>435</v>
      </c>
      <c r="C32" s="615" t="s">
        <v>451</v>
      </c>
      <c r="D32" s="640" t="s">
        <v>330</v>
      </c>
      <c r="E32" s="640"/>
      <c r="F32" s="617">
        <f>I32-3/4</f>
        <v>9</v>
      </c>
      <c r="G32" s="349">
        <v>9</v>
      </c>
      <c r="H32" s="618">
        <v>8.75</v>
      </c>
      <c r="I32" s="617">
        <f>K32-3/4</f>
        <v>9.75</v>
      </c>
      <c r="J32" s="349">
        <v>10</v>
      </c>
      <c r="K32" s="619">
        <v>10.5</v>
      </c>
      <c r="L32" s="350">
        <v>10.5</v>
      </c>
      <c r="M32" s="617">
        <f>K32+3/4</f>
        <v>11.25</v>
      </c>
      <c r="N32" s="349">
        <v>11.25</v>
      </c>
      <c r="O32" s="617">
        <f>M32+3/4</f>
        <v>12</v>
      </c>
      <c r="P32" s="349">
        <v>12</v>
      </c>
    </row>
    <row r="33" spans="1:16">
      <c r="A33" s="620"/>
      <c r="B33" s="621"/>
      <c r="C33" s="621"/>
      <c r="D33" s="641"/>
      <c r="E33" s="641"/>
      <c r="F33" s="623"/>
      <c r="G33" s="351"/>
      <c r="H33" s="352">
        <v>-1</v>
      </c>
      <c r="I33" s="623"/>
      <c r="J33" s="351"/>
      <c r="K33" s="623"/>
      <c r="L33" s="351"/>
      <c r="M33" s="623"/>
      <c r="N33" s="351"/>
      <c r="O33" s="623"/>
      <c r="P33" s="351"/>
    </row>
    <row r="34" spans="1:16" ht="26">
      <c r="A34" s="614">
        <v>17</v>
      </c>
      <c r="B34" s="615" t="s">
        <v>436</v>
      </c>
      <c r="C34" s="615" t="s">
        <v>474</v>
      </c>
      <c r="D34" s="640" t="s">
        <v>336</v>
      </c>
      <c r="E34" s="640"/>
      <c r="F34" s="624">
        <f>I34-W34</f>
        <v>0.75</v>
      </c>
      <c r="G34" s="349">
        <v>0.75</v>
      </c>
      <c r="H34" s="618"/>
      <c r="I34" s="624">
        <f>K34-X34</f>
        <v>0.75</v>
      </c>
      <c r="J34" s="349">
        <v>0.75</v>
      </c>
      <c r="K34" s="626">
        <v>0.75</v>
      </c>
      <c r="L34" s="350">
        <v>0.75</v>
      </c>
      <c r="M34" s="624">
        <f>K34+Z34</f>
        <v>0.75</v>
      </c>
      <c r="N34" s="349">
        <v>0.75</v>
      </c>
      <c r="O34" s="624">
        <f>M34+Z34</f>
        <v>0.75</v>
      </c>
      <c r="P34" s="349">
        <v>0.75</v>
      </c>
    </row>
    <row r="35" spans="1:16" ht="29" customHeight="1">
      <c r="A35" s="642">
        <v>18</v>
      </c>
      <c r="B35" s="643" t="s">
        <v>453</v>
      </c>
      <c r="C35" s="643" t="s">
        <v>475</v>
      </c>
      <c r="D35" s="644"/>
      <c r="E35" s="644"/>
      <c r="F35" s="645">
        <v>1.625</v>
      </c>
      <c r="G35" s="645"/>
      <c r="H35" s="646"/>
      <c r="I35" s="645">
        <v>1.625</v>
      </c>
      <c r="J35" s="645"/>
      <c r="K35" s="645">
        <v>1.875</v>
      </c>
      <c r="L35" s="645"/>
      <c r="M35" s="645">
        <v>2.125</v>
      </c>
      <c r="N35" s="645"/>
      <c r="O35" s="645">
        <v>2.375</v>
      </c>
      <c r="P35" s="647"/>
    </row>
    <row r="37" spans="1:16">
      <c r="A37" s="345" t="s">
        <v>476</v>
      </c>
      <c r="B37" s="345" t="s">
        <v>477</v>
      </c>
    </row>
    <row r="38" spans="1:16">
      <c r="A38" s="345" t="s">
        <v>478</v>
      </c>
      <c r="B38" s="345" t="s">
        <v>479</v>
      </c>
    </row>
    <row r="40" spans="1:16">
      <c r="A40" s="345" t="s">
        <v>480</v>
      </c>
      <c r="B40" s="345" t="s">
        <v>481</v>
      </c>
      <c r="D40" s="648" t="s">
        <v>482</v>
      </c>
      <c r="E40" s="648"/>
      <c r="F40" s="648"/>
    </row>
    <row r="41" spans="1:16">
      <c r="B41" s="345" t="s">
        <v>483</v>
      </c>
      <c r="D41" s="648" t="s">
        <v>484</v>
      </c>
      <c r="E41" s="648"/>
      <c r="F41" s="648"/>
    </row>
    <row r="43" spans="1:16">
      <c r="A43" s="345" t="s">
        <v>485</v>
      </c>
    </row>
  </sheetData>
  <mergeCells count="4">
    <mergeCell ref="A1:P1"/>
    <mergeCell ref="A2:P2"/>
    <mergeCell ref="K3:L3"/>
    <mergeCell ref="A6:P6"/>
  </mergeCells>
  <pageMargins left="0.70866141732283505" right="0.70866141732283505" top="0.74803149606299202" bottom="0.74803149606299202" header="0.31496062992126" footer="0.31496062992126"/>
  <pageSetup scale="71" orientation="landscape" r:id="rId1"/>
  <rowBreaks count="1" manualBreakCount="1">
    <brk id="31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E67CD-E376-416A-B6A3-A57D74FC4197}">
  <dimension ref="A1:K30"/>
  <sheetViews>
    <sheetView view="pageBreakPreview" topLeftCell="A20" zoomScale="60" zoomScaleNormal="90" workbookViewId="0">
      <selection activeCell="L24" sqref="L24"/>
    </sheetView>
  </sheetViews>
  <sheetFormatPr defaultColWidth="11.7265625" defaultRowHeight="15.5"/>
  <cols>
    <col min="1" max="1" width="9.453125" style="656" customWidth="1"/>
    <col min="2" max="2" width="27.08984375" style="345" customWidth="1"/>
    <col min="3" max="3" width="28" style="345" customWidth="1"/>
    <col min="4" max="4" width="11.453125" style="345" customWidth="1"/>
    <col min="5" max="5" width="8.90625" style="345" customWidth="1"/>
    <col min="6" max="6" width="12.453125" style="345" customWidth="1"/>
    <col min="7" max="7" width="12.81640625" style="345" customWidth="1"/>
    <col min="8" max="8" width="13.08984375" style="345" customWidth="1"/>
    <col min="9" max="9" width="12" style="345" customWidth="1"/>
    <col min="10" max="10" width="13.1796875" style="345" customWidth="1"/>
    <col min="11" max="11" width="24.81640625" style="345" customWidth="1"/>
    <col min="12" max="16384" width="11.7265625" style="345"/>
  </cols>
  <sheetData>
    <row r="1" spans="1:11">
      <c r="A1" s="543" t="s">
        <v>310</v>
      </c>
      <c r="B1" s="544"/>
      <c r="C1" s="544"/>
      <c r="D1" s="544"/>
      <c r="E1" s="544"/>
      <c r="F1" s="544"/>
      <c r="G1" s="544"/>
      <c r="H1" s="544"/>
      <c r="I1" s="544"/>
      <c r="J1" s="544"/>
      <c r="K1" s="545"/>
    </row>
    <row r="2" spans="1:11">
      <c r="A2" s="543" t="s">
        <v>443</v>
      </c>
      <c r="B2" s="544"/>
      <c r="C2" s="544"/>
      <c r="D2" s="544"/>
      <c r="E2" s="544"/>
      <c r="F2" s="544"/>
      <c r="G2" s="544"/>
      <c r="H2" s="544"/>
      <c r="I2" s="544"/>
      <c r="J2" s="544"/>
      <c r="K2" s="545"/>
    </row>
    <row r="3" spans="1:11">
      <c r="A3" s="651" t="s">
        <v>312</v>
      </c>
      <c r="B3" s="345" t="str">
        <f>[13]Summary!B3</f>
        <v>Tourist Tee Kids</v>
      </c>
      <c r="F3" s="345" t="str">
        <f>[13]Summary!E3</f>
        <v>Base Size</v>
      </c>
      <c r="I3" s="345" t="s">
        <v>314</v>
      </c>
      <c r="J3" s="546">
        <f>[13]Summary!I3</f>
        <v>45506</v>
      </c>
      <c r="K3" s="547"/>
    </row>
    <row r="4" spans="1:11">
      <c r="A4" s="651" t="s">
        <v>315</v>
      </c>
      <c r="B4" s="345" t="str">
        <f>[13]Summary!B4</f>
        <v>TBD</v>
      </c>
      <c r="F4" s="345" t="s">
        <v>316</v>
      </c>
      <c r="G4" s="345" t="str">
        <f>[13]Summary!F4</f>
        <v>Kids Apparel</v>
      </c>
      <c r="I4" s="345" t="s">
        <v>317</v>
      </c>
      <c r="J4" s="345" t="str">
        <f>[13]Summary!I4</f>
        <v>New</v>
      </c>
      <c r="K4" s="347"/>
    </row>
    <row r="5" spans="1:11">
      <c r="A5" s="652" t="s">
        <v>319</v>
      </c>
      <c r="B5" s="356" t="str">
        <f>[13]Summary!B5</f>
        <v>2024 S4</v>
      </c>
      <c r="C5" s="356"/>
      <c r="D5" s="356"/>
      <c r="E5" s="356"/>
      <c r="F5" s="356" t="s">
        <v>321</v>
      </c>
      <c r="G5" s="356" t="str">
        <f>[13]Summary!F5</f>
        <v>BJ Kang</v>
      </c>
      <c r="H5" s="356"/>
      <c r="I5" s="356" t="s">
        <v>444</v>
      </c>
      <c r="J5" s="356" t="s">
        <v>486</v>
      </c>
      <c r="K5" s="348"/>
    </row>
    <row r="6" spans="1:11" ht="16" thickBot="1">
      <c r="A6" s="548" t="s">
        <v>452</v>
      </c>
      <c r="B6" s="549"/>
      <c r="C6" s="549"/>
      <c r="D6" s="549"/>
      <c r="E6" s="549"/>
      <c r="F6" s="549"/>
      <c r="G6" s="549"/>
      <c r="H6" s="549"/>
      <c r="I6" s="549"/>
      <c r="J6" s="549"/>
      <c r="K6" s="550"/>
    </row>
    <row r="7" spans="1:11">
      <c r="A7" s="649" t="s">
        <v>415</v>
      </c>
      <c r="B7" s="649" t="s">
        <v>446</v>
      </c>
      <c r="C7" s="649"/>
      <c r="D7" s="649" t="s">
        <v>416</v>
      </c>
      <c r="E7" s="649" t="s">
        <v>447</v>
      </c>
      <c r="F7" s="650" t="s">
        <v>404</v>
      </c>
      <c r="G7" s="650" t="s">
        <v>405</v>
      </c>
      <c r="H7" s="650" t="s">
        <v>406</v>
      </c>
      <c r="I7" s="650" t="s">
        <v>407</v>
      </c>
      <c r="J7" s="650" t="s">
        <v>408</v>
      </c>
      <c r="K7" s="357" t="s">
        <v>449</v>
      </c>
    </row>
    <row r="8" spans="1:11">
      <c r="A8" s="653">
        <v>1</v>
      </c>
      <c r="B8" s="615" t="s">
        <v>417</v>
      </c>
      <c r="C8" s="615" t="s">
        <v>461</v>
      </c>
      <c r="D8" s="616" t="s">
        <v>339</v>
      </c>
      <c r="E8" s="616"/>
      <c r="F8" s="617">
        <f>G8-3</f>
        <v>14.5</v>
      </c>
      <c r="G8" s="617">
        <f>H8-2.5</f>
        <v>17.5</v>
      </c>
      <c r="H8" s="619">
        <v>20</v>
      </c>
      <c r="I8" s="617">
        <f>H8+1</f>
        <v>21</v>
      </c>
      <c r="J8" s="617">
        <f>I8+1</f>
        <v>22</v>
      </c>
      <c r="K8" s="347"/>
    </row>
    <row r="9" spans="1:11" ht="26">
      <c r="A9" s="653">
        <v>2</v>
      </c>
      <c r="B9" s="615" t="s">
        <v>418</v>
      </c>
      <c r="C9" s="615" t="s">
        <v>462</v>
      </c>
      <c r="D9" s="616" t="s">
        <v>419</v>
      </c>
      <c r="E9" s="616"/>
      <c r="F9" s="624">
        <f t="shared" ref="F9:G24" si="0">G9-R9</f>
        <v>0.625</v>
      </c>
      <c r="G9" s="624">
        <f>H9-1/8</f>
        <v>0.625</v>
      </c>
      <c r="H9" s="625">
        <v>0.75</v>
      </c>
      <c r="I9" s="624">
        <f t="shared" ref="I9:I24" si="1">H9+U9</f>
        <v>0.75</v>
      </c>
      <c r="J9" s="624">
        <f t="shared" ref="J9:J24" si="2">I9+U9</f>
        <v>0.75</v>
      </c>
      <c r="K9" s="347"/>
    </row>
    <row r="10" spans="1:11" ht="26">
      <c r="A10" s="653">
        <v>3</v>
      </c>
      <c r="B10" s="615" t="s">
        <v>420</v>
      </c>
      <c r="C10" s="615" t="s">
        <v>463</v>
      </c>
      <c r="D10" s="616" t="s">
        <v>330</v>
      </c>
      <c r="E10" s="616"/>
      <c r="F10" s="624">
        <f>G10-1/4</f>
        <v>5.75</v>
      </c>
      <c r="G10" s="624">
        <f>H10-1/4</f>
        <v>6</v>
      </c>
      <c r="H10" s="626">
        <v>6.25</v>
      </c>
      <c r="I10" s="624">
        <f>H10+1/2</f>
        <v>6.75</v>
      </c>
      <c r="J10" s="624">
        <f>I10+1/2</f>
        <v>7.25</v>
      </c>
      <c r="K10" s="347"/>
    </row>
    <row r="11" spans="1:11" ht="26">
      <c r="A11" s="653">
        <v>4</v>
      </c>
      <c r="B11" s="615" t="s">
        <v>421</v>
      </c>
      <c r="C11" s="615" t="s">
        <v>464</v>
      </c>
      <c r="D11" s="616" t="s">
        <v>419</v>
      </c>
      <c r="E11" s="616"/>
      <c r="F11" s="624">
        <f t="shared" si="0"/>
        <v>1.25</v>
      </c>
      <c r="G11" s="624">
        <f>H11-1/8</f>
        <v>1.25</v>
      </c>
      <c r="H11" s="626">
        <v>1.375</v>
      </c>
      <c r="I11" s="624">
        <f t="shared" si="1"/>
        <v>1.375</v>
      </c>
      <c r="J11" s="624">
        <f t="shared" si="2"/>
        <v>1.375</v>
      </c>
      <c r="K11" s="347"/>
    </row>
    <row r="12" spans="1:11" ht="26">
      <c r="A12" s="653">
        <v>5</v>
      </c>
      <c r="B12" s="615" t="s">
        <v>422</v>
      </c>
      <c r="C12" s="615" t="s">
        <v>465</v>
      </c>
      <c r="D12" s="616" t="s">
        <v>423</v>
      </c>
      <c r="E12" s="627">
        <v>0.25</v>
      </c>
      <c r="F12" s="624">
        <f>G12-1/4</f>
        <v>2.875</v>
      </c>
      <c r="G12" s="624">
        <f>H12-1/4</f>
        <v>3.125</v>
      </c>
      <c r="H12" s="626">
        <v>3.375</v>
      </c>
      <c r="I12" s="624">
        <f>H12+1/4</f>
        <v>3.625</v>
      </c>
      <c r="J12" s="624">
        <f t="shared" si="2"/>
        <v>3.625</v>
      </c>
      <c r="K12" s="347"/>
    </row>
    <row r="13" spans="1:11" ht="26">
      <c r="A13" s="653">
        <v>6</v>
      </c>
      <c r="B13" s="615" t="s">
        <v>424</v>
      </c>
      <c r="C13" s="615" t="s">
        <v>466</v>
      </c>
      <c r="D13" s="616" t="s">
        <v>339</v>
      </c>
      <c r="E13" s="627"/>
      <c r="F13" s="617">
        <f>G13-2</f>
        <v>10.75</v>
      </c>
      <c r="G13" s="617">
        <f t="shared" ref="G13:G15" si="3">H13-1.5</f>
        <v>12.75</v>
      </c>
      <c r="H13" s="619">
        <v>14.25</v>
      </c>
      <c r="I13" s="617">
        <f t="shared" ref="I13:J15" si="4">H13+3/4</f>
        <v>15</v>
      </c>
      <c r="J13" s="617">
        <f t="shared" si="4"/>
        <v>15.75</v>
      </c>
      <c r="K13" s="347"/>
    </row>
    <row r="14" spans="1:11" ht="26">
      <c r="A14" s="653">
        <v>7</v>
      </c>
      <c r="B14" s="615" t="s">
        <v>425</v>
      </c>
      <c r="C14" s="615" t="s">
        <v>467</v>
      </c>
      <c r="D14" s="616" t="s">
        <v>339</v>
      </c>
      <c r="E14" s="616"/>
      <c r="F14" s="617">
        <f>G14-2</f>
        <v>10.25</v>
      </c>
      <c r="G14" s="617">
        <f t="shared" si="3"/>
        <v>12.25</v>
      </c>
      <c r="H14" s="619">
        <v>13.75</v>
      </c>
      <c r="I14" s="617">
        <f t="shared" si="4"/>
        <v>14.5</v>
      </c>
      <c r="J14" s="617">
        <f t="shared" si="4"/>
        <v>15.25</v>
      </c>
      <c r="K14" s="347"/>
    </row>
    <row r="15" spans="1:11" ht="26">
      <c r="A15" s="653">
        <v>8</v>
      </c>
      <c r="B15" s="615" t="s">
        <v>426</v>
      </c>
      <c r="C15" s="615" t="s">
        <v>468</v>
      </c>
      <c r="D15" s="616" t="s">
        <v>339</v>
      </c>
      <c r="E15" s="616"/>
      <c r="F15" s="617">
        <f>G15-2</f>
        <v>10.25</v>
      </c>
      <c r="G15" s="617">
        <f t="shared" si="3"/>
        <v>12.25</v>
      </c>
      <c r="H15" s="619">
        <v>13.75</v>
      </c>
      <c r="I15" s="617">
        <f t="shared" si="4"/>
        <v>14.5</v>
      </c>
      <c r="J15" s="617">
        <f t="shared" si="4"/>
        <v>15.25</v>
      </c>
      <c r="K15" s="347"/>
    </row>
    <row r="16" spans="1:11" ht="26">
      <c r="A16" s="653">
        <v>9</v>
      </c>
      <c r="B16" s="615" t="s">
        <v>427</v>
      </c>
      <c r="C16" s="615" t="s">
        <v>469</v>
      </c>
      <c r="D16" s="616" t="s">
        <v>339</v>
      </c>
      <c r="E16" s="616"/>
      <c r="F16" s="617">
        <f>G16-4</f>
        <v>24</v>
      </c>
      <c r="G16" s="617">
        <f>H16-3</f>
        <v>28</v>
      </c>
      <c r="H16" s="619">
        <v>31</v>
      </c>
      <c r="I16" s="617">
        <f>H16+1.5</f>
        <v>32.5</v>
      </c>
      <c r="J16" s="617">
        <f>I16+1.5</f>
        <v>34</v>
      </c>
      <c r="K16" s="347"/>
    </row>
    <row r="17" spans="1:11" ht="26">
      <c r="A17" s="653">
        <v>10</v>
      </c>
      <c r="B17" s="615" t="s">
        <v>428</v>
      </c>
      <c r="C17" s="615" t="s">
        <v>470</v>
      </c>
      <c r="D17" s="616" t="s">
        <v>339</v>
      </c>
      <c r="E17" s="616"/>
      <c r="F17" s="617">
        <f>G17-4</f>
        <v>24</v>
      </c>
      <c r="G17" s="617">
        <f>H17-3</f>
        <v>28</v>
      </c>
      <c r="H17" s="619">
        <v>31</v>
      </c>
      <c r="I17" s="617">
        <f>H17+1.5</f>
        <v>32.5</v>
      </c>
      <c r="J17" s="617">
        <f>I17+1.5</f>
        <v>34</v>
      </c>
      <c r="K17" s="347"/>
    </row>
    <row r="18" spans="1:11" ht="39">
      <c r="A18" s="653">
        <v>11</v>
      </c>
      <c r="B18" s="615" t="s">
        <v>429</v>
      </c>
      <c r="C18" s="615" t="s">
        <v>471</v>
      </c>
      <c r="D18" s="616" t="s">
        <v>330</v>
      </c>
      <c r="E18" s="616"/>
      <c r="F18" s="624">
        <f t="shared" si="0"/>
        <v>0.375</v>
      </c>
      <c r="G18" s="624">
        <f t="shared" si="0"/>
        <v>0.375</v>
      </c>
      <c r="H18" s="632">
        <v>0.375</v>
      </c>
      <c r="I18" s="624">
        <f t="shared" si="1"/>
        <v>0.375</v>
      </c>
      <c r="J18" s="624">
        <f t="shared" si="2"/>
        <v>0.375</v>
      </c>
      <c r="K18" s="347"/>
    </row>
    <row r="19" spans="1:11" ht="39">
      <c r="A19" s="653">
        <v>12</v>
      </c>
      <c r="B19" s="615" t="s">
        <v>430</v>
      </c>
      <c r="C19" s="615" t="s">
        <v>252</v>
      </c>
      <c r="D19" s="616" t="s">
        <v>330</v>
      </c>
      <c r="E19" s="616"/>
      <c r="F19" s="617">
        <f t="shared" ref="F19:G21" si="5">G19-3/8</f>
        <v>0.5</v>
      </c>
      <c r="G19" s="617">
        <f t="shared" si="5"/>
        <v>0.875</v>
      </c>
      <c r="H19" s="619">
        <v>1.25</v>
      </c>
      <c r="I19" s="617">
        <f t="shared" si="1"/>
        <v>1.25</v>
      </c>
      <c r="J19" s="617">
        <f>I19+1/8</f>
        <v>1.375</v>
      </c>
      <c r="K19" s="347"/>
    </row>
    <row r="20" spans="1:11" ht="39">
      <c r="A20" s="653">
        <v>13</v>
      </c>
      <c r="B20" s="615" t="s">
        <v>431</v>
      </c>
      <c r="C20" s="615" t="s">
        <v>450</v>
      </c>
      <c r="D20" s="616" t="s">
        <v>330</v>
      </c>
      <c r="E20" s="616"/>
      <c r="F20" s="617">
        <f>G20-1/2</f>
        <v>5.875</v>
      </c>
      <c r="G20" s="617">
        <f t="shared" si="5"/>
        <v>6.375</v>
      </c>
      <c r="H20" s="619">
        <v>6.75</v>
      </c>
      <c r="I20" s="617">
        <f>H20+3/8</f>
        <v>7.125</v>
      </c>
      <c r="J20" s="617">
        <f>I20+3/8</f>
        <v>7.5</v>
      </c>
      <c r="K20" s="347"/>
    </row>
    <row r="21" spans="1:11" ht="26">
      <c r="A21" s="653">
        <v>14</v>
      </c>
      <c r="B21" s="615" t="s">
        <v>432</v>
      </c>
      <c r="C21" s="615" t="s">
        <v>472</v>
      </c>
      <c r="D21" s="616" t="s">
        <v>330</v>
      </c>
      <c r="E21" s="616"/>
      <c r="F21" s="624">
        <f>G21-5/8</f>
        <v>4.25</v>
      </c>
      <c r="G21" s="624">
        <f t="shared" si="5"/>
        <v>4.875</v>
      </c>
      <c r="H21" s="636" t="s">
        <v>433</v>
      </c>
      <c r="I21" s="624">
        <f>H21+3/8</f>
        <v>5.625</v>
      </c>
      <c r="J21" s="624">
        <f>I21+3/8</f>
        <v>6</v>
      </c>
      <c r="K21" s="347"/>
    </row>
    <row r="22" spans="1:11" ht="26">
      <c r="A22" s="653">
        <v>15</v>
      </c>
      <c r="B22" s="615" t="s">
        <v>434</v>
      </c>
      <c r="C22" s="615" t="s">
        <v>473</v>
      </c>
      <c r="D22" s="616" t="s">
        <v>330</v>
      </c>
      <c r="E22" s="616"/>
      <c r="F22" s="617">
        <f>G22-1</f>
        <v>9.5</v>
      </c>
      <c r="G22" s="617">
        <f>H22-3/4</f>
        <v>10.5</v>
      </c>
      <c r="H22" s="619">
        <v>11.25</v>
      </c>
      <c r="I22" s="617">
        <f>H22+3/4</f>
        <v>12</v>
      </c>
      <c r="J22" s="617">
        <f>I22+3/4</f>
        <v>12.75</v>
      </c>
      <c r="K22" s="347"/>
    </row>
    <row r="23" spans="1:11" ht="26">
      <c r="A23" s="653">
        <v>16</v>
      </c>
      <c r="B23" s="615" t="s">
        <v>435</v>
      </c>
      <c r="C23" s="615" t="s">
        <v>451</v>
      </c>
      <c r="D23" s="640" t="s">
        <v>330</v>
      </c>
      <c r="E23" s="640"/>
      <c r="F23" s="617">
        <f>G23-1</f>
        <v>8.75</v>
      </c>
      <c r="G23" s="617">
        <f>H23-3/4</f>
        <v>9.75</v>
      </c>
      <c r="H23" s="619">
        <v>10.5</v>
      </c>
      <c r="I23" s="617">
        <f>H23+3/4</f>
        <v>11.25</v>
      </c>
      <c r="J23" s="617">
        <f>I23+3/4</f>
        <v>12</v>
      </c>
      <c r="K23" s="347"/>
    </row>
    <row r="24" spans="1:11" ht="26">
      <c r="A24" s="653">
        <v>17</v>
      </c>
      <c r="B24" s="615" t="s">
        <v>436</v>
      </c>
      <c r="C24" s="615" t="s">
        <v>474</v>
      </c>
      <c r="D24" s="640" t="s">
        <v>336</v>
      </c>
      <c r="E24" s="640"/>
      <c r="F24" s="624">
        <f t="shared" si="0"/>
        <v>0.75</v>
      </c>
      <c r="G24" s="624">
        <f t="shared" si="0"/>
        <v>0.75</v>
      </c>
      <c r="H24" s="626">
        <v>0.75</v>
      </c>
      <c r="I24" s="624">
        <f t="shared" si="1"/>
        <v>0.75</v>
      </c>
      <c r="J24" s="624">
        <f t="shared" si="2"/>
        <v>0.75</v>
      </c>
      <c r="K24" s="348"/>
    </row>
    <row r="25" spans="1:11" ht="29" customHeight="1">
      <c r="A25" s="657">
        <v>18</v>
      </c>
      <c r="B25" s="643" t="s">
        <v>453</v>
      </c>
      <c r="C25" s="643" t="s">
        <v>475</v>
      </c>
      <c r="D25" s="658"/>
      <c r="E25" s="658"/>
      <c r="F25" s="659">
        <v>1.625</v>
      </c>
      <c r="G25" s="659">
        <v>1.625</v>
      </c>
      <c r="H25" s="659">
        <v>1.875</v>
      </c>
      <c r="I25" s="659">
        <v>2.125</v>
      </c>
      <c r="J25" s="659">
        <v>2.375</v>
      </c>
      <c r="K25" s="347"/>
    </row>
    <row r="26" spans="1:11">
      <c r="A26" s="654"/>
      <c r="K26" s="347"/>
    </row>
    <row r="27" spans="1:11">
      <c r="A27" s="654"/>
      <c r="K27" s="347"/>
    </row>
    <row r="28" spans="1:11">
      <c r="A28" s="651"/>
      <c r="K28" s="347"/>
    </row>
    <row r="29" spans="1:11">
      <c r="A29" s="651"/>
      <c r="K29" s="347"/>
    </row>
    <row r="30" spans="1:11">
      <c r="A30" s="655" t="s">
        <v>454</v>
      </c>
      <c r="B30" s="356"/>
      <c r="C30" s="356"/>
      <c r="D30" s="356"/>
      <c r="E30" s="356"/>
      <c r="F30" s="356"/>
      <c r="G30" s="356"/>
      <c r="H30" s="356"/>
      <c r="I30" s="356"/>
      <c r="J30" s="356"/>
      <c r="K30" s="348"/>
    </row>
  </sheetData>
  <mergeCells count="4">
    <mergeCell ref="A1:K1"/>
    <mergeCell ref="A2:K2"/>
    <mergeCell ref="J3:K3"/>
    <mergeCell ref="A6:K6"/>
  </mergeCells>
  <pageMargins left="0.70866141732283472" right="0.70866141732283472" top="0.74803149606299213" bottom="0.74803149606299213" header="0.31496062992125984" footer="0.31496062992125984"/>
  <pageSetup scale="82" orientation="landscape" r:id="rId1"/>
  <rowBreaks count="1" manualBreakCount="1">
    <brk id="25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H06-TS02K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VANCOUVER TEE KIDS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DARKEST NAVY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80" t="str">
        <f>'1. CUTTING DOCKET'!M11</f>
        <v>100% COTTON SINGLE JERSEY 190GSM</v>
      </c>
      <c r="C7" s="581"/>
      <c r="D7" s="581"/>
      <c r="E7" s="582"/>
    </row>
    <row r="8" spans="1:12" s="62" customFormat="1" ht="409.6" customHeight="1">
      <c r="A8" s="64" t="e">
        <f>'1. CUTTING DOCKET'!#REF!</f>
        <v>#REF!</v>
      </c>
      <c r="B8" s="583"/>
      <c r="C8" s="584"/>
      <c r="D8" s="585"/>
      <c r="E8" s="586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87" t="e">
        <f>'1. CUTTING DOCKET'!#REF!</f>
        <v>#REF!</v>
      </c>
      <c r="C13" s="581"/>
      <c r="D13" s="588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83"/>
      <c r="C14" s="584"/>
      <c r="D14" s="585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89" t="e">
        <f>'1. CUTTING DOCKET'!#REF!</f>
        <v>#REF!</v>
      </c>
      <c r="C17" s="590"/>
      <c r="D17" s="591"/>
      <c r="E17" s="592"/>
    </row>
    <row r="18" spans="1:5" s="62" customFormat="1" ht="90" customHeight="1">
      <c r="A18" s="61" t="e">
        <f>'1. CUTTING DOCKET'!#REF!</f>
        <v>#REF!</v>
      </c>
      <c r="B18" s="565" t="e">
        <f>'1. CUTTING DOCKET'!#REF!</f>
        <v>#REF!</v>
      </c>
      <c r="C18" s="560"/>
      <c r="D18" s="560"/>
      <c r="E18" s="566"/>
    </row>
    <row r="19" spans="1:5" s="62" customFormat="1" ht="409.6" customHeight="1">
      <c r="A19" s="166" t="s">
        <v>166</v>
      </c>
      <c r="B19" s="562"/>
      <c r="C19" s="563"/>
      <c r="D19" s="564"/>
      <c r="E19" s="564"/>
    </row>
    <row r="20" spans="1:5" s="62" customFormat="1" ht="79.5" customHeight="1">
      <c r="A20" s="61" t="e">
        <f>'1. CUTTING DOCKET'!#REF!</f>
        <v>#REF!</v>
      </c>
      <c r="B20" s="565" t="e">
        <f>'1. CUTTING DOCKET'!#REF!</f>
        <v>#REF!</v>
      </c>
      <c r="C20" s="560"/>
      <c r="D20" s="560"/>
      <c r="E20" s="566"/>
    </row>
    <row r="21" spans="1:5" s="62" customFormat="1" ht="346.5" customHeight="1">
      <c r="A21" s="64" t="s">
        <v>117</v>
      </c>
      <c r="B21" s="567"/>
      <c r="C21" s="568"/>
      <c r="D21" s="569"/>
      <c r="E21" s="570"/>
    </row>
    <row r="22" spans="1:5" s="62" customFormat="1" ht="35">
      <c r="A22" s="61">
        <f>'1. CUTTING DOCKET'!B33</f>
        <v>0</v>
      </c>
      <c r="B22" s="559" t="str">
        <f>'1. CUTTING DOCKET'!F33</f>
        <v>MÀU PHỤ LIỆU</v>
      </c>
      <c r="C22" s="560"/>
      <c r="D22" s="561"/>
      <c r="E22" s="101"/>
    </row>
    <row r="23" spans="1:5" s="62" customFormat="1" ht="299.25" customHeight="1">
      <c r="A23" s="66" t="s">
        <v>100</v>
      </c>
      <c r="B23" s="571"/>
      <c r="C23" s="572"/>
      <c r="D23" s="573"/>
      <c r="E23" s="573"/>
    </row>
    <row r="24" spans="1:5" s="62" customFormat="1" ht="101.5" customHeight="1">
      <c r="A24" s="61" t="str">
        <f>'1. CUTTING DOCKET'!B32</f>
        <v>PHẦN C : PHỤ LIỆU ĐÓNG GÓI</v>
      </c>
      <c r="B24" s="559">
        <f>'1. CUTTING DOCKET'!F32</f>
        <v>0</v>
      </c>
      <c r="C24" s="560"/>
      <c r="D24" s="561"/>
      <c r="E24" s="101"/>
    </row>
    <row r="25" spans="1:5" s="62" customFormat="1" ht="362.25" customHeight="1">
      <c r="A25" s="66" t="s">
        <v>172</v>
      </c>
      <c r="B25" s="574" t="s">
        <v>173</v>
      </c>
      <c r="C25" s="575"/>
      <c r="D25" s="576"/>
      <c r="E25" s="113"/>
    </row>
    <row r="26" spans="1:5" s="62" customFormat="1" ht="109.5" customHeight="1">
      <c r="A26" s="61" t="s">
        <v>101</v>
      </c>
      <c r="B26" s="559" t="e">
        <f>'1. CUTTING DOCKET'!#REF!</f>
        <v>#REF!</v>
      </c>
      <c r="C26" s="560"/>
      <c r="D26" s="561"/>
      <c r="E26" s="102"/>
    </row>
    <row r="27" spans="1:5" s="62" customFormat="1" ht="282" customHeight="1">
      <c r="A27" s="66" t="s">
        <v>102</v>
      </c>
      <c r="B27" s="577" t="s">
        <v>167</v>
      </c>
      <c r="C27" s="578"/>
      <c r="D27" s="579"/>
      <c r="E27" s="579"/>
    </row>
    <row r="28" spans="1:5" s="62" customFormat="1" ht="93.65" customHeight="1">
      <c r="A28" s="61" t="e">
        <f>'1. CUTTING DOCKET'!#REF!</f>
        <v>#REF!</v>
      </c>
      <c r="B28" s="559" t="e">
        <f>'1. CUTTING DOCKET'!#REF!</f>
        <v>#REF!</v>
      </c>
      <c r="C28" s="560"/>
      <c r="D28" s="561"/>
      <c r="E28" s="102"/>
    </row>
    <row r="29" spans="1:5" s="62" customFormat="1" ht="273" customHeight="1">
      <c r="A29" s="64" t="s">
        <v>103</v>
      </c>
      <c r="B29" s="551"/>
      <c r="C29" s="552"/>
      <c r="D29" s="553"/>
      <c r="E29" s="553"/>
    </row>
    <row r="30" spans="1:5" s="62" customFormat="1" ht="95.25" customHeight="1">
      <c r="A30" s="61" t="str">
        <f>'1. CUTTING DOCKET'!B40</f>
        <v>POLY BAG THÙNG</v>
      </c>
      <c r="B30" s="559" t="str">
        <f>'1. CUTTING DOCKET'!F40</f>
        <v>CLEAR</v>
      </c>
      <c r="C30" s="560"/>
      <c r="D30" s="561"/>
      <c r="E30" s="102"/>
    </row>
    <row r="31" spans="1:5" s="62" customFormat="1" ht="324.75" customHeight="1">
      <c r="A31" s="64"/>
      <c r="B31" s="551"/>
      <c r="C31" s="552"/>
      <c r="D31" s="553"/>
      <c r="E31" s="553"/>
    </row>
    <row r="32" spans="1:5" s="62" customFormat="1" ht="119.5" customHeight="1">
      <c r="A32" s="61" t="s">
        <v>105</v>
      </c>
      <c r="B32" s="559" t="e">
        <f>'1. CUTTING DOCKET'!#REF!</f>
        <v>#REF!</v>
      </c>
      <c r="C32" s="560"/>
      <c r="D32" s="561"/>
      <c r="E32" s="102"/>
    </row>
    <row r="33" spans="1:9" s="62" customFormat="1" ht="287.25" customHeight="1">
      <c r="A33" s="64" t="s">
        <v>106</v>
      </c>
      <c r="B33" s="551"/>
      <c r="C33" s="552"/>
      <c r="D33" s="553"/>
      <c r="E33" s="553"/>
    </row>
    <row r="34" spans="1:9" s="62" customFormat="1" ht="71.5" customHeight="1">
      <c r="A34" s="61" t="s">
        <v>96</v>
      </c>
      <c r="B34" s="559" t="s">
        <v>38</v>
      </c>
      <c r="C34" s="560"/>
      <c r="D34" s="561"/>
      <c r="E34" s="102"/>
    </row>
    <row r="35" spans="1:9" s="62" customFormat="1" ht="87" customHeight="1">
      <c r="A35" s="64" t="s">
        <v>104</v>
      </c>
      <c r="B35" s="551"/>
      <c r="C35" s="552"/>
      <c r="D35" s="553"/>
      <c r="E35" s="553"/>
    </row>
    <row r="36" spans="1:9" s="62" customFormat="1" ht="63.65" customHeight="1">
      <c r="A36" s="61" t="s">
        <v>97</v>
      </c>
      <c r="B36" s="559" t="s">
        <v>92</v>
      </c>
      <c r="C36" s="560"/>
      <c r="D36" s="561"/>
      <c r="E36" s="102"/>
    </row>
    <row r="37" spans="1:9" s="62" customFormat="1" ht="97.5" customHeight="1">
      <c r="A37" s="64" t="s">
        <v>104</v>
      </c>
      <c r="B37" s="551"/>
      <c r="C37" s="552"/>
      <c r="D37" s="553"/>
      <c r="E37" s="553"/>
    </row>
    <row r="38" spans="1:9" s="62" customFormat="1" ht="97.5" customHeight="1">
      <c r="A38" s="98" t="e">
        <f>'1. CUTTING DOCKET'!#REF!</f>
        <v>#REF!</v>
      </c>
      <c r="B38" s="554" t="e">
        <f>'1. CUTTING DOCKET'!#REF!</f>
        <v>#REF!</v>
      </c>
      <c r="C38" s="555"/>
      <c r="D38" s="556"/>
      <c r="E38" s="103"/>
    </row>
    <row r="39" spans="1:9" s="62" customFormat="1" ht="221.5" customHeight="1">
      <c r="A39" s="64"/>
      <c r="B39" s="557"/>
      <c r="C39" s="558"/>
      <c r="D39" s="557"/>
      <c r="E39" s="557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4615-5D97-486C-AC2A-C4F6CB2443AD}">
  <sheetPr>
    <tabColor rgb="FFFF0000"/>
    <pageSetUpPr fitToPage="1"/>
  </sheetPr>
  <dimension ref="A1:K36"/>
  <sheetViews>
    <sheetView view="pageBreakPreview" zoomScale="60" zoomScaleNormal="71" workbookViewId="0">
      <selection activeCell="C13" sqref="C13"/>
    </sheetView>
  </sheetViews>
  <sheetFormatPr defaultColWidth="8.453125" defaultRowHeight="14"/>
  <cols>
    <col min="1" max="1" width="14.90625" style="297" customWidth="1"/>
    <col min="2" max="2" width="61.1796875" style="297" customWidth="1"/>
    <col min="3" max="3" width="35.1796875" style="297" customWidth="1"/>
    <col min="4" max="4" width="15.81640625" style="296" customWidth="1"/>
    <col min="5" max="5" width="13" style="336" customWidth="1"/>
    <col min="6" max="10" width="11.26953125" style="336" customWidth="1"/>
    <col min="11" max="11" width="33.453125" style="297" bestFit="1" customWidth="1"/>
    <col min="12" max="16384" width="8.453125" style="297"/>
  </cols>
  <sheetData>
    <row r="1" spans="1:11" ht="16.5" customHeight="1">
      <c r="A1" s="593" t="s">
        <v>310</v>
      </c>
      <c r="B1" s="594"/>
      <c r="C1" s="594"/>
      <c r="D1" s="594"/>
      <c r="E1" s="594"/>
      <c r="F1" s="594"/>
      <c r="G1" s="594"/>
      <c r="H1" s="594"/>
      <c r="I1" s="594"/>
      <c r="J1" s="595"/>
    </row>
    <row r="2" spans="1:11" ht="16.5" customHeight="1">
      <c r="A2" s="593" t="s">
        <v>311</v>
      </c>
      <c r="B2" s="594"/>
      <c r="C2" s="594"/>
      <c r="D2" s="594"/>
      <c r="E2" s="594"/>
      <c r="F2" s="594"/>
      <c r="G2" s="594"/>
      <c r="H2" s="594"/>
      <c r="I2" s="594"/>
      <c r="J2" s="595"/>
    </row>
    <row r="3" spans="1:11" ht="16.5" customHeight="1">
      <c r="A3" s="298" t="s">
        <v>312</v>
      </c>
      <c r="B3" s="299" t="s">
        <v>255</v>
      </c>
      <c r="C3" s="299"/>
      <c r="D3" s="291"/>
      <c r="E3" s="300" t="s">
        <v>313</v>
      </c>
      <c r="F3" s="301"/>
      <c r="G3" s="300" t="s">
        <v>314</v>
      </c>
      <c r="H3" s="302">
        <v>45086</v>
      </c>
      <c r="I3" s="302"/>
      <c r="J3" s="303"/>
    </row>
    <row r="4" spans="1:11" ht="16.5" customHeight="1">
      <c r="A4" s="304" t="s">
        <v>315</v>
      </c>
      <c r="B4" s="305">
        <v>50287</v>
      </c>
      <c r="C4" s="305"/>
      <c r="D4" s="292"/>
      <c r="E4" s="306" t="s">
        <v>316</v>
      </c>
      <c r="F4" s="307"/>
      <c r="G4" s="306" t="s">
        <v>317</v>
      </c>
      <c r="H4" s="306" t="s">
        <v>318</v>
      </c>
      <c r="I4" s="306"/>
      <c r="J4" s="308"/>
    </row>
    <row r="5" spans="1:11" ht="16.5" customHeight="1">
      <c r="A5" s="309" t="s">
        <v>319</v>
      </c>
      <c r="B5" s="310" t="s">
        <v>320</v>
      </c>
      <c r="C5" s="310"/>
      <c r="D5" s="293"/>
      <c r="E5" s="311" t="s">
        <v>321</v>
      </c>
      <c r="F5" s="312"/>
      <c r="G5" s="312"/>
      <c r="H5" s="312"/>
      <c r="I5" s="312"/>
      <c r="J5" s="313"/>
    </row>
    <row r="6" spans="1:11" ht="49.5" customHeight="1">
      <c r="A6" s="314" t="s">
        <v>256</v>
      </c>
      <c r="B6" s="314" t="s">
        <v>257</v>
      </c>
      <c r="C6" s="314" t="s">
        <v>217</v>
      </c>
      <c r="D6" s="294" t="s">
        <v>258</v>
      </c>
      <c r="E6" s="314" t="s">
        <v>259</v>
      </c>
      <c r="F6" s="315" t="s">
        <v>322</v>
      </c>
      <c r="G6" s="315" t="s">
        <v>323</v>
      </c>
      <c r="H6" s="315" t="s">
        <v>324</v>
      </c>
      <c r="I6" s="315" t="s">
        <v>325</v>
      </c>
      <c r="J6" s="315" t="s">
        <v>326</v>
      </c>
      <c r="K6" s="316" t="s">
        <v>327</v>
      </c>
    </row>
    <row r="7" spans="1:11" ht="21.65" customHeight="1">
      <c r="A7" s="317" t="s">
        <v>328</v>
      </c>
      <c r="B7" s="318" t="s">
        <v>260</v>
      </c>
      <c r="C7" s="318" t="s">
        <v>217</v>
      </c>
      <c r="D7" s="295"/>
      <c r="E7" s="319"/>
      <c r="F7" s="319"/>
      <c r="G7" s="320"/>
      <c r="H7" s="319"/>
      <c r="I7" s="321"/>
      <c r="J7" s="321"/>
      <c r="K7" s="322"/>
    </row>
    <row r="8" spans="1:11" ht="21.65" customHeight="1">
      <c r="A8" s="317" t="s">
        <v>329</v>
      </c>
      <c r="B8" s="318" t="s">
        <v>261</v>
      </c>
      <c r="C8" s="318" t="s">
        <v>262</v>
      </c>
      <c r="D8" s="295">
        <v>0.25</v>
      </c>
      <c r="E8" s="323" t="s">
        <v>330</v>
      </c>
      <c r="F8" s="323" t="s">
        <v>331</v>
      </c>
      <c r="G8" s="324">
        <v>8</v>
      </c>
      <c r="H8" s="323" t="s">
        <v>332</v>
      </c>
      <c r="I8" s="323" t="s">
        <v>333</v>
      </c>
      <c r="J8" s="325" t="s">
        <v>334</v>
      </c>
      <c r="K8" s="322"/>
    </row>
    <row r="9" spans="1:11" ht="21.65" customHeight="1">
      <c r="A9" s="317" t="s">
        <v>335</v>
      </c>
      <c r="B9" s="318" t="s">
        <v>263</v>
      </c>
      <c r="C9" s="318" t="s">
        <v>264</v>
      </c>
      <c r="D9" s="295">
        <v>0.125</v>
      </c>
      <c r="E9" s="323" t="s">
        <v>336</v>
      </c>
      <c r="F9" s="326">
        <v>4</v>
      </c>
      <c r="G9" s="327">
        <v>4.125</v>
      </c>
      <c r="H9" s="326">
        <v>4.25</v>
      </c>
      <c r="I9" s="326">
        <v>4.375</v>
      </c>
      <c r="J9" s="328">
        <v>4.5</v>
      </c>
      <c r="K9" s="322"/>
    </row>
    <row r="10" spans="1:11" ht="21.65" customHeight="1">
      <c r="A10" s="317" t="s">
        <v>337</v>
      </c>
      <c r="B10" s="318" t="s">
        <v>265</v>
      </c>
      <c r="C10" s="318" t="s">
        <v>266</v>
      </c>
      <c r="D10" s="295">
        <v>0.125</v>
      </c>
      <c r="E10" s="324">
        <v>0</v>
      </c>
      <c r="F10" s="324">
        <v>1</v>
      </c>
      <c r="G10" s="324">
        <v>1</v>
      </c>
      <c r="H10" s="324">
        <v>1</v>
      </c>
      <c r="I10" s="324">
        <v>1</v>
      </c>
      <c r="J10" s="329">
        <v>1</v>
      </c>
      <c r="K10" s="322"/>
    </row>
    <row r="11" spans="1:11" ht="21.65" customHeight="1">
      <c r="A11" s="317" t="s">
        <v>338</v>
      </c>
      <c r="B11" s="318" t="s">
        <v>267</v>
      </c>
      <c r="C11" s="318" t="s">
        <v>268</v>
      </c>
      <c r="D11" s="295">
        <v>0.375</v>
      </c>
      <c r="E11" s="323" t="s">
        <v>339</v>
      </c>
      <c r="F11" s="323"/>
      <c r="G11" s="324">
        <v>0</v>
      </c>
      <c r="H11" s="323"/>
      <c r="I11" s="324"/>
      <c r="J11" s="325"/>
      <c r="K11" s="322"/>
    </row>
    <row r="12" spans="1:11" ht="21.65" customHeight="1">
      <c r="A12" s="317" t="s">
        <v>340</v>
      </c>
      <c r="B12" s="318" t="s">
        <v>269</v>
      </c>
      <c r="C12" s="318" t="s">
        <v>250</v>
      </c>
      <c r="D12" s="295">
        <v>0.125</v>
      </c>
      <c r="E12" s="324">
        <v>0</v>
      </c>
      <c r="F12" s="323" t="s">
        <v>341</v>
      </c>
      <c r="G12" s="323" t="s">
        <v>341</v>
      </c>
      <c r="H12" s="323" t="s">
        <v>341</v>
      </c>
      <c r="I12" s="323" t="s">
        <v>341</v>
      </c>
      <c r="J12" s="325" t="s">
        <v>341</v>
      </c>
      <c r="K12" s="322"/>
    </row>
    <row r="13" spans="1:11" ht="21.65" customHeight="1">
      <c r="A13" s="317" t="s">
        <v>342</v>
      </c>
      <c r="B13" s="318" t="s">
        <v>270</v>
      </c>
      <c r="C13" s="318" t="s">
        <v>251</v>
      </c>
      <c r="D13" s="295">
        <v>0.375</v>
      </c>
      <c r="E13" s="323" t="s">
        <v>343</v>
      </c>
      <c r="F13" s="323" t="s">
        <v>344</v>
      </c>
      <c r="G13" s="323" t="s">
        <v>345</v>
      </c>
      <c r="H13" s="323" t="s">
        <v>346</v>
      </c>
      <c r="I13" s="323" t="s">
        <v>347</v>
      </c>
      <c r="J13" s="325" t="s">
        <v>348</v>
      </c>
      <c r="K13" s="322"/>
    </row>
    <row r="14" spans="1:11" ht="21.65" customHeight="1">
      <c r="A14" s="317" t="s">
        <v>349</v>
      </c>
      <c r="B14" s="318" t="s">
        <v>271</v>
      </c>
      <c r="C14" s="318"/>
      <c r="D14" s="295">
        <v>0.375</v>
      </c>
      <c r="E14" s="324">
        <v>0</v>
      </c>
      <c r="F14" s="324">
        <v>0</v>
      </c>
      <c r="G14" s="324">
        <v>0</v>
      </c>
      <c r="H14" s="324">
        <v>0</v>
      </c>
      <c r="I14" s="324">
        <v>0</v>
      </c>
      <c r="J14" s="329">
        <v>0</v>
      </c>
      <c r="K14" s="322"/>
    </row>
    <row r="15" spans="1:11" ht="21.65" customHeight="1">
      <c r="A15" s="317" t="s">
        <v>350</v>
      </c>
      <c r="B15" s="318" t="s">
        <v>272</v>
      </c>
      <c r="C15" s="318" t="s">
        <v>273</v>
      </c>
      <c r="D15" s="295">
        <v>0.375</v>
      </c>
      <c r="E15" s="323" t="s">
        <v>343</v>
      </c>
      <c r="F15" s="323" t="s">
        <v>351</v>
      </c>
      <c r="G15" s="324">
        <v>18</v>
      </c>
      <c r="H15" s="323" t="s">
        <v>352</v>
      </c>
      <c r="I15" s="323" t="s">
        <v>353</v>
      </c>
      <c r="J15" s="325" t="s">
        <v>354</v>
      </c>
      <c r="K15" s="322"/>
    </row>
    <row r="16" spans="1:11" ht="21.65" customHeight="1">
      <c r="A16" s="317" t="s">
        <v>355</v>
      </c>
      <c r="B16" s="318" t="s">
        <v>274</v>
      </c>
      <c r="C16" s="318" t="s">
        <v>275</v>
      </c>
      <c r="D16" s="295">
        <v>0.375</v>
      </c>
      <c r="E16" s="323" t="s">
        <v>343</v>
      </c>
      <c r="F16" s="323" t="s">
        <v>356</v>
      </c>
      <c r="G16" s="324">
        <v>19</v>
      </c>
      <c r="H16" s="323" t="s">
        <v>357</v>
      </c>
      <c r="I16" s="323" t="s">
        <v>358</v>
      </c>
      <c r="J16" s="325" t="s">
        <v>359</v>
      </c>
      <c r="K16" s="322"/>
    </row>
    <row r="17" spans="1:11" ht="21.65" customHeight="1">
      <c r="A17" s="317" t="s">
        <v>360</v>
      </c>
      <c r="B17" s="318" t="s">
        <v>276</v>
      </c>
      <c r="C17" s="318" t="s">
        <v>277</v>
      </c>
      <c r="D17" s="295">
        <v>0.25</v>
      </c>
      <c r="E17" s="323" t="s">
        <v>330</v>
      </c>
      <c r="F17" s="327">
        <v>12.5</v>
      </c>
      <c r="G17" s="326">
        <v>12.75</v>
      </c>
      <c r="H17" s="326">
        <v>13</v>
      </c>
      <c r="I17" s="326">
        <v>13.25</v>
      </c>
      <c r="J17" s="330">
        <v>13.5</v>
      </c>
      <c r="K17" s="322"/>
    </row>
    <row r="18" spans="1:11" ht="21.65" customHeight="1">
      <c r="A18" s="317" t="s">
        <v>57</v>
      </c>
      <c r="B18" s="318" t="s">
        <v>278</v>
      </c>
      <c r="C18" s="318" t="s">
        <v>252</v>
      </c>
      <c r="D18" s="295" t="s">
        <v>279</v>
      </c>
      <c r="E18" s="324">
        <v>0</v>
      </c>
      <c r="F18" s="323" t="s">
        <v>361</v>
      </c>
      <c r="G18" s="323" t="s">
        <v>361</v>
      </c>
      <c r="H18" s="323" t="s">
        <v>361</v>
      </c>
      <c r="I18" s="323" t="s">
        <v>361</v>
      </c>
      <c r="J18" s="325" t="s">
        <v>361</v>
      </c>
      <c r="K18" s="322"/>
    </row>
    <row r="19" spans="1:11" ht="21.65" customHeight="1">
      <c r="A19" s="317" t="s">
        <v>10</v>
      </c>
      <c r="B19" s="318" t="s">
        <v>280</v>
      </c>
      <c r="C19" s="318" t="s">
        <v>281</v>
      </c>
      <c r="D19" s="295" t="s">
        <v>279</v>
      </c>
      <c r="E19" s="324">
        <v>0</v>
      </c>
      <c r="F19" s="323" t="s">
        <v>339</v>
      </c>
      <c r="G19" s="323" t="s">
        <v>339</v>
      </c>
      <c r="H19" s="323" t="s">
        <v>339</v>
      </c>
      <c r="I19" s="323" t="s">
        <v>339</v>
      </c>
      <c r="J19" s="325" t="s">
        <v>339</v>
      </c>
      <c r="K19" s="322"/>
    </row>
    <row r="20" spans="1:11" ht="21.65" customHeight="1">
      <c r="A20" s="317" t="s">
        <v>362</v>
      </c>
      <c r="B20" s="318" t="s">
        <v>282</v>
      </c>
      <c r="C20" s="318" t="s">
        <v>283</v>
      </c>
      <c r="D20" s="295">
        <v>0.375</v>
      </c>
      <c r="E20" s="323" t="s">
        <v>339</v>
      </c>
      <c r="F20" s="327">
        <v>28</v>
      </c>
      <c r="G20" s="326">
        <v>28.5</v>
      </c>
      <c r="H20" s="327">
        <v>29</v>
      </c>
      <c r="I20" s="326">
        <v>29.5</v>
      </c>
      <c r="J20" s="330">
        <v>30.125</v>
      </c>
      <c r="K20" s="331" t="s">
        <v>363</v>
      </c>
    </row>
    <row r="21" spans="1:11" ht="21.65" customHeight="1">
      <c r="A21" s="317" t="s">
        <v>364</v>
      </c>
      <c r="B21" s="318" t="s">
        <v>284</v>
      </c>
      <c r="C21" s="318" t="s">
        <v>217</v>
      </c>
      <c r="D21" s="295">
        <v>0.25</v>
      </c>
      <c r="E21" s="324">
        <v>0</v>
      </c>
      <c r="F21" s="324">
        <v>0</v>
      </c>
      <c r="G21" s="324">
        <v>0</v>
      </c>
      <c r="H21" s="324">
        <v>0</v>
      </c>
      <c r="I21" s="324">
        <v>0</v>
      </c>
      <c r="J21" s="329">
        <v>0</v>
      </c>
      <c r="K21" s="322"/>
    </row>
    <row r="22" spans="1:11" ht="21.65" customHeight="1">
      <c r="A22" s="317" t="s">
        <v>365</v>
      </c>
      <c r="B22" s="318" t="s">
        <v>285</v>
      </c>
      <c r="C22" s="318" t="s">
        <v>217</v>
      </c>
      <c r="D22" s="295">
        <v>0.375</v>
      </c>
      <c r="E22" s="324">
        <v>0</v>
      </c>
      <c r="F22" s="324">
        <v>0</v>
      </c>
      <c r="G22" s="324">
        <v>0</v>
      </c>
      <c r="H22" s="324">
        <v>0</v>
      </c>
      <c r="I22" s="324">
        <v>0</v>
      </c>
      <c r="J22" s="329">
        <v>0</v>
      </c>
      <c r="K22" s="322"/>
    </row>
    <row r="23" spans="1:11" ht="21.65" customHeight="1">
      <c r="A23" s="317" t="s">
        <v>366</v>
      </c>
      <c r="B23" s="318" t="s">
        <v>286</v>
      </c>
      <c r="C23" s="318" t="s">
        <v>287</v>
      </c>
      <c r="D23" s="295">
        <v>1</v>
      </c>
      <c r="E23" s="323" t="s">
        <v>367</v>
      </c>
      <c r="F23" s="323" t="s">
        <v>368</v>
      </c>
      <c r="G23" s="324">
        <v>49</v>
      </c>
      <c r="H23" s="323" t="s">
        <v>369</v>
      </c>
      <c r="I23" s="324">
        <v>54</v>
      </c>
      <c r="J23" s="325" t="s">
        <v>370</v>
      </c>
      <c r="K23" s="322"/>
    </row>
    <row r="24" spans="1:11" ht="21.65" customHeight="1">
      <c r="A24" s="317" t="s">
        <v>371</v>
      </c>
      <c r="B24" s="318" t="s">
        <v>288</v>
      </c>
      <c r="C24" s="318" t="s">
        <v>289</v>
      </c>
      <c r="D24" s="295">
        <v>1</v>
      </c>
      <c r="E24" s="323" t="s">
        <v>367</v>
      </c>
      <c r="F24" s="323" t="s">
        <v>372</v>
      </c>
      <c r="G24" s="324">
        <v>39</v>
      </c>
      <c r="H24" s="323" t="s">
        <v>373</v>
      </c>
      <c r="I24" s="324">
        <v>44</v>
      </c>
      <c r="J24" s="325" t="s">
        <v>368</v>
      </c>
      <c r="K24" s="322"/>
    </row>
    <row r="25" spans="1:11" ht="21.65" customHeight="1">
      <c r="A25" s="317" t="s">
        <v>60</v>
      </c>
      <c r="B25" s="318" t="s">
        <v>290</v>
      </c>
      <c r="C25" s="318" t="s">
        <v>291</v>
      </c>
      <c r="D25" s="295">
        <v>1</v>
      </c>
      <c r="E25" s="323" t="s">
        <v>367</v>
      </c>
      <c r="F25" s="324">
        <v>43</v>
      </c>
      <c r="G25" s="323" t="s">
        <v>374</v>
      </c>
      <c r="H25" s="324">
        <v>48</v>
      </c>
      <c r="I25" s="323" t="s">
        <v>375</v>
      </c>
      <c r="J25" s="329">
        <v>53</v>
      </c>
      <c r="K25" s="322"/>
    </row>
    <row r="26" spans="1:11" ht="21.65" customHeight="1">
      <c r="A26" s="317" t="s">
        <v>376</v>
      </c>
      <c r="B26" s="318" t="s">
        <v>292</v>
      </c>
      <c r="C26" s="318" t="s">
        <v>217</v>
      </c>
      <c r="D26" s="295">
        <v>1</v>
      </c>
      <c r="E26" s="324">
        <v>0</v>
      </c>
      <c r="F26" s="324">
        <v>0</v>
      </c>
      <c r="G26" s="324">
        <v>0</v>
      </c>
      <c r="H26" s="324">
        <v>0</v>
      </c>
      <c r="I26" s="324">
        <v>0</v>
      </c>
      <c r="J26" s="329">
        <v>0</v>
      </c>
      <c r="K26" s="322"/>
    </row>
    <row r="27" spans="1:11" ht="21.65" customHeight="1">
      <c r="A27" s="317" t="s">
        <v>377</v>
      </c>
      <c r="B27" s="318" t="s">
        <v>293</v>
      </c>
      <c r="C27" s="318" t="s">
        <v>294</v>
      </c>
      <c r="D27" s="295">
        <v>0.125</v>
      </c>
      <c r="E27" s="324">
        <v>0</v>
      </c>
      <c r="F27" s="324">
        <v>3</v>
      </c>
      <c r="G27" s="324">
        <v>3</v>
      </c>
      <c r="H27" s="324">
        <v>3</v>
      </c>
      <c r="I27" s="324">
        <v>3</v>
      </c>
      <c r="J27" s="329">
        <v>3</v>
      </c>
      <c r="K27" s="322"/>
    </row>
    <row r="28" spans="1:11" ht="21.65" customHeight="1">
      <c r="A28" s="317" t="s">
        <v>378</v>
      </c>
      <c r="B28" s="318" t="s">
        <v>295</v>
      </c>
      <c r="C28" s="318" t="s">
        <v>296</v>
      </c>
      <c r="D28" s="295">
        <v>0.625</v>
      </c>
      <c r="E28" s="323">
        <v>0.875</v>
      </c>
      <c r="F28" s="326" t="s">
        <v>379</v>
      </c>
      <c r="G28" s="326" t="s">
        <v>380</v>
      </c>
      <c r="H28" s="326" t="s">
        <v>381</v>
      </c>
      <c r="I28" s="326" t="s">
        <v>382</v>
      </c>
      <c r="J28" s="332">
        <v>39</v>
      </c>
      <c r="K28" s="331" t="s">
        <v>363</v>
      </c>
    </row>
    <row r="29" spans="1:11" ht="21.65" customHeight="1">
      <c r="A29" s="317" t="s">
        <v>383</v>
      </c>
      <c r="B29" s="318" t="s">
        <v>297</v>
      </c>
      <c r="C29" s="318" t="s">
        <v>298</v>
      </c>
      <c r="D29" s="295">
        <v>0.375</v>
      </c>
      <c r="E29" s="323" t="s">
        <v>343</v>
      </c>
      <c r="F29" s="323" t="s">
        <v>384</v>
      </c>
      <c r="G29" s="324">
        <v>21</v>
      </c>
      <c r="H29" s="323" t="s">
        <v>385</v>
      </c>
      <c r="I29" s="323" t="s">
        <v>386</v>
      </c>
      <c r="J29" s="325" t="s">
        <v>387</v>
      </c>
      <c r="K29" s="322"/>
    </row>
    <row r="30" spans="1:11" ht="21.65" customHeight="1">
      <c r="A30" s="317" t="s">
        <v>388</v>
      </c>
      <c r="B30" s="318" t="s">
        <v>299</v>
      </c>
      <c r="C30" s="318" t="s">
        <v>300</v>
      </c>
      <c r="D30" s="295" t="s">
        <v>279</v>
      </c>
      <c r="E30" s="324">
        <v>0</v>
      </c>
      <c r="F30" s="330">
        <v>10.375</v>
      </c>
      <c r="G30" s="330">
        <v>10.375</v>
      </c>
      <c r="H30" s="330">
        <v>10.375</v>
      </c>
      <c r="I30" s="330">
        <v>10.375</v>
      </c>
      <c r="J30" s="330">
        <v>10.375</v>
      </c>
      <c r="K30" s="322"/>
    </row>
    <row r="31" spans="1:11" ht="21.65" customHeight="1">
      <c r="A31" s="317" t="s">
        <v>389</v>
      </c>
      <c r="B31" s="318" t="s">
        <v>301</v>
      </c>
      <c r="C31" s="318" t="s">
        <v>218</v>
      </c>
      <c r="D31" s="295">
        <v>0.375</v>
      </c>
      <c r="E31" s="323" t="s">
        <v>339</v>
      </c>
      <c r="F31" s="324">
        <v>15</v>
      </c>
      <c r="G31" s="323" t="s">
        <v>390</v>
      </c>
      <c r="H31" s="324">
        <v>16</v>
      </c>
      <c r="I31" s="323" t="s">
        <v>391</v>
      </c>
      <c r="J31" s="329">
        <v>17</v>
      </c>
      <c r="K31" s="322"/>
    </row>
    <row r="32" spans="1:11" ht="21.65" customHeight="1">
      <c r="A32" s="317" t="s">
        <v>392</v>
      </c>
      <c r="B32" s="318" t="s">
        <v>302</v>
      </c>
      <c r="C32" s="318" t="s">
        <v>303</v>
      </c>
      <c r="D32" s="295">
        <v>0.25</v>
      </c>
      <c r="E32" s="323" t="s">
        <v>330</v>
      </c>
      <c r="F32" s="323" t="s">
        <v>331</v>
      </c>
      <c r="G32" s="324">
        <v>8</v>
      </c>
      <c r="H32" s="323" t="s">
        <v>332</v>
      </c>
      <c r="I32" s="323" t="s">
        <v>333</v>
      </c>
      <c r="J32" s="325" t="s">
        <v>334</v>
      </c>
      <c r="K32" s="322"/>
    </row>
    <row r="33" spans="1:11" ht="21.65" customHeight="1">
      <c r="A33" s="317" t="s">
        <v>393</v>
      </c>
      <c r="B33" s="318" t="s">
        <v>304</v>
      </c>
      <c r="C33" s="318" t="s">
        <v>305</v>
      </c>
      <c r="D33" s="295">
        <v>0.25</v>
      </c>
      <c r="E33" s="323" t="s">
        <v>330</v>
      </c>
      <c r="F33" s="323" t="s">
        <v>394</v>
      </c>
      <c r="G33" s="324">
        <v>11</v>
      </c>
      <c r="H33" s="323" t="s">
        <v>395</v>
      </c>
      <c r="I33" s="323" t="s">
        <v>396</v>
      </c>
      <c r="J33" s="325" t="s">
        <v>397</v>
      </c>
      <c r="K33" s="322"/>
    </row>
    <row r="34" spans="1:11" ht="21.65" customHeight="1">
      <c r="A34" s="317" t="s">
        <v>398</v>
      </c>
      <c r="B34" s="318" t="s">
        <v>306</v>
      </c>
      <c r="C34" s="318" t="s">
        <v>217</v>
      </c>
      <c r="D34" s="295">
        <v>0.25</v>
      </c>
      <c r="E34" s="324">
        <v>0</v>
      </c>
      <c r="F34" s="324">
        <v>0</v>
      </c>
      <c r="G34" s="324">
        <v>0</v>
      </c>
      <c r="H34" s="324">
        <v>0</v>
      </c>
      <c r="I34" s="324">
        <v>0</v>
      </c>
      <c r="J34" s="329">
        <v>0</v>
      </c>
      <c r="K34" s="322"/>
    </row>
    <row r="35" spans="1:11" ht="21.65" customHeight="1">
      <c r="A35" s="317" t="s">
        <v>399</v>
      </c>
      <c r="B35" s="318" t="s">
        <v>307</v>
      </c>
      <c r="C35" s="318" t="s">
        <v>308</v>
      </c>
      <c r="D35" s="295">
        <v>0.125</v>
      </c>
      <c r="E35" s="324">
        <v>0</v>
      </c>
      <c r="F35" s="324">
        <v>3</v>
      </c>
      <c r="G35" s="324">
        <v>3</v>
      </c>
      <c r="H35" s="324">
        <v>3</v>
      </c>
      <c r="I35" s="324">
        <v>3</v>
      </c>
      <c r="J35" s="329">
        <v>3</v>
      </c>
      <c r="K35" s="322"/>
    </row>
    <row r="36" spans="1:11" ht="21.65" customHeight="1">
      <c r="A36" s="333" t="s">
        <v>309</v>
      </c>
      <c r="B36" s="334"/>
      <c r="C36" s="334"/>
      <c r="D36" s="295"/>
      <c r="E36" s="335"/>
      <c r="F36" s="335"/>
      <c r="G36" s="335"/>
      <c r="H36" s="335"/>
      <c r="I36" s="335"/>
      <c r="J36" s="335"/>
    </row>
  </sheetData>
  <mergeCells count="2">
    <mergeCell ref="A1:J1"/>
    <mergeCell ref="A2:J2"/>
  </mergeCells>
  <pageMargins left="0" right="0" top="0.75" bottom="0.75" header="0.3" footer="0.3"/>
  <pageSetup paperSize="9" scale="62" fitToHeight="0" orientation="landscape" r:id="rId1"/>
  <colBreaks count="1" manualBreakCount="1">
    <brk id="10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B699-936F-4C0D-96B9-5D832214F3D4}">
  <sheetPr>
    <pageSetUpPr fitToPage="1"/>
  </sheetPr>
  <dimension ref="A1:H62"/>
  <sheetViews>
    <sheetView zoomScale="85" zoomScaleNormal="85" zoomScaleSheetLayoutView="85" zoomScalePageLayoutView="70" workbookViewId="0">
      <selection activeCell="C16" sqref="C16:F16"/>
    </sheetView>
  </sheetViews>
  <sheetFormatPr defaultColWidth="9.90625" defaultRowHeight="15.5"/>
  <cols>
    <col min="1" max="1" width="5.453125" style="241" bestFit="1" customWidth="1"/>
    <col min="2" max="2" width="19.6328125" style="241" customWidth="1"/>
    <col min="3" max="3" width="10.54296875" style="241" customWidth="1"/>
    <col min="4" max="4" width="20" style="241" customWidth="1"/>
    <col min="5" max="5" width="2.36328125" style="241" customWidth="1"/>
    <col min="6" max="6" width="15.90625" style="241" customWidth="1"/>
    <col min="7" max="7" width="19.36328125" style="241" customWidth="1"/>
    <col min="8" max="8" width="45.54296875" style="241" customWidth="1"/>
    <col min="9" max="254" width="9.90625" style="241"/>
    <col min="255" max="255" width="3.90625" style="241" customWidth="1"/>
    <col min="256" max="257" width="9.54296875" style="241" customWidth="1"/>
    <col min="258" max="259" width="14.6328125" style="241" customWidth="1"/>
    <col min="260" max="260" width="0" style="241" hidden="1" customWidth="1"/>
    <col min="261" max="267" width="9.54296875" style="241" customWidth="1"/>
    <col min="268" max="510" width="9.90625" style="241"/>
    <col min="511" max="511" width="3.90625" style="241" customWidth="1"/>
    <col min="512" max="513" width="9.54296875" style="241" customWidth="1"/>
    <col min="514" max="515" width="14.6328125" style="241" customWidth="1"/>
    <col min="516" max="516" width="0" style="241" hidden="1" customWidth="1"/>
    <col min="517" max="523" width="9.54296875" style="241" customWidth="1"/>
    <col min="524" max="766" width="9.90625" style="241"/>
    <col min="767" max="767" width="3.90625" style="241" customWidth="1"/>
    <col min="768" max="769" width="9.54296875" style="241" customWidth="1"/>
    <col min="770" max="771" width="14.6328125" style="241" customWidth="1"/>
    <col min="772" max="772" width="0" style="241" hidden="1" customWidth="1"/>
    <col min="773" max="779" width="9.54296875" style="241" customWidth="1"/>
    <col min="780" max="1022" width="9.90625" style="241"/>
    <col min="1023" max="1023" width="3.90625" style="241" customWidth="1"/>
    <col min="1024" max="1025" width="9.54296875" style="241" customWidth="1"/>
    <col min="1026" max="1027" width="14.6328125" style="241" customWidth="1"/>
    <col min="1028" max="1028" width="0" style="241" hidden="1" customWidth="1"/>
    <col min="1029" max="1035" width="9.54296875" style="241" customWidth="1"/>
    <col min="1036" max="1278" width="9.90625" style="241"/>
    <col min="1279" max="1279" width="3.90625" style="241" customWidth="1"/>
    <col min="1280" max="1281" width="9.54296875" style="241" customWidth="1"/>
    <col min="1282" max="1283" width="14.6328125" style="241" customWidth="1"/>
    <col min="1284" max="1284" width="0" style="241" hidden="1" customWidth="1"/>
    <col min="1285" max="1291" width="9.54296875" style="241" customWidth="1"/>
    <col min="1292" max="1534" width="9.90625" style="241"/>
    <col min="1535" max="1535" width="3.90625" style="241" customWidth="1"/>
    <col min="1536" max="1537" width="9.54296875" style="241" customWidth="1"/>
    <col min="1538" max="1539" width="14.6328125" style="241" customWidth="1"/>
    <col min="1540" max="1540" width="0" style="241" hidden="1" customWidth="1"/>
    <col min="1541" max="1547" width="9.54296875" style="241" customWidth="1"/>
    <col min="1548" max="1790" width="9.90625" style="241"/>
    <col min="1791" max="1791" width="3.90625" style="241" customWidth="1"/>
    <col min="1792" max="1793" width="9.54296875" style="241" customWidth="1"/>
    <col min="1794" max="1795" width="14.6328125" style="241" customWidth="1"/>
    <col min="1796" max="1796" width="0" style="241" hidden="1" customWidth="1"/>
    <col min="1797" max="1803" width="9.54296875" style="241" customWidth="1"/>
    <col min="1804" max="2046" width="9.90625" style="241"/>
    <col min="2047" max="2047" width="3.90625" style="241" customWidth="1"/>
    <col min="2048" max="2049" width="9.54296875" style="241" customWidth="1"/>
    <col min="2050" max="2051" width="14.6328125" style="241" customWidth="1"/>
    <col min="2052" max="2052" width="0" style="241" hidden="1" customWidth="1"/>
    <col min="2053" max="2059" width="9.54296875" style="241" customWidth="1"/>
    <col min="2060" max="2302" width="9.90625" style="241"/>
    <col min="2303" max="2303" width="3.90625" style="241" customWidth="1"/>
    <col min="2304" max="2305" width="9.54296875" style="241" customWidth="1"/>
    <col min="2306" max="2307" width="14.6328125" style="241" customWidth="1"/>
    <col min="2308" max="2308" width="0" style="241" hidden="1" customWidth="1"/>
    <col min="2309" max="2315" width="9.54296875" style="241" customWidth="1"/>
    <col min="2316" max="2558" width="9.90625" style="241"/>
    <col min="2559" max="2559" width="3.90625" style="241" customWidth="1"/>
    <col min="2560" max="2561" width="9.54296875" style="241" customWidth="1"/>
    <col min="2562" max="2563" width="14.6328125" style="241" customWidth="1"/>
    <col min="2564" max="2564" width="0" style="241" hidden="1" customWidth="1"/>
    <col min="2565" max="2571" width="9.54296875" style="241" customWidth="1"/>
    <col min="2572" max="2814" width="9.90625" style="241"/>
    <col min="2815" max="2815" width="3.90625" style="241" customWidth="1"/>
    <col min="2816" max="2817" width="9.54296875" style="241" customWidth="1"/>
    <col min="2818" max="2819" width="14.6328125" style="241" customWidth="1"/>
    <col min="2820" max="2820" width="0" style="241" hidden="1" customWidth="1"/>
    <col min="2821" max="2827" width="9.54296875" style="241" customWidth="1"/>
    <col min="2828" max="3070" width="9.90625" style="241"/>
    <col min="3071" max="3071" width="3.90625" style="241" customWidth="1"/>
    <col min="3072" max="3073" width="9.54296875" style="241" customWidth="1"/>
    <col min="3074" max="3075" width="14.6328125" style="241" customWidth="1"/>
    <col min="3076" max="3076" width="0" style="241" hidden="1" customWidth="1"/>
    <col min="3077" max="3083" width="9.54296875" style="241" customWidth="1"/>
    <col min="3084" max="3326" width="9.90625" style="241"/>
    <col min="3327" max="3327" width="3.90625" style="241" customWidth="1"/>
    <col min="3328" max="3329" width="9.54296875" style="241" customWidth="1"/>
    <col min="3330" max="3331" width="14.6328125" style="241" customWidth="1"/>
    <col min="3332" max="3332" width="0" style="241" hidden="1" customWidth="1"/>
    <col min="3333" max="3339" width="9.54296875" style="241" customWidth="1"/>
    <col min="3340" max="3582" width="9.90625" style="241"/>
    <col min="3583" max="3583" width="3.90625" style="241" customWidth="1"/>
    <col min="3584" max="3585" width="9.54296875" style="241" customWidth="1"/>
    <col min="3586" max="3587" width="14.6328125" style="241" customWidth="1"/>
    <col min="3588" max="3588" width="0" style="241" hidden="1" customWidth="1"/>
    <col min="3589" max="3595" width="9.54296875" style="241" customWidth="1"/>
    <col min="3596" max="3838" width="9.90625" style="241"/>
    <col min="3839" max="3839" width="3.90625" style="241" customWidth="1"/>
    <col min="3840" max="3841" width="9.54296875" style="241" customWidth="1"/>
    <col min="3842" max="3843" width="14.6328125" style="241" customWidth="1"/>
    <col min="3844" max="3844" width="0" style="241" hidden="1" customWidth="1"/>
    <col min="3845" max="3851" width="9.54296875" style="241" customWidth="1"/>
    <col min="3852" max="4094" width="9.90625" style="241"/>
    <col min="4095" max="4095" width="3.90625" style="241" customWidth="1"/>
    <col min="4096" max="4097" width="9.54296875" style="241" customWidth="1"/>
    <col min="4098" max="4099" width="14.6328125" style="241" customWidth="1"/>
    <col min="4100" max="4100" width="0" style="241" hidden="1" customWidth="1"/>
    <col min="4101" max="4107" width="9.54296875" style="241" customWidth="1"/>
    <col min="4108" max="4350" width="9.90625" style="241"/>
    <col min="4351" max="4351" width="3.90625" style="241" customWidth="1"/>
    <col min="4352" max="4353" width="9.54296875" style="241" customWidth="1"/>
    <col min="4354" max="4355" width="14.6328125" style="241" customWidth="1"/>
    <col min="4356" max="4356" width="0" style="241" hidden="1" customWidth="1"/>
    <col min="4357" max="4363" width="9.54296875" style="241" customWidth="1"/>
    <col min="4364" max="4606" width="9.90625" style="241"/>
    <col min="4607" max="4607" width="3.90625" style="241" customWidth="1"/>
    <col min="4608" max="4609" width="9.54296875" style="241" customWidth="1"/>
    <col min="4610" max="4611" width="14.6328125" style="241" customWidth="1"/>
    <col min="4612" max="4612" width="0" style="241" hidden="1" customWidth="1"/>
    <col min="4613" max="4619" width="9.54296875" style="241" customWidth="1"/>
    <col min="4620" max="4862" width="9.90625" style="241"/>
    <col min="4863" max="4863" width="3.90625" style="241" customWidth="1"/>
    <col min="4864" max="4865" width="9.54296875" style="241" customWidth="1"/>
    <col min="4866" max="4867" width="14.6328125" style="241" customWidth="1"/>
    <col min="4868" max="4868" width="0" style="241" hidden="1" customWidth="1"/>
    <col min="4869" max="4875" width="9.54296875" style="241" customWidth="1"/>
    <col min="4876" max="5118" width="9.90625" style="241"/>
    <col min="5119" max="5119" width="3.90625" style="241" customWidth="1"/>
    <col min="5120" max="5121" width="9.54296875" style="241" customWidth="1"/>
    <col min="5122" max="5123" width="14.6328125" style="241" customWidth="1"/>
    <col min="5124" max="5124" width="0" style="241" hidden="1" customWidth="1"/>
    <col min="5125" max="5131" width="9.54296875" style="241" customWidth="1"/>
    <col min="5132" max="5374" width="9.90625" style="241"/>
    <col min="5375" max="5375" width="3.90625" style="241" customWidth="1"/>
    <col min="5376" max="5377" width="9.54296875" style="241" customWidth="1"/>
    <col min="5378" max="5379" width="14.6328125" style="241" customWidth="1"/>
    <col min="5380" max="5380" width="0" style="241" hidden="1" customWidth="1"/>
    <col min="5381" max="5387" width="9.54296875" style="241" customWidth="1"/>
    <col min="5388" max="5630" width="9.90625" style="241"/>
    <col min="5631" max="5631" width="3.90625" style="241" customWidth="1"/>
    <col min="5632" max="5633" width="9.54296875" style="241" customWidth="1"/>
    <col min="5634" max="5635" width="14.6328125" style="241" customWidth="1"/>
    <col min="5636" max="5636" width="0" style="241" hidden="1" customWidth="1"/>
    <col min="5637" max="5643" width="9.54296875" style="241" customWidth="1"/>
    <col min="5644" max="5886" width="9.90625" style="241"/>
    <col min="5887" max="5887" width="3.90625" style="241" customWidth="1"/>
    <col min="5888" max="5889" width="9.54296875" style="241" customWidth="1"/>
    <col min="5890" max="5891" width="14.6328125" style="241" customWidth="1"/>
    <col min="5892" max="5892" width="0" style="241" hidden="1" customWidth="1"/>
    <col min="5893" max="5899" width="9.54296875" style="241" customWidth="1"/>
    <col min="5900" max="6142" width="9.90625" style="241"/>
    <col min="6143" max="6143" width="3.90625" style="241" customWidth="1"/>
    <col min="6144" max="6145" width="9.54296875" style="241" customWidth="1"/>
    <col min="6146" max="6147" width="14.6328125" style="241" customWidth="1"/>
    <col min="6148" max="6148" width="0" style="241" hidden="1" customWidth="1"/>
    <col min="6149" max="6155" width="9.54296875" style="241" customWidth="1"/>
    <col min="6156" max="6398" width="9.90625" style="241"/>
    <col min="6399" max="6399" width="3.90625" style="241" customWidth="1"/>
    <col min="6400" max="6401" width="9.54296875" style="241" customWidth="1"/>
    <col min="6402" max="6403" width="14.6328125" style="241" customWidth="1"/>
    <col min="6404" max="6404" width="0" style="241" hidden="1" customWidth="1"/>
    <col min="6405" max="6411" width="9.54296875" style="241" customWidth="1"/>
    <col min="6412" max="6654" width="9.90625" style="241"/>
    <col min="6655" max="6655" width="3.90625" style="241" customWidth="1"/>
    <col min="6656" max="6657" width="9.54296875" style="241" customWidth="1"/>
    <col min="6658" max="6659" width="14.6328125" style="241" customWidth="1"/>
    <col min="6660" max="6660" width="0" style="241" hidden="1" customWidth="1"/>
    <col min="6661" max="6667" width="9.54296875" style="241" customWidth="1"/>
    <col min="6668" max="6910" width="9.90625" style="241"/>
    <col min="6911" max="6911" width="3.90625" style="241" customWidth="1"/>
    <col min="6912" max="6913" width="9.54296875" style="241" customWidth="1"/>
    <col min="6914" max="6915" width="14.6328125" style="241" customWidth="1"/>
    <col min="6916" max="6916" width="0" style="241" hidden="1" customWidth="1"/>
    <col min="6917" max="6923" width="9.54296875" style="241" customWidth="1"/>
    <col min="6924" max="7166" width="9.90625" style="241"/>
    <col min="7167" max="7167" width="3.90625" style="241" customWidth="1"/>
    <col min="7168" max="7169" width="9.54296875" style="241" customWidth="1"/>
    <col min="7170" max="7171" width="14.6328125" style="241" customWidth="1"/>
    <col min="7172" max="7172" width="0" style="241" hidden="1" customWidth="1"/>
    <col min="7173" max="7179" width="9.54296875" style="241" customWidth="1"/>
    <col min="7180" max="7422" width="9.90625" style="241"/>
    <col min="7423" max="7423" width="3.90625" style="241" customWidth="1"/>
    <col min="7424" max="7425" width="9.54296875" style="241" customWidth="1"/>
    <col min="7426" max="7427" width="14.6328125" style="241" customWidth="1"/>
    <col min="7428" max="7428" width="0" style="241" hidden="1" customWidth="1"/>
    <col min="7429" max="7435" width="9.54296875" style="241" customWidth="1"/>
    <col min="7436" max="7678" width="9.90625" style="241"/>
    <col min="7679" max="7679" width="3.90625" style="241" customWidth="1"/>
    <col min="7680" max="7681" width="9.54296875" style="241" customWidth="1"/>
    <col min="7682" max="7683" width="14.6328125" style="241" customWidth="1"/>
    <col min="7684" max="7684" width="0" style="241" hidden="1" customWidth="1"/>
    <col min="7685" max="7691" width="9.54296875" style="241" customWidth="1"/>
    <col min="7692" max="7934" width="9.90625" style="241"/>
    <col min="7935" max="7935" width="3.90625" style="241" customWidth="1"/>
    <col min="7936" max="7937" width="9.54296875" style="241" customWidth="1"/>
    <col min="7938" max="7939" width="14.6328125" style="241" customWidth="1"/>
    <col min="7940" max="7940" width="0" style="241" hidden="1" customWidth="1"/>
    <col min="7941" max="7947" width="9.54296875" style="241" customWidth="1"/>
    <col min="7948" max="8190" width="9.90625" style="241"/>
    <col min="8191" max="8191" width="3.90625" style="241" customWidth="1"/>
    <col min="8192" max="8193" width="9.54296875" style="241" customWidth="1"/>
    <col min="8194" max="8195" width="14.6328125" style="241" customWidth="1"/>
    <col min="8196" max="8196" width="0" style="241" hidden="1" customWidth="1"/>
    <col min="8197" max="8203" width="9.54296875" style="241" customWidth="1"/>
    <col min="8204" max="8446" width="9.90625" style="241"/>
    <col min="8447" max="8447" width="3.90625" style="241" customWidth="1"/>
    <col min="8448" max="8449" width="9.54296875" style="241" customWidth="1"/>
    <col min="8450" max="8451" width="14.6328125" style="241" customWidth="1"/>
    <col min="8452" max="8452" width="0" style="241" hidden="1" customWidth="1"/>
    <col min="8453" max="8459" width="9.54296875" style="241" customWidth="1"/>
    <col min="8460" max="8702" width="9.90625" style="241"/>
    <col min="8703" max="8703" width="3.90625" style="241" customWidth="1"/>
    <col min="8704" max="8705" width="9.54296875" style="241" customWidth="1"/>
    <col min="8706" max="8707" width="14.6328125" style="241" customWidth="1"/>
    <col min="8708" max="8708" width="0" style="241" hidden="1" customWidth="1"/>
    <col min="8709" max="8715" width="9.54296875" style="241" customWidth="1"/>
    <col min="8716" max="8958" width="9.90625" style="241"/>
    <col min="8959" max="8959" width="3.90625" style="241" customWidth="1"/>
    <col min="8960" max="8961" width="9.54296875" style="241" customWidth="1"/>
    <col min="8962" max="8963" width="14.6328125" style="241" customWidth="1"/>
    <col min="8964" max="8964" width="0" style="241" hidden="1" customWidth="1"/>
    <col min="8965" max="8971" width="9.54296875" style="241" customWidth="1"/>
    <col min="8972" max="9214" width="9.90625" style="241"/>
    <col min="9215" max="9215" width="3.90625" style="241" customWidth="1"/>
    <col min="9216" max="9217" width="9.54296875" style="241" customWidth="1"/>
    <col min="9218" max="9219" width="14.6328125" style="241" customWidth="1"/>
    <col min="9220" max="9220" width="0" style="241" hidden="1" customWidth="1"/>
    <col min="9221" max="9227" width="9.54296875" style="241" customWidth="1"/>
    <col min="9228" max="9470" width="9.90625" style="241"/>
    <col min="9471" max="9471" width="3.90625" style="241" customWidth="1"/>
    <col min="9472" max="9473" width="9.54296875" style="241" customWidth="1"/>
    <col min="9474" max="9475" width="14.6328125" style="241" customWidth="1"/>
    <col min="9476" max="9476" width="0" style="241" hidden="1" customWidth="1"/>
    <col min="9477" max="9483" width="9.54296875" style="241" customWidth="1"/>
    <col min="9484" max="9726" width="9.90625" style="241"/>
    <col min="9727" max="9727" width="3.90625" style="241" customWidth="1"/>
    <col min="9728" max="9729" width="9.54296875" style="241" customWidth="1"/>
    <col min="9730" max="9731" width="14.6328125" style="241" customWidth="1"/>
    <col min="9732" max="9732" width="0" style="241" hidden="1" customWidth="1"/>
    <col min="9733" max="9739" width="9.54296875" style="241" customWidth="1"/>
    <col min="9740" max="9982" width="9.90625" style="241"/>
    <col min="9983" max="9983" width="3.90625" style="241" customWidth="1"/>
    <col min="9984" max="9985" width="9.54296875" style="241" customWidth="1"/>
    <col min="9986" max="9987" width="14.6328125" style="241" customWidth="1"/>
    <col min="9988" max="9988" width="0" style="241" hidden="1" customWidth="1"/>
    <col min="9989" max="9995" width="9.54296875" style="241" customWidth="1"/>
    <col min="9996" max="10238" width="9.90625" style="241"/>
    <col min="10239" max="10239" width="3.90625" style="241" customWidth="1"/>
    <col min="10240" max="10241" width="9.54296875" style="241" customWidth="1"/>
    <col min="10242" max="10243" width="14.6328125" style="241" customWidth="1"/>
    <col min="10244" max="10244" width="0" style="241" hidden="1" customWidth="1"/>
    <col min="10245" max="10251" width="9.54296875" style="241" customWidth="1"/>
    <col min="10252" max="10494" width="9.90625" style="241"/>
    <col min="10495" max="10495" width="3.90625" style="241" customWidth="1"/>
    <col min="10496" max="10497" width="9.54296875" style="241" customWidth="1"/>
    <col min="10498" max="10499" width="14.6328125" style="241" customWidth="1"/>
    <col min="10500" max="10500" width="0" style="241" hidden="1" customWidth="1"/>
    <col min="10501" max="10507" width="9.54296875" style="241" customWidth="1"/>
    <col min="10508" max="10750" width="9.90625" style="241"/>
    <col min="10751" max="10751" width="3.90625" style="241" customWidth="1"/>
    <col min="10752" max="10753" width="9.54296875" style="241" customWidth="1"/>
    <col min="10754" max="10755" width="14.6328125" style="241" customWidth="1"/>
    <col min="10756" max="10756" width="0" style="241" hidden="1" customWidth="1"/>
    <col min="10757" max="10763" width="9.54296875" style="241" customWidth="1"/>
    <col min="10764" max="11006" width="9.90625" style="241"/>
    <col min="11007" max="11007" width="3.90625" style="241" customWidth="1"/>
    <col min="11008" max="11009" width="9.54296875" style="241" customWidth="1"/>
    <col min="11010" max="11011" width="14.6328125" style="241" customWidth="1"/>
    <col min="11012" max="11012" width="0" style="241" hidden="1" customWidth="1"/>
    <col min="11013" max="11019" width="9.54296875" style="241" customWidth="1"/>
    <col min="11020" max="11262" width="9.90625" style="241"/>
    <col min="11263" max="11263" width="3.90625" style="241" customWidth="1"/>
    <col min="11264" max="11265" width="9.54296875" style="241" customWidth="1"/>
    <col min="11266" max="11267" width="14.6328125" style="241" customWidth="1"/>
    <col min="11268" max="11268" width="0" style="241" hidden="1" customWidth="1"/>
    <col min="11269" max="11275" width="9.54296875" style="241" customWidth="1"/>
    <col min="11276" max="11518" width="9.90625" style="241"/>
    <col min="11519" max="11519" width="3.90625" style="241" customWidth="1"/>
    <col min="11520" max="11521" width="9.54296875" style="241" customWidth="1"/>
    <col min="11522" max="11523" width="14.6328125" style="241" customWidth="1"/>
    <col min="11524" max="11524" width="0" style="241" hidden="1" customWidth="1"/>
    <col min="11525" max="11531" width="9.54296875" style="241" customWidth="1"/>
    <col min="11532" max="11774" width="9.90625" style="241"/>
    <col min="11775" max="11775" width="3.90625" style="241" customWidth="1"/>
    <col min="11776" max="11777" width="9.54296875" style="241" customWidth="1"/>
    <col min="11778" max="11779" width="14.6328125" style="241" customWidth="1"/>
    <col min="11780" max="11780" width="0" style="241" hidden="1" customWidth="1"/>
    <col min="11781" max="11787" width="9.54296875" style="241" customWidth="1"/>
    <col min="11788" max="12030" width="9.90625" style="241"/>
    <col min="12031" max="12031" width="3.90625" style="241" customWidth="1"/>
    <col min="12032" max="12033" width="9.54296875" style="241" customWidth="1"/>
    <col min="12034" max="12035" width="14.6328125" style="241" customWidth="1"/>
    <col min="12036" max="12036" width="0" style="241" hidden="1" customWidth="1"/>
    <col min="12037" max="12043" width="9.54296875" style="241" customWidth="1"/>
    <col min="12044" max="12286" width="9.90625" style="241"/>
    <col min="12287" max="12287" width="3.90625" style="241" customWidth="1"/>
    <col min="12288" max="12289" width="9.54296875" style="241" customWidth="1"/>
    <col min="12290" max="12291" width="14.6328125" style="241" customWidth="1"/>
    <col min="12292" max="12292" width="0" style="241" hidden="1" customWidth="1"/>
    <col min="12293" max="12299" width="9.54296875" style="241" customWidth="1"/>
    <col min="12300" max="12542" width="9.90625" style="241"/>
    <col min="12543" max="12543" width="3.90625" style="241" customWidth="1"/>
    <col min="12544" max="12545" width="9.54296875" style="241" customWidth="1"/>
    <col min="12546" max="12547" width="14.6328125" style="241" customWidth="1"/>
    <col min="12548" max="12548" width="0" style="241" hidden="1" customWidth="1"/>
    <col min="12549" max="12555" width="9.54296875" style="241" customWidth="1"/>
    <col min="12556" max="12798" width="9.90625" style="241"/>
    <col min="12799" max="12799" width="3.90625" style="241" customWidth="1"/>
    <col min="12800" max="12801" width="9.54296875" style="241" customWidth="1"/>
    <col min="12802" max="12803" width="14.6328125" style="241" customWidth="1"/>
    <col min="12804" max="12804" width="0" style="241" hidden="1" customWidth="1"/>
    <col min="12805" max="12811" width="9.54296875" style="241" customWidth="1"/>
    <col min="12812" max="13054" width="9.90625" style="241"/>
    <col min="13055" max="13055" width="3.90625" style="241" customWidth="1"/>
    <col min="13056" max="13057" width="9.54296875" style="241" customWidth="1"/>
    <col min="13058" max="13059" width="14.6328125" style="241" customWidth="1"/>
    <col min="13060" max="13060" width="0" style="241" hidden="1" customWidth="1"/>
    <col min="13061" max="13067" width="9.54296875" style="241" customWidth="1"/>
    <col min="13068" max="13310" width="9.90625" style="241"/>
    <col min="13311" max="13311" width="3.90625" style="241" customWidth="1"/>
    <col min="13312" max="13313" width="9.54296875" style="241" customWidth="1"/>
    <col min="13314" max="13315" width="14.6328125" style="241" customWidth="1"/>
    <col min="13316" max="13316" width="0" style="241" hidden="1" customWidth="1"/>
    <col min="13317" max="13323" width="9.54296875" style="241" customWidth="1"/>
    <col min="13324" max="13566" width="9.90625" style="241"/>
    <col min="13567" max="13567" width="3.90625" style="241" customWidth="1"/>
    <col min="13568" max="13569" width="9.54296875" style="241" customWidth="1"/>
    <col min="13570" max="13571" width="14.6328125" style="241" customWidth="1"/>
    <col min="13572" max="13572" width="0" style="241" hidden="1" customWidth="1"/>
    <col min="13573" max="13579" width="9.54296875" style="241" customWidth="1"/>
    <col min="13580" max="13822" width="9.90625" style="241"/>
    <col min="13823" max="13823" width="3.90625" style="241" customWidth="1"/>
    <col min="13824" max="13825" width="9.54296875" style="241" customWidth="1"/>
    <col min="13826" max="13827" width="14.6328125" style="241" customWidth="1"/>
    <col min="13828" max="13828" width="0" style="241" hidden="1" customWidth="1"/>
    <col min="13829" max="13835" width="9.54296875" style="241" customWidth="1"/>
    <col min="13836" max="14078" width="9.90625" style="241"/>
    <col min="14079" max="14079" width="3.90625" style="241" customWidth="1"/>
    <col min="14080" max="14081" width="9.54296875" style="241" customWidth="1"/>
    <col min="14082" max="14083" width="14.6328125" style="241" customWidth="1"/>
    <col min="14084" max="14084" width="0" style="241" hidden="1" customWidth="1"/>
    <col min="14085" max="14091" width="9.54296875" style="241" customWidth="1"/>
    <col min="14092" max="14334" width="9.90625" style="241"/>
    <col min="14335" max="14335" width="3.90625" style="241" customWidth="1"/>
    <col min="14336" max="14337" width="9.54296875" style="241" customWidth="1"/>
    <col min="14338" max="14339" width="14.6328125" style="241" customWidth="1"/>
    <col min="14340" max="14340" width="0" style="241" hidden="1" customWidth="1"/>
    <col min="14341" max="14347" width="9.54296875" style="241" customWidth="1"/>
    <col min="14348" max="14590" width="9.90625" style="241"/>
    <col min="14591" max="14591" width="3.90625" style="241" customWidth="1"/>
    <col min="14592" max="14593" width="9.54296875" style="241" customWidth="1"/>
    <col min="14594" max="14595" width="14.6328125" style="241" customWidth="1"/>
    <col min="14596" max="14596" width="0" style="241" hidden="1" customWidth="1"/>
    <col min="14597" max="14603" width="9.54296875" style="241" customWidth="1"/>
    <col min="14604" max="14846" width="9.90625" style="241"/>
    <col min="14847" max="14847" width="3.90625" style="241" customWidth="1"/>
    <col min="14848" max="14849" width="9.54296875" style="241" customWidth="1"/>
    <col min="14850" max="14851" width="14.6328125" style="241" customWidth="1"/>
    <col min="14852" max="14852" width="0" style="241" hidden="1" customWidth="1"/>
    <col min="14853" max="14859" width="9.54296875" style="241" customWidth="1"/>
    <col min="14860" max="15102" width="9.90625" style="241"/>
    <col min="15103" max="15103" width="3.90625" style="241" customWidth="1"/>
    <col min="15104" max="15105" width="9.54296875" style="241" customWidth="1"/>
    <col min="15106" max="15107" width="14.6328125" style="241" customWidth="1"/>
    <col min="15108" max="15108" width="0" style="241" hidden="1" customWidth="1"/>
    <col min="15109" max="15115" width="9.54296875" style="241" customWidth="1"/>
    <col min="15116" max="15358" width="9.90625" style="241"/>
    <col min="15359" max="15359" width="3.90625" style="241" customWidth="1"/>
    <col min="15360" max="15361" width="9.54296875" style="241" customWidth="1"/>
    <col min="15362" max="15363" width="14.6328125" style="241" customWidth="1"/>
    <col min="15364" max="15364" width="0" style="241" hidden="1" customWidth="1"/>
    <col min="15365" max="15371" width="9.54296875" style="241" customWidth="1"/>
    <col min="15372" max="15614" width="9.90625" style="241"/>
    <col min="15615" max="15615" width="3.90625" style="241" customWidth="1"/>
    <col min="15616" max="15617" width="9.54296875" style="241" customWidth="1"/>
    <col min="15618" max="15619" width="14.6328125" style="241" customWidth="1"/>
    <col min="15620" max="15620" width="0" style="241" hidden="1" customWidth="1"/>
    <col min="15621" max="15627" width="9.54296875" style="241" customWidth="1"/>
    <col min="15628" max="15870" width="9.90625" style="241"/>
    <col min="15871" max="15871" width="3.90625" style="241" customWidth="1"/>
    <col min="15872" max="15873" width="9.54296875" style="241" customWidth="1"/>
    <col min="15874" max="15875" width="14.6328125" style="241" customWidth="1"/>
    <col min="15876" max="15876" width="0" style="241" hidden="1" customWidth="1"/>
    <col min="15877" max="15883" width="9.54296875" style="241" customWidth="1"/>
    <col min="15884" max="16126" width="9.90625" style="241"/>
    <col min="16127" max="16127" width="3.90625" style="241" customWidth="1"/>
    <col min="16128" max="16129" width="9.54296875" style="241" customWidth="1"/>
    <col min="16130" max="16131" width="14.6328125" style="241" customWidth="1"/>
    <col min="16132" max="16132" width="0" style="241" hidden="1" customWidth="1"/>
    <col min="16133" max="16139" width="9.54296875" style="241" customWidth="1"/>
    <col min="16140" max="16384" width="9.90625" style="241"/>
  </cols>
  <sheetData>
    <row r="1" spans="1:8" s="228" customFormat="1" ht="12.75" customHeight="1">
      <c r="B1"/>
      <c r="C1"/>
      <c r="D1"/>
      <c r="E1"/>
      <c r="F1" s="281" t="s">
        <v>73</v>
      </c>
      <c r="G1" s="282" t="s">
        <v>184</v>
      </c>
      <c r="H1"/>
    </row>
    <row r="2" spans="1:8" s="228" customFormat="1" ht="12.75" customHeight="1">
      <c r="B2"/>
      <c r="C2"/>
      <c r="D2"/>
      <c r="E2"/>
      <c r="F2" s="281" t="s">
        <v>75</v>
      </c>
      <c r="G2" s="283" t="s">
        <v>185</v>
      </c>
      <c r="H2"/>
    </row>
    <row r="3" spans="1:8" s="228" customFormat="1" ht="12.75" customHeight="1" thickBot="1">
      <c r="B3"/>
      <c r="C3"/>
      <c r="D3"/>
      <c r="E3"/>
      <c r="F3" s="281" t="s">
        <v>77</v>
      </c>
      <c r="G3" s="284" t="s">
        <v>186</v>
      </c>
      <c r="H3"/>
    </row>
    <row r="4" spans="1:8" s="228" customFormat="1" ht="17.25" customHeight="1" thickBot="1">
      <c r="A4" s="229"/>
      <c r="B4" s="602" t="s">
        <v>187</v>
      </c>
      <c r="C4" s="602"/>
      <c r="D4" s="231">
        <v>45309</v>
      </c>
      <c r="E4"/>
      <c r="F4"/>
      <c r="G4"/>
      <c r="H4"/>
    </row>
    <row r="5" spans="1:8" s="228" customFormat="1" ht="3.9" customHeight="1" thickBot="1">
      <c r="A5" s="229"/>
      <c r="B5" s="603"/>
      <c r="C5" s="603"/>
      <c r="D5" s="232"/>
      <c r="E5"/>
      <c r="F5" s="229"/>
      <c r="G5" s="229"/>
      <c r="H5"/>
    </row>
    <row r="6" spans="1:8" s="228" customFormat="1" ht="17.25" customHeight="1" thickBot="1">
      <c r="A6" s="229"/>
      <c r="B6" s="602" t="s">
        <v>245</v>
      </c>
      <c r="C6" s="602"/>
      <c r="D6" s="233" t="s">
        <v>214</v>
      </c>
      <c r="E6"/>
      <c r="F6" s="230" t="s">
        <v>188</v>
      </c>
      <c r="G6" s="233" t="s">
        <v>253</v>
      </c>
      <c r="H6"/>
    </row>
    <row r="7" spans="1:8" s="228" customFormat="1" ht="3.9" customHeight="1" thickBot="1">
      <c r="A7" s="229"/>
      <c r="B7" s="604"/>
      <c r="C7" s="604"/>
      <c r="D7" s="232"/>
      <c r="E7"/>
      <c r="F7" s="234"/>
      <c r="G7" s="235"/>
      <c r="H7"/>
    </row>
    <row r="8" spans="1:8" s="228" customFormat="1" ht="17.25" customHeight="1" thickBot="1">
      <c r="A8" s="229"/>
      <c r="B8" s="602" t="s">
        <v>189</v>
      </c>
      <c r="C8" s="602"/>
      <c r="D8" s="233" t="str">
        <f>'1. CUTTING DOCKET'!D7</f>
        <v>H06-TS02K</v>
      </c>
      <c r="E8" s="236"/>
      <c r="F8" s="230" t="s">
        <v>190</v>
      </c>
      <c r="G8" s="233" t="s">
        <v>254</v>
      </c>
      <c r="H8"/>
    </row>
    <row r="9" spans="1:8" s="228" customFormat="1" ht="9" customHeight="1" thickBot="1">
      <c r="B9" s="237"/>
      <c r="C9" s="237"/>
      <c r="D9" s="237"/>
      <c r="F9" s="237"/>
      <c r="G9" s="237"/>
    </row>
    <row r="10" spans="1:8" s="235" customFormat="1" ht="33.75" customHeight="1" thickBot="1">
      <c r="A10" s="238" t="s">
        <v>191</v>
      </c>
      <c r="B10" s="238" t="s">
        <v>192</v>
      </c>
      <c r="C10" s="601" t="s">
        <v>193</v>
      </c>
      <c r="D10" s="601"/>
      <c r="E10" s="601"/>
      <c r="F10" s="601"/>
      <c r="G10" s="239" t="s">
        <v>194</v>
      </c>
      <c r="H10" s="239" t="s">
        <v>195</v>
      </c>
    </row>
    <row r="11" spans="1:8" s="228" customFormat="1" ht="106.75" customHeight="1" thickBot="1">
      <c r="A11" s="598">
        <v>1</v>
      </c>
      <c r="B11" s="286" t="s">
        <v>246</v>
      </c>
      <c r="C11" s="599" t="s">
        <v>401</v>
      </c>
      <c r="D11" s="599"/>
      <c r="E11" s="599"/>
      <c r="F11" s="599"/>
      <c r="G11" s="598"/>
      <c r="H11" s="285"/>
    </row>
    <row r="12" spans="1:8" s="228" customFormat="1" ht="106.75" customHeight="1" thickBot="1">
      <c r="A12" s="598"/>
      <c r="B12" s="286" t="s">
        <v>196</v>
      </c>
      <c r="C12" s="600"/>
      <c r="D12" s="600"/>
      <c r="E12" s="600"/>
      <c r="F12" s="600"/>
      <c r="G12" s="598"/>
      <c r="H12" s="285"/>
    </row>
    <row r="13" spans="1:8" s="228" customFormat="1" ht="106.75" customHeight="1" thickBot="1">
      <c r="A13" s="285">
        <v>2</v>
      </c>
      <c r="B13" s="286" t="s">
        <v>197</v>
      </c>
      <c r="C13" s="596" t="str">
        <f>'1. CUTTING DOCKET'!$D$49</f>
        <v>DUYỆT MÀU SẮC + CHẤT LƯỢNG HÌNH IN THEO S/O CHUYỂN CHO PHÒNG IN NGÀY8/8/24</v>
      </c>
      <c r="D13" s="596"/>
      <c r="E13" s="596"/>
      <c r="F13" s="596"/>
      <c r="G13" s="285"/>
      <c r="H13" s="285"/>
    </row>
    <row r="14" spans="1:8" s="228" customFormat="1" ht="106.75" customHeight="1" thickBot="1">
      <c r="A14" s="285">
        <v>3</v>
      </c>
      <c r="B14" s="286" t="s">
        <v>247</v>
      </c>
      <c r="C14" s="596"/>
      <c r="D14" s="596"/>
      <c r="E14" s="596"/>
      <c r="F14" s="596"/>
      <c r="G14" s="285"/>
      <c r="H14" s="285"/>
    </row>
    <row r="15" spans="1:8" s="228" customFormat="1" ht="106.75" customHeight="1" thickBot="1">
      <c r="A15" s="285">
        <v>4</v>
      </c>
      <c r="B15" s="286" t="s">
        <v>198</v>
      </c>
      <c r="C15" s="596"/>
      <c r="D15" s="596"/>
      <c r="E15" s="596"/>
      <c r="F15" s="596"/>
      <c r="G15" s="285"/>
      <c r="H15" s="285"/>
    </row>
    <row r="16" spans="1:8" s="228" customFormat="1" ht="106.75" customHeight="1" thickBot="1">
      <c r="A16" s="285">
        <v>5</v>
      </c>
      <c r="B16" s="286" t="s">
        <v>248</v>
      </c>
      <c r="C16" s="596"/>
      <c r="D16" s="596"/>
      <c r="E16" s="596"/>
      <c r="F16" s="596"/>
      <c r="G16" s="285"/>
      <c r="H16" s="285"/>
    </row>
    <row r="17" spans="1:8" ht="12" customHeight="1">
      <c r="A17" s="235"/>
      <c r="B17" s="235"/>
      <c r="C17" s="240"/>
      <c r="D17" s="240"/>
      <c r="E17" s="240"/>
      <c r="F17" s="240"/>
      <c r="G17" s="235"/>
      <c r="H17" s="235"/>
    </row>
    <row r="18" spans="1:8" ht="34.5" customHeight="1">
      <c r="A18" s="235"/>
      <c r="B18" s="597" t="s">
        <v>199</v>
      </c>
      <c r="C18" s="597"/>
      <c r="D18" s="597"/>
      <c r="E18" s="240"/>
      <c r="F18" s="240"/>
      <c r="G18" s="597" t="s">
        <v>200</v>
      </c>
      <c r="H18" s="597"/>
    </row>
    <row r="19" spans="1:8" ht="39.9" customHeight="1">
      <c r="A19" s="235"/>
      <c r="B19" s="242"/>
      <c r="C19" s="242"/>
      <c r="D19" s="242"/>
      <c r="E19" s="242"/>
      <c r="F19" s="228"/>
      <c r="G19" s="242"/>
      <c r="H19" s="242"/>
    </row>
    <row r="20" spans="1:8" ht="39.9" customHeight="1">
      <c r="A20" s="229"/>
      <c r="B20" s="243"/>
      <c r="C20" s="243"/>
      <c r="D20" s="243"/>
      <c r="E20" s="243"/>
      <c r="F20" s="243"/>
      <c r="G20" s="243"/>
      <c r="H20" s="243"/>
    </row>
    <row r="21" spans="1:8" ht="39.9" customHeight="1">
      <c r="A21" s="229"/>
      <c r="B21" s="243"/>
      <c r="C21" s="243"/>
      <c r="D21" s="243"/>
      <c r="E21" s="243"/>
      <c r="F21" s="243"/>
      <c r="G21" s="243"/>
      <c r="H21" s="243"/>
    </row>
    <row r="22" spans="1:8" ht="39.9" customHeight="1">
      <c r="A22" s="229"/>
      <c r="B22" s="243"/>
      <c r="C22" s="243"/>
      <c r="D22" s="243"/>
      <c r="E22" s="243"/>
      <c r="F22" s="243"/>
      <c r="G22" s="243"/>
      <c r="H22" s="243"/>
    </row>
    <row r="23" spans="1:8" ht="39.9" customHeight="1">
      <c r="A23" s="229"/>
      <c r="B23" s="243"/>
      <c r="C23" s="243"/>
      <c r="D23" s="243"/>
      <c r="E23" s="243"/>
      <c r="F23" s="243"/>
      <c r="G23" s="243"/>
      <c r="H23" s="243"/>
    </row>
    <row r="24" spans="1:8" ht="39.9" customHeight="1">
      <c r="A24" s="229"/>
      <c r="B24" s="243"/>
      <c r="C24" s="243"/>
      <c r="D24" s="243"/>
      <c r="E24" s="243"/>
      <c r="F24" s="243"/>
      <c r="G24" s="243"/>
      <c r="H24" s="243"/>
    </row>
    <row r="25" spans="1:8" ht="39.9" customHeight="1">
      <c r="A25" s="229"/>
      <c r="B25" s="243"/>
      <c r="C25" s="243"/>
      <c r="D25" s="243"/>
      <c r="E25" s="243"/>
      <c r="F25" s="243"/>
      <c r="G25" s="243"/>
      <c r="H25" s="243"/>
    </row>
    <row r="26" spans="1:8" ht="39.9" customHeight="1">
      <c r="A26" s="229"/>
      <c r="B26" s="243"/>
      <c r="C26" s="243"/>
      <c r="D26" s="243"/>
      <c r="E26" s="243"/>
      <c r="F26" s="243"/>
      <c r="G26" s="243"/>
      <c r="H26" s="243"/>
    </row>
    <row r="27" spans="1:8" ht="39.9" customHeight="1">
      <c r="A27" s="229"/>
      <c r="B27" s="243"/>
      <c r="C27" s="243"/>
      <c r="D27" s="243"/>
      <c r="E27" s="243"/>
      <c r="F27" s="243"/>
      <c r="G27" s="243"/>
      <c r="H27" s="243"/>
    </row>
    <row r="28" spans="1:8" ht="39.9" customHeight="1">
      <c r="A28" s="229"/>
      <c r="B28" s="243"/>
      <c r="C28" s="243"/>
      <c r="D28" s="243"/>
      <c r="E28" s="243"/>
      <c r="F28" s="243"/>
      <c r="G28" s="243"/>
      <c r="H28" s="243"/>
    </row>
    <row r="29" spans="1:8" ht="39.9" customHeight="1">
      <c r="A29" s="229"/>
      <c r="B29" s="243"/>
      <c r="C29" s="243"/>
      <c r="D29" s="243"/>
      <c r="E29" s="243"/>
      <c r="F29" s="243"/>
      <c r="G29" s="243"/>
      <c r="H29" s="243"/>
    </row>
    <row r="30" spans="1:8" ht="39.9" customHeight="1">
      <c r="A30" s="229"/>
      <c r="B30" s="243"/>
      <c r="C30" s="243"/>
      <c r="D30" s="243"/>
      <c r="E30" s="243"/>
      <c r="F30" s="243"/>
      <c r="G30" s="243"/>
      <c r="H30" s="243"/>
    </row>
    <row r="31" spans="1:8" ht="39.9" customHeight="1">
      <c r="A31" s="229"/>
      <c r="B31" s="243"/>
      <c r="C31" s="243"/>
      <c r="D31" s="243"/>
      <c r="E31" s="243"/>
      <c r="F31" s="243"/>
      <c r="G31" s="243"/>
      <c r="H31" s="243"/>
    </row>
    <row r="32" spans="1:8" ht="39.9" customHeight="1">
      <c r="A32" s="229"/>
      <c r="B32" s="243"/>
      <c r="C32" s="243"/>
      <c r="D32" s="243"/>
      <c r="E32" s="243"/>
      <c r="F32" s="243"/>
      <c r="G32" s="243"/>
      <c r="H32" s="243"/>
    </row>
    <row r="33" spans="1:8" ht="39.9" customHeight="1">
      <c r="A33" s="229"/>
      <c r="B33" s="243"/>
      <c r="C33" s="243"/>
      <c r="D33" s="243"/>
      <c r="E33" s="243"/>
      <c r="F33" s="243"/>
      <c r="G33" s="243"/>
      <c r="H33" s="243"/>
    </row>
    <row r="34" spans="1:8" ht="39.9" customHeight="1">
      <c r="A34" s="229"/>
      <c r="B34" s="243"/>
      <c r="C34" s="243"/>
      <c r="D34" s="243"/>
      <c r="E34" s="243"/>
      <c r="F34" s="243"/>
      <c r="G34" s="243"/>
      <c r="H34" s="243"/>
    </row>
    <row r="35" spans="1:8" ht="39.9" customHeight="1">
      <c r="A35" s="229"/>
      <c r="B35" s="243"/>
      <c r="C35" s="243"/>
      <c r="D35" s="243"/>
      <c r="E35" s="243"/>
      <c r="F35" s="243"/>
      <c r="G35" s="243"/>
      <c r="H35" s="243"/>
    </row>
    <row r="36" spans="1:8" ht="39.9" customHeight="1">
      <c r="A36" s="229"/>
      <c r="B36" s="243"/>
      <c r="C36" s="243"/>
      <c r="D36" s="243"/>
      <c r="E36" s="243"/>
      <c r="F36" s="243"/>
      <c r="G36" s="243"/>
      <c r="H36" s="243"/>
    </row>
    <row r="37" spans="1:8" ht="39.9" customHeight="1">
      <c r="A37" s="229"/>
      <c r="B37" s="243"/>
      <c r="C37" s="243"/>
      <c r="D37" s="243"/>
      <c r="E37" s="243"/>
      <c r="F37" s="243"/>
      <c r="G37" s="243"/>
      <c r="H37" s="243"/>
    </row>
    <row r="38" spans="1:8" ht="39.9" customHeight="1">
      <c r="A38" s="229"/>
      <c r="B38" s="243"/>
      <c r="C38" s="243"/>
      <c r="D38" s="243"/>
      <c r="E38" s="243"/>
      <c r="F38" s="243"/>
      <c r="G38" s="243"/>
      <c r="H38" s="243"/>
    </row>
    <row r="39" spans="1:8" ht="39.9" customHeight="1">
      <c r="A39" s="229"/>
      <c r="B39" s="243"/>
      <c r="C39" s="243"/>
      <c r="D39" s="243"/>
      <c r="E39" s="243"/>
      <c r="F39" s="243"/>
      <c r="G39" s="243"/>
      <c r="H39" s="243"/>
    </row>
    <row r="40" spans="1:8" ht="39.9" customHeight="1">
      <c r="A40" s="229"/>
      <c r="B40" s="243"/>
      <c r="C40" s="243"/>
      <c r="D40" s="243"/>
      <c r="E40" s="243"/>
      <c r="F40" s="243"/>
      <c r="G40" s="243"/>
      <c r="H40" s="243"/>
    </row>
    <row r="41" spans="1:8" ht="39.9" customHeight="1">
      <c r="A41" s="229"/>
      <c r="B41" s="243"/>
      <c r="C41" s="243"/>
      <c r="D41" s="243"/>
      <c r="E41" s="243"/>
      <c r="F41" s="243"/>
      <c r="G41" s="243"/>
      <c r="H41" s="243"/>
    </row>
    <row r="42" spans="1:8" ht="39.9" customHeight="1">
      <c r="A42" s="229"/>
      <c r="B42" s="243"/>
      <c r="C42" s="243"/>
      <c r="D42" s="243"/>
      <c r="E42" s="243"/>
      <c r="F42" s="243"/>
      <c r="G42" s="243"/>
      <c r="H42" s="243"/>
    </row>
    <row r="43" spans="1:8" ht="39.9" customHeight="1">
      <c r="A43" s="229"/>
      <c r="B43" s="243"/>
      <c r="C43" s="243"/>
      <c r="D43" s="243"/>
      <c r="E43" s="243"/>
      <c r="F43" s="243"/>
      <c r="G43" s="243"/>
      <c r="H43" s="243"/>
    </row>
    <row r="44" spans="1:8" ht="39.9" customHeight="1">
      <c r="A44" s="229"/>
      <c r="B44" s="243"/>
      <c r="C44" s="243"/>
      <c r="D44" s="243"/>
      <c r="E44" s="243"/>
      <c r="F44" s="243"/>
      <c r="G44" s="243"/>
      <c r="H44" s="243"/>
    </row>
    <row r="45" spans="1:8" ht="39.9" customHeight="1">
      <c r="A45" s="229"/>
      <c r="B45" s="243"/>
      <c r="C45" s="243"/>
      <c r="D45" s="243"/>
      <c r="E45" s="243"/>
      <c r="F45" s="243"/>
      <c r="G45" s="243"/>
      <c r="H45" s="243"/>
    </row>
    <row r="46" spans="1:8" ht="39.9" customHeight="1">
      <c r="A46" s="229"/>
      <c r="B46" s="243"/>
      <c r="C46" s="243"/>
      <c r="D46" s="243"/>
      <c r="E46" s="243"/>
      <c r="F46" s="243"/>
      <c r="G46" s="243"/>
      <c r="H46" s="243"/>
    </row>
    <row r="47" spans="1:8" ht="39.9" customHeight="1">
      <c r="A47" s="229"/>
      <c r="B47" s="243"/>
      <c r="C47" s="243"/>
      <c r="D47" s="243"/>
      <c r="E47" s="243"/>
      <c r="F47" s="243"/>
      <c r="G47" s="243"/>
      <c r="H47" s="243"/>
    </row>
    <row r="48" spans="1:8" ht="39.9" customHeight="1">
      <c r="A48" s="229"/>
      <c r="B48" s="243"/>
      <c r="C48" s="243"/>
      <c r="D48" s="243"/>
      <c r="E48" s="243"/>
      <c r="F48" s="243"/>
      <c r="G48" s="243"/>
      <c r="H48" s="243"/>
    </row>
    <row r="49" spans="1:8" ht="39.9" customHeight="1">
      <c r="A49" s="229"/>
      <c r="B49" s="243"/>
      <c r="C49" s="243"/>
      <c r="D49" s="243"/>
      <c r="E49" s="243"/>
      <c r="F49" s="243"/>
      <c r="G49" s="243"/>
      <c r="H49" s="243"/>
    </row>
    <row r="50" spans="1:8" ht="39.9" customHeight="1">
      <c r="A50" s="229"/>
      <c r="B50" s="243"/>
      <c r="C50" s="243"/>
      <c r="D50" s="243"/>
      <c r="E50" s="243"/>
      <c r="F50" s="243"/>
      <c r="G50" s="243"/>
      <c r="H50" s="243"/>
    </row>
    <row r="51" spans="1:8" ht="39.9" customHeight="1">
      <c r="A51" s="229"/>
      <c r="B51" s="243"/>
      <c r="C51" s="243"/>
      <c r="D51" s="243"/>
      <c r="E51" s="243"/>
      <c r="F51" s="243"/>
      <c r="G51" s="243"/>
      <c r="H51" s="243"/>
    </row>
    <row r="52" spans="1:8" ht="39.9" customHeight="1">
      <c r="A52" s="229"/>
      <c r="B52" s="243"/>
      <c r="C52" s="243"/>
      <c r="D52" s="243"/>
      <c r="E52" s="243"/>
      <c r="F52" s="243"/>
      <c r="G52" s="243"/>
      <c r="H52" s="243"/>
    </row>
    <row r="53" spans="1:8" ht="39.9" customHeight="1">
      <c r="A53" s="229"/>
      <c r="B53" s="243"/>
      <c r="C53" s="243"/>
      <c r="D53" s="243"/>
      <c r="E53" s="243"/>
      <c r="F53" s="243"/>
      <c r="G53" s="243"/>
      <c r="H53" s="243"/>
    </row>
    <row r="54" spans="1:8" ht="39.9" customHeight="1">
      <c r="A54" s="229"/>
      <c r="B54" s="243"/>
      <c r="C54" s="243"/>
      <c r="D54" s="243"/>
      <c r="E54" s="243"/>
      <c r="F54" s="243"/>
      <c r="G54" s="243"/>
      <c r="H54" s="243"/>
    </row>
    <row r="55" spans="1:8" ht="39.9" customHeight="1">
      <c r="A55" s="229"/>
      <c r="B55" s="243"/>
      <c r="C55" s="243"/>
      <c r="D55" s="243"/>
      <c r="E55" s="243"/>
      <c r="F55" s="243"/>
      <c r="G55" s="243"/>
      <c r="H55" s="243"/>
    </row>
    <row r="56" spans="1:8" ht="39.9" customHeight="1">
      <c r="A56" s="229"/>
      <c r="B56" s="243"/>
      <c r="C56" s="243"/>
      <c r="D56" s="243"/>
      <c r="E56" s="243"/>
      <c r="F56" s="243"/>
      <c r="G56" s="243"/>
      <c r="H56" s="243"/>
    </row>
    <row r="57" spans="1:8" ht="39.9" customHeight="1">
      <c r="A57" s="229"/>
      <c r="B57" s="243"/>
      <c r="C57" s="243"/>
      <c r="D57" s="243"/>
      <c r="E57" s="243"/>
      <c r="F57" s="243"/>
      <c r="G57" s="243"/>
      <c r="H57" s="243"/>
    </row>
    <row r="58" spans="1:8" ht="39.9" customHeight="1">
      <c r="A58" s="229"/>
      <c r="B58" s="243"/>
      <c r="C58" s="243"/>
      <c r="D58" s="243"/>
      <c r="E58" s="243"/>
      <c r="F58" s="243"/>
      <c r="G58" s="243"/>
      <c r="H58" s="243"/>
    </row>
    <row r="59" spans="1:8" ht="39.9" customHeight="1">
      <c r="A59" s="229"/>
      <c r="B59" s="243"/>
      <c r="C59" s="243"/>
      <c r="D59" s="243"/>
      <c r="E59" s="243"/>
      <c r="F59" s="243"/>
      <c r="G59" s="243"/>
      <c r="H59" s="243"/>
    </row>
    <row r="60" spans="1:8" ht="39.9" customHeight="1">
      <c r="A60" s="229"/>
      <c r="B60" s="243"/>
      <c r="C60" s="243"/>
      <c r="D60" s="243"/>
      <c r="E60" s="243"/>
      <c r="F60" s="243"/>
      <c r="G60" s="243"/>
      <c r="H60" s="243"/>
    </row>
    <row r="61" spans="1:8" ht="39.9" customHeight="1">
      <c r="A61" s="229"/>
      <c r="B61" s="243"/>
      <c r="C61" s="243"/>
      <c r="D61" s="243"/>
      <c r="E61" s="243"/>
      <c r="F61" s="243"/>
      <c r="G61" s="243"/>
      <c r="H61" s="243"/>
    </row>
    <row r="62" spans="1:8" ht="39.9" customHeight="1">
      <c r="A62" s="229"/>
      <c r="B62" s="243"/>
      <c r="C62" s="243"/>
      <c r="D62" s="243"/>
      <c r="E62" s="243"/>
      <c r="F62" s="243"/>
      <c r="G62" s="243"/>
      <c r="H62" s="243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8FC093-4027-478A-B38C-B1C881F2CF9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BFA783A-71F3-417B-BCEA-0159810323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13</vt:i4>
      </vt:variant>
    </vt:vector>
  </HeadingPairs>
  <TitlesOfParts>
    <vt:vector size="22" baseType="lpstr">
      <vt:lpstr>1. CUTTING DOCKET</vt:lpstr>
      <vt:lpstr>GREY</vt:lpstr>
      <vt:lpstr>2. TRIM CARD</vt:lpstr>
      <vt:lpstr>Size Set 2</vt:lpstr>
      <vt:lpstr>POM</vt:lpstr>
      <vt:lpstr>2. TRIM CARD (GREY)</vt:lpstr>
      <vt:lpstr>3. ĐỊNH VỊ HÌNH IN.THÊU</vt:lpstr>
      <vt:lpstr>4% adding shrinkage</vt:lpstr>
      <vt:lpstr>MER.QT-04.BM4</vt:lpstr>
      <vt:lpstr>'1. CUTTING DOCKET'!Print_Area</vt:lpstr>
      <vt:lpstr>'2. TRIM CARD'!Print_Area</vt:lpstr>
      <vt:lpstr>'2. TRIM CARD (GREY)'!Print_Area</vt:lpstr>
      <vt:lpstr>'4% adding shrinkage'!Print_Area</vt:lpstr>
      <vt:lpstr>GREY!Print_Area</vt:lpstr>
      <vt:lpstr>'MER.QT-04.BM4'!Print_Area</vt:lpstr>
      <vt:lpstr>POM!Print_Area</vt:lpstr>
      <vt:lpstr>'Size Set 2'!Print_Area</vt:lpstr>
      <vt:lpstr>'1. CUTTING DOCKET'!Print_Titles</vt:lpstr>
      <vt:lpstr>'2. TRIM CARD'!Print_Titles</vt:lpstr>
      <vt:lpstr>'2. TRIM CARD (GREY)'!Print_Titles</vt:lpstr>
      <vt:lpstr>GREY!Print_Titles</vt:lpstr>
      <vt:lpstr>'Size Set 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2024-08-07T07:51:47Z</cp:lastPrinted>
  <dcterms:created xsi:type="dcterms:W3CDTF">2016-05-06T01:47:29Z</dcterms:created>
  <dcterms:modified xsi:type="dcterms:W3CDTF">2024-08-07T07:54:36Z</dcterms:modified>
</cp:coreProperties>
</file>