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KID/PHOTO AFTER 2nd SIZE SET/"/>
    </mc:Choice>
  </mc:AlternateContent>
  <xr:revisionPtr revIDLastSave="550" documentId="13_ncr:1_{44CC4398-FFF7-4DDB-A689-CFE07859905B}" xr6:coauthVersionLast="47" xr6:coauthVersionMax="47" xr10:uidLastSave="{7BD64A38-5244-45FE-B8C8-D7C5EE47E7CB}"/>
  <bookViews>
    <workbookView xWindow="-110" yWindow="-110" windowWidth="19420" windowHeight="10300" tabRatio="753" activeTab="4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Size Set 2" sheetId="32" r:id="rId4"/>
    <sheet name="POM" sheetId="33" r:id="rId5"/>
    <sheet name="2. TRIM CARD (GREY)" sheetId="17" state="hidden" r:id="rId6"/>
    <sheet name="3. ĐỊNH VỊ HÌNH IN.THÊU" sheetId="7" state="hidden" r:id="rId7"/>
    <sheet name="4% adding shrinkage" sheetId="25" state="hidden" r:id="rId8"/>
    <sheet name="MER.QT-04.BM4" sheetId="2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2">'[1]Raw material movement'!#REF!</definedName>
    <definedName name="____SCM40">'[1]Raw material movement'!#REF!</definedName>
    <definedName name="___2021" hidden="1">{"'Sheet1'!$L$16"}</definedName>
    <definedName name="___SCM40" localSheetId="2">'[2]Raw material movement'!#REF!</definedName>
    <definedName name="___SCM40">'[2]Raw material movement'!#REF!</definedName>
    <definedName name="__IntlFixup" hidden="1">TRUE</definedName>
    <definedName name="__NSO2" hidden="1">{"'Sheet1'!$L$16"}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8" hidden="1">#REF!</definedName>
    <definedName name="_Fill" hidden="1">#REF!</definedName>
    <definedName name="_xlnm._FilterDatabase" localSheetId="0" hidden="1">'1. CUTTING DOCKET'!$A$35:$R$55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[10]UN!#REF!</definedName>
    <definedName name="lan" hidden="1">{#N/A,#N/A,TRUE,"BT M200 da 10x20"}</definedName>
    <definedName name="M10." hidden="1">{"'Sheet1'!$L$16"}</definedName>
    <definedName name="MAHANG">#REF!</definedName>
    <definedName name="MAVT">[11]Code!$A$7:$A$73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>#REF!</definedName>
    <definedName name="_xlnm.Print_Area" localSheetId="0">'1. CUTTING DOCKET'!$A$1:$Q$82</definedName>
    <definedName name="_xlnm.Print_Area" localSheetId="2">'2. TRIM CARD'!$A$1:$C$41</definedName>
    <definedName name="_xlnm.Print_Area" localSheetId="5">'2. TRIM CARD (GREY)'!$A$1:$E$39</definedName>
    <definedName name="_xlnm.Print_Area" localSheetId="7">'4% adding shrinkage'!$A$1:$K$36</definedName>
    <definedName name="_xlnm.Print_Area" localSheetId="1">GREY!$A$1:$P$169</definedName>
    <definedName name="_xlnm.Print_Area" localSheetId="8">'MER.QT-04.BM4'!$A$1:$H$19</definedName>
    <definedName name="_xlnm.Print_Area" localSheetId="4">POM!$A$1:$J$25</definedName>
    <definedName name="_xlnm.Print_Area" localSheetId="3">'Size Set 2'!$A$1:$P$42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1">GREY!$1:$15</definedName>
    <definedName name="_xlnm.Print_Titles" localSheetId="3">'Size Set 2'!$1:$7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2" l="1"/>
  <c r="C6" i="22" s="1"/>
  <c r="C9" i="22" s="1"/>
  <c r="C11" i="22" s="1"/>
  <c r="C40" i="22"/>
  <c r="C26" i="22"/>
  <c r="C28" i="22" s="1"/>
  <c r="B59" i="1"/>
  <c r="C58" i="1"/>
  <c r="B58" i="1"/>
  <c r="I37" i="1" l="1"/>
  <c r="A31" i="1"/>
  <c r="E32" i="1" s="1"/>
  <c r="E33" i="1" s="1"/>
  <c r="B32" i="1"/>
  <c r="F37" i="1" l="1"/>
  <c r="I24" i="1"/>
  <c r="K24" i="1"/>
  <c r="K25" i="1" s="1"/>
  <c r="G24" i="1"/>
  <c r="G25" i="1" s="1"/>
  <c r="D24" i="1"/>
  <c r="Q23" i="1"/>
  <c r="D23" i="1"/>
  <c r="Q22" i="1"/>
  <c r="A17" i="22"/>
  <c r="I24" i="33"/>
  <c r="J24" i="33" s="1"/>
  <c r="G24" i="33"/>
  <c r="F24" i="33" s="1"/>
  <c r="I23" i="33"/>
  <c r="J23" i="33" s="1"/>
  <c r="G23" i="33"/>
  <c r="F23" i="33"/>
  <c r="I22" i="33"/>
  <c r="J22" i="33" s="1"/>
  <c r="G22" i="33"/>
  <c r="F22" i="33" s="1"/>
  <c r="I21" i="33"/>
  <c r="J21" i="33" s="1"/>
  <c r="G21" i="33"/>
  <c r="F21" i="33" s="1"/>
  <c r="I20" i="33"/>
  <c r="J20" i="33" s="1"/>
  <c r="G20" i="33"/>
  <c r="F20" i="33" s="1"/>
  <c r="I19" i="33"/>
  <c r="J19" i="33" s="1"/>
  <c r="G19" i="33"/>
  <c r="F19" i="33"/>
  <c r="I18" i="33"/>
  <c r="J18" i="33" s="1"/>
  <c r="G18" i="33"/>
  <c r="F18" i="33" s="1"/>
  <c r="I17" i="33"/>
  <c r="J17" i="33" s="1"/>
  <c r="G17" i="33"/>
  <c r="F17" i="33"/>
  <c r="I16" i="33"/>
  <c r="J16" i="33" s="1"/>
  <c r="G16" i="33"/>
  <c r="F16" i="33" s="1"/>
  <c r="I15" i="33"/>
  <c r="J15" i="33" s="1"/>
  <c r="G15" i="33"/>
  <c r="F15" i="33"/>
  <c r="I14" i="33"/>
  <c r="J14" i="33" s="1"/>
  <c r="G14" i="33"/>
  <c r="F14" i="33" s="1"/>
  <c r="I13" i="33"/>
  <c r="J13" i="33" s="1"/>
  <c r="G13" i="33"/>
  <c r="F13" i="33"/>
  <c r="I12" i="33"/>
  <c r="J12" i="33" s="1"/>
  <c r="G12" i="33"/>
  <c r="F12" i="33" s="1"/>
  <c r="I11" i="33"/>
  <c r="J11" i="33" s="1"/>
  <c r="G11" i="33"/>
  <c r="F11" i="33"/>
  <c r="I10" i="33"/>
  <c r="J10" i="33" s="1"/>
  <c r="G10" i="33"/>
  <c r="F10" i="33" s="1"/>
  <c r="I9" i="33"/>
  <c r="J9" i="33" s="1"/>
  <c r="G9" i="33"/>
  <c r="F9" i="33"/>
  <c r="I8" i="33"/>
  <c r="J8" i="33" s="1"/>
  <c r="G8" i="33"/>
  <c r="F8" i="33" s="1"/>
  <c r="G5" i="33"/>
  <c r="B5" i="33"/>
  <c r="J4" i="33"/>
  <c r="G4" i="33"/>
  <c r="B4" i="33"/>
  <c r="J3" i="33"/>
  <c r="F3" i="33"/>
  <c r="B3" i="33"/>
  <c r="M34" i="32"/>
  <c r="O34" i="32" s="1"/>
  <c r="I34" i="32"/>
  <c r="F34" i="32"/>
  <c r="M32" i="32"/>
  <c r="O32" i="32" s="1"/>
  <c r="I32" i="32"/>
  <c r="F32" i="32"/>
  <c r="M30" i="32"/>
  <c r="O30" i="32" s="1"/>
  <c r="I30" i="32"/>
  <c r="F30" i="32"/>
  <c r="M28" i="32"/>
  <c r="O28" i="32" s="1"/>
  <c r="I28" i="32"/>
  <c r="F28" i="32" s="1"/>
  <c r="M26" i="32"/>
  <c r="O26" i="32" s="1"/>
  <c r="I26" i="32"/>
  <c r="F26" i="32"/>
  <c r="M25" i="32"/>
  <c r="O25" i="32" s="1"/>
  <c r="I25" i="32"/>
  <c r="F25" i="32"/>
  <c r="M24" i="32"/>
  <c r="O24" i="32" s="1"/>
  <c r="I24" i="32"/>
  <c r="F24" i="32"/>
  <c r="M22" i="32"/>
  <c r="O22" i="32" s="1"/>
  <c r="I22" i="32"/>
  <c r="F22" i="32"/>
  <c r="M20" i="32"/>
  <c r="O20" i="32" s="1"/>
  <c r="I20" i="32"/>
  <c r="F20" i="32"/>
  <c r="M18" i="32"/>
  <c r="O18" i="32" s="1"/>
  <c r="I18" i="32"/>
  <c r="F18" i="32"/>
  <c r="M16" i="32"/>
  <c r="O16" i="32" s="1"/>
  <c r="I16" i="32"/>
  <c r="F16" i="32"/>
  <c r="M14" i="32"/>
  <c r="O14" i="32" s="1"/>
  <c r="I14" i="32"/>
  <c r="F14" i="32"/>
  <c r="M13" i="32"/>
  <c r="O13" i="32" s="1"/>
  <c r="I13" i="32"/>
  <c r="F13" i="32"/>
  <c r="M12" i="32"/>
  <c r="O12" i="32" s="1"/>
  <c r="I12" i="32"/>
  <c r="F12" i="32"/>
  <c r="M11" i="32"/>
  <c r="O11" i="32" s="1"/>
  <c r="I11" i="32"/>
  <c r="F11" i="32"/>
  <c r="M10" i="32"/>
  <c r="O10" i="32" s="1"/>
  <c r="I10" i="32"/>
  <c r="F10" i="32"/>
  <c r="M8" i="32"/>
  <c r="O8" i="32" s="1"/>
  <c r="I8" i="32"/>
  <c r="F8" i="32"/>
  <c r="H5" i="32"/>
  <c r="B5" i="32"/>
  <c r="K4" i="32"/>
  <c r="H4" i="32"/>
  <c r="B4" i="32"/>
  <c r="K3" i="32"/>
  <c r="F3" i="32"/>
  <c r="B3" i="32"/>
  <c r="Q24" i="1" l="1"/>
  <c r="H81" i="1"/>
  <c r="I81" i="1"/>
  <c r="D81" i="1"/>
  <c r="F81" i="1"/>
  <c r="G81" i="1"/>
  <c r="C81" i="1"/>
  <c r="I38" i="1"/>
  <c r="H39" i="1"/>
  <c r="I39" i="1"/>
  <c r="H40" i="1"/>
  <c r="I40" i="1"/>
  <c r="G33" i="1" l="1"/>
  <c r="G32" i="1"/>
  <c r="K37" i="1"/>
  <c r="Q19" i="1"/>
  <c r="Q18" i="1"/>
  <c r="I20" i="1"/>
  <c r="E81" i="1" l="1"/>
  <c r="J81" i="1" s="1"/>
  <c r="I25" i="1"/>
  <c r="Q20" i="1"/>
  <c r="M37" i="1" s="1"/>
  <c r="O37" i="1" s="1"/>
  <c r="I36" i="1"/>
  <c r="I32" i="1" l="1"/>
  <c r="I33" i="1"/>
  <c r="Q25" i="1"/>
  <c r="K36" i="1"/>
  <c r="C13" i="21"/>
  <c r="B5" i="22"/>
  <c r="B6" i="22" s="1"/>
  <c r="D8" i="21"/>
  <c r="K39" i="1" l="1"/>
  <c r="K40" i="1"/>
  <c r="K38" i="1"/>
  <c r="J33" i="1"/>
  <c r="M33" i="1" s="1"/>
  <c r="J32" i="1"/>
  <c r="M32" i="1" s="1"/>
  <c r="B9" i="22"/>
  <c r="B11" i="22" s="1"/>
  <c r="A13" i="22"/>
  <c r="A9" i="22"/>
  <c r="B4" i="22"/>
  <c r="B3" i="22"/>
  <c r="B40" i="22"/>
  <c r="A32" i="22"/>
  <c r="A30" i="22"/>
  <c r="A28" i="22"/>
  <c r="B26" i="22"/>
  <c r="B28" i="22" s="1"/>
  <c r="A26" i="22"/>
  <c r="A24" i="22"/>
  <c r="A22" i="22"/>
  <c r="A19" i="22"/>
  <c r="A15" i="22"/>
  <c r="A4" i="22"/>
  <c r="A3" i="22"/>
  <c r="B2" i="22"/>
  <c r="A2" i="22"/>
  <c r="B29" i="1" l="1"/>
  <c r="B7" i="22" s="1"/>
  <c r="D19" i="1"/>
  <c r="D20" i="1"/>
  <c r="A28" i="1"/>
  <c r="F36" i="1" l="1"/>
  <c r="H36" i="1" s="1"/>
  <c r="H37" i="1"/>
  <c r="E29" i="1"/>
  <c r="E30" i="1" s="1"/>
  <c r="H53" i="1"/>
  <c r="H52" i="1"/>
  <c r="C59" i="1" l="1"/>
  <c r="I45" i="1" l="1"/>
  <c r="I50" i="1" l="1"/>
  <c r="I49" i="1"/>
  <c r="I48" i="1"/>
  <c r="I47" i="1"/>
  <c r="I46" i="1"/>
  <c r="I44" i="1"/>
  <c r="I43" i="1"/>
  <c r="H4" i="1" l="1"/>
  <c r="L49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9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H45" i="1" l="1"/>
  <c r="H50" i="1"/>
  <c r="H48" i="1"/>
  <c r="H46" i="1"/>
  <c r="H51" i="1"/>
  <c r="H49" i="1"/>
  <c r="H47" i="1"/>
  <c r="H44" i="1"/>
  <c r="H43" i="1"/>
  <c r="B69" i="1"/>
  <c r="B5" i="17"/>
  <c r="M36" i="1" l="1"/>
  <c r="O36" i="1" s="1"/>
  <c r="K52" i="1"/>
  <c r="M52" i="1" s="1"/>
  <c r="O52" i="1" s="1"/>
  <c r="K53" i="1"/>
  <c r="M53" i="1" s="1"/>
  <c r="M40" i="1"/>
  <c r="O40" i="1" s="1"/>
  <c r="M38" i="1"/>
  <c r="O38" i="1" s="1"/>
  <c r="M39" i="1"/>
  <c r="O39" i="1" s="1"/>
  <c r="G30" i="1"/>
  <c r="I30" i="1" s="1"/>
  <c r="J30" i="1" s="1"/>
  <c r="G29" i="1"/>
  <c r="I29" i="1" s="1"/>
  <c r="J29" i="1" s="1"/>
  <c r="K45" i="1"/>
  <c r="M45" i="1" s="1"/>
  <c r="O45" i="1" s="1"/>
  <c r="K43" i="1"/>
  <c r="K50" i="1"/>
  <c r="K46" i="1"/>
  <c r="K49" i="1"/>
  <c r="K44" i="1"/>
  <c r="K48" i="1"/>
  <c r="K51" i="1"/>
  <c r="K47" i="1"/>
  <c r="B15" i="17"/>
  <c r="M29" i="1" l="1"/>
  <c r="M30" i="1"/>
  <c r="M51" i="1"/>
  <c r="O51" i="1" s="1"/>
  <c r="M48" i="1"/>
  <c r="O48" i="1" s="1"/>
  <c r="M50" i="1"/>
  <c r="O50" i="1" s="1"/>
  <c r="M44" i="1"/>
  <c r="O44" i="1" s="1"/>
  <c r="M47" i="1"/>
  <c r="O47" i="1" s="1"/>
  <c r="M46" i="1"/>
  <c r="O46" i="1" s="1"/>
  <c r="M43" i="1"/>
  <c r="O43" i="1" s="1"/>
  <c r="M49" i="1"/>
  <c r="O49" i="1" s="1"/>
</calcChain>
</file>

<file path=xl/sharedStrings.xml><?xml version="1.0" encoding="utf-8"?>
<sst xmlns="http://schemas.openxmlformats.org/spreadsheetml/2006/main" count="1091" uniqueCount="492">
  <si>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</si>
  <si>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</si>
  <si>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</si>
  <si>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</si>
  <si>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</si>
  <si>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</si>
  <si>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</si>
  <si>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</si>
  <si>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</si>
  <si>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</si>
  <si>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</si>
  <si>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</si>
  <si>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</si>
  <si>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</si>
  <si>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</si>
  <si>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</si>
  <si>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</si>
  <si>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</si>
  <si>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</si>
  <si>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</si>
  <si>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</si>
  <si>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</si>
  <si>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</si>
  <si>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</si>
  <si>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</si>
  <si>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</si>
  <si>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</si>
  <si>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</si>
  <si>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</si>
  <si>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</si>
  <si>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</si>
  <si>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</si>
  <si>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</si>
  <si>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</si>
  <si>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</si>
  <si>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</si>
  <si>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</si>
  <si>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</si>
  <si>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</si>
  <si>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</si>
  <si>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</si>
  <si>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</si>
  <si>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</si>
  <si>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</si>
  <si>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</si>
  <si>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</si>
  <si>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</si>
  <si>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</si>
  <si>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</si>
  <si>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</si>
  <si>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</si>
  <si>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</si>
  <si>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</si>
  <si>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</si>
  <si>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</si>
  <si>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</si>
  <si>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</si>
  <si>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</si>
  <si>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</si>
  <si>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</si>
  <si>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</si>
  <si>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</si>
  <si>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</si>
  <si>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</si>
  <si>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</si>
  <si>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</si>
  <si>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</si>
  <si>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</si>
  <si>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</si>
  <si>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</si>
  <si>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</si>
  <si>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</si>
  <si>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</si>
  <si>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</si>
  <si>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</si>
  <si>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</si>
  <si>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</si>
  <si>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</si>
  <si>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</si>
  <si>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</si>
  <si>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</si>
  <si>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</si>
  <si>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</si>
  <si>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</si>
  <si>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</si>
  <si>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</si>
  <si>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</si>
  <si>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</si>
  <si>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</si>
  <si>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</si>
  <si>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</si>
  <si>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</si>
  <si>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</si>
  <si>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</si>
  <si>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</si>
  <si>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</si>
  <si>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</si>
  <si>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</si>
  <si>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</si>
  <si>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</si>
  <si>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</si>
  <si>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</si>
  <si>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</si>
  <si>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</si>
  <si>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</si>
  <si>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</si>
  <si>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</si>
  <si>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</si>
  <si>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</si>
  <si>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</si>
  <si>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</si>
  <si>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</si>
  <si>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</si>
  <si>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</si>
  <si>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</si>
  <si>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</si>
  <si>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</si>
  <si>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</si>
  <si>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</si>
  <si>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</si>
  <si>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</si>
  <si>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</si>
  <si>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</si>
  <si>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</si>
  <si>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</si>
  <si>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</si>
  <si>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</si>
  <si>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</si>
  <si>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</si>
  <si>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</si>
  <si>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</si>
  <si>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</si>
  <si>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</si>
  <si>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</si>
  <si>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</si>
  <si>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</si>
  <si>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</si>
  <si>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</si>
  <si>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</si>
  <si>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</si>
  <si>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</si>
  <si>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</si>
  <si>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</si>
  <si>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</si>
  <si>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</si>
  <si>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</si>
  <si>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</si>
  <si>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</si>
  <si>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</si>
  <si>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</si>
  <si>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</si>
  <si>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</si>
  <si>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</si>
  <si>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</si>
  <si>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</si>
  <si>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</si>
  <si>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</si>
  <si>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</si>
  <si>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</si>
  <si>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</si>
  <si>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</si>
  <si>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</si>
  <si>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</si>
  <si>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</si>
  <si>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</si>
  <si>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</si>
  <si>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</si>
  <si>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</si>
  <si>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</si>
  <si>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</si>
  <si>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</si>
  <si>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</si>
  <si>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</si>
  <si>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</si>
  <si>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</si>
  <si>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</si>
  <si>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</si>
  <si>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</si>
  <si>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</si>
  <si>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</si>
  <si>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</si>
  <si>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</si>
  <si>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</si>
  <si>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</si>
  <si>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</si>
  <si>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</si>
  <si>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</si>
  <si>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</si>
  <si>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</si>
  <si>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</si>
  <si>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</si>
  <si>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</si>
  <si>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</si>
  <si>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</si>
  <si>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</si>
  <si>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</si>
  <si>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</si>
  <si>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</si>
  <si>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</si>
  <si>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</si>
  <si>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</si>
  <si>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</si>
  <si>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</si>
  <si>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</si>
  <si>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</si>
  <si>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</si>
  <si>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</si>
  <si>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</si>
  <si>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</si>
  <si>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</si>
  <si>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</si>
  <si>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</si>
  <si>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</si>
  <si>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</si>
  <si>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</si>
  <si>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HSCO SATIN
CODE: HSC-ML-0002</t>
  </si>
  <si>
    <t>NHÃN GẬP ĐÔI
GẮN TẠI BÊN TRONG SƯỜN TRÁI, SÁT CẠNH TRÊN CỦA NHÃN THÀNH PHẦN.</t>
  </si>
  <si>
    <t/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</si>
  <si>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</si>
  <si>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</si>
  <si>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</si>
  <si>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</si>
  <si>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</si>
  <si>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</si>
  <si>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</si>
  <si>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</si>
  <si>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</si>
  <si>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</si>
  <si>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</si>
  <si>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</si>
  <si>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</si>
  <si>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</si>
  <si>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</si>
  <si>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</si>
  <si>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</si>
  <si>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</si>
  <si>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</si>
  <si>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</si>
  <si>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</si>
  <si>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</si>
  <si>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</si>
  <si>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</si>
  <si>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</si>
  <si>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</si>
  <si>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</si>
  <si>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</si>
  <si>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</si>
  <si>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</si>
  <si>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</si>
  <si>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CHỈ MAY CHÍNH+VẮT SỔ</t>
  </si>
  <si>
    <t>TO BẢN RIB CỔ</t>
  </si>
  <si>
    <t>RỘNG VAI</t>
  </si>
  <si>
    <t>XUÔI VAI</t>
  </si>
  <si>
    <t>SS25</t>
  </si>
  <si>
    <t>CREW NECK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</si>
  <si>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</si>
  <si>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</si>
  <si>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</si>
  <si>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</si>
  <si>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</si>
  <si>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</si>
  <si>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</si>
  <si>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</si>
  <si>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</si>
  <si>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</si>
  <si>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</si>
  <si>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</si>
  <si>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</si>
  <si>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</si>
  <si>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</si>
  <si>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</si>
  <si>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</si>
  <si>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</si>
  <si>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</si>
  <si>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</si>
  <si>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</si>
  <si>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</si>
  <si>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</si>
  <si>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</si>
  <si>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</si>
  <si>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</si>
  <si>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</si>
  <si>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</si>
  <si>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</si>
  <si>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</si>
  <si>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</si>
  <si>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</si>
  <si>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</si>
  <si>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</si>
  <si>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</si>
  <si>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</si>
  <si>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</si>
  <si>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</si>
  <si>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</si>
  <si>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</si>
  <si>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</si>
  <si>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</si>
  <si>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</si>
  <si>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</si>
  <si>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</si>
  <si>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</si>
  <si>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</si>
  <si>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</si>
  <si>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</si>
  <si>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</si>
  <si>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</si>
  <si>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</si>
  <si>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</si>
  <si>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</si>
  <si>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</si>
  <si>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</si>
  <si>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</si>
  <si>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</si>
  <si>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</si>
  <si>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</si>
  <si>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</si>
  <si>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</si>
  <si>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</si>
  <si>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</si>
  <si>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</si>
  <si>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</si>
  <si>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</si>
  <si>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</si>
  <si>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</si>
  <si>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</si>
  <si>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</si>
  <si>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</si>
  <si>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</si>
  <si>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</si>
  <si>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</si>
  <si>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</si>
  <si>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</si>
  <si>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</si>
  <si>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</si>
  <si>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</si>
  <si>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</si>
  <si>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</si>
  <si>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</si>
  <si>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</si>
  <si>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</si>
  <si>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</si>
  <si>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</si>
  <si>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</si>
  <si>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</si>
  <si>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</si>
  <si>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</si>
  <si>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</si>
  <si>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</si>
  <si>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</si>
  <si>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</si>
  <si>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</si>
  <si>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</si>
  <si>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</si>
  <si>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</si>
  <si>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</si>
  <si>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</si>
  <si>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</si>
  <si>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</si>
  <si>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</si>
  <si>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</si>
  <si>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</si>
  <si>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</si>
  <si>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</si>
  <si>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</si>
  <si>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</si>
  <si>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</si>
  <si>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</si>
  <si>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</si>
  <si>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</si>
  <si>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</si>
  <si>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</si>
  <si>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</si>
  <si>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</si>
  <si>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</si>
  <si>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</si>
  <si>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</si>
  <si>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</si>
  <si>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</si>
  <si>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</si>
  <si>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</si>
  <si>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</si>
  <si>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</si>
  <si>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</si>
  <si>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</si>
  <si>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</si>
  <si>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</si>
  <si>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</si>
  <si>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</si>
  <si>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</si>
  <si>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</si>
  <si>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</si>
  <si>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</si>
  <si>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</si>
  <si>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</si>
  <si>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</si>
  <si>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</si>
  <si>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</si>
  <si>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</si>
  <si>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</si>
  <si>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</si>
  <si>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</si>
  <si>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THAM KHẢO CÁCH MAY THEO ÁO MẪU H06-CR27M-DYE CHUYỂN CÙNG TÁC NGHIỆP</t>
  </si>
  <si>
    <t>KHÔNG WASH</t>
  </si>
  <si>
    <t xml:space="preserve">
GẮN TẠI BÊN TRONG SƯỜN TRÁI (THÂN SAU)
VỊ TRÍ: TỪ LAI LÊN 3"
1 BỘ GỒM 3 CÁI
THỨ TỰ TRÊN DƯỚI =&gt; XEM HÌNH BÊN</t>
  </si>
  <si>
    <t>2Y</t>
  </si>
  <si>
    <t>4Y</t>
  </si>
  <si>
    <t>6Y</t>
  </si>
  <si>
    <t>8Y</t>
  </si>
  <si>
    <t>10Y</t>
  </si>
  <si>
    <t>KIDS</t>
  </si>
  <si>
    <t>IN BÁN THÀNH PHẨM THÂN TRƯỚC</t>
  </si>
  <si>
    <t>SS TEE</t>
  </si>
  <si>
    <t>100% COTTON SINGLE JERSEY 190GSM</t>
  </si>
  <si>
    <t>RIB 1X1 - 260GSM</t>
  </si>
  <si>
    <t>NHÃN THÀNH PHẦN 100% COTTON
KÍCH THƯỚC: 82.2 *20 MM
CODE: CC-041</t>
  </si>
  <si>
    <t>NO</t>
  </si>
  <si>
    <t>Tol +/-</t>
  </si>
  <si>
    <t>FRONT HPS LENGTH FROM HPS</t>
  </si>
  <si>
    <t>NECK BAND WIDTH SEAM TO EDGE</t>
  </si>
  <si>
    <t xml:space="preserve">1/8 </t>
  </si>
  <si>
    <t>NECK WIDTH @ HPS SEAM TO SEAM</t>
  </si>
  <si>
    <t>BACK NECK DROP (HPS TO C.B. NECK SEAM)</t>
  </si>
  <si>
    <t>FRONT NECK DROP (HPS TO C.F. NECK SEAM)</t>
  </si>
  <si>
    <t xml:space="preserve">1/4 </t>
  </si>
  <si>
    <t>ACROSS SHOULDER (ACROSS BACK SHOULDER SEAM TO SEAM)</t>
  </si>
  <si>
    <t>ACROSS FRONT - 5" DOWN FROM HPS</t>
  </si>
  <si>
    <t>ACROSS BACK - 5" DOWN FROM HPS</t>
  </si>
  <si>
    <t>CHEST WIDTH (1" DOWN FROM UNDERARM)</t>
  </si>
  <si>
    <t>BOTTOM OPENING (ACROSS BOTTOM EDGE TO EDGE)</t>
  </si>
  <si>
    <t>SHOULDER SEAM FORWARD FROM FLAT SHOULDER FALL EDGE TO SHOULDER SEAM</t>
  </si>
  <si>
    <t>SHOULDER SLOPE SHOULDER DROP FROM HPS DOWN TO SHOULDER/ARMHOLE POINT</t>
  </si>
  <si>
    <t>ARMHOLE STRAIGHT (SHOULDER SEAM TO ARMHOLE SEAM STRAIGHT)</t>
  </si>
  <si>
    <t>SLEEVE OVERARM LENGTH SHOULDER SEAM TO CUFF EDGE</t>
  </si>
  <si>
    <t>5 1/4</t>
  </si>
  <si>
    <t>BICEP DOWN 1" FROM ARMPIT ACROSS</t>
  </si>
  <si>
    <t>SLEEVE OPENING RELAXED - EDGE TO EDGE</t>
  </si>
  <si>
    <t>HEM HEIGHT HIGHEST STITCH LINE TO BOTTOM EDGE</t>
  </si>
  <si>
    <t>MER: LÀI/ TIÊN - 204</t>
  </si>
  <si>
    <t>NHÃN CHÍNH</t>
  </si>
  <si>
    <t>NHÃN GẬP ĐÔI, GẮN GIỮA CỔ SAU</t>
  </si>
  <si>
    <t>Evaluation</t>
  </si>
  <si>
    <t>Stage:</t>
  </si>
  <si>
    <t>SS</t>
  </si>
  <si>
    <t>POM</t>
  </si>
  <si>
    <t>Grading</t>
  </si>
  <si>
    <t>New</t>
  </si>
  <si>
    <t>Remark</t>
  </si>
  <si>
    <t>NÁCH ĐO THẲNG</t>
  </si>
  <si>
    <t>CỬA TAY ĐO ÊM</t>
  </si>
  <si>
    <t>Full Graded Measurements</t>
  </si>
  <si>
    <t>AW placement from NK seam</t>
  </si>
  <si>
    <t>Approval Status:</t>
  </si>
  <si>
    <t>DARKEST NAVY</t>
  </si>
  <si>
    <t>HSSS25S0369011T00K - L1107/3</t>
  </si>
  <si>
    <t>HSSS25S0505008T00K - L1406/5</t>
  </si>
  <si>
    <t>Size Set 2</t>
  </si>
  <si>
    <t>DÀI TRƯỚC TỪ ĐỈNH VAI</t>
  </si>
  <si>
    <t>TO BẢN CỔ</t>
  </si>
  <si>
    <t>RỘNG CỔ</t>
  </si>
  <si>
    <t>HẠ CỔ SAU</t>
  </si>
  <si>
    <t>HẠ CỔ TRƯỚC</t>
  </si>
  <si>
    <t>NGANG VAI</t>
  </si>
  <si>
    <t>NGANG TRƯỚC DƯỚI ĐỈNH VAI 5"</t>
  </si>
  <si>
    <t>NGANG SAU DƯỚI ĐỈNH VAI 5"</t>
  </si>
  <si>
    <t>RỘNG NGỰC DƯỚI NÁCH 1"</t>
  </si>
  <si>
    <t>NGANG LAI</t>
  </si>
  <si>
    <t>CHỒM VAI</t>
  </si>
  <si>
    <t>DÀI TAY</t>
  </si>
  <si>
    <t>BẮP TAY DƯỚI NÁCH 1"</t>
  </si>
  <si>
    <t>CAO BO LAI TẠ ĐIỂM CAO NHẤT</t>
  </si>
  <si>
    <t>ĐỊNH VỊ HÌNH IN TỪ CỔ XUỐNG</t>
  </si>
  <si>
    <t>Date:</t>
  </si>
  <si>
    <t>Aug 02 2024</t>
  </si>
  <si>
    <t>Status</t>
  </si>
  <si>
    <t>Approved for PPS Set</t>
  </si>
  <si>
    <t xml:space="preserve">Fit </t>
  </si>
  <si>
    <t>Overall fit is good mon the most of sizes except for 2Y.</t>
  </si>
  <si>
    <t>MẪU SIZE SET OK TRỪ SIZE 2</t>
  </si>
  <si>
    <t>Increased the grading rule only for 2Y.</t>
  </si>
  <si>
    <t>TĂNG BƯỚC NHẢY Ở SIZE 2</t>
  </si>
  <si>
    <t>Graphic Placement is confirmed as sample.</t>
  </si>
  <si>
    <t>Final</t>
  </si>
  <si>
    <t>H06-TS04K</t>
  </si>
  <si>
    <t>CANADA TEE KIDS</t>
  </si>
  <si>
    <t>TÁC NGHIỆP MAY MẪU PHOTO: THAM KHẢO CÁCH MAY THEO ÁO MẪU H06-TS02K CHUYỂN KÈM TÁC NGHIỆP</t>
  </si>
  <si>
    <t>ASH ROSE</t>
  </si>
  <si>
    <t>HSSS25P0215005T00K - L0328/10</t>
  </si>
  <si>
    <t>HSSS25P0215006T00K - L0328/10</t>
  </si>
  <si>
    <t>ALL COLORS</t>
  </si>
  <si>
    <t>DUYỆT MÀU SẮC + CHẤT LƯỢNG HÌNH IN THEO S/O CHUYỂN CHO PHÒNG IN NGÀY 8/8/24</t>
  </si>
  <si>
    <t>7.25"(W) X 3.22" (H)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</si>
  <si>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ĐIỀU CHỈNH BTS THEO GÓP Ý CỦA KHÁCH ĐÍNH KÈM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</si>
</sst>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#\ ?/8"/>
    <numFmt numFmtId="181" formatCode="#\ ?/4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34"/>
      <name val="Muli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52937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52937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41"/>
      </patternFill>
    </fill>
  </fills>
  <borders count="8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</borders>
  <cellStyleXfs count="13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2" fillId="0" borderId="0"/>
    <xf numFmtId="0" fontId="92" fillId="0" borderId="0"/>
    <xf numFmtId="0" fontId="92" fillId="0" borderId="0"/>
    <xf numFmtId="0" fontId="116" fillId="0" borderId="0"/>
  </cellStyleXfs>
  <cellXfs count="67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3" fillId="2" borderId="3" xfId="0" applyFont="1" applyFill="1" applyBorder="1" applyAlignment="1">
      <alignment horizontal="left" vertical="center"/>
    </xf>
    <xf numFmtId="0" fontId="93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4" fillId="0" borderId="42" xfId="1" applyNumberFormat="1" applyFont="1" applyBorder="1" applyAlignment="1">
      <alignment horizontal="center" vertical="center" wrapText="1"/>
    </xf>
    <xf numFmtId="0" fontId="95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6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7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98" fillId="9" borderId="42" xfId="0" applyFont="1" applyFill="1" applyBorder="1" applyAlignment="1">
      <alignment vertical="center"/>
    </xf>
    <xf numFmtId="0" fontId="99" fillId="0" borderId="42" xfId="0" applyFont="1" applyBorder="1" applyAlignment="1">
      <alignment horizontal="center"/>
    </xf>
    <xf numFmtId="0" fontId="99" fillId="0" borderId="42" xfId="0" quotePrefix="1" applyFont="1" applyBorder="1" applyAlignment="1">
      <alignment horizontal="center"/>
    </xf>
    <xf numFmtId="16" fontId="9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4" fillId="0" borderId="68" xfId="129" applyFont="1" applyBorder="1" applyAlignment="1">
      <alignment horizontal="center" vertical="top" wrapText="1"/>
    </xf>
    <xf numFmtId="1" fontId="104" fillId="0" borderId="0" xfId="129" applyNumberFormat="1" applyFont="1" applyAlignment="1">
      <alignment horizontal="center" vertical="top" shrinkToFit="1"/>
    </xf>
    <xf numFmtId="0" fontId="104" fillId="0" borderId="73" xfId="129" applyFont="1" applyBorder="1" applyAlignment="1">
      <alignment horizontal="center" vertical="top" wrapText="1"/>
    </xf>
    <xf numFmtId="0" fontId="104" fillId="0" borderId="75" xfId="129" applyFont="1" applyBorder="1" applyAlignment="1">
      <alignment horizontal="center" vertical="center" wrapText="1"/>
    </xf>
    <xf numFmtId="12" fontId="106" fillId="0" borderId="75" xfId="129" applyNumberFormat="1" applyFont="1" applyBorder="1" applyAlignment="1">
      <alignment horizontal="center" vertical="top" wrapText="1"/>
    </xf>
    <xf numFmtId="0" fontId="105" fillId="0" borderId="0" xfId="129" applyFont="1" applyAlignment="1">
      <alignment horizontal="center" vertical="top"/>
    </xf>
    <xf numFmtId="0" fontId="108" fillId="0" borderId="0" xfId="129" applyFont="1" applyAlignment="1">
      <alignment horizontal="left" vertical="top"/>
    </xf>
    <xf numFmtId="0" fontId="107" fillId="0" borderId="67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center" vertical="top" wrapText="1"/>
    </xf>
    <xf numFmtId="0" fontId="107" fillId="0" borderId="68" xfId="129" applyFont="1" applyBorder="1" applyAlignment="1">
      <alignment horizontal="center" wrapText="1"/>
    </xf>
    <xf numFmtId="178" fontId="107" fillId="0" borderId="68" xfId="129" applyNumberFormat="1" applyFont="1" applyBorder="1" applyAlignment="1">
      <alignment horizontal="center" vertical="top" shrinkToFit="1"/>
    </xf>
    <xf numFmtId="0" fontId="107" fillId="0" borderId="69" xfId="129" applyFont="1" applyBorder="1" applyAlignment="1">
      <alignment horizontal="center" wrapText="1"/>
    </xf>
    <xf numFmtId="0" fontId="107" fillId="0" borderId="70" xfId="129" applyFont="1" applyBorder="1" applyAlignment="1">
      <alignment horizontal="left" vertical="top" wrapText="1"/>
    </xf>
    <xf numFmtId="1" fontId="107" fillId="0" borderId="0" xfId="129" applyNumberFormat="1" applyFont="1" applyAlignment="1">
      <alignment horizontal="left" vertical="top" indent="5" shrinkToFit="1"/>
    </xf>
    <xf numFmtId="0" fontId="107" fillId="0" borderId="0" xfId="129" applyFont="1" applyAlignment="1">
      <alignment horizontal="center" vertical="top" wrapText="1"/>
    </xf>
    <xf numFmtId="0" fontId="107" fillId="0" borderId="0" xfId="129" applyFont="1" applyAlignment="1">
      <alignment horizontal="center" wrapText="1"/>
    </xf>
    <xf numFmtId="0" fontId="107" fillId="0" borderId="71" xfId="129" applyFont="1" applyBorder="1" applyAlignment="1">
      <alignment horizontal="center" wrapText="1"/>
    </xf>
    <xf numFmtId="0" fontId="107" fillId="0" borderId="72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center" vertical="top" wrapText="1"/>
    </xf>
    <xf numFmtId="0" fontId="107" fillId="0" borderId="73" xfId="129" applyFont="1" applyBorder="1" applyAlignment="1">
      <alignment horizontal="center" wrapText="1"/>
    </xf>
    <xf numFmtId="0" fontId="107" fillId="0" borderId="74" xfId="129" applyFont="1" applyBorder="1" applyAlignment="1">
      <alignment horizontal="center" wrapText="1"/>
    </xf>
    <xf numFmtId="0" fontId="109" fillId="0" borderId="75" xfId="129" applyFont="1" applyBorder="1" applyAlignment="1">
      <alignment horizontal="center" vertical="center" wrapText="1"/>
    </xf>
    <xf numFmtId="0" fontId="110" fillId="47" borderId="75" xfId="129" applyFont="1" applyFill="1" applyBorder="1" applyAlignment="1">
      <alignment horizontal="center" vertical="center" wrapText="1"/>
    </xf>
    <xf numFmtId="12" fontId="111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2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8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shrinkToFit="1"/>
    </xf>
    <xf numFmtId="179" fontId="113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3" fillId="0" borderId="64" xfId="129" applyNumberFormat="1" applyFont="1" applyBorder="1" applyAlignment="1">
      <alignment horizontal="center" vertical="top" shrinkToFit="1"/>
    </xf>
    <xf numFmtId="0" fontId="114" fillId="47" borderId="42" xfId="129" applyFont="1" applyFill="1" applyBorder="1" applyAlignment="1">
      <alignment horizontal="left" vertical="top"/>
    </xf>
    <xf numFmtId="12" fontId="113" fillId="0" borderId="64" xfId="129" applyNumberFormat="1" applyFont="1" applyBorder="1" applyAlignment="1">
      <alignment horizontal="center" vertical="top" wrapText="1"/>
    </xf>
    <xf numFmtId="0" fontId="107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8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60" fillId="3" borderId="42" xfId="120" applyFont="1" applyFill="1" applyBorder="1" applyAlignment="1">
      <alignment horizontal="center" vertical="center" wrapText="1"/>
    </xf>
    <xf numFmtId="0" fontId="116" fillId="0" borderId="0" xfId="131"/>
    <xf numFmtId="0" fontId="116" fillId="0" borderId="49" xfId="131" applyBorder="1"/>
    <xf numFmtId="0" fontId="116" fillId="0" borderId="37" xfId="131" applyBorder="1"/>
    <xf numFmtId="0" fontId="116" fillId="0" borderId="47" xfId="131" applyBorder="1"/>
    <xf numFmtId="12" fontId="118" fillId="3" borderId="77" xfId="131" quotePrefix="1" applyNumberFormat="1" applyFont="1" applyFill="1" applyBorder="1" applyAlignment="1">
      <alignment horizontal="center" vertical="center" wrapText="1"/>
    </xf>
    <xf numFmtId="12" fontId="118" fillId="52" borderId="77" xfId="131" quotePrefix="1" applyNumberFormat="1" applyFont="1" applyFill="1" applyBorder="1" applyAlignment="1">
      <alignment horizontal="center" vertical="center" wrapText="1"/>
    </xf>
    <xf numFmtId="12" fontId="118" fillId="53" borderId="77" xfId="131" quotePrefix="1" applyNumberFormat="1" applyFont="1" applyFill="1" applyBorder="1" applyAlignment="1">
      <alignment horizontal="center" vertical="center" wrapText="1"/>
    </xf>
    <xf numFmtId="12" fontId="119" fillId="53" borderId="77" xfId="131" quotePrefix="1" applyNumberFormat="1" applyFont="1" applyFill="1" applyBorder="1" applyAlignment="1">
      <alignment horizontal="center" vertical="center" wrapText="1"/>
    </xf>
    <xf numFmtId="181" fontId="118" fillId="52" borderId="77" xfId="131" quotePrefix="1" applyNumberFormat="1" applyFont="1" applyFill="1" applyBorder="1" applyAlignment="1">
      <alignment horizontal="center" vertical="center" wrapText="1"/>
    </xf>
    <xf numFmtId="180" fontId="118" fillId="52" borderId="77" xfId="131" quotePrefix="1" applyNumberFormat="1" applyFont="1" applyFill="1" applyBorder="1" applyAlignment="1">
      <alignment horizontal="center" vertical="center" wrapText="1"/>
    </xf>
    <xf numFmtId="0" fontId="118" fillId="52" borderId="77" xfId="131" quotePrefix="1" applyFont="1" applyFill="1" applyBorder="1" applyAlignment="1">
      <alignment horizontal="center" vertical="center" wrapText="1"/>
    </xf>
    <xf numFmtId="0" fontId="116" fillId="0" borderId="45" xfId="131" applyBorder="1"/>
    <xf numFmtId="0" fontId="116" fillId="50" borderId="20" xfId="131" applyFill="1" applyBorder="1"/>
    <xf numFmtId="12" fontId="64" fillId="0" borderId="42" xfId="0" quotePrefix="1" applyNumberFormat="1" applyFont="1" applyBorder="1" applyAlignment="1">
      <alignment vertical="center" wrapText="1"/>
    </xf>
    <xf numFmtId="0" fontId="117" fillId="50" borderId="10" xfId="131" applyFont="1" applyFill="1" applyBorder="1" applyAlignment="1">
      <alignment horizontal="center" vertical="center"/>
    </xf>
    <xf numFmtId="12" fontId="118" fillId="3" borderId="77" xfId="131" applyNumberFormat="1" applyFont="1" applyFill="1" applyBorder="1" applyAlignment="1">
      <alignment horizontal="center" vertical="center" wrapText="1"/>
    </xf>
    <xf numFmtId="0" fontId="116" fillId="0" borderId="39" xfId="131" applyBorder="1"/>
    <xf numFmtId="0" fontId="116" fillId="0" borderId="35" xfId="131" applyBorder="1"/>
    <xf numFmtId="0" fontId="116" fillId="0" borderId="85" xfId="131" applyBorder="1"/>
    <xf numFmtId="0" fontId="82" fillId="50" borderId="10" xfId="131" applyFont="1" applyFill="1" applyBorder="1" applyAlignment="1">
      <alignment horizontal="center"/>
    </xf>
    <xf numFmtId="0" fontId="82" fillId="50" borderId="10" xfId="131" applyFont="1" applyFill="1" applyBorder="1" applyAlignment="1">
      <alignment horizontal="center" vertical="center"/>
    </xf>
    <xf numFmtId="0" fontId="119" fillId="50" borderId="10" xfId="131" applyFont="1" applyFill="1" applyBorder="1" applyAlignment="1">
      <alignment horizontal="center" vertical="center"/>
    </xf>
    <xf numFmtId="0" fontId="82" fillId="3" borderId="77" xfId="131" applyFont="1" applyFill="1" applyBorder="1"/>
    <xf numFmtId="0" fontId="120" fillId="3" borderId="77" xfId="131" applyFont="1" applyFill="1" applyBorder="1" applyAlignment="1">
      <alignment vertical="center" wrapText="1"/>
    </xf>
    <xf numFmtId="0" fontId="82" fillId="0" borderId="77" xfId="131" quotePrefix="1" applyFont="1" applyBorder="1" applyAlignment="1">
      <alignment vertical="center" wrapText="1"/>
    </xf>
    <xf numFmtId="12" fontId="121" fillId="3" borderId="77" xfId="131" quotePrefix="1" applyNumberFormat="1" applyFont="1" applyFill="1" applyBorder="1" applyAlignment="1">
      <alignment horizontal="center" vertical="center" wrapText="1"/>
    </xf>
    <xf numFmtId="12" fontId="119" fillId="3" borderId="77" xfId="131" quotePrefix="1" applyNumberFormat="1" applyFont="1" applyFill="1" applyBorder="1" applyAlignment="1">
      <alignment horizontal="center" vertical="center" wrapText="1"/>
    </xf>
    <xf numFmtId="12" fontId="121" fillId="52" borderId="77" xfId="131" quotePrefix="1" applyNumberFormat="1" applyFont="1" applyFill="1" applyBorder="1" applyAlignment="1">
      <alignment horizontal="center" vertical="center" wrapText="1"/>
    </xf>
    <xf numFmtId="0" fontId="82" fillId="53" borderId="77" xfId="131" applyFont="1" applyFill="1" applyBorder="1"/>
    <xf numFmtId="0" fontId="120" fillId="53" borderId="77" xfId="131" applyFont="1" applyFill="1" applyBorder="1" applyAlignment="1">
      <alignment vertical="center" wrapText="1"/>
    </xf>
    <xf numFmtId="0" fontId="82" fillId="53" borderId="77" xfId="131" quotePrefix="1" applyFont="1" applyFill="1" applyBorder="1" applyAlignment="1">
      <alignment vertical="center" wrapText="1"/>
    </xf>
    <xf numFmtId="12" fontId="121" fillId="53" borderId="77" xfId="131" quotePrefix="1" applyNumberFormat="1" applyFont="1" applyFill="1" applyBorder="1" applyAlignment="1">
      <alignment horizontal="center" vertical="center" wrapText="1"/>
    </xf>
    <xf numFmtId="12" fontId="120" fillId="3" borderId="77" xfId="131" quotePrefix="1" applyNumberFormat="1" applyFont="1" applyFill="1" applyBorder="1" applyAlignment="1">
      <alignment horizontal="center" vertical="center" wrapText="1"/>
    </xf>
    <xf numFmtId="181" fontId="120" fillId="52" borderId="77" xfId="131" quotePrefix="1" applyNumberFormat="1" applyFont="1" applyFill="1" applyBorder="1" applyAlignment="1">
      <alignment horizontal="center" vertical="center" wrapText="1"/>
    </xf>
    <xf numFmtId="12" fontId="120" fillId="52" borderId="77" xfId="131" quotePrefix="1" applyNumberFormat="1" applyFont="1" applyFill="1" applyBorder="1" applyAlignment="1">
      <alignment horizontal="center" vertical="center" wrapText="1"/>
    </xf>
    <xf numFmtId="12" fontId="82" fillId="0" borderId="77" xfId="131" quotePrefix="1" applyNumberFormat="1" applyFont="1" applyBorder="1" applyAlignment="1">
      <alignment vertical="center" wrapText="1"/>
    </xf>
    <xf numFmtId="12" fontId="117" fillId="0" borderId="77" xfId="131" applyNumberFormat="1" applyFont="1" applyBorder="1" applyAlignment="1">
      <alignment horizontal="center" vertical="center"/>
    </xf>
    <xf numFmtId="12" fontId="82" fillId="53" borderId="77" xfId="131" quotePrefix="1" applyNumberFormat="1" applyFont="1" applyFill="1" applyBorder="1" applyAlignment="1">
      <alignment vertical="center" wrapText="1"/>
    </xf>
    <xf numFmtId="12" fontId="116" fillId="0" borderId="77" xfId="131" applyNumberFormat="1" applyBorder="1"/>
    <xf numFmtId="12" fontId="116" fillId="53" borderId="77" xfId="131" applyNumberFormat="1" applyFill="1" applyBorder="1"/>
    <xf numFmtId="180" fontId="120" fillId="52" borderId="77" xfId="131" quotePrefix="1" applyNumberFormat="1" applyFont="1" applyFill="1" applyBorder="1" applyAlignment="1">
      <alignment horizontal="center" vertical="center" wrapText="1"/>
    </xf>
    <xf numFmtId="12" fontId="119" fillId="3" borderId="77" xfId="131" applyNumberFormat="1" applyFont="1" applyFill="1" applyBorder="1" applyAlignment="1">
      <alignment horizontal="center" vertical="center" wrapText="1"/>
    </xf>
    <xf numFmtId="12" fontId="118" fillId="53" borderId="77" xfId="131" applyNumberFormat="1" applyFont="1" applyFill="1" applyBorder="1" applyAlignment="1">
      <alignment horizontal="center" vertical="center" wrapText="1"/>
    </xf>
    <xf numFmtId="12" fontId="119" fillId="53" borderId="77" xfId="131" applyNumberFormat="1" applyFont="1" applyFill="1" applyBorder="1" applyAlignment="1">
      <alignment horizontal="center" vertical="center" wrapText="1"/>
    </xf>
    <xf numFmtId="0" fontId="120" fillId="52" borderId="77" xfId="131" quotePrefix="1" applyFont="1" applyFill="1" applyBorder="1" applyAlignment="1">
      <alignment horizontal="center" vertical="center" wrapText="1"/>
    </xf>
    <xf numFmtId="12" fontId="120" fillId="53" borderId="77" xfId="131" quotePrefix="1" applyNumberFormat="1" applyFont="1" applyFill="1" applyBorder="1" applyAlignment="1">
      <alignment horizontal="center" vertical="center" wrapText="1"/>
    </xf>
    <xf numFmtId="0" fontId="120" fillId="53" borderId="77" xfId="131" quotePrefix="1" applyFont="1" applyFill="1" applyBorder="1" applyAlignment="1">
      <alignment horizontal="center" vertical="center" wrapText="1"/>
    </xf>
    <xf numFmtId="0" fontId="118" fillId="53" borderId="77" xfId="131" quotePrefix="1" applyFont="1" applyFill="1" applyBorder="1" applyAlignment="1">
      <alignment horizontal="center" vertical="center" wrapText="1"/>
    </xf>
    <xf numFmtId="0" fontId="120" fillId="3" borderId="77" xfId="131" quotePrefix="1" applyFont="1" applyFill="1" applyBorder="1" applyAlignment="1">
      <alignment vertical="center" wrapText="1"/>
    </xf>
    <xf numFmtId="0" fontId="120" fillId="53" borderId="77" xfId="131" quotePrefix="1" applyFont="1" applyFill="1" applyBorder="1" applyAlignment="1">
      <alignment vertical="center" wrapText="1"/>
    </xf>
    <xf numFmtId="0" fontId="80" fillId="47" borderId="77" xfId="131" applyFont="1" applyFill="1" applyBorder="1"/>
    <xf numFmtId="0" fontId="120" fillId="47" borderId="77" xfId="131" applyFont="1" applyFill="1" applyBorder="1" applyAlignment="1">
      <alignment vertical="center" wrapText="1"/>
    </xf>
    <xf numFmtId="0" fontId="116" fillId="47" borderId="77" xfId="131" applyFill="1" applyBorder="1"/>
    <xf numFmtId="12" fontId="116" fillId="47" borderId="77" xfId="131" applyNumberFormat="1" applyFill="1" applyBorder="1"/>
    <xf numFmtId="12" fontId="122" fillId="47" borderId="77" xfId="131" applyNumberFormat="1" applyFont="1" applyFill="1" applyBorder="1"/>
    <xf numFmtId="0" fontId="116" fillId="0" borderId="77" xfId="131" applyBorder="1"/>
    <xf numFmtId="0" fontId="122" fillId="47" borderId="0" xfId="131" applyFont="1" applyFill="1"/>
    <xf numFmtId="0" fontId="82" fillId="50" borderId="77" xfId="131" applyFont="1" applyFill="1" applyBorder="1" applyAlignment="1">
      <alignment horizontal="center"/>
    </xf>
    <xf numFmtId="0" fontId="82" fillId="50" borderId="77" xfId="131" applyFont="1" applyFill="1" applyBorder="1" applyAlignment="1">
      <alignment horizontal="center" vertical="center"/>
    </xf>
    <xf numFmtId="0" fontId="116" fillId="0" borderId="49" xfId="131" applyBorder="1" applyAlignment="1">
      <alignment horizontal="center"/>
    </xf>
    <xf numFmtId="0" fontId="116" fillId="0" borderId="46" xfId="131" applyBorder="1" applyAlignment="1">
      <alignment horizontal="center"/>
    </xf>
    <xf numFmtId="0" fontId="82" fillId="3" borderId="77" xfId="131" applyFont="1" applyFill="1" applyBorder="1" applyAlignment="1">
      <alignment horizontal="center"/>
    </xf>
    <xf numFmtId="0" fontId="80" fillId="0" borderId="49" xfId="131" applyFont="1" applyBorder="1" applyAlignment="1">
      <alignment horizontal="center"/>
    </xf>
    <xf numFmtId="0" fontId="80" fillId="0" borderId="46" xfId="131" applyFont="1" applyBorder="1" applyAlignment="1">
      <alignment horizontal="center"/>
    </xf>
    <xf numFmtId="0" fontId="116" fillId="0" borderId="0" xfId="131" applyAlignment="1">
      <alignment horizontal="center"/>
    </xf>
    <xf numFmtId="0" fontId="80" fillId="47" borderId="77" xfId="131" applyFont="1" applyFill="1" applyBorder="1" applyAlignment="1">
      <alignment horizontal="center" vertical="center"/>
    </xf>
    <xf numFmtId="0" fontId="116" fillId="47" borderId="77" xfId="131" applyFill="1" applyBorder="1" applyAlignment="1">
      <alignment vertical="center"/>
    </xf>
    <xf numFmtId="12" fontId="116" fillId="47" borderId="77" xfId="131" applyNumberFormat="1" applyFill="1" applyBorder="1" applyAlignment="1">
      <alignment horizontal="center" vertical="center"/>
    </xf>
    <xf numFmtId="0" fontId="97" fillId="2" borderId="0" xfId="0" applyFont="1" applyFill="1" applyAlignment="1">
      <alignment horizontal="left" vertical="center"/>
    </xf>
    <xf numFmtId="0" fontId="43" fillId="10" borderId="42" xfId="0" applyFont="1" applyFill="1" applyBorder="1" applyAlignment="1">
      <alignment horizontal="center" vertical="center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64" fillId="0" borderId="43" xfId="0" quotePrefix="1" applyNumberFormat="1" applyFont="1" applyBorder="1" applyAlignment="1">
      <alignment horizontal="center" vertical="center" wrapText="1"/>
    </xf>
    <xf numFmtId="12" fontId="64" fillId="0" borderId="40" xfId="0" quotePrefix="1" applyNumberFormat="1" applyFont="1" applyBorder="1" applyAlignment="1">
      <alignment horizontal="center" vertical="center" wrapText="1"/>
    </xf>
    <xf numFmtId="12" fontId="64" fillId="0" borderId="41" xfId="0" quotePrefix="1" applyNumberFormat="1" applyFont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15" fillId="0" borderId="23" xfId="0" applyFont="1" applyBorder="1" applyAlignment="1">
      <alignment horizontal="center" vertical="center" wrapText="1"/>
    </xf>
    <xf numFmtId="0" fontId="115" fillId="0" borderId="24" xfId="0" applyFont="1" applyBorder="1" applyAlignment="1">
      <alignment horizontal="center" vertical="center" wrapText="1"/>
    </xf>
    <xf numFmtId="0" fontId="115" fillId="0" borderId="25" xfId="0" applyFont="1" applyBorder="1" applyAlignment="1">
      <alignment horizontal="center" vertical="center" wrapText="1"/>
    </xf>
    <xf numFmtId="0" fontId="115" fillId="0" borderId="26" xfId="0" applyFont="1" applyBorder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27" xfId="0" applyFont="1" applyBorder="1" applyAlignment="1">
      <alignment horizontal="center" vertical="center" wrapText="1"/>
    </xf>
    <xf numFmtId="0" fontId="115" fillId="0" borderId="31" xfId="0" applyFont="1" applyBorder="1" applyAlignment="1">
      <alignment horizontal="center" vertical="center" wrapText="1"/>
    </xf>
    <xf numFmtId="0" fontId="115" fillId="0" borderId="28" xfId="0" applyFont="1" applyBorder="1" applyAlignment="1">
      <alignment horizontal="center" vertical="center" wrapText="1"/>
    </xf>
    <xf numFmtId="0" fontId="115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1" fontId="59" fillId="0" borderId="42" xfId="0" applyNumberFormat="1" applyFont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 wrapText="1"/>
    </xf>
    <xf numFmtId="0" fontId="10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116" fillId="0" borderId="77" xfId="131" applyBorder="1" applyAlignment="1">
      <alignment horizontal="center"/>
    </xf>
    <xf numFmtId="14" fontId="116" fillId="0" borderId="0" xfId="131" applyNumberFormat="1" applyAlignment="1">
      <alignment horizontal="left"/>
    </xf>
    <xf numFmtId="0" fontId="116" fillId="51" borderId="5" xfId="131" applyFill="1" applyBorder="1" applyAlignment="1">
      <alignment horizontal="center"/>
    </xf>
    <xf numFmtId="0" fontId="116" fillId="51" borderId="6" xfId="131" applyFill="1" applyBorder="1" applyAlignment="1">
      <alignment horizontal="center"/>
    </xf>
    <xf numFmtId="0" fontId="116" fillId="51" borderId="7" xfId="131" applyFill="1" applyBorder="1" applyAlignment="1">
      <alignment horizontal="center"/>
    </xf>
    <xf numFmtId="0" fontId="116" fillId="0" borderId="79" xfId="131" applyBorder="1" applyAlignment="1">
      <alignment horizontal="center"/>
    </xf>
    <xf numFmtId="0" fontId="116" fillId="0" borderId="80" xfId="131" applyBorder="1" applyAlignment="1">
      <alignment horizontal="center"/>
    </xf>
    <xf numFmtId="0" fontId="116" fillId="0" borderId="81" xfId="131" applyBorder="1" applyAlignment="1">
      <alignment horizontal="center"/>
    </xf>
    <xf numFmtId="14" fontId="116" fillId="0" borderId="78" xfId="131" applyNumberFormat="1" applyBorder="1" applyAlignment="1">
      <alignment horizontal="left"/>
    </xf>
    <xf numFmtId="14" fontId="116" fillId="0" borderId="76" xfId="131" applyNumberFormat="1" applyBorder="1" applyAlignment="1">
      <alignment horizontal="left"/>
    </xf>
    <xf numFmtId="0" fontId="116" fillId="51" borderId="82" xfId="131" applyFill="1" applyBorder="1" applyAlignment="1">
      <alignment horizontal="center"/>
    </xf>
    <xf numFmtId="0" fontId="116" fillId="51" borderId="83" xfId="131" applyFill="1" applyBorder="1" applyAlignment="1">
      <alignment horizontal="center"/>
    </xf>
    <xf numFmtId="0" fontId="116" fillId="51" borderId="84" xfId="131" applyFill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107" fillId="0" borderId="64" xfId="129" applyFont="1" applyBorder="1" applyAlignment="1">
      <alignment horizontal="center" vertical="top" wrapText="1"/>
    </xf>
    <xf numFmtId="0" fontId="107" fillId="0" borderId="65" xfId="129" applyFont="1" applyBorder="1" applyAlignment="1">
      <alignment horizontal="center" vertical="top" wrapText="1"/>
    </xf>
    <xf numFmtId="0" fontId="107" fillId="0" borderId="66" xfId="129" applyFont="1" applyBorder="1" applyAlignment="1">
      <alignment horizontal="center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0" fillId="0" borderId="59" xfId="59" applyFont="1" applyBorder="1" applyAlignment="1">
      <alignment vertical="center" wrapText="1"/>
    </xf>
    <xf numFmtId="1" fontId="43" fillId="54" borderId="0" xfId="0" applyNumberFormat="1" applyFont="1" applyFill="1" applyBorder="1" applyAlignment="1">
      <alignment vertical="center"/>
    </xf>
    <xf numFmtId="1" fontId="43" fillId="54" borderId="0" xfId="0" applyNumberFormat="1" applyFont="1" applyFill="1" applyBorder="1" applyAlignment="1">
      <alignment horizontal="center" vertical="center"/>
    </xf>
    <xf numFmtId="0" fontId="43" fillId="54" borderId="4" xfId="0" applyFont="1" applyFill="1" applyBorder="1" applyAlignment="1">
      <alignment horizontal="left" vertical="center"/>
    </xf>
    <xf numFmtId="0" fontId="39" fillId="2" borderId="48" xfId="0" quotePrefix="1" applyFont="1" applyFill="1" applyBorder="1" applyAlignment="1">
      <alignment horizontal="center" vertical="center" wrapText="1"/>
    </xf>
    <xf numFmtId="0" fontId="39" fillId="2" borderId="78" xfId="0" quotePrefix="1" applyFont="1" applyFill="1" applyBorder="1" applyAlignment="1">
      <alignment horizontal="center" vertical="center" wrapText="1"/>
    </xf>
    <xf numFmtId="0" fontId="39" fillId="2" borderId="76" xfId="0" quotePrefix="1" applyFont="1" applyFill="1" applyBorder="1" applyAlignment="1">
      <alignment horizontal="center" vertical="center" wrapText="1"/>
    </xf>
    <xf numFmtId="0" fontId="39" fillId="2" borderId="46" xfId="0" quotePrefix="1" applyFont="1" applyFill="1" applyBorder="1" applyAlignment="1">
      <alignment horizontal="center" vertical="center" wrapText="1"/>
    </xf>
    <xf numFmtId="0" fontId="39" fillId="2" borderId="45" xfId="0" quotePrefix="1" applyFont="1" applyFill="1" applyBorder="1" applyAlignment="1">
      <alignment horizontal="center" vertical="center" wrapText="1"/>
    </xf>
    <xf numFmtId="0" fontId="39" fillId="2" borderId="47" xfId="0" quotePrefix="1" applyFont="1" applyFill="1" applyBorder="1" applyAlignment="1">
      <alignment horizontal="center" vertical="center" wrapText="1"/>
    </xf>
    <xf numFmtId="0" fontId="40" fillId="5" borderId="79" xfId="2" applyFont="1" applyFill="1" applyBorder="1" applyAlignment="1">
      <alignment horizontal="center" vertical="center" wrapText="1"/>
    </xf>
    <xf numFmtId="0" fontId="40" fillId="5" borderId="81" xfId="2" applyFont="1" applyFill="1" applyBorder="1" applyAlignment="1">
      <alignment horizontal="center" vertical="center" wrapText="1"/>
    </xf>
    <xf numFmtId="1" fontId="40" fillId="5" borderId="79" xfId="2" applyNumberFormat="1" applyFont="1" applyFill="1" applyBorder="1" applyAlignment="1">
      <alignment horizontal="center" vertical="center" wrapText="1"/>
    </xf>
    <xf numFmtId="1" fontId="40" fillId="5" borderId="80" xfId="2" applyNumberFormat="1" applyFont="1" applyFill="1" applyBorder="1" applyAlignment="1">
      <alignment horizontal="center" vertical="center" wrapText="1"/>
    </xf>
    <xf numFmtId="0" fontId="41" fillId="0" borderId="79" xfId="2" quotePrefix="1" applyFont="1" applyBorder="1" applyAlignment="1">
      <alignment horizontal="center" vertical="center" wrapText="1"/>
    </xf>
    <xf numFmtId="0" fontId="41" fillId="0" borderId="81" xfId="2" quotePrefix="1" applyFont="1" applyBorder="1" applyAlignment="1">
      <alignment horizontal="center" vertical="center" wrapText="1"/>
    </xf>
    <xf numFmtId="0" fontId="40" fillId="0" borderId="48" xfId="2" quotePrefix="1" applyFont="1" applyBorder="1" applyAlignment="1">
      <alignment horizontal="center" vertical="center" wrapText="1"/>
    </xf>
    <xf numFmtId="0" fontId="40" fillId="0" borderId="78" xfId="2" quotePrefix="1" applyFont="1" applyBorder="1" applyAlignment="1">
      <alignment horizontal="center" vertical="center" wrapText="1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4 4" xfId="130" xr:uid="{DFEDDE5B-BD96-41D7-8363-B6220582F0ED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 9" xfId="131" xr:uid="{3936C475-03F9-45E4-9CE9-B0067C2D13D9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5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190500</xdr:colOff>
      <xdr:row>4</xdr:row>
      <xdr:rowOff>174625</xdr:rowOff>
    </xdr:from>
    <xdr:to>
      <xdr:col>16</xdr:col>
      <xdr:colOff>1209739</xdr:colOff>
      <xdr:row>8</xdr:row>
      <xdr:rowOff>15875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A2184-EE59-2C1C-6C98-45D5239F8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0" y="2111375"/>
          <a:ext cx="3416364" cy="301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5333999</xdr:colOff>
      <xdr:row>15</xdr:row>
      <xdr:rowOff>63499</xdr:rowOff>
    </xdr:from>
    <xdr:to>
      <xdr:col>2</xdr:col>
      <xdr:colOff>2349500</xdr:colOff>
      <xdr:row>15</xdr:row>
      <xdr:rowOff>2070688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3585530" y="19561468"/>
          <a:ext cx="2007189" cy="409575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13</xdr:row>
      <xdr:rowOff>47625</xdr:rowOff>
    </xdr:from>
    <xdr:to>
      <xdr:col>2</xdr:col>
      <xdr:colOff>1349375</xdr:colOff>
      <xdr:row>13</xdr:row>
      <xdr:rowOff>3810000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11334750" y="15525750"/>
          <a:ext cx="4302125" cy="3762375"/>
          <a:chOff x="7207250" y="25082500"/>
          <a:chExt cx="14545922" cy="908503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3644862</xdr:colOff>
      <xdr:row>17</xdr:row>
      <xdr:rowOff>339763</xdr:rowOff>
    </xdr:from>
    <xdr:to>
      <xdr:col>2</xdr:col>
      <xdr:colOff>2698750</xdr:colOff>
      <xdr:row>17</xdr:row>
      <xdr:rowOff>2777485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188704-B972-3FAC-2F0B-AA22CFC0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2700320" y="21938930"/>
          <a:ext cx="2437722" cy="6134138"/>
        </a:xfrm>
        <a:prstGeom prst="rect">
          <a:avLst/>
        </a:prstGeom>
      </xdr:spPr>
    </xdr:pic>
    <xdr:clientData/>
  </xdr:twoCellAnchor>
  <xdr:twoCellAnchor editAs="oneCell">
    <xdr:from>
      <xdr:col>1</xdr:col>
      <xdr:colOff>7127874</xdr:colOff>
      <xdr:row>0</xdr:row>
      <xdr:rowOff>142875</xdr:rowOff>
    </xdr:from>
    <xdr:to>
      <xdr:col>2</xdr:col>
      <xdr:colOff>2247899</xdr:colOff>
      <xdr:row>3</xdr:row>
      <xdr:rowOff>309349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80C861-5F57-D938-79A8-927FBD79E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35124" y="142875"/>
          <a:ext cx="2238375" cy="1976224"/>
        </a:xfrm>
        <a:prstGeom prst="rect">
          <a:avLst/>
        </a:prstGeom>
      </xdr:spPr>
    </xdr:pic>
    <xdr:clientData/>
  </xdr:twoCellAnchor>
  <xdr:twoCellAnchor>
    <xdr:from>
      <xdr:col>3</xdr:col>
      <xdr:colOff>3175</xdr:colOff>
      <xdr:row>13</xdr:row>
      <xdr:rowOff>63500</xdr:rowOff>
    </xdr:from>
    <xdr:to>
      <xdr:col>3</xdr:col>
      <xdr:colOff>6350</xdr:colOff>
      <xdr:row>13</xdr:row>
      <xdr:rowOff>3825875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F5125F0-50BD-4F9D-AB67-B3FEDF386553}"/>
            </a:ext>
          </a:extLst>
        </xdr:cNvPr>
        <xdr:cNvGrpSpPr/>
      </xdr:nvGrpSpPr>
      <xdr:grpSpPr>
        <a:xfrm>
          <a:off x="21370925" y="15541625"/>
          <a:ext cx="3175" cy="3762375"/>
          <a:chOff x="7207250" y="25082500"/>
          <a:chExt cx="14545922" cy="9085035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3CA6C262-145A-CEF5-C788-D3F3128AF5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50F08C85-8019-57C3-0EFC-4BFAFC61D3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648B7139-E811-19C7-A50E-61C3D6710B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73FC4EF-ED1F-B180-F1AC-BF45B24136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7D824501-0009-5D36-C923-C5B63807E6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B673C1FA-38BA-7FA0-E40C-87AE2B072A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377826</xdr:colOff>
      <xdr:row>44</xdr:row>
      <xdr:rowOff>8731</xdr:rowOff>
    </xdr:from>
    <xdr:to>
      <xdr:col>13</xdr:col>
      <xdr:colOff>559065</xdr:colOff>
      <xdr:row>63</xdr:row>
      <xdr:rowOff>6429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D0D0E9-D67B-4582-A95F-F28C640CC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6476" y="11311731"/>
          <a:ext cx="2520156" cy="373784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44</xdr:row>
      <xdr:rowOff>0</xdr:rowOff>
    </xdr:from>
    <xdr:to>
      <xdr:col>7</xdr:col>
      <xdr:colOff>437887</xdr:colOff>
      <xdr:row>62</xdr:row>
      <xdr:rowOff>162427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F9221-0F2C-4A10-9F28-A707D8A57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11303000"/>
          <a:ext cx="2503754" cy="3705727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44</xdr:row>
      <xdr:rowOff>8731</xdr:rowOff>
    </xdr:from>
    <xdr:to>
      <xdr:col>10</xdr:col>
      <xdr:colOff>503238</xdr:colOff>
      <xdr:row>62</xdr:row>
      <xdr:rowOff>105417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783234-C239-450F-ADEC-5C0C1887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86650" y="11311731"/>
          <a:ext cx="2535237" cy="3639986"/>
        </a:xfrm>
        <a:prstGeom prst="rect">
          <a:avLst/>
        </a:prstGeom>
      </xdr:spPr>
    </xdr:pic>
    <xdr:clientData/>
  </xdr:twoCellAnchor>
  <xdr:twoCellAnchor editAs="oneCell">
    <xdr:from>
      <xdr:col>12</xdr:col>
      <xdr:colOff>484982</xdr:colOff>
      <xdr:row>44</xdr:row>
      <xdr:rowOff>8732</xdr:rowOff>
    </xdr:from>
    <xdr:to>
      <xdr:col>17</xdr:col>
      <xdr:colOff>188757</xdr:colOff>
      <xdr:row>63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54F7D1-CFBA-40F0-ABB4-5291FCADF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11882" y="11311732"/>
          <a:ext cx="2916874" cy="3731418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511969</xdr:colOff>
      <xdr:row>43</xdr:row>
      <xdr:rowOff>190501</xdr:rowOff>
    </xdr:from>
    <xdr:to>
      <xdr:col>2</xdr:col>
      <xdr:colOff>456027</xdr:colOff>
      <xdr:row>63</xdr:row>
      <xdr:rowOff>11908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1DEC27C-0A8C-4F6D-8362-DB31CEF1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1969" y="11296651"/>
          <a:ext cx="2552320" cy="3758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2</xdr:col>
      <xdr:colOff>873086</xdr:colOff>
      <xdr:row>82</xdr:row>
      <xdr:rowOff>77450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78A9DF-0A97-46C6-8133-6B33DCB1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240000"/>
          <a:ext cx="3481348" cy="36207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64</xdr:row>
      <xdr:rowOff>47625</xdr:rowOff>
    </xdr:from>
    <xdr:to>
      <xdr:col>9</xdr:col>
      <xdr:colOff>403026</xdr:colOff>
      <xdr:row>82</xdr:row>
      <xdr:rowOff>46773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2E8B4B-2B5F-46BE-9EDC-FAC4C6266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70526" y="15287625"/>
          <a:ext cx="3335667" cy="3542448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64</xdr:row>
      <xdr:rowOff>26988</xdr:rowOff>
    </xdr:from>
    <xdr:to>
      <xdr:col>14</xdr:col>
      <xdr:colOff>57681</xdr:colOff>
      <xdr:row>82</xdr:row>
      <xdr:rowOff>68492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85A8D1-AE7C-455E-97BF-B91D98771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90001" y="15266988"/>
          <a:ext cx="3395663" cy="3584804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64</xdr:row>
      <xdr:rowOff>23812</xdr:rowOff>
    </xdr:from>
    <xdr:to>
      <xdr:col>18</xdr:col>
      <xdr:colOff>359253</xdr:colOff>
      <xdr:row>82</xdr:row>
      <xdr:rowOff>29627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6D084C-4CF3-4174-BB81-BB7BB164B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07900" y="15263812"/>
          <a:ext cx="4010503" cy="3549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i.vu\AppData\Local\Microsoft\Windows\INetCache\Content.Outlook\VCL2ZL2Y\HSC_Kids_Tee_SS_2024%20(1).xlsx" TargetMode="External"/><Relationship Id="rId1" Type="http://schemas.openxmlformats.org/officeDocument/2006/relationships/externalLinkPath" Target="file:///C:\Users\lai.vu\AppData\Local\Microsoft\Windows\INetCache\Content.Outlook\VCL2ZL2Y\HSC_Kids_Tee_SS_2024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5">
          <cell r="B35" t="str">
            <v>NHÃN HSCO SATIN
CODE: HSC-ML-0002</v>
          </cell>
        </row>
        <row r="46">
          <cell r="B46" t="str">
            <v>ĐẠN BẮN TREO THẺ BÀI</v>
          </cell>
        </row>
        <row r="47">
          <cell r="B47" t="str">
            <v>STICKER BARCODE TẠI THẺ BÀI
KÍCH THƯỚC: 20CMX30CM</v>
          </cell>
        </row>
        <row r="48">
          <cell r="B48" t="str">
            <v>STICKER BARCODE TẠI POLY BAG
KÍCH THƯỚC: 35CMX55CM</v>
          </cell>
        </row>
        <row r="49">
          <cell r="B49" t="str">
            <v>STICKER CARTON CHI TIẾT TỪNG CỬA HÀNG</v>
          </cell>
        </row>
        <row r="50">
          <cell r="B50" t="str">
            <v>POLY BAG LỚN</v>
          </cell>
        </row>
        <row r="51">
          <cell r="B51" t="str">
            <v>POLY BAG THÙNG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OM"/>
    </sheetNames>
    <sheetDataSet>
      <sheetData sheetId="0">
        <row r="3">
          <cell r="B3" t="str">
            <v>Tourist Tee Kids</v>
          </cell>
          <cell r="E3" t="str">
            <v>Base Size</v>
          </cell>
          <cell r="I3">
            <v>45506</v>
          </cell>
        </row>
        <row r="4">
          <cell r="B4" t="str">
            <v>TBD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4"/>
  <sheetViews>
    <sheetView view="pageBreakPreview" topLeftCell="A76" zoomScale="40" zoomScaleNormal="40" zoomScaleSheetLayoutView="40" zoomScalePageLayoutView="25" workbookViewId="0">
      <selection activeCell="A36" sqref="A36:A40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6.08984375" style="49" customWidth="1"/>
    <col min="6" max="6" width="22.5429687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64" t="s">
        <v>73</v>
      </c>
      <c r="O1" s="464" t="s">
        <v>73</v>
      </c>
      <c r="P1" s="465" t="s">
        <v>74</v>
      </c>
      <c r="Q1" s="465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64" t="s">
        <v>75</v>
      </c>
      <c r="O2" s="464" t="s">
        <v>75</v>
      </c>
      <c r="P2" s="466" t="s">
        <v>76</v>
      </c>
      <c r="Q2" s="466"/>
    </row>
    <row r="3" spans="1:25" s="1" customFormat="1" ht="40" customHeight="1">
      <c r="A3" s="53"/>
      <c r="B3" s="53"/>
      <c r="C3" s="53"/>
      <c r="D3" s="53"/>
      <c r="E3" s="258"/>
      <c r="F3" s="53"/>
      <c r="G3" s="53"/>
      <c r="H3" s="53"/>
      <c r="I3" s="53"/>
      <c r="J3" s="53"/>
      <c r="K3" s="53"/>
      <c r="L3" s="55"/>
      <c r="M3" s="55"/>
      <c r="N3" s="464" t="s">
        <v>77</v>
      </c>
      <c r="O3" s="464" t="s">
        <v>77</v>
      </c>
      <c r="P3" s="467" t="s">
        <v>79</v>
      </c>
      <c r="Q3" s="465"/>
    </row>
    <row r="4" spans="1:25" s="2" customFormat="1" ht="33" customHeight="1" thickBot="1">
      <c r="B4" s="3" t="s">
        <v>437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50" t="s">
        <v>484</v>
      </c>
      <c r="H5" s="451"/>
      <c r="I5" s="451"/>
      <c r="J5" s="451"/>
      <c r="K5" s="451"/>
      <c r="L5" s="451"/>
      <c r="M5" s="452"/>
    </row>
    <row r="6" spans="1:25" s="7" customFormat="1" ht="58" customHeight="1">
      <c r="B6" s="8" t="s">
        <v>43</v>
      </c>
      <c r="C6" s="8"/>
      <c r="D6" s="9" t="s">
        <v>219</v>
      </c>
      <c r="E6" s="11"/>
      <c r="F6" s="8"/>
      <c r="G6" s="453"/>
      <c r="H6" s="454"/>
      <c r="I6" s="454"/>
      <c r="J6" s="454"/>
      <c r="K6" s="454"/>
      <c r="L6" s="454"/>
      <c r="M6" s="455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482</v>
      </c>
      <c r="E7" s="9"/>
      <c r="F7" s="8"/>
      <c r="G7" s="453"/>
      <c r="H7" s="454"/>
      <c r="I7" s="454"/>
      <c r="J7" s="454"/>
      <c r="K7" s="454"/>
      <c r="L7" s="454"/>
      <c r="M7" s="455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49" t="s">
        <v>483</v>
      </c>
      <c r="E8" s="449"/>
      <c r="F8" s="449"/>
      <c r="G8" s="456"/>
      <c r="H8" s="457"/>
      <c r="I8" s="457"/>
      <c r="J8" s="457"/>
      <c r="K8" s="457"/>
      <c r="L8" s="457"/>
      <c r="M8" s="458"/>
      <c r="N8" s="10"/>
      <c r="O8" s="10"/>
      <c r="P8" s="10"/>
      <c r="Q8" s="10"/>
      <c r="Y8" s="268"/>
    </row>
    <row r="9" spans="1:25" s="12" customFormat="1" ht="48.65" customHeight="1">
      <c r="B9" s="13" t="s">
        <v>1</v>
      </c>
      <c r="C9" s="13"/>
      <c r="D9" s="153" t="s">
        <v>220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411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409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61"/>
      <c r="E11" s="462"/>
      <c r="F11" s="462"/>
      <c r="G11" s="22"/>
      <c r="H11" s="23"/>
      <c r="I11" s="20"/>
      <c r="J11" s="203" t="s">
        <v>4</v>
      </c>
      <c r="K11" s="20"/>
      <c r="L11" s="204"/>
      <c r="M11" s="459" t="s">
        <v>412</v>
      </c>
      <c r="N11" s="459"/>
      <c r="O11" s="459"/>
      <c r="P11" s="459"/>
      <c r="Q11" s="459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63"/>
      <c r="C13" s="463"/>
      <c r="D13" s="463"/>
      <c r="E13" s="463"/>
      <c r="F13" s="463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214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69"/>
      <c r="F17" s="217" t="s">
        <v>56</v>
      </c>
      <c r="G17" s="217">
        <v>2</v>
      </c>
      <c r="H17" s="217">
        <v>4</v>
      </c>
      <c r="I17" s="217">
        <v>6</v>
      </c>
      <c r="J17" s="217">
        <v>8</v>
      </c>
      <c r="K17" s="217">
        <v>10</v>
      </c>
      <c r="L17" s="217"/>
      <c r="M17" s="217"/>
      <c r="N17" s="217"/>
      <c r="O17" s="217"/>
      <c r="P17" s="269"/>
      <c r="Q17" s="270" t="s">
        <v>11</v>
      </c>
    </row>
    <row r="18" spans="1:17" s="218" customFormat="1" ht="80" customHeight="1">
      <c r="B18" s="219" t="s">
        <v>12</v>
      </c>
      <c r="C18" s="259"/>
      <c r="D18" s="265" t="s">
        <v>452</v>
      </c>
      <c r="E18" s="220"/>
      <c r="F18" s="221"/>
      <c r="G18" s="221"/>
      <c r="H18" s="221"/>
      <c r="I18" s="221">
        <v>2</v>
      </c>
      <c r="J18" s="221"/>
      <c r="K18" s="221"/>
      <c r="L18" s="221"/>
      <c r="M18" s="221"/>
      <c r="N18" s="221"/>
      <c r="O18" s="221"/>
      <c r="P18" s="221"/>
      <c r="Q18" s="222">
        <f>SUM(E18:P18)</f>
        <v>2</v>
      </c>
    </row>
    <row r="19" spans="1:17" s="218" customFormat="1" ht="80" customHeight="1">
      <c r="B19" s="219" t="s">
        <v>63</v>
      </c>
      <c r="C19" s="259"/>
      <c r="D19" s="265" t="str">
        <f>D18</f>
        <v>DARKEST NAVY</v>
      </c>
      <c r="E19" s="220"/>
      <c r="F19" s="221"/>
      <c r="G19" s="221"/>
      <c r="H19" s="221"/>
      <c r="I19" s="221">
        <v>1</v>
      </c>
      <c r="J19" s="221"/>
      <c r="K19" s="221"/>
      <c r="L19" s="221"/>
      <c r="M19" s="221"/>
      <c r="N19" s="223"/>
      <c r="O19" s="223"/>
      <c r="P19" s="223"/>
      <c r="Q19" s="222">
        <f>SUM(E19:P19)</f>
        <v>1</v>
      </c>
    </row>
    <row r="20" spans="1:17" s="227" customFormat="1" ht="80" customHeight="1">
      <c r="B20" s="224" t="s">
        <v>13</v>
      </c>
      <c r="C20" s="260"/>
      <c r="D20" s="266" t="str">
        <f>D18</f>
        <v>DARKEST NAVY</v>
      </c>
      <c r="E20" s="225"/>
      <c r="F20" s="226"/>
      <c r="G20" s="226"/>
      <c r="H20" s="226"/>
      <c r="I20" s="226">
        <f t="shared" ref="I20" si="0">SUM(I18:I19)</f>
        <v>3</v>
      </c>
      <c r="J20" s="226"/>
      <c r="K20" s="226"/>
      <c r="L20" s="226"/>
      <c r="M20" s="226"/>
      <c r="N20" s="226"/>
      <c r="O20" s="226"/>
      <c r="P20" s="226"/>
      <c r="Q20" s="226">
        <f>SUM(Q18:Q19)</f>
        <v>3</v>
      </c>
    </row>
    <row r="21" spans="1:17" s="218" customFormat="1" ht="60" customHeight="1">
      <c r="B21" s="215"/>
      <c r="C21" s="216" t="s">
        <v>72</v>
      </c>
      <c r="D21" s="216" t="s">
        <v>9</v>
      </c>
      <c r="E21" s="269"/>
      <c r="F21" s="217" t="s">
        <v>56</v>
      </c>
      <c r="G21" s="217">
        <v>2</v>
      </c>
      <c r="H21" s="217">
        <v>4</v>
      </c>
      <c r="I21" s="217">
        <v>6</v>
      </c>
      <c r="J21" s="217">
        <v>8</v>
      </c>
      <c r="K21" s="217">
        <v>10</v>
      </c>
      <c r="L21" s="217"/>
      <c r="M21" s="217"/>
      <c r="N21" s="217"/>
      <c r="O21" s="217"/>
      <c r="P21" s="269"/>
      <c r="Q21" s="270" t="s">
        <v>11</v>
      </c>
    </row>
    <row r="22" spans="1:17" s="218" customFormat="1" ht="80" customHeight="1">
      <c r="B22" s="219" t="s">
        <v>12</v>
      </c>
      <c r="C22" s="259"/>
      <c r="D22" s="265" t="s">
        <v>485</v>
      </c>
      <c r="E22" s="220"/>
      <c r="F22" s="221"/>
      <c r="G22" s="221">
        <v>1</v>
      </c>
      <c r="H22" s="221"/>
      <c r="I22" s="221">
        <v>2</v>
      </c>
      <c r="J22" s="221"/>
      <c r="K22" s="221">
        <v>1</v>
      </c>
      <c r="L22" s="221"/>
      <c r="M22" s="221"/>
      <c r="N22" s="221"/>
      <c r="O22" s="221"/>
      <c r="P22" s="221"/>
      <c r="Q22" s="222">
        <f>SUM(E22:P22)</f>
        <v>4</v>
      </c>
    </row>
    <row r="23" spans="1:17" s="218" customFormat="1" ht="80" customHeight="1">
      <c r="B23" s="219" t="s">
        <v>63</v>
      </c>
      <c r="C23" s="259"/>
      <c r="D23" s="265" t="str">
        <f>D22</f>
        <v>ASH ROSE</v>
      </c>
      <c r="E23" s="220"/>
      <c r="F23" s="221"/>
      <c r="G23" s="221">
        <v>0</v>
      </c>
      <c r="H23" s="221"/>
      <c r="I23" s="221">
        <v>1</v>
      </c>
      <c r="J23" s="221"/>
      <c r="K23" s="221">
        <v>0</v>
      </c>
      <c r="L23" s="221"/>
      <c r="M23" s="221"/>
      <c r="N23" s="223"/>
      <c r="O23" s="223"/>
      <c r="P23" s="223"/>
      <c r="Q23" s="222">
        <f>SUM(E23:P23)</f>
        <v>1</v>
      </c>
    </row>
    <row r="24" spans="1:17" s="227" customFormat="1" ht="80" customHeight="1">
      <c r="B24" s="224" t="s">
        <v>13</v>
      </c>
      <c r="C24" s="260"/>
      <c r="D24" s="266" t="str">
        <f>D22</f>
        <v>ASH ROSE</v>
      </c>
      <c r="E24" s="225"/>
      <c r="F24" s="226"/>
      <c r="G24" s="226">
        <f>SUM(G22:G23)</f>
        <v>1</v>
      </c>
      <c r="H24" s="226"/>
      <c r="I24" s="226">
        <f t="shared" ref="I24:K24" si="1">SUM(I22:I23)</f>
        <v>3</v>
      </c>
      <c r="J24" s="226"/>
      <c r="K24" s="226">
        <f t="shared" si="1"/>
        <v>1</v>
      </c>
      <c r="L24" s="226"/>
      <c r="M24" s="226"/>
      <c r="N24" s="226"/>
      <c r="O24" s="226"/>
      <c r="P24" s="226"/>
      <c r="Q24" s="226">
        <f>SUM(Q22:Q23)</f>
        <v>5</v>
      </c>
    </row>
    <row r="25" spans="1:17" s="227" customFormat="1" ht="80" customHeight="1">
      <c r="B25" s="658" t="s">
        <v>121</v>
      </c>
      <c r="C25" s="658"/>
      <c r="D25" s="658"/>
      <c r="E25" s="656"/>
      <c r="F25" s="657"/>
      <c r="G25" s="657">
        <f>G24+G20</f>
        <v>1</v>
      </c>
      <c r="H25" s="657"/>
      <c r="I25" s="657">
        <f t="shared" ref="I25:Q25" si="2">I24+I20</f>
        <v>6</v>
      </c>
      <c r="J25" s="657"/>
      <c r="K25" s="657">
        <f t="shared" si="2"/>
        <v>1</v>
      </c>
      <c r="L25" s="657"/>
      <c r="M25" s="657"/>
      <c r="N25" s="657"/>
      <c r="O25" s="657"/>
      <c r="P25" s="657"/>
      <c r="Q25" s="657">
        <f t="shared" si="2"/>
        <v>8</v>
      </c>
    </row>
    <row r="26" spans="1:17" s="1" customFormat="1" ht="55" customHeight="1">
      <c r="B26" s="287" t="s">
        <v>14</v>
      </c>
      <c r="C26" s="32"/>
      <c r="D26" s="460"/>
      <c r="E26" s="460"/>
      <c r="F26" s="460"/>
      <c r="G26" s="460"/>
      <c r="H26" s="460"/>
      <c r="I26" s="460"/>
      <c r="J26" s="460"/>
      <c r="K26" s="460"/>
      <c r="L26" s="460"/>
      <c r="M26" s="460"/>
      <c r="N26" s="460"/>
      <c r="O26" s="460"/>
      <c r="P26" s="460"/>
      <c r="Q26" s="460"/>
    </row>
    <row r="27" spans="1:17" s="33" customFormat="1" ht="141.5" customHeight="1">
      <c r="A27" s="448" t="s">
        <v>15</v>
      </c>
      <c r="B27" s="448"/>
      <c r="C27" s="448"/>
      <c r="D27" s="208" t="s">
        <v>16</v>
      </c>
      <c r="E27" s="208" t="s">
        <v>17</v>
      </c>
      <c r="F27" s="208" t="s">
        <v>18</v>
      </c>
      <c r="G27" s="207" t="s">
        <v>19</v>
      </c>
      <c r="H27" s="207" t="s">
        <v>20</v>
      </c>
      <c r="I27" s="207" t="s">
        <v>34</v>
      </c>
      <c r="J27" s="207" t="s">
        <v>181</v>
      </c>
      <c r="K27" s="207" t="s">
        <v>179</v>
      </c>
      <c r="L27" s="207" t="s">
        <v>180</v>
      </c>
      <c r="M27" s="207" t="s">
        <v>36</v>
      </c>
      <c r="N27" s="447" t="s">
        <v>51</v>
      </c>
      <c r="O27" s="447"/>
      <c r="P27" s="447"/>
      <c r="Q27" s="447"/>
    </row>
    <row r="28" spans="1:17" s="43" customFormat="1" ht="62" customHeight="1">
      <c r="A28" s="413" t="str">
        <f>$D$18</f>
        <v>DARKEST NAVY</v>
      </c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</row>
    <row r="29" spans="1:17" s="2" customFormat="1" ht="120.5" customHeight="1">
      <c r="A29" s="251">
        <v>1</v>
      </c>
      <c r="B29" s="469" t="str">
        <f>$M$11</f>
        <v>100% COTTON SINGLE JERSEY 190GSM</v>
      </c>
      <c r="C29" s="469"/>
      <c r="D29" s="252" t="s">
        <v>113</v>
      </c>
      <c r="E29" s="252" t="str">
        <f>A28</f>
        <v>DARKEST NAVY</v>
      </c>
      <c r="F29" s="251" t="s">
        <v>10</v>
      </c>
      <c r="G29" s="253">
        <f>$Q$20</f>
        <v>3</v>
      </c>
      <c r="H29" s="254">
        <v>1</v>
      </c>
      <c r="I29" s="255">
        <f>H29*G29</f>
        <v>3</v>
      </c>
      <c r="J29" s="256">
        <f>(I29*1.02%+(I29/50)*0.5)</f>
        <v>6.0600000000000001E-2</v>
      </c>
      <c r="K29" s="256">
        <v>0</v>
      </c>
      <c r="L29" s="256">
        <v>0</v>
      </c>
      <c r="M29" s="257">
        <f>ROUNDUP(SUM(I29:L29),0)</f>
        <v>4</v>
      </c>
      <c r="N29" s="468" t="s">
        <v>453</v>
      </c>
      <c r="O29" s="468"/>
      <c r="P29" s="468"/>
      <c r="Q29" s="468"/>
    </row>
    <row r="30" spans="1:17" s="2" customFormat="1" ht="120.5" customHeight="1">
      <c r="A30" s="251">
        <v>2</v>
      </c>
      <c r="B30" s="469" t="s">
        <v>413</v>
      </c>
      <c r="C30" s="469"/>
      <c r="D30" s="252" t="s">
        <v>211</v>
      </c>
      <c r="E30" s="252" t="str">
        <f>E29</f>
        <v>DARKEST NAVY</v>
      </c>
      <c r="F30" s="251" t="s">
        <v>10</v>
      </c>
      <c r="G30" s="253">
        <f>$Q$20</f>
        <v>3</v>
      </c>
      <c r="H30" s="254">
        <v>0.27</v>
      </c>
      <c r="I30" s="255">
        <f>H30*G30</f>
        <v>0.81</v>
      </c>
      <c r="J30" s="256">
        <f>(I30*1.41%+(I30/50)*0.5)</f>
        <v>1.9521000000000004E-2</v>
      </c>
      <c r="K30" s="256">
        <v>0</v>
      </c>
      <c r="L30" s="256">
        <v>0</v>
      </c>
      <c r="M30" s="257">
        <f>ROUNDUP(SUM(I30:L30),0)</f>
        <v>1</v>
      </c>
      <c r="N30" s="468" t="s">
        <v>454</v>
      </c>
      <c r="O30" s="468"/>
      <c r="P30" s="468"/>
      <c r="Q30" s="468"/>
    </row>
    <row r="31" spans="1:17" s="43" customFormat="1" ht="62" customHeight="1">
      <c r="A31" s="413" t="str">
        <f>$D$22</f>
        <v>ASH ROSE</v>
      </c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</row>
    <row r="32" spans="1:17" s="2" customFormat="1" ht="120.5" customHeight="1">
      <c r="A32" s="251">
        <v>1</v>
      </c>
      <c r="B32" s="469" t="str">
        <f>$M$11</f>
        <v>100% COTTON SINGLE JERSEY 190GSM</v>
      </c>
      <c r="C32" s="469"/>
      <c r="D32" s="252" t="s">
        <v>113</v>
      </c>
      <c r="E32" s="252" t="str">
        <f>A31</f>
        <v>ASH ROSE</v>
      </c>
      <c r="F32" s="251" t="s">
        <v>10</v>
      </c>
      <c r="G32" s="253">
        <f>$Q$24</f>
        <v>5</v>
      </c>
      <c r="H32" s="254">
        <v>1</v>
      </c>
      <c r="I32" s="255">
        <f>H32*G32</f>
        <v>5</v>
      </c>
      <c r="J32" s="256">
        <f>(I32*1.02%+(I32/50)*0.5)</f>
        <v>0.10100000000000001</v>
      </c>
      <c r="K32" s="256">
        <v>0</v>
      </c>
      <c r="L32" s="256">
        <v>0</v>
      </c>
      <c r="M32" s="257">
        <f>ROUNDUP(SUM(I32:L32),0)</f>
        <v>6</v>
      </c>
      <c r="N32" s="468" t="s">
        <v>486</v>
      </c>
      <c r="O32" s="468"/>
      <c r="P32" s="468"/>
      <c r="Q32" s="468"/>
    </row>
    <row r="33" spans="1:17" s="2" customFormat="1" ht="120.5" customHeight="1">
      <c r="A33" s="251">
        <v>2</v>
      </c>
      <c r="B33" s="469" t="s">
        <v>413</v>
      </c>
      <c r="C33" s="469"/>
      <c r="D33" s="252" t="s">
        <v>211</v>
      </c>
      <c r="E33" s="252" t="str">
        <f>E32</f>
        <v>ASH ROSE</v>
      </c>
      <c r="F33" s="251" t="s">
        <v>10</v>
      </c>
      <c r="G33" s="253">
        <f>$Q$24</f>
        <v>5</v>
      </c>
      <c r="H33" s="254">
        <v>0.27</v>
      </c>
      <c r="I33" s="255">
        <f>H33*G33</f>
        <v>1.35</v>
      </c>
      <c r="J33" s="256">
        <f>(I33*1.41%+(I33/50)*0.5)</f>
        <v>3.2535000000000001E-2</v>
      </c>
      <c r="K33" s="256">
        <v>0</v>
      </c>
      <c r="L33" s="256">
        <v>0</v>
      </c>
      <c r="M33" s="257">
        <f>ROUNDUP(SUM(I33:L33),0)</f>
        <v>2</v>
      </c>
      <c r="N33" s="468" t="s">
        <v>487</v>
      </c>
      <c r="O33" s="468"/>
      <c r="P33" s="468"/>
      <c r="Q33" s="468"/>
    </row>
    <row r="34" spans="1:17" s="34" customFormat="1" ht="56" customHeight="1" thickBot="1">
      <c r="B34" s="287" t="s">
        <v>21</v>
      </c>
      <c r="C34" s="35"/>
      <c r="D34" s="35"/>
      <c r="E34" s="35"/>
      <c r="G34" s="36"/>
      <c r="Q34" s="37"/>
    </row>
    <row r="35" spans="1:17" s="51" customFormat="1" ht="68" customHeight="1">
      <c r="A35" s="490" t="s">
        <v>22</v>
      </c>
      <c r="B35" s="491"/>
      <c r="C35" s="491"/>
      <c r="D35" s="491"/>
      <c r="E35" s="492"/>
      <c r="F35" s="261" t="s">
        <v>47</v>
      </c>
      <c r="G35" s="261" t="s">
        <v>23</v>
      </c>
      <c r="H35" s="493" t="s">
        <v>42</v>
      </c>
      <c r="I35" s="494"/>
      <c r="J35" s="263" t="s">
        <v>18</v>
      </c>
      <c r="K35" s="261" t="s">
        <v>48</v>
      </c>
      <c r="L35" s="261" t="s">
        <v>24</v>
      </c>
      <c r="M35" s="262" t="s">
        <v>25</v>
      </c>
      <c r="N35" s="262" t="s">
        <v>26</v>
      </c>
      <c r="O35" s="262" t="s">
        <v>27</v>
      </c>
      <c r="P35" s="488" t="s">
        <v>28</v>
      </c>
      <c r="Q35" s="489"/>
    </row>
    <row r="36" spans="1:17" s="12" customFormat="1" ht="73.5" customHeight="1">
      <c r="A36" s="209">
        <v>1</v>
      </c>
      <c r="B36" s="495" t="s">
        <v>209</v>
      </c>
      <c r="C36" s="496"/>
      <c r="D36" s="496"/>
      <c r="E36" s="496"/>
      <c r="F36" s="337" t="str">
        <f>$A$28</f>
        <v>DARKEST NAVY</v>
      </c>
      <c r="G36" s="271"/>
      <c r="H36" s="423" t="str">
        <f>F36</f>
        <v>DARKEST NAVY</v>
      </c>
      <c r="I36" s="423" t="e">
        <f>#REF!</f>
        <v>#REF!</v>
      </c>
      <c r="J36" s="205" t="s">
        <v>29</v>
      </c>
      <c r="K36" s="205">
        <f>$Q$20</f>
        <v>3</v>
      </c>
      <c r="L36" s="275">
        <v>3.5000000000000003E-2</v>
      </c>
      <c r="M36" s="210">
        <f>ROUNDUP(K36*L36,0)</f>
        <v>1</v>
      </c>
      <c r="N36" s="210"/>
      <c r="O36" s="206">
        <f>M36</f>
        <v>1</v>
      </c>
      <c r="P36" s="424"/>
      <c r="Q36" s="425"/>
    </row>
    <row r="37" spans="1:17" s="12" customFormat="1" ht="73.5" customHeight="1">
      <c r="A37" s="209">
        <v>2</v>
      </c>
      <c r="B37" s="495" t="s">
        <v>209</v>
      </c>
      <c r="C37" s="496"/>
      <c r="D37" s="496"/>
      <c r="E37" s="496"/>
      <c r="F37" s="337" t="str">
        <f>$A$31</f>
        <v>ASH ROSE</v>
      </c>
      <c r="G37" s="271"/>
      <c r="H37" s="423" t="str">
        <f>F37</f>
        <v>ASH ROSE</v>
      </c>
      <c r="I37" s="423" t="e">
        <f>#REF!</f>
        <v>#REF!</v>
      </c>
      <c r="J37" s="205" t="s">
        <v>29</v>
      </c>
      <c r="K37" s="253">
        <f>$Q$24</f>
        <v>5</v>
      </c>
      <c r="L37" s="275">
        <v>3.5000000000000003E-2</v>
      </c>
      <c r="M37" s="210">
        <f>ROUNDUP(K37*L37,0)</f>
        <v>1</v>
      </c>
      <c r="N37" s="210"/>
      <c r="O37" s="206">
        <f>M37</f>
        <v>1</v>
      </c>
      <c r="P37" s="424"/>
      <c r="Q37" s="425"/>
    </row>
    <row r="38" spans="1:17" s="43" customFormat="1" ht="110" customHeight="1">
      <c r="A38" s="209">
        <v>3</v>
      </c>
      <c r="B38" s="495" t="s">
        <v>414</v>
      </c>
      <c r="C38" s="496"/>
      <c r="D38" s="496"/>
      <c r="E38" s="496"/>
      <c r="F38" s="274" t="s">
        <v>89</v>
      </c>
      <c r="G38" s="264" t="s">
        <v>89</v>
      </c>
      <c r="H38" s="423" t="s">
        <v>488</v>
      </c>
      <c r="I38" s="423" t="e">
        <f>#REF!</f>
        <v>#REF!</v>
      </c>
      <c r="J38" s="205" t="s">
        <v>30</v>
      </c>
      <c r="K38" s="205">
        <f>$Q$25</f>
        <v>8</v>
      </c>
      <c r="L38" s="211">
        <v>1</v>
      </c>
      <c r="M38" s="205">
        <f t="shared" ref="M38" si="3">L38*K38</f>
        <v>8</v>
      </c>
      <c r="N38" s="210"/>
      <c r="O38" s="206">
        <f t="shared" ref="O38" si="4">M38+N38</f>
        <v>8</v>
      </c>
      <c r="P38" s="424"/>
      <c r="Q38" s="425"/>
    </row>
    <row r="39" spans="1:17" s="43" customFormat="1" ht="87.5" customHeight="1">
      <c r="A39" s="209">
        <v>4</v>
      </c>
      <c r="B39" s="495" t="s">
        <v>215</v>
      </c>
      <c r="C39" s="496"/>
      <c r="D39" s="496"/>
      <c r="E39" s="496"/>
      <c r="F39" s="274" t="s">
        <v>89</v>
      </c>
      <c r="G39" s="264" t="s">
        <v>89</v>
      </c>
      <c r="H39" s="423" t="str">
        <f t="shared" ref="H39:H40" si="5">F39</f>
        <v>NỀN TRẮNG CHỮ ĐEN</v>
      </c>
      <c r="I39" s="423" t="e">
        <f>#REF!</f>
        <v>#REF!</v>
      </c>
      <c r="J39" s="205" t="s">
        <v>30</v>
      </c>
      <c r="K39" s="205">
        <f t="shared" ref="K39:K40" si="6">$Q$25</f>
        <v>8</v>
      </c>
      <c r="L39" s="211">
        <v>1</v>
      </c>
      <c r="M39" s="205">
        <f t="shared" ref="M39" si="7">L39*K39</f>
        <v>8</v>
      </c>
      <c r="N39" s="210"/>
      <c r="O39" s="206">
        <f t="shared" ref="O39" si="8">M39+N39</f>
        <v>8</v>
      </c>
      <c r="P39" s="424"/>
      <c r="Q39" s="425"/>
    </row>
    <row r="40" spans="1:17" s="43" customFormat="1" ht="91" customHeight="1">
      <c r="A40" s="209">
        <v>5</v>
      </c>
      <c r="B40" s="495" t="s">
        <v>438</v>
      </c>
      <c r="C40" s="496"/>
      <c r="D40" s="496"/>
      <c r="E40" s="496"/>
      <c r="F40" s="274" t="s">
        <v>89</v>
      </c>
      <c r="G40" s="264" t="s">
        <v>89</v>
      </c>
      <c r="H40" s="423" t="str">
        <f t="shared" si="5"/>
        <v>NỀN TRẮNG CHỮ ĐEN</v>
      </c>
      <c r="I40" s="423" t="e">
        <f>#REF!</f>
        <v>#REF!</v>
      </c>
      <c r="J40" s="205" t="s">
        <v>30</v>
      </c>
      <c r="K40" s="205">
        <f t="shared" si="6"/>
        <v>8</v>
      </c>
      <c r="L40" s="211">
        <v>1</v>
      </c>
      <c r="M40" s="205">
        <f t="shared" ref="M40" si="9">L40*K40</f>
        <v>8</v>
      </c>
      <c r="N40" s="210"/>
      <c r="O40" s="206">
        <f t="shared" ref="O40" si="10">M40+N40</f>
        <v>8</v>
      </c>
      <c r="P40" s="424"/>
      <c r="Q40" s="425"/>
    </row>
    <row r="41" spans="1:17" s="34" customFormat="1" ht="44" hidden="1" customHeight="1">
      <c r="B41" s="272" t="s">
        <v>65</v>
      </c>
      <c r="C41" s="35"/>
      <c r="D41" s="35"/>
      <c r="E41" s="35"/>
      <c r="G41" s="36"/>
      <c r="Q41" s="37"/>
    </row>
    <row r="42" spans="1:17" s="51" customFormat="1" ht="97" hidden="1" customHeight="1">
      <c r="A42" s="448" t="s">
        <v>22</v>
      </c>
      <c r="B42" s="448"/>
      <c r="C42" s="448"/>
      <c r="D42" s="448"/>
      <c r="E42" s="448"/>
      <c r="F42" s="207" t="s">
        <v>47</v>
      </c>
      <c r="G42" s="207" t="s">
        <v>23</v>
      </c>
      <c r="H42" s="447" t="s">
        <v>42</v>
      </c>
      <c r="I42" s="447"/>
      <c r="J42" s="208" t="s">
        <v>18</v>
      </c>
      <c r="K42" s="207" t="s">
        <v>48</v>
      </c>
      <c r="L42" s="207" t="s">
        <v>24</v>
      </c>
      <c r="M42" s="207" t="s">
        <v>25</v>
      </c>
      <c r="N42" s="207" t="s">
        <v>26</v>
      </c>
      <c r="O42" s="207" t="s">
        <v>27</v>
      </c>
      <c r="P42" s="447" t="s">
        <v>28</v>
      </c>
      <c r="Q42" s="447"/>
    </row>
    <row r="43" spans="1:17" s="247" customFormat="1" ht="97.5" hidden="1" customHeight="1">
      <c r="A43" s="245">
        <v>1</v>
      </c>
      <c r="B43" s="420" t="s">
        <v>230</v>
      </c>
      <c r="C43" s="421"/>
      <c r="D43" s="421"/>
      <c r="E43" s="422"/>
      <c r="F43" s="274" t="s">
        <v>89</v>
      </c>
      <c r="G43" s="246" t="s">
        <v>89</v>
      </c>
      <c r="H43" s="423" t="str">
        <f t="shared" ref="H43:H53" si="11">$D$20</f>
        <v>DARKEST NAVY</v>
      </c>
      <c r="I43" s="423" t="e">
        <f>#REF!</f>
        <v>#REF!</v>
      </c>
      <c r="J43" s="205" t="s">
        <v>30</v>
      </c>
      <c r="K43" s="205">
        <f>$Q$20</f>
        <v>3</v>
      </c>
      <c r="L43" s="211">
        <v>1</v>
      </c>
      <c r="M43" s="205">
        <f>L43*K43</f>
        <v>3</v>
      </c>
      <c r="N43" s="210"/>
      <c r="O43" s="206">
        <f>M43</f>
        <v>3</v>
      </c>
      <c r="P43" s="424" t="s">
        <v>229</v>
      </c>
      <c r="Q43" s="425"/>
    </row>
    <row r="44" spans="1:17" s="247" customFormat="1" ht="65.5" hidden="1" customHeight="1">
      <c r="A44" s="245">
        <v>2</v>
      </c>
      <c r="B44" s="420" t="s">
        <v>221</v>
      </c>
      <c r="C44" s="421"/>
      <c r="D44" s="421"/>
      <c r="E44" s="422"/>
      <c r="F44" s="274" t="s">
        <v>39</v>
      </c>
      <c r="G44" s="274" t="s">
        <v>39</v>
      </c>
      <c r="H44" s="423" t="str">
        <f t="shared" si="11"/>
        <v>DARKEST NAVY</v>
      </c>
      <c r="I44" s="423" t="e">
        <f>#REF!</f>
        <v>#REF!</v>
      </c>
      <c r="J44" s="205" t="s">
        <v>30</v>
      </c>
      <c r="K44" s="205">
        <f t="shared" ref="K44" si="12">$Q$20</f>
        <v>3</v>
      </c>
      <c r="L44" s="211">
        <v>1</v>
      </c>
      <c r="M44" s="205">
        <f t="shared" ref="M44" si="13">L44*K44</f>
        <v>3</v>
      </c>
      <c r="N44" s="210"/>
      <c r="O44" s="206">
        <f t="shared" ref="O44" si="14">N44+M44</f>
        <v>3</v>
      </c>
      <c r="P44" s="418" t="s">
        <v>236</v>
      </c>
      <c r="Q44" s="418"/>
    </row>
    <row r="45" spans="1:17" s="247" customFormat="1" ht="97.5" hidden="1" customHeight="1">
      <c r="A45" s="245">
        <v>3</v>
      </c>
      <c r="B45" s="420" t="s">
        <v>222</v>
      </c>
      <c r="C45" s="421"/>
      <c r="D45" s="421"/>
      <c r="E45" s="422"/>
      <c r="F45" s="274" t="s">
        <v>89</v>
      </c>
      <c r="G45" s="274" t="s">
        <v>89</v>
      </c>
      <c r="H45" s="423" t="str">
        <f t="shared" si="11"/>
        <v>DARKEST NAVY</v>
      </c>
      <c r="I45" s="423" t="e">
        <f>#REF!</f>
        <v>#REF!</v>
      </c>
      <c r="J45" s="205" t="s">
        <v>30</v>
      </c>
      <c r="K45" s="205">
        <f t="shared" ref="K45:K46" si="15">$Q$20</f>
        <v>3</v>
      </c>
      <c r="L45" s="211">
        <v>1</v>
      </c>
      <c r="M45" s="205">
        <f t="shared" ref="M45" si="16">L45*K45</f>
        <v>3</v>
      </c>
      <c r="N45" s="210"/>
      <c r="O45" s="206">
        <f t="shared" ref="O45" si="17">N45+M45</f>
        <v>3</v>
      </c>
      <c r="P45" s="418" t="s">
        <v>231</v>
      </c>
      <c r="Q45" s="419"/>
    </row>
    <row r="46" spans="1:17" s="247" customFormat="1" ht="100" hidden="1" customHeight="1">
      <c r="A46" s="245">
        <v>4</v>
      </c>
      <c r="B46" s="420" t="s">
        <v>223</v>
      </c>
      <c r="C46" s="421"/>
      <c r="D46" s="421"/>
      <c r="E46" s="422"/>
      <c r="F46" s="274" t="s">
        <v>89</v>
      </c>
      <c r="G46" s="274" t="s">
        <v>89</v>
      </c>
      <c r="H46" s="423" t="str">
        <f t="shared" si="11"/>
        <v>DARKEST NAVY</v>
      </c>
      <c r="I46" s="423" t="e">
        <f>#REF!</f>
        <v>#REF!</v>
      </c>
      <c r="J46" s="205" t="s">
        <v>30</v>
      </c>
      <c r="K46" s="205">
        <f t="shared" si="15"/>
        <v>3</v>
      </c>
      <c r="L46" s="211">
        <v>1</v>
      </c>
      <c r="M46" s="205">
        <f t="shared" ref="M46" si="18">L46*K46</f>
        <v>3</v>
      </c>
      <c r="N46" s="210"/>
      <c r="O46" s="206">
        <f t="shared" ref="O46" si="19">N46+M46</f>
        <v>3</v>
      </c>
      <c r="P46" s="418" t="s">
        <v>231</v>
      </c>
      <c r="Q46" s="419"/>
    </row>
    <row r="47" spans="1:17" s="12" customFormat="1" ht="100.5" hidden="1" customHeight="1">
      <c r="A47" s="245">
        <v>5</v>
      </c>
      <c r="B47" s="420" t="s">
        <v>224</v>
      </c>
      <c r="C47" s="421"/>
      <c r="D47" s="421"/>
      <c r="E47" s="422"/>
      <c r="F47" s="274" t="s">
        <v>89</v>
      </c>
      <c r="G47" s="274" t="s">
        <v>89</v>
      </c>
      <c r="H47" s="423" t="str">
        <f t="shared" si="11"/>
        <v>DARKEST NAVY</v>
      </c>
      <c r="I47" s="423" t="e">
        <f>#REF!</f>
        <v>#REF!</v>
      </c>
      <c r="J47" s="205" t="s">
        <v>30</v>
      </c>
      <c r="K47" s="205">
        <f t="shared" ref="K47" si="20">$Q$20</f>
        <v>3</v>
      </c>
      <c r="L47" s="211">
        <v>2</v>
      </c>
      <c r="M47" s="205">
        <f t="shared" ref="M47" si="21">L47*K47</f>
        <v>6</v>
      </c>
      <c r="N47" s="210"/>
      <c r="O47" s="206">
        <f>N47+M47</f>
        <v>6</v>
      </c>
      <c r="P47" s="424" t="s">
        <v>232</v>
      </c>
      <c r="Q47" s="425"/>
    </row>
    <row r="48" spans="1:17" s="12" customFormat="1" ht="50.5" hidden="1" customHeight="1">
      <c r="A48" s="245">
        <v>6</v>
      </c>
      <c r="B48" s="420" t="s">
        <v>234</v>
      </c>
      <c r="C48" s="421"/>
      <c r="D48" s="421"/>
      <c r="E48" s="422"/>
      <c r="F48" s="274" t="s">
        <v>92</v>
      </c>
      <c r="G48" s="274" t="s">
        <v>92</v>
      </c>
      <c r="H48" s="423" t="str">
        <f t="shared" si="11"/>
        <v>DARKEST NAVY</v>
      </c>
      <c r="I48" s="423" t="e">
        <f>#REF!</f>
        <v>#REF!</v>
      </c>
      <c r="J48" s="205" t="s">
        <v>30</v>
      </c>
      <c r="K48" s="205">
        <f t="shared" ref="K48" si="22">$Q$20</f>
        <v>3</v>
      </c>
      <c r="L48" s="211">
        <v>1</v>
      </c>
      <c r="M48" s="205">
        <f t="shared" ref="M48" si="23">L48*K48</f>
        <v>3</v>
      </c>
      <c r="N48" s="210"/>
      <c r="O48" s="206">
        <f t="shared" ref="O48" si="24">N48+M48</f>
        <v>3</v>
      </c>
      <c r="P48" s="424" t="s">
        <v>233</v>
      </c>
      <c r="Q48" s="425"/>
    </row>
    <row r="49" spans="1:17" s="12" customFormat="1" ht="35" hidden="1" customHeight="1">
      <c r="A49" s="245">
        <v>7</v>
      </c>
      <c r="B49" s="420" t="s">
        <v>225</v>
      </c>
      <c r="C49" s="421"/>
      <c r="D49" s="421"/>
      <c r="E49" s="422"/>
      <c r="F49" s="274" t="s">
        <v>92</v>
      </c>
      <c r="G49" s="274" t="s">
        <v>92</v>
      </c>
      <c r="H49" s="423" t="str">
        <f t="shared" si="11"/>
        <v>DARKEST NAVY</v>
      </c>
      <c r="I49" s="423" t="e">
        <f>#REF!</f>
        <v>#REF!</v>
      </c>
      <c r="J49" s="205" t="s">
        <v>30</v>
      </c>
      <c r="K49" s="205">
        <f t="shared" ref="K49" si="25">$Q$20</f>
        <v>3</v>
      </c>
      <c r="L49" s="211">
        <f>1/50</f>
        <v>0.02</v>
      </c>
      <c r="M49" s="205">
        <f t="shared" ref="M49" si="26">L49*K49</f>
        <v>0.06</v>
      </c>
      <c r="N49" s="210"/>
      <c r="O49" s="206">
        <f t="shared" ref="O49" si="27">N49+M49</f>
        <v>0.06</v>
      </c>
      <c r="P49" s="418"/>
      <c r="Q49" s="418"/>
    </row>
    <row r="50" spans="1:17" s="12" customFormat="1" ht="41.5" hidden="1" customHeight="1">
      <c r="A50" s="245">
        <v>8</v>
      </c>
      <c r="B50" s="288" t="s">
        <v>226</v>
      </c>
      <c r="C50" s="289"/>
      <c r="D50" s="289"/>
      <c r="E50" s="290"/>
      <c r="F50" s="274" t="s">
        <v>55</v>
      </c>
      <c r="G50" s="274" t="s">
        <v>55</v>
      </c>
      <c r="H50" s="423" t="str">
        <f t="shared" si="11"/>
        <v>DARKEST NAVY</v>
      </c>
      <c r="I50" s="423" t="e">
        <f>#REF!</f>
        <v>#REF!</v>
      </c>
      <c r="J50" s="205" t="s">
        <v>30</v>
      </c>
      <c r="K50" s="205">
        <f t="shared" ref="K50" si="28">$Q$20</f>
        <v>3</v>
      </c>
      <c r="L50" s="211">
        <v>2</v>
      </c>
      <c r="M50" s="205">
        <f>L50*K50</f>
        <v>6</v>
      </c>
      <c r="N50" s="210"/>
      <c r="O50" s="206">
        <f t="shared" ref="O50" si="29">N50+M50</f>
        <v>6</v>
      </c>
      <c r="P50" s="418"/>
      <c r="Q50" s="418"/>
    </row>
    <row r="51" spans="1:17" s="12" customFormat="1" ht="44.5" hidden="1" customHeight="1">
      <c r="A51" s="245">
        <v>9</v>
      </c>
      <c r="B51" s="288" t="s">
        <v>235</v>
      </c>
      <c r="C51" s="289"/>
      <c r="D51" s="289"/>
      <c r="E51" s="290"/>
      <c r="F51" s="274" t="s">
        <v>55</v>
      </c>
      <c r="G51" s="274" t="s">
        <v>55</v>
      </c>
      <c r="H51" s="428" t="str">
        <f t="shared" si="11"/>
        <v>DARKEST NAVY</v>
      </c>
      <c r="I51" s="429"/>
      <c r="J51" s="205" t="s">
        <v>30</v>
      </c>
      <c r="K51" s="205">
        <f t="shared" ref="K51:K53" si="30">$Q$20</f>
        <v>3</v>
      </c>
      <c r="L51" s="211">
        <v>1</v>
      </c>
      <c r="M51" s="205">
        <f t="shared" ref="M51:M53" si="31">L51*K51</f>
        <v>3</v>
      </c>
      <c r="N51" s="205"/>
      <c r="O51" s="206">
        <f>M51</f>
        <v>3</v>
      </c>
      <c r="P51" s="426"/>
      <c r="Q51" s="427"/>
    </row>
    <row r="52" spans="1:17" s="12" customFormat="1" ht="39.5" hidden="1" customHeight="1">
      <c r="A52" s="273">
        <v>10</v>
      </c>
      <c r="B52" s="288" t="s">
        <v>227</v>
      </c>
      <c r="C52" s="289"/>
      <c r="D52" s="289"/>
      <c r="E52" s="290"/>
      <c r="F52" s="274" t="s">
        <v>55</v>
      </c>
      <c r="G52" s="274" t="s">
        <v>55</v>
      </c>
      <c r="H52" s="428" t="str">
        <f t="shared" si="11"/>
        <v>DARKEST NAVY</v>
      </c>
      <c r="I52" s="429"/>
      <c r="J52" s="205" t="s">
        <v>30</v>
      </c>
      <c r="K52" s="205">
        <f t="shared" si="30"/>
        <v>3</v>
      </c>
      <c r="L52" s="211">
        <v>0.04</v>
      </c>
      <c r="M52" s="205">
        <f t="shared" si="31"/>
        <v>0.12</v>
      </c>
      <c r="N52" s="205"/>
      <c r="O52" s="206">
        <f>M52</f>
        <v>0.12</v>
      </c>
      <c r="P52" s="426"/>
      <c r="Q52" s="427"/>
    </row>
    <row r="53" spans="1:17" s="12" customFormat="1" ht="39" hidden="1" customHeight="1">
      <c r="A53" s="273">
        <v>11</v>
      </c>
      <c r="B53" s="288" t="s">
        <v>202</v>
      </c>
      <c r="C53" s="289"/>
      <c r="D53" s="289"/>
      <c r="E53" s="290"/>
      <c r="F53" s="274" t="s">
        <v>55</v>
      </c>
      <c r="G53" s="274" t="s">
        <v>55</v>
      </c>
      <c r="H53" s="428" t="str">
        <f t="shared" si="11"/>
        <v>DARKEST NAVY</v>
      </c>
      <c r="I53" s="429"/>
      <c r="J53" s="205" t="s">
        <v>30</v>
      </c>
      <c r="K53" s="205">
        <f t="shared" si="30"/>
        <v>3</v>
      </c>
      <c r="L53" s="211">
        <v>0.1</v>
      </c>
      <c r="M53" s="205">
        <f t="shared" si="31"/>
        <v>0.30000000000000004</v>
      </c>
      <c r="N53" s="205"/>
      <c r="O53" s="206">
        <v>4</v>
      </c>
      <c r="P53" s="426"/>
      <c r="Q53" s="427"/>
    </row>
    <row r="54" spans="1:17" s="12" customFormat="1" ht="50.5" customHeight="1">
      <c r="B54" s="276" t="s">
        <v>66</v>
      </c>
      <c r="C54" s="76"/>
      <c r="D54" s="77"/>
      <c r="E54" s="77"/>
      <c r="F54" s="77"/>
      <c r="G54" s="78"/>
      <c r="H54" s="77"/>
      <c r="I54" s="77"/>
      <c r="J54" s="412" t="s">
        <v>31</v>
      </c>
      <c r="K54" s="412"/>
      <c r="L54" s="412"/>
      <c r="M54" s="412"/>
      <c r="N54" s="412"/>
      <c r="O54" s="42"/>
      <c r="P54" s="42"/>
      <c r="Q54" s="43"/>
    </row>
    <row r="55" spans="1:17" s="88" customFormat="1" ht="35.5" customHeight="1">
      <c r="A55" s="88">
        <v>1</v>
      </c>
      <c r="B55" s="244" t="s">
        <v>210</v>
      </c>
      <c r="C55" s="3" t="s">
        <v>410</v>
      </c>
      <c r="D55" s="12"/>
      <c r="E55" s="12"/>
      <c r="F55" s="12"/>
      <c r="G55" s="44"/>
      <c r="H55" s="44"/>
      <c r="I55" s="44"/>
      <c r="J55" s="44"/>
      <c r="K55" s="16"/>
      <c r="L55" s="16"/>
      <c r="M55" s="44"/>
      <c r="N55" s="44"/>
      <c r="O55" s="44"/>
      <c r="P55" s="44"/>
      <c r="Q55" s="44"/>
    </row>
    <row r="56" spans="1:17" s="12" customFormat="1" ht="34.5" customHeight="1">
      <c r="A56" s="88"/>
      <c r="B56" s="430" t="s">
        <v>49</v>
      </c>
      <c r="C56" s="431"/>
      <c r="D56" s="431"/>
      <c r="E56" s="431"/>
      <c r="F56" s="431"/>
      <c r="G56" s="431"/>
      <c r="H56" s="431"/>
      <c r="I56" s="432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47.5" customHeight="1">
      <c r="A57" s="88"/>
      <c r="B57" s="433" t="s">
        <v>42</v>
      </c>
      <c r="C57" s="434"/>
      <c r="D57" s="435" t="s">
        <v>54</v>
      </c>
      <c r="E57" s="436"/>
      <c r="F57" s="436"/>
      <c r="G57" s="436"/>
      <c r="H57" s="436"/>
      <c r="I57" s="437"/>
      <c r="J57" s="44"/>
      <c r="K57" s="44"/>
      <c r="L57" s="44"/>
      <c r="M57" s="44"/>
      <c r="N57" s="44"/>
      <c r="O57" s="44"/>
      <c r="P57" s="44"/>
      <c r="Q57" s="44"/>
    </row>
    <row r="58" spans="1:17" s="12" customFormat="1" ht="67" customHeight="1">
      <c r="A58" s="88"/>
      <c r="B58" s="446" t="str">
        <f>$D$18</f>
        <v>DARKEST NAVY</v>
      </c>
      <c r="C58" s="446" t="e">
        <f>#REF!</f>
        <v>#REF!</v>
      </c>
      <c r="D58" s="659" t="s">
        <v>489</v>
      </c>
      <c r="E58" s="660"/>
      <c r="F58" s="660"/>
      <c r="G58" s="660"/>
      <c r="H58" s="660"/>
      <c r="I58" s="661"/>
      <c r="J58" s="44"/>
      <c r="K58" s="44"/>
      <c r="L58" s="44"/>
      <c r="M58" s="44"/>
      <c r="N58" s="44"/>
      <c r="O58" s="44"/>
    </row>
    <row r="59" spans="1:17" s="12" customFormat="1" ht="67" customHeight="1">
      <c r="A59" s="88"/>
      <c r="B59" s="446" t="str">
        <f>$A$31</f>
        <v>ASH ROSE</v>
      </c>
      <c r="C59" s="446" t="e">
        <f>#REF!</f>
        <v>#REF!</v>
      </c>
      <c r="D59" s="662"/>
      <c r="E59" s="663"/>
      <c r="F59" s="663"/>
      <c r="G59" s="663"/>
      <c r="H59" s="663"/>
      <c r="I59" s="664"/>
      <c r="J59" s="44"/>
      <c r="K59" s="44"/>
      <c r="L59" s="44"/>
      <c r="M59" s="44"/>
      <c r="N59" s="44"/>
      <c r="O59" s="44"/>
    </row>
    <row r="60" spans="1:17" s="12" customFormat="1" ht="17.5" customHeight="1"/>
    <row r="61" spans="1:17" s="12" customFormat="1" ht="32.5" customHeight="1">
      <c r="A61" s="88"/>
      <c r="B61" s="414" t="s">
        <v>228</v>
      </c>
      <c r="C61" s="415"/>
      <c r="D61" s="416"/>
      <c r="E61" s="416"/>
      <c r="F61" s="416"/>
      <c r="G61" s="416"/>
      <c r="H61" s="416"/>
      <c r="I61" s="417"/>
      <c r="J61" s="44"/>
      <c r="K61" s="44"/>
      <c r="L61" s="44"/>
    </row>
    <row r="62" spans="1:17" s="12" customFormat="1" ht="35.5" customHeight="1">
      <c r="A62" s="88"/>
      <c r="B62" s="438"/>
      <c r="C62" s="439"/>
      <c r="D62" s="248">
        <v>2</v>
      </c>
      <c r="E62" s="248">
        <v>4</v>
      </c>
      <c r="F62" s="248">
        <v>6</v>
      </c>
      <c r="G62" s="248">
        <v>8</v>
      </c>
      <c r="H62" s="248">
        <v>10</v>
      </c>
      <c r="I62" s="248"/>
      <c r="J62" s="44"/>
    </row>
    <row r="63" spans="1:17" s="12" customFormat="1" ht="70" customHeight="1">
      <c r="A63" s="88"/>
      <c r="B63" s="440" t="s">
        <v>208</v>
      </c>
      <c r="C63" s="440"/>
      <c r="D63" s="441" t="s">
        <v>490</v>
      </c>
      <c r="E63" s="442"/>
      <c r="F63" s="442"/>
      <c r="G63" s="442"/>
      <c r="H63" s="442"/>
      <c r="I63" s="443"/>
      <c r="J63" s="44"/>
    </row>
    <row r="64" spans="1:17" s="12" customFormat="1" ht="197" customHeight="1">
      <c r="A64" s="88"/>
      <c r="B64" s="444" t="s">
        <v>400</v>
      </c>
      <c r="C64" s="445"/>
      <c r="D64" s="357">
        <v>1.625</v>
      </c>
      <c r="E64" s="357">
        <v>1.625</v>
      </c>
      <c r="F64" s="357">
        <v>1.875</v>
      </c>
      <c r="G64" s="357">
        <v>2.125</v>
      </c>
      <c r="H64" s="357">
        <v>2.375</v>
      </c>
      <c r="I64" s="357"/>
      <c r="J64" s="44"/>
    </row>
    <row r="65" spans="1:17" s="12" customFormat="1" ht="7.5" customHeight="1">
      <c r="A65" s="88"/>
      <c r="B65" s="88"/>
      <c r="C65" s="88"/>
      <c r="D65" s="88"/>
      <c r="E65" s="88"/>
      <c r="F65" s="88"/>
      <c r="G65" s="88"/>
      <c r="H65" s="88"/>
      <c r="I65" s="88"/>
      <c r="J65" s="44"/>
      <c r="K65" s="44"/>
      <c r="L65" s="44"/>
      <c r="M65" s="44"/>
      <c r="N65" s="44"/>
      <c r="O65" s="44"/>
      <c r="P65" s="44"/>
      <c r="Q65" s="44"/>
    </row>
    <row r="66" spans="1:17" s="88" customFormat="1" ht="40.5" customHeight="1">
      <c r="A66" s="13">
        <v>2</v>
      </c>
      <c r="B66" s="244" t="s">
        <v>212</v>
      </c>
      <c r="C66" s="471" t="s">
        <v>201</v>
      </c>
      <c r="D66" s="471"/>
      <c r="E66" s="471"/>
      <c r="F66" s="471"/>
      <c r="G66" s="44"/>
      <c r="H66" s="44"/>
      <c r="I66" s="44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28" hidden="1">
      <c r="A67" s="88"/>
      <c r="B67" s="473" t="s">
        <v>49</v>
      </c>
      <c r="C67" s="474"/>
      <c r="D67" s="474"/>
      <c r="E67" s="474"/>
      <c r="F67" s="474"/>
      <c r="G67" s="474"/>
      <c r="H67" s="474"/>
      <c r="I67" s="477"/>
      <c r="J67" s="44"/>
      <c r="K67" s="16"/>
      <c r="L67" s="16"/>
      <c r="M67" s="44"/>
      <c r="N67" s="44"/>
      <c r="O67" s="44"/>
      <c r="P67" s="44"/>
      <c r="Q67" s="44"/>
    </row>
    <row r="68" spans="1:17" s="12" customFormat="1" ht="63" hidden="1" customHeight="1">
      <c r="A68" s="88"/>
      <c r="B68" s="479" t="s">
        <v>42</v>
      </c>
      <c r="C68" s="480"/>
      <c r="D68" s="481" t="s">
        <v>69</v>
      </c>
      <c r="E68" s="482"/>
      <c r="F68" s="482"/>
      <c r="G68" s="482"/>
      <c r="H68" s="482"/>
      <c r="I68" s="483"/>
      <c r="J68" s="44"/>
      <c r="K68" s="44"/>
      <c r="L68" s="44"/>
      <c r="M68" s="44"/>
      <c r="N68" s="44"/>
      <c r="O68" s="44"/>
      <c r="P68" s="44"/>
      <c r="Q68" s="44"/>
    </row>
    <row r="69" spans="1:17" s="12" customFormat="1" ht="72" hidden="1" customHeight="1">
      <c r="A69" s="88"/>
      <c r="B69" s="478" t="str">
        <f>$D$20</f>
        <v>DARKEST NAVY</v>
      </c>
      <c r="C69" s="478" t="e">
        <f>#REF!</f>
        <v>#REF!</v>
      </c>
      <c r="D69" s="484" t="s">
        <v>178</v>
      </c>
      <c r="E69" s="485"/>
      <c r="F69" s="485"/>
      <c r="G69" s="485"/>
      <c r="H69" s="485"/>
      <c r="I69" s="486"/>
      <c r="J69" s="44"/>
      <c r="K69" s="44"/>
      <c r="L69" s="44"/>
      <c r="M69" s="44"/>
      <c r="N69" s="44"/>
      <c r="O69" s="44"/>
    </row>
    <row r="70" spans="1:17" s="12" customFormat="1" ht="29.15" hidden="1" customHeight="1">
      <c r="A70" s="88"/>
      <c r="B70" s="212"/>
      <c r="C70" s="213"/>
      <c r="D70" s="214"/>
      <c r="E70" s="201"/>
      <c r="F70" s="201"/>
      <c r="G70" s="201"/>
      <c r="H70" s="201"/>
      <c r="I70" s="202"/>
      <c r="J70" s="44"/>
      <c r="K70" s="44"/>
      <c r="L70" s="44"/>
      <c r="M70" s="44"/>
      <c r="N70" s="44"/>
      <c r="O70" s="44"/>
    </row>
    <row r="71" spans="1:17" s="12" customFormat="1" ht="28" hidden="1">
      <c r="A71" s="88"/>
      <c r="B71" s="473" t="s">
        <v>70</v>
      </c>
      <c r="C71" s="474"/>
      <c r="D71" s="475"/>
      <c r="E71" s="475"/>
      <c r="F71" s="475"/>
      <c r="G71" s="475"/>
      <c r="H71" s="475"/>
      <c r="I71" s="476"/>
      <c r="J71" s="44"/>
      <c r="K71" s="44"/>
      <c r="L71" s="44"/>
    </row>
    <row r="72" spans="1:17" s="12" customFormat="1" ht="56.25" hidden="1" customHeight="1">
      <c r="A72" s="88"/>
      <c r="B72" s="438"/>
      <c r="C72" s="439"/>
      <c r="D72" s="248" t="s">
        <v>182</v>
      </c>
      <c r="E72" s="248" t="s">
        <v>60</v>
      </c>
      <c r="F72" s="248" t="s">
        <v>10</v>
      </c>
      <c r="G72" s="248" t="s">
        <v>57</v>
      </c>
      <c r="H72" s="248" t="s">
        <v>58</v>
      </c>
      <c r="I72" s="248" t="s">
        <v>59</v>
      </c>
      <c r="J72" s="44"/>
    </row>
    <row r="73" spans="1:17" s="12" customFormat="1" ht="67.5" hidden="1" customHeight="1">
      <c r="A73" s="88"/>
      <c r="B73" s="487" t="s">
        <v>183</v>
      </c>
      <c r="C73" s="487"/>
      <c r="D73" s="195"/>
      <c r="E73" s="196"/>
      <c r="F73" s="196"/>
      <c r="G73" s="196"/>
      <c r="H73" s="196"/>
      <c r="I73" s="196"/>
      <c r="J73" s="44"/>
    </row>
    <row r="74" spans="1:17" s="12" customFormat="1" ht="27.5" hidden="1">
      <c r="A74" s="88"/>
      <c r="B74" s="88"/>
      <c r="C74" s="88"/>
      <c r="D74" s="88"/>
      <c r="E74" s="88"/>
      <c r="F74" s="88"/>
      <c r="G74" s="88"/>
      <c r="H74" s="88"/>
      <c r="I74" s="88"/>
      <c r="J74" s="44"/>
      <c r="K74" s="44"/>
      <c r="L74" s="44"/>
      <c r="M74" s="44"/>
      <c r="N74" s="44"/>
      <c r="O74" s="44"/>
      <c r="P74" s="44"/>
      <c r="Q74" s="44"/>
    </row>
    <row r="75" spans="1:17" s="88" customFormat="1" ht="38.5" customHeight="1">
      <c r="A75" s="13">
        <v>3</v>
      </c>
      <c r="B75" s="244" t="s">
        <v>213</v>
      </c>
      <c r="C75" s="99" t="s">
        <v>402</v>
      </c>
      <c r="D75" s="15"/>
      <c r="E75" s="15"/>
      <c r="F75" s="15"/>
      <c r="G75" s="44"/>
      <c r="H75" s="44"/>
      <c r="I75" s="44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39" customHeight="1">
      <c r="B76" s="472" t="s">
        <v>78</v>
      </c>
      <c r="C76" s="472"/>
      <c r="D76" s="472"/>
      <c r="E76" s="472"/>
      <c r="G76" s="44"/>
      <c r="N76" s="43"/>
      <c r="O76" s="42"/>
      <c r="P76" s="42"/>
      <c r="Q76" s="43"/>
    </row>
    <row r="77" spans="1:17" s="12" customFormat="1" ht="35.25" customHeight="1">
      <c r="A77" s="88">
        <v>1</v>
      </c>
      <c r="B77" s="94" t="s">
        <v>205</v>
      </c>
      <c r="C77" s="88"/>
      <c r="D77" s="88"/>
      <c r="G77" s="44"/>
      <c r="N77" s="43"/>
      <c r="O77" s="42"/>
      <c r="P77" s="42"/>
      <c r="Q77" s="43"/>
    </row>
    <row r="78" spans="1:17" s="12" customFormat="1" ht="35.25" customHeight="1">
      <c r="A78" s="88">
        <v>2</v>
      </c>
      <c r="B78" s="94" t="s">
        <v>206</v>
      </c>
      <c r="C78" s="88"/>
      <c r="D78" s="88"/>
      <c r="G78" s="44"/>
      <c r="N78" s="43"/>
      <c r="O78" s="42"/>
      <c r="P78" s="42"/>
      <c r="Q78" s="43"/>
    </row>
    <row r="79" spans="1:17" s="12" customFormat="1" ht="35.25" customHeight="1">
      <c r="A79" s="88">
        <v>3</v>
      </c>
      <c r="B79" s="94" t="s">
        <v>207</v>
      </c>
      <c r="C79" s="88"/>
      <c r="D79" s="88"/>
      <c r="G79" s="44"/>
      <c r="N79" s="43"/>
      <c r="O79" s="42"/>
      <c r="P79" s="42"/>
      <c r="Q79" s="43"/>
    </row>
    <row r="80" spans="1:17" s="15" customFormat="1" ht="41" customHeight="1">
      <c r="A80" s="13"/>
      <c r="B80" s="249" t="s">
        <v>61</v>
      </c>
      <c r="C80" s="250">
        <v>2</v>
      </c>
      <c r="D80" s="250">
        <v>4</v>
      </c>
      <c r="E80" s="250">
        <v>6</v>
      </c>
      <c r="F80" s="250">
        <v>8</v>
      </c>
      <c r="G80" s="250">
        <v>10</v>
      </c>
      <c r="H80" s="250">
        <v>12</v>
      </c>
      <c r="I80" s="250">
        <v>14</v>
      </c>
      <c r="J80" s="250" t="s">
        <v>11</v>
      </c>
      <c r="M80" s="47"/>
      <c r="N80" s="48"/>
      <c r="O80" s="48"/>
      <c r="P80" s="47"/>
    </row>
    <row r="81" spans="1:17" s="15" customFormat="1" ht="41" customHeight="1">
      <c r="A81" s="13"/>
      <c r="B81" s="249" t="s">
        <v>62</v>
      </c>
      <c r="C81" s="206">
        <f>G20</f>
        <v>0</v>
      </c>
      <c r="D81" s="206">
        <f t="shared" ref="D81:G81" si="32">H20</f>
        <v>0</v>
      </c>
      <c r="E81" s="206">
        <f t="shared" si="32"/>
        <v>3</v>
      </c>
      <c r="F81" s="206">
        <f t="shared" si="32"/>
        <v>0</v>
      </c>
      <c r="G81" s="206">
        <f t="shared" si="32"/>
        <v>0</v>
      </c>
      <c r="H81" s="206">
        <f>L20</f>
        <v>0</v>
      </c>
      <c r="I81" s="206">
        <f t="shared" ref="I81" si="33">M20</f>
        <v>0</v>
      </c>
      <c r="J81" s="206">
        <f>SUM(C81:I81)</f>
        <v>3</v>
      </c>
      <c r="M81" s="47"/>
      <c r="N81" s="48"/>
      <c r="O81" s="48"/>
      <c r="P81" s="47"/>
    </row>
    <row r="82" spans="1:17" s="95" customFormat="1" ht="80.5" customHeight="1">
      <c r="A82" s="470" t="s">
        <v>491</v>
      </c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</row>
    <row r="83" spans="1:17" s="95" customFormat="1" ht="133" customHeight="1">
      <c r="G83" s="96"/>
    </row>
    <row r="84" spans="1:17" s="95" customFormat="1" ht="27.5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</sheetData>
  <autoFilter ref="A35:R5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8">
    <mergeCell ref="B58:C58"/>
    <mergeCell ref="D58:I59"/>
    <mergeCell ref="P47:Q47"/>
    <mergeCell ref="P48:Q48"/>
    <mergeCell ref="P44:Q44"/>
    <mergeCell ref="P46:Q46"/>
    <mergeCell ref="H48:I48"/>
    <mergeCell ref="P42:Q42"/>
    <mergeCell ref="B36:E36"/>
    <mergeCell ref="H36:I36"/>
    <mergeCell ref="P36:Q36"/>
    <mergeCell ref="H38:I38"/>
    <mergeCell ref="P38:Q38"/>
    <mergeCell ref="B38:E38"/>
    <mergeCell ref="B39:E39"/>
    <mergeCell ref="H39:I39"/>
    <mergeCell ref="P39:Q39"/>
    <mergeCell ref="B40:E40"/>
    <mergeCell ref="H40:I40"/>
    <mergeCell ref="P40:Q40"/>
    <mergeCell ref="H42:I42"/>
    <mergeCell ref="B37:E37"/>
    <mergeCell ref="H37:I37"/>
    <mergeCell ref="B46:E46"/>
    <mergeCell ref="H46:I46"/>
    <mergeCell ref="A42:E42"/>
    <mergeCell ref="B45:E45"/>
    <mergeCell ref="B29:C29"/>
    <mergeCell ref="A35:E35"/>
    <mergeCell ref="H35:I35"/>
    <mergeCell ref="H45:I45"/>
    <mergeCell ref="A31:Q31"/>
    <mergeCell ref="B32:C32"/>
    <mergeCell ref="N32:Q32"/>
    <mergeCell ref="B33:C33"/>
    <mergeCell ref="N33:Q33"/>
    <mergeCell ref="P37:Q37"/>
    <mergeCell ref="N29:Q29"/>
    <mergeCell ref="B30:C30"/>
    <mergeCell ref="N30:Q30"/>
    <mergeCell ref="A82:Q82"/>
    <mergeCell ref="C66:F66"/>
    <mergeCell ref="B76:E76"/>
    <mergeCell ref="B71:I71"/>
    <mergeCell ref="B67:I67"/>
    <mergeCell ref="B69:C69"/>
    <mergeCell ref="B68:C68"/>
    <mergeCell ref="D68:I68"/>
    <mergeCell ref="D69:I69"/>
    <mergeCell ref="B72:C72"/>
    <mergeCell ref="B73:C73"/>
    <mergeCell ref="B47:E47"/>
    <mergeCell ref="P35:Q35"/>
    <mergeCell ref="N1:O1"/>
    <mergeCell ref="P1:Q1"/>
    <mergeCell ref="N2:O2"/>
    <mergeCell ref="P2:Q2"/>
    <mergeCell ref="N3:O3"/>
    <mergeCell ref="P3:Q3"/>
    <mergeCell ref="N27:Q27"/>
    <mergeCell ref="A27:C27"/>
    <mergeCell ref="D8:F8"/>
    <mergeCell ref="G5:M8"/>
    <mergeCell ref="M11:Q11"/>
    <mergeCell ref="D26:Q26"/>
    <mergeCell ref="D11:F11"/>
    <mergeCell ref="B13:F13"/>
    <mergeCell ref="B25:D25"/>
    <mergeCell ref="B62:C62"/>
    <mergeCell ref="B63:C63"/>
    <mergeCell ref="D63:I63"/>
    <mergeCell ref="B64:C64"/>
    <mergeCell ref="B59:C59"/>
    <mergeCell ref="B48:E48"/>
    <mergeCell ref="B56:I56"/>
    <mergeCell ref="B57:C57"/>
    <mergeCell ref="D57:I57"/>
    <mergeCell ref="H51:I51"/>
    <mergeCell ref="H49:I49"/>
    <mergeCell ref="B49:E49"/>
    <mergeCell ref="H50:I50"/>
    <mergeCell ref="H53:I53"/>
    <mergeCell ref="J54:N54"/>
    <mergeCell ref="A28:Q28"/>
    <mergeCell ref="B61:I61"/>
    <mergeCell ref="P45:Q45"/>
    <mergeCell ref="B43:E43"/>
    <mergeCell ref="H43:I43"/>
    <mergeCell ref="P43:Q43"/>
    <mergeCell ref="B44:E44"/>
    <mergeCell ref="H44:I44"/>
    <mergeCell ref="P51:Q51"/>
    <mergeCell ref="P49:Q49"/>
    <mergeCell ref="P50:Q50"/>
    <mergeCell ref="P52:Q52"/>
    <mergeCell ref="P53:Q53"/>
    <mergeCell ref="H52:I52"/>
    <mergeCell ref="H47:I4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64" t="s">
        <v>73</v>
      </c>
      <c r="N1" s="464" t="s">
        <v>73</v>
      </c>
      <c r="O1" s="465" t="s">
        <v>74</v>
      </c>
      <c r="P1" s="465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64" t="s">
        <v>75</v>
      </c>
      <c r="N2" s="464" t="s">
        <v>75</v>
      </c>
      <c r="O2" s="466" t="s">
        <v>76</v>
      </c>
      <c r="P2" s="466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64" t="s">
        <v>77</v>
      </c>
      <c r="N3" s="464" t="s">
        <v>77</v>
      </c>
      <c r="O3" s="467" t="s">
        <v>79</v>
      </c>
      <c r="P3" s="465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97" t="s">
        <v>139</v>
      </c>
      <c r="H5" s="498"/>
      <c r="I5" s="498"/>
      <c r="J5" s="498"/>
      <c r="K5" s="498"/>
      <c r="L5" s="499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00"/>
      <c r="H6" s="501"/>
      <c r="I6" s="501"/>
      <c r="J6" s="501"/>
      <c r="K6" s="501"/>
      <c r="L6" s="502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00"/>
      <c r="H7" s="501"/>
      <c r="I7" s="501"/>
      <c r="J7" s="501"/>
      <c r="K7" s="501"/>
      <c r="L7" s="502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49" t="s">
        <v>142</v>
      </c>
      <c r="E8" s="449"/>
      <c r="F8" s="449"/>
      <c r="G8" s="503"/>
      <c r="H8" s="504"/>
      <c r="I8" s="504"/>
      <c r="J8" s="504"/>
      <c r="K8" s="504"/>
      <c r="L8" s="505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61">
        <v>44964</v>
      </c>
      <c r="E11" s="462"/>
      <c r="F11" s="462"/>
      <c r="G11" s="22"/>
      <c r="H11" s="23"/>
      <c r="I11" s="20"/>
      <c r="J11" s="20" t="s">
        <v>4</v>
      </c>
      <c r="K11" s="20"/>
      <c r="L11" s="506" t="s">
        <v>128</v>
      </c>
      <c r="M11" s="506"/>
      <c r="N11" s="506"/>
      <c r="O11" s="506"/>
      <c r="P11" s="506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63"/>
      <c r="C13" s="463"/>
      <c r="D13" s="463"/>
      <c r="E13" s="463"/>
      <c r="F13" s="463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15" t="s">
        <v>147</v>
      </c>
      <c r="E28" s="515"/>
      <c r="F28" s="515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15" t="str">
        <f>+D28</f>
        <v>WASHED BURGUNDY</v>
      </c>
      <c r="E29" s="515"/>
      <c r="F29" s="515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16" t="str">
        <f>+D29</f>
        <v>WASHED BURGUNDY</v>
      </c>
      <c r="E30" s="516"/>
      <c r="F30" s="516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17" t="s">
        <v>130</v>
      </c>
      <c r="E43" s="517"/>
      <c r="F43" s="517"/>
      <c r="G43" s="517"/>
      <c r="H43" s="517"/>
      <c r="I43" s="517"/>
      <c r="J43" s="517"/>
      <c r="K43" s="517"/>
      <c r="L43" s="517"/>
      <c r="M43" s="517"/>
      <c r="N43" s="517"/>
      <c r="O43" s="517"/>
      <c r="P43" s="517"/>
    </row>
    <row r="44" spans="1:16" s="1" customFormat="1" ht="59.15" customHeight="1" thickBot="1">
      <c r="B44" s="75" t="s">
        <v>14</v>
      </c>
      <c r="C44" s="32"/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</row>
    <row r="45" spans="1:16" s="33" customFormat="1" ht="100.5" thickBot="1">
      <c r="A45" s="519" t="s">
        <v>15</v>
      </c>
      <c r="B45" s="520"/>
      <c r="C45" s="520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21" t="s">
        <v>51</v>
      </c>
      <c r="N45" s="522"/>
      <c r="O45" s="522"/>
      <c r="P45" s="523"/>
    </row>
    <row r="46" spans="1:16" s="43" customFormat="1" ht="45.75" hidden="1" customHeight="1">
      <c r="A46" s="507" t="str">
        <f>D18</f>
        <v>BLACK</v>
      </c>
      <c r="B46" s="508"/>
      <c r="C46" s="508"/>
      <c r="D46" s="508"/>
      <c r="E46" s="508"/>
      <c r="F46" s="508"/>
      <c r="G46" s="508"/>
      <c r="H46" s="508"/>
      <c r="I46" s="508"/>
      <c r="J46" s="508"/>
      <c r="K46" s="508"/>
      <c r="L46" s="508"/>
      <c r="M46" s="508"/>
      <c r="N46" s="508"/>
      <c r="O46" s="508"/>
      <c r="P46" s="509"/>
    </row>
    <row r="47" spans="1:16" s="139" customFormat="1" ht="120" hidden="1" customHeight="1">
      <c r="A47" s="115">
        <v>1</v>
      </c>
      <c r="B47" s="510" t="str">
        <f>$L$11</f>
        <v>100% DRY COTTON FLEECE 410GSM</v>
      </c>
      <c r="C47" s="51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11"/>
      <c r="N47" s="512"/>
      <c r="O47" s="512"/>
      <c r="P47" s="513"/>
    </row>
    <row r="48" spans="1:16" s="139" customFormat="1" ht="89.25" hidden="1" customHeight="1">
      <c r="A48" s="144">
        <v>2</v>
      </c>
      <c r="B48" s="510" t="s">
        <v>149</v>
      </c>
      <c r="C48" s="51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11"/>
      <c r="N48" s="512"/>
      <c r="O48" s="512"/>
      <c r="P48" s="513"/>
    </row>
    <row r="49" spans="1:16" s="139" customFormat="1" ht="129" hidden="1" customHeight="1">
      <c r="A49" s="115">
        <v>3</v>
      </c>
      <c r="B49" s="514" t="s">
        <v>126</v>
      </c>
      <c r="C49" s="51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11"/>
      <c r="N49" s="512"/>
      <c r="O49" s="512"/>
      <c r="P49" s="513"/>
    </row>
    <row r="50" spans="1:16" s="43" customFormat="1" ht="51.75" customHeight="1">
      <c r="A50" s="524" t="str">
        <f>D23</f>
        <v>GREY HEATHER</v>
      </c>
      <c r="B50" s="525"/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6"/>
    </row>
    <row r="51" spans="1:16" s="139" customFormat="1" ht="186.75" customHeight="1">
      <c r="A51" s="115">
        <v>1</v>
      </c>
      <c r="B51" s="510" t="str">
        <f>$L$11</f>
        <v>100% DRY COTTON FLEECE 410GSM</v>
      </c>
      <c r="C51" s="51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11" t="s">
        <v>177</v>
      </c>
      <c r="N51" s="512"/>
      <c r="O51" s="512"/>
      <c r="P51" s="513"/>
    </row>
    <row r="52" spans="1:16" s="139" customFormat="1" ht="186.75" customHeight="1">
      <c r="A52" s="144">
        <v>2</v>
      </c>
      <c r="B52" s="510" t="s">
        <v>149</v>
      </c>
      <c r="C52" s="51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11" t="s">
        <v>168</v>
      </c>
      <c r="N52" s="512"/>
      <c r="O52" s="512"/>
      <c r="P52" s="513"/>
    </row>
    <row r="53" spans="1:16" s="139" customFormat="1" ht="186.75" customHeight="1">
      <c r="A53" s="115">
        <v>3</v>
      </c>
      <c r="B53" s="514" t="s">
        <v>126</v>
      </c>
      <c r="C53" s="51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11" t="s">
        <v>169</v>
      </c>
      <c r="N53" s="512"/>
      <c r="O53" s="512"/>
      <c r="P53" s="513"/>
    </row>
    <row r="54" spans="1:16" s="43" customFormat="1" ht="51.75" hidden="1" customHeight="1">
      <c r="A54" s="524" t="str">
        <f>D28</f>
        <v>WASHED BURGUNDY</v>
      </c>
      <c r="B54" s="525"/>
      <c r="C54" s="525"/>
      <c r="D54" s="525"/>
      <c r="E54" s="525"/>
      <c r="F54" s="525"/>
      <c r="G54" s="525"/>
      <c r="H54" s="525"/>
      <c r="I54" s="525"/>
      <c r="J54" s="525"/>
      <c r="K54" s="525"/>
      <c r="L54" s="525"/>
      <c r="M54" s="525"/>
      <c r="N54" s="525"/>
      <c r="O54" s="525"/>
      <c r="P54" s="526"/>
    </row>
    <row r="55" spans="1:16" s="139" customFormat="1" ht="96.75" hidden="1" customHeight="1">
      <c r="A55" s="115">
        <v>1</v>
      </c>
      <c r="B55" s="510" t="str">
        <f>$L$11</f>
        <v>100% DRY COTTON FLEECE 410GSM</v>
      </c>
      <c r="C55" s="51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11"/>
      <c r="N55" s="512"/>
      <c r="O55" s="512"/>
      <c r="P55" s="513"/>
    </row>
    <row r="56" spans="1:16" s="139" customFormat="1" ht="70.5" hidden="1" customHeight="1">
      <c r="A56" s="144">
        <v>2</v>
      </c>
      <c r="B56" s="510" t="s">
        <v>149</v>
      </c>
      <c r="C56" s="51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11"/>
      <c r="N56" s="512"/>
      <c r="O56" s="512"/>
      <c r="P56" s="513"/>
    </row>
    <row r="57" spans="1:16" s="139" customFormat="1" ht="125.25" hidden="1" customHeight="1">
      <c r="A57" s="115">
        <v>3</v>
      </c>
      <c r="B57" s="514" t="s">
        <v>126</v>
      </c>
      <c r="C57" s="51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11"/>
      <c r="N57" s="512"/>
      <c r="O57" s="512"/>
      <c r="P57" s="513"/>
    </row>
    <row r="58" spans="1:16" s="43" customFormat="1" ht="51.75" hidden="1" customHeight="1">
      <c r="A58" s="524" t="str">
        <f>D33</f>
        <v>LIME</v>
      </c>
      <c r="B58" s="525"/>
      <c r="C58" s="525"/>
      <c r="D58" s="525"/>
      <c r="E58" s="525"/>
      <c r="F58" s="525"/>
      <c r="G58" s="525"/>
      <c r="H58" s="525"/>
      <c r="I58" s="525"/>
      <c r="J58" s="525"/>
      <c r="K58" s="525"/>
      <c r="L58" s="525"/>
      <c r="M58" s="525"/>
      <c r="N58" s="525"/>
      <c r="O58" s="525"/>
      <c r="P58" s="526"/>
    </row>
    <row r="59" spans="1:16" s="139" customFormat="1" ht="96.75" hidden="1" customHeight="1">
      <c r="A59" s="115">
        <v>1</v>
      </c>
      <c r="B59" s="510" t="str">
        <f>$L$11</f>
        <v>100% DRY COTTON FLEECE 410GSM</v>
      </c>
      <c r="C59" s="51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11"/>
      <c r="N59" s="512"/>
      <c r="O59" s="512"/>
      <c r="P59" s="513"/>
    </row>
    <row r="60" spans="1:16" s="139" customFormat="1" ht="70.5" hidden="1" customHeight="1">
      <c r="A60" s="144">
        <v>2</v>
      </c>
      <c r="B60" s="510" t="s">
        <v>149</v>
      </c>
      <c r="C60" s="51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11"/>
      <c r="N60" s="512"/>
      <c r="O60" s="512"/>
      <c r="P60" s="513"/>
    </row>
    <row r="61" spans="1:16" s="139" customFormat="1" ht="125.25" hidden="1" customHeight="1">
      <c r="A61" s="115">
        <v>3</v>
      </c>
      <c r="B61" s="514" t="s">
        <v>126</v>
      </c>
      <c r="C61" s="51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11"/>
      <c r="N61" s="512"/>
      <c r="O61" s="512"/>
      <c r="P61" s="513"/>
    </row>
    <row r="62" spans="1:16" s="43" customFormat="1" ht="21.75" customHeight="1">
      <c r="A62" s="524"/>
      <c r="B62" s="525"/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6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90" t="s">
        <v>22</v>
      </c>
      <c r="B64" s="527"/>
      <c r="C64" s="527"/>
      <c r="D64" s="527"/>
      <c r="E64" s="528"/>
      <c r="F64" s="72" t="s">
        <v>47</v>
      </c>
      <c r="G64" s="72" t="s">
        <v>23</v>
      </c>
      <c r="H64" s="529" t="s">
        <v>42</v>
      </c>
      <c r="I64" s="53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31" t="s">
        <v>41</v>
      </c>
      <c r="C65" s="531"/>
      <c r="D65" s="531"/>
      <c r="E65" s="531"/>
      <c r="F65" s="82" t="str">
        <f>H65</f>
        <v>BLACK</v>
      </c>
      <c r="G65" s="112"/>
      <c r="H65" s="532" t="str">
        <f>$D$18</f>
        <v>BLACK</v>
      </c>
      <c r="I65" s="533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31" t="s">
        <v>41</v>
      </c>
      <c r="C66" s="531"/>
      <c r="D66" s="531"/>
      <c r="E66" s="531"/>
      <c r="F66" s="82" t="str">
        <f t="shared" ref="F66:F68" si="18">H66</f>
        <v>GREY HEATHER</v>
      </c>
      <c r="G66" s="112" t="s">
        <v>176</v>
      </c>
      <c r="H66" s="532" t="str">
        <f>$D$23</f>
        <v>GREY HEATHER</v>
      </c>
      <c r="I66" s="533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31" t="s">
        <v>41</v>
      </c>
      <c r="C67" s="531"/>
      <c r="D67" s="531"/>
      <c r="E67" s="531"/>
      <c r="F67" s="82" t="str">
        <f t="shared" si="18"/>
        <v>WASHED BURGUNDY</v>
      </c>
      <c r="G67" s="112"/>
      <c r="H67" s="532" t="str">
        <f>$D$28</f>
        <v>WASHED BURGUNDY</v>
      </c>
      <c r="I67" s="533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31" t="s">
        <v>41</v>
      </c>
      <c r="C68" s="531"/>
      <c r="D68" s="531"/>
      <c r="E68" s="531"/>
      <c r="F68" s="82" t="str">
        <f t="shared" si="18"/>
        <v>LIME</v>
      </c>
      <c r="G68" s="112"/>
      <c r="H68" s="532" t="str">
        <f>$D$33</f>
        <v>LIME</v>
      </c>
      <c r="I68" s="533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31" t="s">
        <v>123</v>
      </c>
      <c r="C69" s="531"/>
      <c r="D69" s="531"/>
      <c r="E69" s="531"/>
      <c r="F69" s="534" t="s">
        <v>39</v>
      </c>
      <c r="G69" s="538" t="s">
        <v>131</v>
      </c>
      <c r="H69" s="542" t="str">
        <f t="shared" ref="H69" si="19">$D$18</f>
        <v>BLACK</v>
      </c>
      <c r="I69" s="543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31" t="s">
        <v>123</v>
      </c>
      <c r="C70" s="531"/>
      <c r="D70" s="531"/>
      <c r="E70" s="531"/>
      <c r="F70" s="535" t="s">
        <v>39</v>
      </c>
      <c r="G70" s="539" t="s">
        <v>131</v>
      </c>
      <c r="H70" s="423" t="str">
        <f t="shared" ref="H70" si="21">$D$23</f>
        <v>GREY HEATHER</v>
      </c>
      <c r="I70" s="423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31" t="s">
        <v>123</v>
      </c>
      <c r="C71" s="531"/>
      <c r="D71" s="531"/>
      <c r="E71" s="531"/>
      <c r="F71" s="536" t="s">
        <v>39</v>
      </c>
      <c r="G71" s="540" t="s">
        <v>131</v>
      </c>
      <c r="H71" s="544" t="str">
        <f t="shared" ref="H71" si="23">$D$28</f>
        <v>WASHED BURGUNDY</v>
      </c>
      <c r="I71" s="545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31" t="s">
        <v>123</v>
      </c>
      <c r="C72" s="531"/>
      <c r="D72" s="531"/>
      <c r="E72" s="531"/>
      <c r="F72" s="537" t="s">
        <v>39</v>
      </c>
      <c r="G72" s="541" t="s">
        <v>131</v>
      </c>
      <c r="H72" s="532" t="str">
        <f t="shared" ref="H72" si="25">$D$33</f>
        <v>LIME</v>
      </c>
      <c r="I72" s="533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46" t="s">
        <v>151</v>
      </c>
      <c r="C73" s="531"/>
      <c r="D73" s="531"/>
      <c r="E73" s="531"/>
      <c r="F73" s="534" t="s">
        <v>107</v>
      </c>
      <c r="G73" s="538" t="s">
        <v>152</v>
      </c>
      <c r="H73" s="542" t="str">
        <f t="shared" ref="H73" si="27">$D$18</f>
        <v>BLACK</v>
      </c>
      <c r="I73" s="543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46" t="s">
        <v>151</v>
      </c>
      <c r="C74" s="531"/>
      <c r="D74" s="531"/>
      <c r="E74" s="531"/>
      <c r="F74" s="535"/>
      <c r="G74" s="539"/>
      <c r="H74" s="423" t="str">
        <f t="shared" ref="H74" si="30">$D$23</f>
        <v>GREY HEATHER</v>
      </c>
      <c r="I74" s="423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46" t="s">
        <v>151</v>
      </c>
      <c r="C75" s="531"/>
      <c r="D75" s="531"/>
      <c r="E75" s="531"/>
      <c r="F75" s="536"/>
      <c r="G75" s="540"/>
      <c r="H75" s="544" t="str">
        <f t="shared" ref="H75" si="32">$D$28</f>
        <v>WASHED BURGUNDY</v>
      </c>
      <c r="I75" s="545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46" t="s">
        <v>151</v>
      </c>
      <c r="C76" s="531"/>
      <c r="D76" s="531"/>
      <c r="E76" s="531"/>
      <c r="F76" s="537"/>
      <c r="G76" s="541"/>
      <c r="H76" s="532" t="str">
        <f t="shared" ref="H76" si="34">$D$33</f>
        <v>LIME</v>
      </c>
      <c r="I76" s="533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46" t="s">
        <v>85</v>
      </c>
      <c r="C77" s="531"/>
      <c r="D77" s="531"/>
      <c r="E77" s="531"/>
      <c r="F77" s="534" t="s">
        <v>107</v>
      </c>
      <c r="G77" s="538" t="s">
        <v>86</v>
      </c>
      <c r="H77" s="542" t="str">
        <f t="shared" ref="H77" si="36">$D$18</f>
        <v>BLACK</v>
      </c>
      <c r="I77" s="543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46" t="s">
        <v>85</v>
      </c>
      <c r="C78" s="531"/>
      <c r="D78" s="531"/>
      <c r="E78" s="531"/>
      <c r="F78" s="535"/>
      <c r="G78" s="539"/>
      <c r="H78" s="423" t="str">
        <f t="shared" ref="H78" si="38">$D$23</f>
        <v>GREY HEATHER</v>
      </c>
      <c r="I78" s="423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46" t="s">
        <v>85</v>
      </c>
      <c r="C79" s="531"/>
      <c r="D79" s="531"/>
      <c r="E79" s="531"/>
      <c r="F79" s="536"/>
      <c r="G79" s="540"/>
      <c r="H79" s="544" t="str">
        <f t="shared" ref="H79" si="40">$D$28</f>
        <v>WASHED BURGUNDY</v>
      </c>
      <c r="I79" s="545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46" t="s">
        <v>85</v>
      </c>
      <c r="C80" s="531"/>
      <c r="D80" s="531"/>
      <c r="E80" s="531"/>
      <c r="F80" s="537"/>
      <c r="G80" s="541"/>
      <c r="H80" s="532" t="str">
        <f t="shared" ref="H80" si="42">$D$33</f>
        <v>LIME</v>
      </c>
      <c r="I80" s="533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46" t="s">
        <v>114</v>
      </c>
      <c r="C81" s="531"/>
      <c r="D81" s="531"/>
      <c r="E81" s="531"/>
      <c r="F81" s="534" t="s">
        <v>89</v>
      </c>
      <c r="G81" s="538"/>
      <c r="H81" s="542" t="str">
        <f t="shared" ref="H81" si="44">$D$18</f>
        <v>BLACK</v>
      </c>
      <c r="I81" s="543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46" t="s">
        <v>114</v>
      </c>
      <c r="C82" s="531"/>
      <c r="D82" s="531"/>
      <c r="E82" s="531"/>
      <c r="F82" s="535"/>
      <c r="G82" s="539"/>
      <c r="H82" s="423" t="str">
        <f t="shared" ref="H82" si="46">$D$23</f>
        <v>GREY HEATHER</v>
      </c>
      <c r="I82" s="423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46" t="s">
        <v>114</v>
      </c>
      <c r="C83" s="531"/>
      <c r="D83" s="531"/>
      <c r="E83" s="531"/>
      <c r="F83" s="536"/>
      <c r="G83" s="540"/>
      <c r="H83" s="544" t="str">
        <f t="shared" ref="H83" si="48">$D$28</f>
        <v>WASHED BURGUNDY</v>
      </c>
      <c r="I83" s="545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46" t="s">
        <v>114</v>
      </c>
      <c r="C84" s="531"/>
      <c r="D84" s="531"/>
      <c r="E84" s="531"/>
      <c r="F84" s="537"/>
      <c r="G84" s="541"/>
      <c r="H84" s="532" t="str">
        <f t="shared" ref="H84" si="50">$D$33</f>
        <v>LIME</v>
      </c>
      <c r="I84" s="533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31" t="s">
        <v>87</v>
      </c>
      <c r="C85" s="531"/>
      <c r="D85" s="531"/>
      <c r="E85" s="531"/>
      <c r="F85" s="534" t="s">
        <v>108</v>
      </c>
      <c r="G85" s="538" t="s">
        <v>88</v>
      </c>
      <c r="H85" s="542" t="str">
        <f t="shared" ref="H85" si="52">$D$18</f>
        <v>BLACK</v>
      </c>
      <c r="I85" s="543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31" t="s">
        <v>87</v>
      </c>
      <c r="C86" s="531"/>
      <c r="D86" s="531"/>
      <c r="E86" s="531"/>
      <c r="F86" s="535"/>
      <c r="G86" s="539"/>
      <c r="H86" s="423" t="str">
        <f t="shared" ref="H86" si="55">$D$23</f>
        <v>GREY HEATHER</v>
      </c>
      <c r="I86" s="423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31" t="s">
        <v>87</v>
      </c>
      <c r="C87" s="531"/>
      <c r="D87" s="531"/>
      <c r="E87" s="531"/>
      <c r="F87" s="536"/>
      <c r="G87" s="540"/>
      <c r="H87" s="544" t="str">
        <f t="shared" ref="H87" si="57">$D$28</f>
        <v>WASHED BURGUNDY</v>
      </c>
      <c r="I87" s="545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31" t="s">
        <v>87</v>
      </c>
      <c r="C88" s="531"/>
      <c r="D88" s="531"/>
      <c r="E88" s="531"/>
      <c r="F88" s="537"/>
      <c r="G88" s="541"/>
      <c r="H88" s="532" t="str">
        <f t="shared" ref="H88" si="59">$D$33</f>
        <v>LIME</v>
      </c>
      <c r="I88" s="533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90" t="s">
        <v>22</v>
      </c>
      <c r="B90" s="527"/>
      <c r="C90" s="527"/>
      <c r="D90" s="527"/>
      <c r="E90" s="528"/>
      <c r="F90" s="72" t="s">
        <v>47</v>
      </c>
      <c r="G90" s="72" t="s">
        <v>23</v>
      </c>
      <c r="H90" s="529" t="s">
        <v>42</v>
      </c>
      <c r="I90" s="53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46" t="s">
        <v>132</v>
      </c>
      <c r="C91" s="531"/>
      <c r="D91" s="531"/>
      <c r="E91" s="531"/>
      <c r="F91" s="534" t="s">
        <v>89</v>
      </c>
      <c r="G91" s="538" t="s">
        <v>118</v>
      </c>
      <c r="H91" s="532" t="str">
        <f t="shared" ref="H91" si="61">$D$18</f>
        <v>BLACK</v>
      </c>
      <c r="I91" s="533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46" t="s">
        <v>132</v>
      </c>
      <c r="C92" s="531"/>
      <c r="D92" s="531"/>
      <c r="E92" s="531"/>
      <c r="F92" s="536"/>
      <c r="G92" s="540"/>
      <c r="H92" s="532" t="str">
        <f t="shared" ref="H92" si="66">$D$23</f>
        <v>GREY HEATHER</v>
      </c>
      <c r="I92" s="533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46" t="s">
        <v>132</v>
      </c>
      <c r="C93" s="531"/>
      <c r="D93" s="531"/>
      <c r="E93" s="531"/>
      <c r="F93" s="536"/>
      <c r="G93" s="540"/>
      <c r="H93" s="532" t="str">
        <f t="shared" ref="H93" si="68">$D$28</f>
        <v>WASHED BURGUNDY</v>
      </c>
      <c r="I93" s="533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46" t="s">
        <v>132</v>
      </c>
      <c r="C94" s="531"/>
      <c r="D94" s="531"/>
      <c r="E94" s="531"/>
      <c r="F94" s="537"/>
      <c r="G94" s="541"/>
      <c r="H94" s="532" t="str">
        <f t="shared" ref="H94" si="70">$D$33</f>
        <v>LIME</v>
      </c>
      <c r="I94" s="533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47" t="s">
        <v>133</v>
      </c>
      <c r="C95" s="548"/>
      <c r="D95" s="548"/>
      <c r="E95" s="549"/>
      <c r="F95" s="534" t="s">
        <v>89</v>
      </c>
      <c r="G95" s="538" t="s">
        <v>118</v>
      </c>
      <c r="H95" s="532" t="str">
        <f t="shared" ref="H95:H123" si="72">$D$18</f>
        <v>BLACK</v>
      </c>
      <c r="I95" s="533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47" t="s">
        <v>133</v>
      </c>
      <c r="C96" s="548"/>
      <c r="D96" s="548"/>
      <c r="E96" s="549"/>
      <c r="F96" s="536"/>
      <c r="G96" s="540"/>
      <c r="H96" s="532" t="str">
        <f t="shared" ref="H96:H124" si="73">$D$23</f>
        <v>GREY HEATHER</v>
      </c>
      <c r="I96" s="533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47" t="s">
        <v>133</v>
      </c>
      <c r="C97" s="548"/>
      <c r="D97" s="548"/>
      <c r="E97" s="549"/>
      <c r="F97" s="536"/>
      <c r="G97" s="540"/>
      <c r="H97" s="532" t="str">
        <f t="shared" ref="H97:H121" si="74">$D$28</f>
        <v>WASHED BURGUNDY</v>
      </c>
      <c r="I97" s="533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47" t="s">
        <v>133</v>
      </c>
      <c r="C98" s="548"/>
      <c r="D98" s="548"/>
      <c r="E98" s="549"/>
      <c r="F98" s="537"/>
      <c r="G98" s="541"/>
      <c r="H98" s="532" t="str">
        <f t="shared" ref="H98:H122" si="76">$D$33</f>
        <v>LIME</v>
      </c>
      <c r="I98" s="533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47" t="s">
        <v>153</v>
      </c>
      <c r="C99" s="548"/>
      <c r="D99" s="548"/>
      <c r="E99" s="549"/>
      <c r="F99" s="534" t="s">
        <v>91</v>
      </c>
      <c r="G99" s="538" t="s">
        <v>174</v>
      </c>
      <c r="H99" s="532" t="str">
        <f t="shared" si="72"/>
        <v>BLACK</v>
      </c>
      <c r="I99" s="533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47" t="s">
        <v>153</v>
      </c>
      <c r="C100" s="548"/>
      <c r="D100" s="548"/>
      <c r="E100" s="549"/>
      <c r="F100" s="536"/>
      <c r="G100" s="540"/>
      <c r="H100" s="532" t="str">
        <f t="shared" si="73"/>
        <v>GREY HEATHER</v>
      </c>
      <c r="I100" s="533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47" t="s">
        <v>153</v>
      </c>
      <c r="C101" s="548"/>
      <c r="D101" s="548"/>
      <c r="E101" s="549"/>
      <c r="F101" s="536"/>
      <c r="G101" s="540"/>
      <c r="H101" s="532" t="str">
        <f t="shared" si="74"/>
        <v>WASHED BURGUNDY</v>
      </c>
      <c r="I101" s="533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47" t="s">
        <v>153</v>
      </c>
      <c r="C102" s="548"/>
      <c r="D102" s="548"/>
      <c r="E102" s="549"/>
      <c r="F102" s="537"/>
      <c r="G102" s="541"/>
      <c r="H102" s="532" t="str">
        <f t="shared" si="76"/>
        <v>LIME</v>
      </c>
      <c r="I102" s="533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47" t="s">
        <v>116</v>
      </c>
      <c r="C103" s="548"/>
      <c r="D103" s="548"/>
      <c r="E103" s="549"/>
      <c r="F103" s="82" t="s">
        <v>92</v>
      </c>
      <c r="G103" s="82"/>
      <c r="H103" s="532" t="str">
        <f t="shared" si="72"/>
        <v>BLACK</v>
      </c>
      <c r="I103" s="533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47" t="s">
        <v>116</v>
      </c>
      <c r="C104" s="548"/>
      <c r="D104" s="548"/>
      <c r="E104" s="549"/>
      <c r="F104" s="82" t="s">
        <v>92</v>
      </c>
      <c r="G104" s="82"/>
      <c r="H104" s="532" t="str">
        <f t="shared" si="73"/>
        <v>GREY HEATHER</v>
      </c>
      <c r="I104" s="533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47" t="s">
        <v>116</v>
      </c>
      <c r="C105" s="548"/>
      <c r="D105" s="548"/>
      <c r="E105" s="549"/>
      <c r="F105" s="82" t="s">
        <v>92</v>
      </c>
      <c r="G105" s="82"/>
      <c r="H105" s="532" t="str">
        <f t="shared" si="74"/>
        <v>WASHED BURGUNDY</v>
      </c>
      <c r="I105" s="533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47" t="s">
        <v>116</v>
      </c>
      <c r="C106" s="548"/>
      <c r="D106" s="548"/>
      <c r="E106" s="549"/>
      <c r="F106" s="82" t="s">
        <v>92</v>
      </c>
      <c r="G106" s="82"/>
      <c r="H106" s="532" t="str">
        <f t="shared" si="76"/>
        <v>LIME</v>
      </c>
      <c r="I106" s="533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46" t="s">
        <v>93</v>
      </c>
      <c r="C107" s="531"/>
      <c r="D107" s="531"/>
      <c r="E107" s="531"/>
      <c r="F107" s="82" t="s">
        <v>55</v>
      </c>
      <c r="G107" s="82"/>
      <c r="H107" s="532" t="str">
        <f t="shared" si="72"/>
        <v>BLACK</v>
      </c>
      <c r="I107" s="533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46" t="s">
        <v>93</v>
      </c>
      <c r="C108" s="531"/>
      <c r="D108" s="531"/>
      <c r="E108" s="531"/>
      <c r="F108" s="82" t="s">
        <v>55</v>
      </c>
      <c r="G108" s="82"/>
      <c r="H108" s="532" t="str">
        <f t="shared" si="73"/>
        <v>GREY HEATHER</v>
      </c>
      <c r="I108" s="533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46" t="s">
        <v>93</v>
      </c>
      <c r="C109" s="531"/>
      <c r="D109" s="531"/>
      <c r="E109" s="531"/>
      <c r="F109" s="82" t="s">
        <v>55</v>
      </c>
      <c r="G109" s="82"/>
      <c r="H109" s="532" t="str">
        <f t="shared" si="74"/>
        <v>WASHED BURGUNDY</v>
      </c>
      <c r="I109" s="533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46" t="s">
        <v>93</v>
      </c>
      <c r="C110" s="531"/>
      <c r="D110" s="531"/>
      <c r="E110" s="531"/>
      <c r="F110" s="82" t="s">
        <v>55</v>
      </c>
      <c r="G110" s="82"/>
      <c r="H110" s="532" t="str">
        <f t="shared" si="76"/>
        <v>LIME</v>
      </c>
      <c r="I110" s="533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46" t="s">
        <v>94</v>
      </c>
      <c r="C111" s="531"/>
      <c r="D111" s="531"/>
      <c r="E111" s="531"/>
      <c r="F111" s="82" t="s">
        <v>55</v>
      </c>
      <c r="G111" s="82"/>
      <c r="H111" s="532" t="str">
        <f t="shared" si="72"/>
        <v>BLACK</v>
      </c>
      <c r="I111" s="533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46" t="s">
        <v>94</v>
      </c>
      <c r="C112" s="531"/>
      <c r="D112" s="531"/>
      <c r="E112" s="531"/>
      <c r="F112" s="82" t="s">
        <v>55</v>
      </c>
      <c r="G112" s="82"/>
      <c r="H112" s="532" t="str">
        <f t="shared" si="73"/>
        <v>GREY HEATHER</v>
      </c>
      <c r="I112" s="533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46" t="s">
        <v>94</v>
      </c>
      <c r="C113" s="531"/>
      <c r="D113" s="531"/>
      <c r="E113" s="531"/>
      <c r="F113" s="82" t="s">
        <v>55</v>
      </c>
      <c r="G113" s="82"/>
      <c r="H113" s="532" t="str">
        <f t="shared" si="74"/>
        <v>WASHED BURGUNDY</v>
      </c>
      <c r="I113" s="533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46" t="s">
        <v>94</v>
      </c>
      <c r="C114" s="531"/>
      <c r="D114" s="531"/>
      <c r="E114" s="531"/>
      <c r="F114" s="82" t="s">
        <v>55</v>
      </c>
      <c r="G114" s="82"/>
      <c r="H114" s="532" t="str">
        <f t="shared" si="76"/>
        <v>LIME</v>
      </c>
      <c r="I114" s="533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46" t="s">
        <v>95</v>
      </c>
      <c r="C115" s="531"/>
      <c r="D115" s="531"/>
      <c r="E115" s="531"/>
      <c r="F115" s="82" t="s">
        <v>92</v>
      </c>
      <c r="G115" s="82"/>
      <c r="H115" s="532" t="str">
        <f t="shared" si="72"/>
        <v>BLACK</v>
      </c>
      <c r="I115" s="533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46" t="s">
        <v>95</v>
      </c>
      <c r="C116" s="531"/>
      <c r="D116" s="531"/>
      <c r="E116" s="531"/>
      <c r="F116" s="82" t="s">
        <v>92</v>
      </c>
      <c r="G116" s="82"/>
      <c r="H116" s="532" t="str">
        <f t="shared" si="73"/>
        <v>GREY HEATHER</v>
      </c>
      <c r="I116" s="533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46" t="s">
        <v>95</v>
      </c>
      <c r="C117" s="531"/>
      <c r="D117" s="531"/>
      <c r="E117" s="531"/>
      <c r="F117" s="82" t="s">
        <v>92</v>
      </c>
      <c r="G117" s="82"/>
      <c r="H117" s="532" t="str">
        <f t="shared" si="74"/>
        <v>WASHED BURGUNDY</v>
      </c>
      <c r="I117" s="533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46" t="s">
        <v>95</v>
      </c>
      <c r="C118" s="531"/>
      <c r="D118" s="531"/>
      <c r="E118" s="531"/>
      <c r="F118" s="82" t="s">
        <v>92</v>
      </c>
      <c r="G118" s="82"/>
      <c r="H118" s="532" t="str">
        <f t="shared" si="76"/>
        <v>LIME</v>
      </c>
      <c r="I118" s="533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47" t="s">
        <v>96</v>
      </c>
      <c r="C119" s="548"/>
      <c r="D119" s="548"/>
      <c r="E119" s="549"/>
      <c r="F119" s="82" t="s">
        <v>38</v>
      </c>
      <c r="G119" s="82"/>
      <c r="H119" s="532" t="str">
        <f t="shared" si="72"/>
        <v>BLACK</v>
      </c>
      <c r="I119" s="533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46" t="s">
        <v>96</v>
      </c>
      <c r="C120" s="531"/>
      <c r="D120" s="531"/>
      <c r="E120" s="531"/>
      <c r="F120" s="82" t="s">
        <v>38</v>
      </c>
      <c r="G120" s="82"/>
      <c r="H120" s="532" t="str">
        <f t="shared" si="73"/>
        <v>GREY HEATHER</v>
      </c>
      <c r="I120" s="533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46" t="s">
        <v>96</v>
      </c>
      <c r="C121" s="531"/>
      <c r="D121" s="531"/>
      <c r="E121" s="531"/>
      <c r="F121" s="82" t="s">
        <v>38</v>
      </c>
      <c r="G121" s="82"/>
      <c r="H121" s="532" t="str">
        <f t="shared" si="74"/>
        <v>WASHED BURGUNDY</v>
      </c>
      <c r="I121" s="533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46" t="s">
        <v>96</v>
      </c>
      <c r="C122" s="531"/>
      <c r="D122" s="531"/>
      <c r="E122" s="531"/>
      <c r="F122" s="82" t="s">
        <v>38</v>
      </c>
      <c r="G122" s="82"/>
      <c r="H122" s="532" t="str">
        <f t="shared" si="76"/>
        <v>LIME</v>
      </c>
      <c r="I122" s="533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46" t="s">
        <v>97</v>
      </c>
      <c r="C123" s="531"/>
      <c r="D123" s="531"/>
      <c r="E123" s="531"/>
      <c r="F123" s="82" t="s">
        <v>92</v>
      </c>
      <c r="G123" s="82"/>
      <c r="H123" s="532" t="str">
        <f t="shared" si="72"/>
        <v>BLACK</v>
      </c>
      <c r="I123" s="533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47" t="s">
        <v>97</v>
      </c>
      <c r="C124" s="548"/>
      <c r="D124" s="548"/>
      <c r="E124" s="549"/>
      <c r="F124" s="82" t="s">
        <v>92</v>
      </c>
      <c r="G124" s="82"/>
      <c r="H124" s="532" t="str">
        <f t="shared" si="73"/>
        <v>GREY HEATHER</v>
      </c>
      <c r="I124" s="533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47" t="s">
        <v>97</v>
      </c>
      <c r="C125" s="548"/>
      <c r="D125" s="548"/>
      <c r="E125" s="549"/>
      <c r="F125" s="82" t="s">
        <v>92</v>
      </c>
      <c r="G125" s="82"/>
      <c r="H125" s="532" t="str">
        <f>$D$28</f>
        <v>WASHED BURGUNDY</v>
      </c>
      <c r="I125" s="533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47" t="s">
        <v>97</v>
      </c>
      <c r="C126" s="548"/>
      <c r="D126" s="548"/>
      <c r="E126" s="549"/>
      <c r="F126" s="82" t="s">
        <v>92</v>
      </c>
      <c r="G126" s="82"/>
      <c r="H126" s="532" t="str">
        <f>$D$33</f>
        <v>LIME</v>
      </c>
      <c r="I126" s="533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46" t="s">
        <v>110</v>
      </c>
      <c r="C127" s="531"/>
      <c r="D127" s="531"/>
      <c r="E127" s="531"/>
      <c r="F127" s="550" t="s">
        <v>111</v>
      </c>
      <c r="G127" s="82"/>
      <c r="H127" s="551" t="s">
        <v>134</v>
      </c>
      <c r="I127" s="533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46" t="s">
        <v>110</v>
      </c>
      <c r="C128" s="531"/>
      <c r="D128" s="531"/>
      <c r="E128" s="531"/>
      <c r="F128" s="550"/>
      <c r="G128" s="82"/>
      <c r="H128" s="551" t="s">
        <v>135</v>
      </c>
      <c r="I128" s="533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46" t="s">
        <v>110</v>
      </c>
      <c r="C129" s="531"/>
      <c r="D129" s="531"/>
      <c r="E129" s="531"/>
      <c r="F129" s="550"/>
      <c r="G129" s="82"/>
      <c r="H129" s="551" t="s">
        <v>136</v>
      </c>
      <c r="I129" s="533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46" t="s">
        <v>110</v>
      </c>
      <c r="C130" s="531"/>
      <c r="D130" s="531"/>
      <c r="E130" s="531"/>
      <c r="F130" s="550"/>
      <c r="G130" s="82"/>
      <c r="H130" s="551">
        <v>41</v>
      </c>
      <c r="I130" s="533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46" t="s">
        <v>110</v>
      </c>
      <c r="C131" s="531"/>
      <c r="D131" s="531"/>
      <c r="E131" s="531"/>
      <c r="F131" s="550"/>
      <c r="G131" s="82"/>
      <c r="H131" s="532">
        <v>42</v>
      </c>
      <c r="I131" s="533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72" t="s">
        <v>31</v>
      </c>
      <c r="K133" s="472"/>
      <c r="L133" s="472"/>
      <c r="M133" s="472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52" t="s">
        <v>49</v>
      </c>
      <c r="C135" s="553"/>
      <c r="D135" s="553"/>
      <c r="E135" s="553"/>
      <c r="F135" s="553"/>
      <c r="G135" s="553"/>
      <c r="H135" s="553"/>
      <c r="I135" s="55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55" t="s">
        <v>99</v>
      </c>
      <c r="E136" s="555"/>
      <c r="F136" s="555" t="s">
        <v>54</v>
      </c>
      <c r="G136" s="555"/>
      <c r="H136" s="555"/>
      <c r="I136" s="55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56" t="s">
        <v>122</v>
      </c>
      <c r="D137" s="558" t="s">
        <v>124</v>
      </c>
      <c r="E137" s="559"/>
      <c r="F137" s="560" t="s">
        <v>137</v>
      </c>
      <c r="G137" s="560"/>
      <c r="H137" s="560"/>
      <c r="I137" s="560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57"/>
      <c r="D138" s="561" t="s">
        <v>125</v>
      </c>
      <c r="E138" s="562"/>
      <c r="F138" s="560" t="s">
        <v>138</v>
      </c>
      <c r="G138" s="560"/>
      <c r="H138" s="560"/>
      <c r="I138" s="560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52"/>
      <c r="C140" s="553"/>
      <c r="D140" s="475"/>
      <c r="E140" s="475"/>
      <c r="F140" s="475"/>
      <c r="G140" s="475"/>
      <c r="H140" s="475"/>
      <c r="I140" s="476"/>
      <c r="J140" s="44"/>
      <c r="K140" s="44"/>
    </row>
    <row r="141" spans="1:16" s="12" customFormat="1" ht="28" hidden="1">
      <c r="A141" s="88"/>
      <c r="B141" s="547"/>
      <c r="C141" s="549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63" t="s">
        <v>119</v>
      </c>
      <c r="C142" s="563"/>
      <c r="D142" s="100"/>
      <c r="E142" s="100">
        <v>2.2000000000000002</v>
      </c>
      <c r="F142" s="564">
        <v>3</v>
      </c>
      <c r="G142" s="565"/>
      <c r="H142" s="565"/>
      <c r="I142" s="566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67" t="s">
        <v>155</v>
      </c>
      <c r="D144" s="567"/>
      <c r="E144" s="567"/>
      <c r="F144" s="567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52" t="s">
        <v>49</v>
      </c>
      <c r="C145" s="553"/>
      <c r="D145" s="553"/>
      <c r="E145" s="553"/>
      <c r="F145" s="553"/>
      <c r="G145" s="553"/>
      <c r="H145" s="553"/>
      <c r="I145" s="55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81" t="s">
        <v>69</v>
      </c>
      <c r="F146" s="482"/>
      <c r="G146" s="482"/>
      <c r="H146" s="482"/>
      <c r="I146" s="483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84" t="s">
        <v>161</v>
      </c>
      <c r="F147" s="485"/>
      <c r="G147" s="485"/>
      <c r="H147" s="485"/>
      <c r="I147" s="486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84" t="s">
        <v>171</v>
      </c>
      <c r="F148" s="485"/>
      <c r="G148" s="485"/>
      <c r="H148" s="485"/>
      <c r="I148" s="486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84" t="s">
        <v>161</v>
      </c>
      <c r="F149" s="485"/>
      <c r="G149" s="485"/>
      <c r="H149" s="485"/>
      <c r="I149" s="486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84" t="s">
        <v>161</v>
      </c>
      <c r="F150" s="485"/>
      <c r="G150" s="485"/>
      <c r="H150" s="485"/>
      <c r="I150" s="486"/>
      <c r="J150" s="44"/>
      <c r="K150" s="44"/>
      <c r="L150" s="44"/>
      <c r="M150" s="44"/>
      <c r="N150" s="44"/>
    </row>
    <row r="151" spans="1:16" s="12" customFormat="1" ht="28">
      <c r="A151" s="88"/>
      <c r="B151" s="552" t="s">
        <v>70</v>
      </c>
      <c r="C151" s="553"/>
      <c r="D151" s="475"/>
      <c r="E151" s="475"/>
      <c r="F151" s="475"/>
      <c r="G151" s="475"/>
      <c r="H151" s="475"/>
      <c r="I151" s="476"/>
      <c r="J151" s="44"/>
      <c r="K151" s="44"/>
    </row>
    <row r="152" spans="1:16" s="12" customFormat="1" ht="56.25" customHeight="1">
      <c r="A152" s="88"/>
      <c r="B152" s="547"/>
      <c r="C152" s="549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80" t="s">
        <v>162</v>
      </c>
      <c r="C153" s="581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82" t="s">
        <v>163</v>
      </c>
      <c r="C154" s="583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84" t="s">
        <v>71</v>
      </c>
      <c r="D157" s="585"/>
      <c r="E157" s="585"/>
      <c r="F157" s="585"/>
      <c r="G157" s="585"/>
      <c r="H157" s="585"/>
      <c r="I157" s="586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61" t="s">
        <v>164</v>
      </c>
      <c r="D158" s="568"/>
      <c r="E158" s="568"/>
      <c r="F158" s="568"/>
      <c r="G158" s="568"/>
      <c r="H158" s="568"/>
      <c r="I158" s="56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61" t="s">
        <v>165</v>
      </c>
      <c r="D159" s="568"/>
      <c r="E159" s="568"/>
      <c r="F159" s="568"/>
      <c r="G159" s="568"/>
      <c r="H159" s="568"/>
      <c r="I159" s="56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69" t="s">
        <v>164</v>
      </c>
      <c r="D160" s="570"/>
      <c r="E160" s="570"/>
      <c r="F160" s="570"/>
      <c r="G160" s="570"/>
      <c r="H160" s="570"/>
      <c r="I160" s="57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72"/>
      <c r="D161" s="573"/>
      <c r="E161" s="573"/>
      <c r="F161" s="573"/>
      <c r="G161" s="573"/>
      <c r="H161" s="573"/>
      <c r="I161" s="57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75"/>
      <c r="D162" s="576"/>
      <c r="E162" s="576"/>
      <c r="F162" s="576"/>
      <c r="G162" s="576"/>
      <c r="H162" s="576"/>
      <c r="I162" s="577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72" t="s">
        <v>78</v>
      </c>
      <c r="C164" s="472"/>
      <c r="D164" s="472"/>
      <c r="E164" s="472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78"/>
      <c r="B170" s="579"/>
      <c r="C170" s="579"/>
      <c r="D170" s="579"/>
      <c r="E170" s="579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41"/>
  <sheetViews>
    <sheetView view="pageBreakPreview" topLeftCell="A14" zoomScale="40" zoomScaleNormal="40" zoomScaleSheetLayoutView="40" zoomScalePageLayoutView="25" workbookViewId="0">
      <selection activeCell="G15" sqref="G15"/>
    </sheetView>
  </sheetViews>
  <sheetFormatPr defaultColWidth="9.1796875" defaultRowHeight="20"/>
  <cols>
    <col min="1" max="1" width="103.1796875" style="67" customWidth="1"/>
    <col min="2" max="3" width="101.453125" style="67" customWidth="1"/>
    <col min="4" max="16384" width="9.1796875" style="68"/>
  </cols>
  <sheetData>
    <row r="1" spans="1:3" s="58" customFormat="1" ht="67.5" customHeight="1">
      <c r="A1" s="56"/>
      <c r="B1" s="56"/>
      <c r="C1" s="56"/>
    </row>
    <row r="2" spans="1:3" s="58" customFormat="1" ht="37.5" customHeight="1">
      <c r="A2" s="57" t="str">
        <f>'[12]1. CUTTING DOCKET'!B6</f>
        <v xml:space="preserve">JOB NUMBER:  </v>
      </c>
      <c r="B2" s="57" t="str">
        <f>'[12]1. CUTTING DOCKET'!$D$6</f>
        <v>H06  SS25  S2604</v>
      </c>
      <c r="C2" s="57"/>
    </row>
    <row r="3" spans="1:3" s="58" customFormat="1" ht="37.5" customHeight="1">
      <c r="A3" s="59" t="str">
        <f>'[12]1. CUTTING DOCKET'!B7</f>
        <v xml:space="preserve">STYLE NUMBER: </v>
      </c>
      <c r="B3" s="59" t="str">
        <f>'1. CUTTING DOCKET'!D7</f>
        <v>H06-TS04K</v>
      </c>
      <c r="C3" s="59"/>
    </row>
    <row r="4" spans="1:3" s="58" customFormat="1" ht="37.5" customHeight="1">
      <c r="A4" s="59" t="str">
        <f>'[12]1. CUTTING DOCKET'!B8</f>
        <v xml:space="preserve">STYLE NAME : </v>
      </c>
      <c r="B4" s="59" t="str">
        <f>'1. CUTTING DOCKET'!D8</f>
        <v>CANADA TEE KIDS</v>
      </c>
      <c r="C4" s="59"/>
    </row>
    <row r="5" spans="1:3" s="58" customFormat="1" ht="76" customHeight="1">
      <c r="A5" s="199"/>
      <c r="B5" s="159" t="str">
        <f>'1. CUTTING DOCKET'!$D$18</f>
        <v>DARKEST NAVY</v>
      </c>
      <c r="C5" s="159" t="str">
        <f>'1. CUTTING DOCKET'!D$22</f>
        <v>ASH ROSE</v>
      </c>
    </row>
    <row r="6" spans="1:3" s="62" customFormat="1" ht="69.75" customHeight="1">
      <c r="A6" s="161" t="s">
        <v>32</v>
      </c>
      <c r="B6" s="340" t="str">
        <f>B5</f>
        <v>DARKEST NAVY</v>
      </c>
      <c r="C6" s="340" t="str">
        <f>C5</f>
        <v>ASH ROSE</v>
      </c>
    </row>
    <row r="7" spans="1:3" s="62" customFormat="1" ht="93" customHeight="1">
      <c r="A7" s="200" t="s">
        <v>33</v>
      </c>
      <c r="B7" s="665" t="str">
        <f>'1. CUTTING DOCKET'!B29</f>
        <v>100% COTTON SINGLE JERSEY 190GSM</v>
      </c>
      <c r="C7" s="666"/>
    </row>
    <row r="8" spans="1:3" s="62" customFormat="1" ht="212.5" customHeight="1">
      <c r="A8" s="162" t="s">
        <v>32</v>
      </c>
      <c r="B8" s="339"/>
      <c r="C8" s="339"/>
    </row>
    <row r="9" spans="1:3" s="62" customFormat="1" ht="94.5" customHeight="1">
      <c r="A9" s="161" t="str">
        <f>'1. CUTTING DOCKET'!B30</f>
        <v>RIB 1X1 - 260GSM</v>
      </c>
      <c r="B9" s="340" t="str">
        <f>B6</f>
        <v>DARKEST NAVY</v>
      </c>
      <c r="C9" s="340" t="str">
        <f>C6</f>
        <v>ASH ROSE</v>
      </c>
    </row>
    <row r="10" spans="1:3" s="62" customFormat="1" ht="212.5" customHeight="1">
      <c r="A10" s="162" t="s">
        <v>211</v>
      </c>
      <c r="B10" s="280"/>
      <c r="C10" s="280"/>
    </row>
    <row r="11" spans="1:3" s="62" customFormat="1" ht="65" customHeight="1">
      <c r="A11" s="161" t="s">
        <v>209</v>
      </c>
      <c r="B11" s="165" t="str">
        <f>B9</f>
        <v>DARKEST NAVY</v>
      </c>
      <c r="C11" s="165" t="str">
        <f>C9</f>
        <v>ASH ROSE</v>
      </c>
    </row>
    <row r="12" spans="1:3" s="62" customFormat="1" ht="87" customHeight="1">
      <c r="A12" s="267" t="s">
        <v>249</v>
      </c>
      <c r="B12" s="343"/>
      <c r="C12" s="343"/>
    </row>
    <row r="13" spans="1:3" s="62" customFormat="1" ht="127.5" customHeight="1">
      <c r="A13" s="277" t="str">
        <f>'1. CUTTING DOCKET'!B38</f>
        <v>NHÃN THÀNH PHẦN 100% COTTON
KÍCH THƯỚC: 82.2 *20 MM
CODE: CC-041</v>
      </c>
      <c r="B13" s="667" t="s">
        <v>89</v>
      </c>
      <c r="C13" s="668"/>
    </row>
    <row r="14" spans="1:3" s="62" customFormat="1" ht="318.5" customHeight="1">
      <c r="A14" s="341" t="s">
        <v>403</v>
      </c>
      <c r="B14" s="669"/>
      <c r="C14" s="670"/>
    </row>
    <row r="15" spans="1:3" s="62" customFormat="1" ht="80.5" customHeight="1">
      <c r="A15" s="277" t="str">
        <f>'[12]1. CUTTING DOCKET'!$B$35</f>
        <v>NHÃN HSCO SATIN
CODE: HSC-ML-0002</v>
      </c>
      <c r="B15" s="667" t="s">
        <v>89</v>
      </c>
      <c r="C15" s="668"/>
    </row>
    <row r="16" spans="1:3" s="62" customFormat="1" ht="176" customHeight="1">
      <c r="A16" s="278" t="s">
        <v>216</v>
      </c>
      <c r="B16" s="669"/>
      <c r="C16" s="670"/>
    </row>
    <row r="17" spans="1:3" s="62" customFormat="1" ht="73.5" customHeight="1">
      <c r="A17" s="277" t="str">
        <f>'1. CUTTING DOCKET'!B40</f>
        <v>NHÃN CHÍNH</v>
      </c>
      <c r="B17" s="667" t="s">
        <v>89</v>
      </c>
      <c r="C17" s="668"/>
    </row>
    <row r="18" spans="1:3" s="62" customFormat="1" ht="235" customHeight="1">
      <c r="A18" s="278" t="s">
        <v>439</v>
      </c>
      <c r="B18" s="671"/>
      <c r="C18" s="672"/>
    </row>
    <row r="19" spans="1:3" s="62" customFormat="1" ht="77" hidden="1" customHeight="1">
      <c r="A19" s="587" t="str">
        <f>'[12]1. CUTTING DOCKET'!B46</f>
        <v>ĐẠN BẮN TREO THẺ BÀI</v>
      </c>
      <c r="B19" s="338" t="s">
        <v>89</v>
      </c>
      <c r="C19" s="338" t="s">
        <v>89</v>
      </c>
    </row>
    <row r="20" spans="1:3" s="62" customFormat="1" ht="77" hidden="1" customHeight="1">
      <c r="A20" s="588"/>
      <c r="B20" s="161" t="s">
        <v>237</v>
      </c>
      <c r="C20" s="161" t="s">
        <v>237</v>
      </c>
    </row>
    <row r="21" spans="1:3" s="62" customFormat="1" ht="342" hidden="1" customHeight="1">
      <c r="A21" s="279" t="s">
        <v>238</v>
      </c>
      <c r="B21" s="280"/>
      <c r="C21" s="280"/>
    </row>
    <row r="22" spans="1:3" s="62" customFormat="1" ht="54.5" hidden="1" customHeight="1">
      <c r="A22" s="277" t="str">
        <f>'[12]1. CUTTING DOCKET'!B46</f>
        <v>ĐẠN BẮN TREO THẺ BÀI</v>
      </c>
      <c r="B22" s="342" t="s">
        <v>39</v>
      </c>
      <c r="C22" s="342" t="s">
        <v>39</v>
      </c>
    </row>
    <row r="23" spans="1:3" s="62" customFormat="1" ht="109" hidden="1" customHeight="1">
      <c r="A23" s="279" t="s">
        <v>239</v>
      </c>
      <c r="B23" s="280"/>
      <c r="C23" s="280"/>
    </row>
    <row r="24" spans="1:3" s="62" customFormat="1" ht="87.5" hidden="1" customHeight="1">
      <c r="A24" s="277" t="str">
        <f>'[12]1. CUTTING DOCKET'!B47</f>
        <v>STICKER BARCODE TẠI THẺ BÀI
KÍCH THƯỚC: 20CMX30CM</v>
      </c>
      <c r="B24" s="342" t="s">
        <v>89</v>
      </c>
      <c r="C24" s="342" t="s">
        <v>89</v>
      </c>
    </row>
    <row r="25" spans="1:3" s="62" customFormat="1" ht="180.5" hidden="1" customHeight="1">
      <c r="A25" s="279" t="s">
        <v>240</v>
      </c>
      <c r="B25" s="280"/>
      <c r="C25" s="280"/>
    </row>
    <row r="26" spans="1:3" s="62" customFormat="1" ht="105.5" hidden="1" customHeight="1">
      <c r="A26" s="277" t="str">
        <f>'[12]1. CUTTING DOCKET'!B48</f>
        <v>STICKER BARCODE TẠI POLY BAG
KÍCH THƯỚC: 35CMX55CM</v>
      </c>
      <c r="B26" s="342" t="str">
        <f>B24</f>
        <v>NỀN TRẮNG CHỮ ĐEN</v>
      </c>
      <c r="C26" s="342" t="str">
        <f>C24</f>
        <v>NỀN TRẮNG CHỮ ĐEN</v>
      </c>
    </row>
    <row r="27" spans="1:3" s="62" customFormat="1" ht="203" hidden="1" customHeight="1">
      <c r="A27" s="279" t="s">
        <v>241</v>
      </c>
      <c r="B27" s="280"/>
      <c r="C27" s="280"/>
    </row>
    <row r="28" spans="1:3" s="62" customFormat="1" ht="91.5" hidden="1" customHeight="1">
      <c r="A28" s="277" t="str">
        <f>'[12]1. CUTTING DOCKET'!B49</f>
        <v>STICKER CARTON CHI TIẾT TỪNG CỬA HÀNG</v>
      </c>
      <c r="B28" s="342" t="str">
        <f>B26</f>
        <v>NỀN TRẮNG CHỮ ĐEN</v>
      </c>
      <c r="C28" s="342" t="str">
        <f>C26</f>
        <v>NỀN TRẮNG CHỮ ĐEN</v>
      </c>
    </row>
    <row r="29" spans="1:3" s="62" customFormat="1" ht="164.5" hidden="1" customHeight="1">
      <c r="A29" s="279" t="s">
        <v>204</v>
      </c>
      <c r="B29" s="280"/>
      <c r="C29" s="280"/>
    </row>
    <row r="30" spans="1:3" s="62" customFormat="1" ht="51" hidden="1" customHeight="1">
      <c r="A30" s="277" t="str">
        <f>'[12]1. CUTTING DOCKET'!B50</f>
        <v>POLY BAG LỚN</v>
      </c>
      <c r="B30" s="342" t="s">
        <v>92</v>
      </c>
      <c r="C30" s="342" t="s">
        <v>92</v>
      </c>
    </row>
    <row r="31" spans="1:3" s="62" customFormat="1" ht="60.5" hidden="1" customHeight="1">
      <c r="A31" s="279" t="s">
        <v>242</v>
      </c>
      <c r="B31" s="280"/>
      <c r="C31" s="280"/>
    </row>
    <row r="32" spans="1:3" s="62" customFormat="1" ht="47.5" hidden="1" customHeight="1">
      <c r="A32" s="277" t="str">
        <f>'[12]1. CUTTING DOCKET'!B51</f>
        <v>POLY BAG THÙNG</v>
      </c>
      <c r="B32" s="342" t="s">
        <v>92</v>
      </c>
      <c r="C32" s="342" t="s">
        <v>92</v>
      </c>
    </row>
    <row r="33" spans="1:3" s="62" customFormat="1" ht="46.5" hidden="1" customHeight="1">
      <c r="A33" s="279" t="s">
        <v>243</v>
      </c>
      <c r="B33" s="280"/>
      <c r="C33" s="280"/>
    </row>
    <row r="34" spans="1:3" s="62" customFormat="1" ht="47.5" hidden="1" customHeight="1">
      <c r="A34" s="277" t="s">
        <v>226</v>
      </c>
      <c r="B34" s="342" t="s">
        <v>92</v>
      </c>
      <c r="C34" s="342" t="s">
        <v>92</v>
      </c>
    </row>
    <row r="35" spans="1:3" s="62" customFormat="1" ht="109.5" hidden="1" customHeight="1">
      <c r="A35" s="279" t="s">
        <v>203</v>
      </c>
      <c r="B35" s="280"/>
      <c r="C35" s="280"/>
    </row>
    <row r="36" spans="1:3" s="62" customFormat="1" ht="46.5" hidden="1" customHeight="1">
      <c r="A36" s="277" t="s">
        <v>235</v>
      </c>
      <c r="B36" s="342" t="s">
        <v>92</v>
      </c>
      <c r="C36" s="342" t="s">
        <v>92</v>
      </c>
    </row>
    <row r="37" spans="1:3" s="62" customFormat="1" ht="75.5" hidden="1" customHeight="1">
      <c r="A37" s="279" t="s">
        <v>203</v>
      </c>
      <c r="B37" s="280"/>
      <c r="C37" s="280"/>
    </row>
    <row r="38" spans="1:3" s="62" customFormat="1" ht="44" hidden="1" customHeight="1">
      <c r="A38" s="277" t="s">
        <v>227</v>
      </c>
      <c r="B38" s="342" t="s">
        <v>55</v>
      </c>
      <c r="C38" s="342" t="s">
        <v>55</v>
      </c>
    </row>
    <row r="39" spans="1:3" s="62" customFormat="1" ht="64.5" hidden="1" customHeight="1">
      <c r="A39" s="279" t="s">
        <v>244</v>
      </c>
      <c r="B39" s="280"/>
      <c r="C39" s="280"/>
    </row>
    <row r="40" spans="1:3" s="62" customFormat="1" ht="43.5" hidden="1" customHeight="1">
      <c r="A40" s="277" t="s">
        <v>202</v>
      </c>
      <c r="B40" s="342" t="str">
        <f>B38</f>
        <v>NATURAL</v>
      </c>
      <c r="C40" s="342" t="str">
        <f>C38</f>
        <v>NATURAL</v>
      </c>
    </row>
    <row r="41" spans="1:3" s="62" customFormat="1" ht="64" hidden="1" customHeight="1">
      <c r="A41" s="279" t="s">
        <v>243</v>
      </c>
      <c r="B41" s="280"/>
      <c r="C41" s="280"/>
    </row>
  </sheetData>
  <mergeCells count="8">
    <mergeCell ref="A19:A20"/>
    <mergeCell ref="B7:C7"/>
    <mergeCell ref="B13:C13"/>
    <mergeCell ref="B14:C14"/>
    <mergeCell ref="B15:C15"/>
    <mergeCell ref="B16:C16"/>
    <mergeCell ref="B17:C17"/>
    <mergeCell ref="B18:C18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4BE3C-F211-4E53-BDF8-DF6D05A625E5}">
  <dimension ref="A1:P43"/>
  <sheetViews>
    <sheetView view="pageBreakPreview" zoomScale="60" zoomScaleNormal="80" workbookViewId="0">
      <selection activeCell="T10" sqref="T10"/>
    </sheetView>
  </sheetViews>
  <sheetFormatPr defaultColWidth="11.7265625" defaultRowHeight="15.5"/>
  <cols>
    <col min="1" max="1" width="10.1796875" style="344" customWidth="1"/>
    <col min="2" max="2" width="27.08984375" style="344" customWidth="1"/>
    <col min="3" max="3" width="23" style="344" customWidth="1"/>
    <col min="4" max="4" width="9" style="344" customWidth="1"/>
    <col min="5" max="5" width="7.453125" style="344" customWidth="1"/>
    <col min="6" max="6" width="9.1796875" style="344" customWidth="1"/>
    <col min="7" max="7" width="9.26953125" style="344" customWidth="1"/>
    <col min="8" max="8" width="8.08984375" style="344" customWidth="1"/>
    <col min="9" max="9" width="8.54296875" style="344" customWidth="1"/>
    <col min="10" max="10" width="9.1796875" style="344" customWidth="1"/>
    <col min="11" max="11" width="7.90625" style="344" customWidth="1"/>
    <col min="12" max="12" width="8.36328125" style="344" customWidth="1"/>
    <col min="13" max="13" width="7.90625" style="344" customWidth="1"/>
    <col min="14" max="14" width="8.54296875" style="344" customWidth="1"/>
    <col min="15" max="15" width="8.453125" style="344" customWidth="1"/>
    <col min="16" max="16" width="9.1796875" style="344" customWidth="1"/>
    <col min="17" max="16384" width="11.7265625" style="344"/>
  </cols>
  <sheetData>
    <row r="1" spans="1:16">
      <c r="A1" s="589" t="s">
        <v>310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</row>
    <row r="2" spans="1:16">
      <c r="A2" s="589" t="s">
        <v>440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</row>
    <row r="3" spans="1:16">
      <c r="A3" s="345" t="s">
        <v>312</v>
      </c>
      <c r="B3" s="344" t="str">
        <f>[13]Summary!B3</f>
        <v>Tourist Tee Kids</v>
      </c>
      <c r="F3" s="344" t="str">
        <f>[13]Summary!E3</f>
        <v>Base Size</v>
      </c>
      <c r="J3" s="344" t="s">
        <v>314</v>
      </c>
      <c r="K3" s="590">
        <f>[13]Summary!I3</f>
        <v>45506</v>
      </c>
      <c r="L3" s="590"/>
      <c r="O3" s="346"/>
      <c r="P3" s="360"/>
    </row>
    <row r="4" spans="1:16">
      <c r="A4" s="345" t="s">
        <v>315</v>
      </c>
      <c r="B4" s="344" t="str">
        <f>[13]Summary!B4</f>
        <v>TBD</v>
      </c>
      <c r="F4" s="344" t="s">
        <v>316</v>
      </c>
      <c r="H4" s="344" t="str">
        <f>[13]Summary!F4</f>
        <v>Kids Apparel</v>
      </c>
      <c r="J4" s="344" t="s">
        <v>317</v>
      </c>
      <c r="K4" s="344" t="str">
        <f>[13]Summary!I4</f>
        <v>New</v>
      </c>
      <c r="O4" s="346"/>
      <c r="P4" s="361"/>
    </row>
    <row r="5" spans="1:16" ht="16" thickBot="1">
      <c r="A5" s="345" t="s">
        <v>319</v>
      </c>
      <c r="B5" s="344" t="str">
        <f>[13]Summary!B5</f>
        <v>2024 S4</v>
      </c>
      <c r="F5" s="344" t="s">
        <v>321</v>
      </c>
      <c r="H5" s="344" t="str">
        <f>[13]Summary!F5</f>
        <v>BJ Kang</v>
      </c>
      <c r="J5" s="344" t="s">
        <v>441</v>
      </c>
      <c r="K5" s="344" t="s">
        <v>455</v>
      </c>
      <c r="O5" s="346"/>
      <c r="P5" s="362"/>
    </row>
    <row r="6" spans="1:16" ht="16" thickBot="1">
      <c r="A6" s="591" t="s">
        <v>440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93"/>
    </row>
    <row r="7" spans="1:16">
      <c r="A7" s="363" t="s">
        <v>415</v>
      </c>
      <c r="B7" s="363" t="s">
        <v>443</v>
      </c>
      <c r="C7" s="363"/>
      <c r="D7" s="363" t="s">
        <v>416</v>
      </c>
      <c r="E7" s="363" t="s">
        <v>444</v>
      </c>
      <c r="F7" s="364" t="s">
        <v>404</v>
      </c>
      <c r="G7" s="358" t="s">
        <v>442</v>
      </c>
      <c r="H7" s="365" t="s">
        <v>445</v>
      </c>
      <c r="I7" s="364" t="s">
        <v>405</v>
      </c>
      <c r="J7" s="358" t="s">
        <v>442</v>
      </c>
      <c r="K7" s="364" t="s">
        <v>406</v>
      </c>
      <c r="L7" s="358" t="s">
        <v>442</v>
      </c>
      <c r="M7" s="364" t="s">
        <v>407</v>
      </c>
      <c r="N7" s="358" t="s">
        <v>442</v>
      </c>
      <c r="O7" s="364" t="s">
        <v>408</v>
      </c>
      <c r="P7" s="358" t="s">
        <v>442</v>
      </c>
    </row>
    <row r="8" spans="1:16">
      <c r="A8" s="366">
        <v>1</v>
      </c>
      <c r="B8" s="367" t="s">
        <v>417</v>
      </c>
      <c r="C8" s="367" t="s">
        <v>456</v>
      </c>
      <c r="D8" s="368" t="s">
        <v>339</v>
      </c>
      <c r="E8" s="368"/>
      <c r="F8" s="369">
        <f>I8-2.5</f>
        <v>15</v>
      </c>
      <c r="G8" s="348">
        <v>15</v>
      </c>
      <c r="H8" s="370">
        <v>14.5</v>
      </c>
      <c r="I8" s="369">
        <f>K8-2.5</f>
        <v>17.5</v>
      </c>
      <c r="J8" s="348">
        <v>17.5</v>
      </c>
      <c r="K8" s="371">
        <v>20</v>
      </c>
      <c r="L8" s="349">
        <v>20</v>
      </c>
      <c r="M8" s="369">
        <f>K8+1</f>
        <v>21</v>
      </c>
      <c r="N8" s="348">
        <v>21</v>
      </c>
      <c r="O8" s="369">
        <f>M8+1</f>
        <v>22</v>
      </c>
      <c r="P8" s="348">
        <v>22</v>
      </c>
    </row>
    <row r="9" spans="1:16">
      <c r="A9" s="372"/>
      <c r="B9" s="373"/>
      <c r="C9" s="373"/>
      <c r="D9" s="374"/>
      <c r="E9" s="374"/>
      <c r="F9" s="375"/>
      <c r="G9" s="350"/>
      <c r="H9" s="351">
        <v>-3</v>
      </c>
      <c r="I9" s="375"/>
      <c r="J9" s="350"/>
      <c r="K9" s="375"/>
      <c r="L9" s="350"/>
      <c r="M9" s="375"/>
      <c r="N9" s="350"/>
      <c r="O9" s="375"/>
      <c r="P9" s="350"/>
    </row>
    <row r="10" spans="1:16" ht="26">
      <c r="A10" s="366">
        <v>2</v>
      </c>
      <c r="B10" s="367" t="s">
        <v>418</v>
      </c>
      <c r="C10" s="367" t="s">
        <v>457</v>
      </c>
      <c r="D10" s="368" t="s">
        <v>419</v>
      </c>
      <c r="E10" s="368"/>
      <c r="F10" s="376">
        <f>I10-W10</f>
        <v>0.625</v>
      </c>
      <c r="G10" s="348">
        <v>0.75</v>
      </c>
      <c r="H10" s="370"/>
      <c r="I10" s="376">
        <f>K10-1/8</f>
        <v>0.625</v>
      </c>
      <c r="J10" s="348">
        <v>0.75</v>
      </c>
      <c r="K10" s="377">
        <v>0.75</v>
      </c>
      <c r="L10" s="352">
        <v>0.75</v>
      </c>
      <c r="M10" s="376">
        <f>K10+Z10</f>
        <v>0.75</v>
      </c>
      <c r="N10" s="348">
        <v>0.75</v>
      </c>
      <c r="O10" s="376">
        <f>M10+Z10</f>
        <v>0.75</v>
      </c>
      <c r="P10" s="348">
        <v>0.75</v>
      </c>
    </row>
    <row r="11" spans="1:16" ht="26">
      <c r="A11" s="366">
        <v>3</v>
      </c>
      <c r="B11" s="367" t="s">
        <v>420</v>
      </c>
      <c r="C11" s="367" t="s">
        <v>458</v>
      </c>
      <c r="D11" s="368" t="s">
        <v>330</v>
      </c>
      <c r="E11" s="368"/>
      <c r="F11" s="376">
        <f>I11-1/4</f>
        <v>5.75</v>
      </c>
      <c r="G11" s="348">
        <v>6</v>
      </c>
      <c r="H11" s="370"/>
      <c r="I11" s="376">
        <f>K11-1/4</f>
        <v>6</v>
      </c>
      <c r="J11" s="348">
        <v>6.5</v>
      </c>
      <c r="K11" s="378">
        <v>6.25</v>
      </c>
      <c r="L11" s="349">
        <v>6.375</v>
      </c>
      <c r="M11" s="376">
        <f>K11+1/2</f>
        <v>6.75</v>
      </c>
      <c r="N11" s="348">
        <v>6.75</v>
      </c>
      <c r="O11" s="376">
        <f>M11+1/2</f>
        <v>7.25</v>
      </c>
      <c r="P11" s="348">
        <v>7.5</v>
      </c>
    </row>
    <row r="12" spans="1:16" ht="26">
      <c r="A12" s="366">
        <v>4</v>
      </c>
      <c r="B12" s="367" t="s">
        <v>421</v>
      </c>
      <c r="C12" s="367" t="s">
        <v>459</v>
      </c>
      <c r="D12" s="368" t="s">
        <v>419</v>
      </c>
      <c r="E12" s="368"/>
      <c r="F12" s="376">
        <f>I12-W12</f>
        <v>1.25</v>
      </c>
      <c r="G12" s="348">
        <v>1.5</v>
      </c>
      <c r="H12" s="370"/>
      <c r="I12" s="376">
        <f>K12-1/8</f>
        <v>1.25</v>
      </c>
      <c r="J12" s="348">
        <v>1.375</v>
      </c>
      <c r="K12" s="378">
        <v>1.375</v>
      </c>
      <c r="L12" s="349">
        <v>1.5</v>
      </c>
      <c r="M12" s="376">
        <f>K12+Z12</f>
        <v>1.375</v>
      </c>
      <c r="N12" s="348">
        <v>1.5</v>
      </c>
      <c r="O12" s="376">
        <f>M12+Z12</f>
        <v>1.375</v>
      </c>
      <c r="P12" s="348">
        <v>1.5</v>
      </c>
    </row>
    <row r="13" spans="1:16" ht="26">
      <c r="A13" s="366">
        <v>5</v>
      </c>
      <c r="B13" s="367" t="s">
        <v>422</v>
      </c>
      <c r="C13" s="367" t="s">
        <v>460</v>
      </c>
      <c r="D13" s="368" t="s">
        <v>423</v>
      </c>
      <c r="E13" s="379">
        <v>0.25</v>
      </c>
      <c r="F13" s="376">
        <f>I13-1/4</f>
        <v>2.875</v>
      </c>
      <c r="G13" s="348">
        <v>3</v>
      </c>
      <c r="H13" s="370"/>
      <c r="I13" s="376">
        <f>K13-1/4</f>
        <v>3.125</v>
      </c>
      <c r="J13" s="348">
        <v>3.125</v>
      </c>
      <c r="K13" s="378">
        <v>3.375</v>
      </c>
      <c r="L13" s="349">
        <v>3.375</v>
      </c>
      <c r="M13" s="376">
        <f>K13+1/4</f>
        <v>3.625</v>
      </c>
      <c r="N13" s="348">
        <v>3.625</v>
      </c>
      <c r="O13" s="376">
        <f>M13+Z13</f>
        <v>3.625</v>
      </c>
      <c r="P13" s="380">
        <v>3.625</v>
      </c>
    </row>
    <row r="14" spans="1:16" ht="26">
      <c r="A14" s="366">
        <v>6</v>
      </c>
      <c r="B14" s="367" t="s">
        <v>424</v>
      </c>
      <c r="C14" s="367" t="s">
        <v>461</v>
      </c>
      <c r="D14" s="368" t="s">
        <v>339</v>
      </c>
      <c r="E14" s="379"/>
      <c r="F14" s="369">
        <f>I14-1.5</f>
        <v>11.25</v>
      </c>
      <c r="G14" s="348">
        <v>11.5</v>
      </c>
      <c r="H14" s="370">
        <v>10.75</v>
      </c>
      <c r="I14" s="369">
        <f t="shared" ref="I14:I18" si="0">K14-1.5</f>
        <v>12.75</v>
      </c>
      <c r="J14" s="348">
        <v>13</v>
      </c>
      <c r="K14" s="371">
        <v>14.25</v>
      </c>
      <c r="L14" s="349">
        <v>14.5</v>
      </c>
      <c r="M14" s="369">
        <f>K14+3/4</f>
        <v>15</v>
      </c>
      <c r="N14" s="348">
        <v>14.875</v>
      </c>
      <c r="O14" s="369">
        <f t="shared" ref="O14:O18" si="1">M14+3/4</f>
        <v>15.75</v>
      </c>
      <c r="P14" s="348">
        <v>15.5</v>
      </c>
    </row>
    <row r="15" spans="1:16">
      <c r="A15" s="372"/>
      <c r="B15" s="373"/>
      <c r="C15" s="373"/>
      <c r="D15" s="374"/>
      <c r="E15" s="381"/>
      <c r="F15" s="375"/>
      <c r="G15" s="350"/>
      <c r="H15" s="351">
        <v>-2</v>
      </c>
      <c r="I15" s="375"/>
      <c r="J15" s="350"/>
      <c r="K15" s="375"/>
      <c r="L15" s="350"/>
      <c r="M15" s="375"/>
      <c r="N15" s="350"/>
      <c r="O15" s="375"/>
      <c r="P15" s="350"/>
    </row>
    <row r="16" spans="1:16" ht="26">
      <c r="A16" s="366">
        <v>7</v>
      </c>
      <c r="B16" s="367" t="s">
        <v>425</v>
      </c>
      <c r="C16" s="367" t="s">
        <v>462</v>
      </c>
      <c r="D16" s="368" t="s">
        <v>339</v>
      </c>
      <c r="E16" s="368"/>
      <c r="F16" s="369">
        <f>I16-1.5</f>
        <v>10.75</v>
      </c>
      <c r="G16" s="348">
        <v>11.125</v>
      </c>
      <c r="H16" s="370">
        <v>10.25</v>
      </c>
      <c r="I16" s="369">
        <f t="shared" si="0"/>
        <v>12.25</v>
      </c>
      <c r="J16" s="348">
        <v>12</v>
      </c>
      <c r="K16" s="371">
        <v>13.75</v>
      </c>
      <c r="L16" s="349">
        <v>13.75</v>
      </c>
      <c r="M16" s="369">
        <f>K16+3/4</f>
        <v>14.5</v>
      </c>
      <c r="N16" s="382">
        <v>14.25</v>
      </c>
      <c r="O16" s="369">
        <f t="shared" si="1"/>
        <v>15.25</v>
      </c>
      <c r="P16" s="348">
        <v>15</v>
      </c>
    </row>
    <row r="17" spans="1:16">
      <c r="A17" s="372"/>
      <c r="B17" s="373"/>
      <c r="C17" s="373"/>
      <c r="D17" s="374"/>
      <c r="E17" s="374"/>
      <c r="F17" s="375"/>
      <c r="G17" s="350"/>
      <c r="H17" s="351">
        <v>-2</v>
      </c>
      <c r="I17" s="375"/>
      <c r="J17" s="350"/>
      <c r="K17" s="375"/>
      <c r="L17" s="350"/>
      <c r="M17" s="375"/>
      <c r="N17" s="383"/>
      <c r="O17" s="375"/>
      <c r="P17" s="350"/>
    </row>
    <row r="18" spans="1:16" ht="26">
      <c r="A18" s="366">
        <v>8</v>
      </c>
      <c r="B18" s="367" t="s">
        <v>426</v>
      </c>
      <c r="C18" s="367" t="s">
        <v>463</v>
      </c>
      <c r="D18" s="368" t="s">
        <v>339</v>
      </c>
      <c r="E18" s="368"/>
      <c r="F18" s="369">
        <f>I18-1.5</f>
        <v>10.75</v>
      </c>
      <c r="G18" s="348">
        <v>11.5</v>
      </c>
      <c r="H18" s="370">
        <v>10.25</v>
      </c>
      <c r="I18" s="369">
        <f t="shared" si="0"/>
        <v>12.25</v>
      </c>
      <c r="J18" s="348">
        <v>12.5</v>
      </c>
      <c r="K18" s="371">
        <v>13.75</v>
      </c>
      <c r="L18" s="349">
        <v>13.75</v>
      </c>
      <c r="M18" s="369">
        <f>K18+3/4</f>
        <v>14.5</v>
      </c>
      <c r="N18" s="348">
        <v>14.25</v>
      </c>
      <c r="O18" s="369">
        <f t="shared" si="1"/>
        <v>15.25</v>
      </c>
      <c r="P18" s="348">
        <v>15</v>
      </c>
    </row>
    <row r="19" spans="1:16">
      <c r="A19" s="372"/>
      <c r="B19" s="373"/>
      <c r="C19" s="373"/>
      <c r="D19" s="374"/>
      <c r="E19" s="374"/>
      <c r="F19" s="375"/>
      <c r="G19" s="350"/>
      <c r="H19" s="351">
        <v>-2</v>
      </c>
      <c r="I19" s="375"/>
      <c r="J19" s="350"/>
      <c r="K19" s="375"/>
      <c r="L19" s="350"/>
      <c r="M19" s="375"/>
      <c r="N19" s="350"/>
      <c r="O19" s="375"/>
      <c r="P19" s="350"/>
    </row>
    <row r="20" spans="1:16" ht="26">
      <c r="A20" s="366">
        <v>9</v>
      </c>
      <c r="B20" s="367" t="s">
        <v>427</v>
      </c>
      <c r="C20" s="367" t="s">
        <v>464</v>
      </c>
      <c r="D20" s="368" t="s">
        <v>339</v>
      </c>
      <c r="E20" s="368"/>
      <c r="F20" s="369">
        <f>I20-3</f>
        <v>25</v>
      </c>
      <c r="G20" s="348">
        <v>25.5</v>
      </c>
      <c r="H20" s="370">
        <v>24</v>
      </c>
      <c r="I20" s="369">
        <f>K20-3</f>
        <v>28</v>
      </c>
      <c r="J20" s="348">
        <v>29</v>
      </c>
      <c r="K20" s="371">
        <v>31</v>
      </c>
      <c r="L20" s="349">
        <v>31.25</v>
      </c>
      <c r="M20" s="369">
        <f>K20+1.5</f>
        <v>32.5</v>
      </c>
      <c r="N20" s="348">
        <v>32.5</v>
      </c>
      <c r="O20" s="369">
        <f>M20+1.5</f>
        <v>34</v>
      </c>
      <c r="P20" s="348">
        <v>34</v>
      </c>
    </row>
    <row r="21" spans="1:16">
      <c r="A21" s="372"/>
      <c r="B21" s="373"/>
      <c r="C21" s="373"/>
      <c r="D21" s="374"/>
      <c r="E21" s="374"/>
      <c r="F21" s="375"/>
      <c r="G21" s="350"/>
      <c r="H21" s="351">
        <v>-4</v>
      </c>
      <c r="I21" s="375"/>
      <c r="J21" s="350"/>
      <c r="K21" s="375"/>
      <c r="L21" s="350"/>
      <c r="M21" s="375"/>
      <c r="N21" s="350"/>
      <c r="O21" s="375"/>
      <c r="P21" s="350"/>
    </row>
    <row r="22" spans="1:16" ht="26">
      <c r="A22" s="366">
        <v>10</v>
      </c>
      <c r="B22" s="367" t="s">
        <v>428</v>
      </c>
      <c r="C22" s="367" t="s">
        <v>465</v>
      </c>
      <c r="D22" s="368" t="s">
        <v>339</v>
      </c>
      <c r="E22" s="368"/>
      <c r="F22" s="369">
        <f>I22-3</f>
        <v>25</v>
      </c>
      <c r="G22" s="348">
        <v>25</v>
      </c>
      <c r="H22" s="370">
        <v>24</v>
      </c>
      <c r="I22" s="369">
        <f>K22-3</f>
        <v>28</v>
      </c>
      <c r="J22" s="348">
        <v>28</v>
      </c>
      <c r="K22" s="371">
        <v>31</v>
      </c>
      <c r="L22" s="349">
        <v>31</v>
      </c>
      <c r="M22" s="369">
        <f>K22+1.5</f>
        <v>32.5</v>
      </c>
      <c r="N22" s="348">
        <v>32</v>
      </c>
      <c r="O22" s="369">
        <f>M22+1.5</f>
        <v>34</v>
      </c>
      <c r="P22" s="348">
        <v>33</v>
      </c>
    </row>
    <row r="23" spans="1:16">
      <c r="A23" s="372"/>
      <c r="B23" s="373"/>
      <c r="C23" s="373"/>
      <c r="D23" s="374"/>
      <c r="E23" s="374"/>
      <c r="F23" s="375"/>
      <c r="G23" s="350"/>
      <c r="H23" s="351">
        <v>-4</v>
      </c>
      <c r="I23" s="375"/>
      <c r="J23" s="350"/>
      <c r="K23" s="375"/>
      <c r="L23" s="350"/>
      <c r="M23" s="375"/>
      <c r="N23" s="350"/>
      <c r="O23" s="375"/>
      <c r="P23" s="350"/>
    </row>
    <row r="24" spans="1:16" ht="39">
      <c r="A24" s="366">
        <v>11</v>
      </c>
      <c r="B24" s="367" t="s">
        <v>429</v>
      </c>
      <c r="C24" s="367" t="s">
        <v>466</v>
      </c>
      <c r="D24" s="368" t="s">
        <v>330</v>
      </c>
      <c r="E24" s="368"/>
      <c r="F24" s="376">
        <f>I24-W24</f>
        <v>0.375</v>
      </c>
      <c r="G24" s="348">
        <v>0.375</v>
      </c>
      <c r="H24" s="370"/>
      <c r="I24" s="376">
        <f>K24-X24</f>
        <v>0.375</v>
      </c>
      <c r="J24" s="348">
        <v>0.375</v>
      </c>
      <c r="K24" s="384">
        <v>0.375</v>
      </c>
      <c r="L24" s="353">
        <v>0.375</v>
      </c>
      <c r="M24" s="376">
        <f>K24+Z24</f>
        <v>0.375</v>
      </c>
      <c r="N24" s="348">
        <v>0.375</v>
      </c>
      <c r="O24" s="376">
        <f>M24+Z24</f>
        <v>0.375</v>
      </c>
      <c r="P24" s="348">
        <v>0.375</v>
      </c>
    </row>
    <row r="25" spans="1:16" ht="39">
      <c r="A25" s="366">
        <v>12</v>
      </c>
      <c r="B25" s="367" t="s">
        <v>430</v>
      </c>
      <c r="C25" s="367" t="s">
        <v>252</v>
      </c>
      <c r="D25" s="368" t="s">
        <v>330</v>
      </c>
      <c r="E25" s="368"/>
      <c r="F25" s="369">
        <f>I25-3/8</f>
        <v>0.5</v>
      </c>
      <c r="G25" s="348">
        <v>0.75</v>
      </c>
      <c r="H25" s="370"/>
      <c r="I25" s="369">
        <f t="shared" ref="I25:I28" si="2">K25-3/8</f>
        <v>0.875</v>
      </c>
      <c r="J25" s="348">
        <v>0.875</v>
      </c>
      <c r="K25" s="371">
        <v>1.25</v>
      </c>
      <c r="L25" s="349">
        <v>1.25</v>
      </c>
      <c r="M25" s="369">
        <f>K25+Z25</f>
        <v>1.25</v>
      </c>
      <c r="N25" s="348">
        <v>1.25</v>
      </c>
      <c r="O25" s="369">
        <f>M25+1/8</f>
        <v>1.375</v>
      </c>
      <c r="P25" s="348">
        <v>1.375</v>
      </c>
    </row>
    <row r="26" spans="1:16" ht="39">
      <c r="A26" s="366">
        <v>13</v>
      </c>
      <c r="B26" s="367" t="s">
        <v>431</v>
      </c>
      <c r="C26" s="367" t="s">
        <v>447</v>
      </c>
      <c r="D26" s="368" t="s">
        <v>330</v>
      </c>
      <c r="E26" s="368"/>
      <c r="F26" s="369">
        <f>I26-3/8</f>
        <v>6</v>
      </c>
      <c r="G26" s="359">
        <v>6.25</v>
      </c>
      <c r="H26" s="385">
        <v>5.875</v>
      </c>
      <c r="I26" s="369">
        <f t="shared" si="2"/>
        <v>6.375</v>
      </c>
      <c r="J26" s="348">
        <v>6.875</v>
      </c>
      <c r="K26" s="371">
        <v>6.75</v>
      </c>
      <c r="L26" s="349">
        <v>7</v>
      </c>
      <c r="M26" s="369">
        <f>K26+3/8</f>
        <v>7.125</v>
      </c>
      <c r="N26" s="348">
        <v>8</v>
      </c>
      <c r="O26" s="369">
        <f>M26+3/8</f>
        <v>7.5</v>
      </c>
      <c r="P26" s="348">
        <v>8.25</v>
      </c>
    </row>
    <row r="27" spans="1:16">
      <c r="A27" s="372"/>
      <c r="B27" s="373"/>
      <c r="C27" s="373"/>
      <c r="D27" s="374"/>
      <c r="E27" s="374"/>
      <c r="F27" s="375"/>
      <c r="G27" s="386"/>
      <c r="H27" s="387">
        <v>-0.5</v>
      </c>
      <c r="I27" s="375"/>
      <c r="J27" s="350"/>
      <c r="K27" s="375"/>
      <c r="L27" s="350"/>
      <c r="M27" s="375"/>
      <c r="N27" s="350"/>
      <c r="O27" s="375"/>
      <c r="P27" s="350"/>
    </row>
    <row r="28" spans="1:16" ht="26">
      <c r="A28" s="366">
        <v>14</v>
      </c>
      <c r="B28" s="367" t="s">
        <v>432</v>
      </c>
      <c r="C28" s="367" t="s">
        <v>467</v>
      </c>
      <c r="D28" s="368" t="s">
        <v>330</v>
      </c>
      <c r="E28" s="368"/>
      <c r="F28" s="376">
        <f>I28-3/8</f>
        <v>4.5</v>
      </c>
      <c r="G28" s="348">
        <v>4.5</v>
      </c>
      <c r="H28" s="370">
        <v>4.25</v>
      </c>
      <c r="I28" s="376">
        <f t="shared" si="2"/>
        <v>4.875</v>
      </c>
      <c r="J28" s="348">
        <v>4.875</v>
      </c>
      <c r="K28" s="388" t="s">
        <v>433</v>
      </c>
      <c r="L28" s="354" t="s">
        <v>433</v>
      </c>
      <c r="M28" s="376">
        <f>K28+3/8</f>
        <v>5.625</v>
      </c>
      <c r="N28" s="348">
        <v>5.625</v>
      </c>
      <c r="O28" s="376">
        <f>M28+3/8</f>
        <v>6</v>
      </c>
      <c r="P28" s="348">
        <v>6</v>
      </c>
    </row>
    <row r="29" spans="1:16">
      <c r="A29" s="372"/>
      <c r="B29" s="373"/>
      <c r="C29" s="373"/>
      <c r="D29" s="374"/>
      <c r="E29" s="374"/>
      <c r="F29" s="389"/>
      <c r="G29" s="350"/>
      <c r="H29" s="351">
        <v>-0.625</v>
      </c>
      <c r="I29" s="389"/>
      <c r="J29" s="350"/>
      <c r="K29" s="390"/>
      <c r="L29" s="391"/>
      <c r="M29" s="389"/>
      <c r="N29" s="350"/>
      <c r="O29" s="389"/>
      <c r="P29" s="350"/>
    </row>
    <row r="30" spans="1:16" ht="26">
      <c r="A30" s="366">
        <v>15</v>
      </c>
      <c r="B30" s="367" t="s">
        <v>434</v>
      </c>
      <c r="C30" s="367" t="s">
        <v>468</v>
      </c>
      <c r="D30" s="368" t="s">
        <v>330</v>
      </c>
      <c r="E30" s="368"/>
      <c r="F30" s="369">
        <f>I30-3/4</f>
        <v>9.75</v>
      </c>
      <c r="G30" s="348">
        <v>10</v>
      </c>
      <c r="H30" s="370">
        <v>9.5</v>
      </c>
      <c r="I30" s="369">
        <f>K30-3/4</f>
        <v>10.5</v>
      </c>
      <c r="J30" s="348">
        <v>11</v>
      </c>
      <c r="K30" s="371">
        <v>11.25</v>
      </c>
      <c r="L30" s="349">
        <v>11.25</v>
      </c>
      <c r="M30" s="369">
        <f>K30+3/4</f>
        <v>12</v>
      </c>
      <c r="N30" s="348">
        <v>12.5</v>
      </c>
      <c r="O30" s="369">
        <f>M30+3/4</f>
        <v>12.75</v>
      </c>
      <c r="P30" s="348">
        <v>13</v>
      </c>
    </row>
    <row r="31" spans="1:16">
      <c r="A31" s="372"/>
      <c r="B31" s="373"/>
      <c r="C31" s="373"/>
      <c r="D31" s="374"/>
      <c r="E31" s="374"/>
      <c r="F31" s="375"/>
      <c r="G31" s="350"/>
      <c r="H31" s="351">
        <v>-1</v>
      </c>
      <c r="I31" s="375"/>
      <c r="J31" s="350"/>
      <c r="K31" s="375"/>
      <c r="L31" s="350"/>
      <c r="M31" s="375"/>
      <c r="N31" s="350"/>
      <c r="O31" s="375"/>
      <c r="P31" s="350"/>
    </row>
    <row r="32" spans="1:16" ht="26">
      <c r="A32" s="366">
        <v>16</v>
      </c>
      <c r="B32" s="367" t="s">
        <v>435</v>
      </c>
      <c r="C32" s="367" t="s">
        <v>448</v>
      </c>
      <c r="D32" s="392" t="s">
        <v>330</v>
      </c>
      <c r="E32" s="392"/>
      <c r="F32" s="369">
        <f>I32-3/4</f>
        <v>9</v>
      </c>
      <c r="G32" s="348">
        <v>9</v>
      </c>
      <c r="H32" s="370">
        <v>8.75</v>
      </c>
      <c r="I32" s="369">
        <f>K32-3/4</f>
        <v>9.75</v>
      </c>
      <c r="J32" s="348">
        <v>10</v>
      </c>
      <c r="K32" s="371">
        <v>10.5</v>
      </c>
      <c r="L32" s="349">
        <v>10.5</v>
      </c>
      <c r="M32" s="369">
        <f>K32+3/4</f>
        <v>11.25</v>
      </c>
      <c r="N32" s="348">
        <v>11.25</v>
      </c>
      <c r="O32" s="369">
        <f>M32+3/4</f>
        <v>12</v>
      </c>
      <c r="P32" s="348">
        <v>12</v>
      </c>
    </row>
    <row r="33" spans="1:16">
      <c r="A33" s="372"/>
      <c r="B33" s="373"/>
      <c r="C33" s="373"/>
      <c r="D33" s="393"/>
      <c r="E33" s="393"/>
      <c r="F33" s="375"/>
      <c r="G33" s="350"/>
      <c r="H33" s="351">
        <v>-1</v>
      </c>
      <c r="I33" s="375"/>
      <c r="J33" s="350"/>
      <c r="K33" s="375"/>
      <c r="L33" s="350"/>
      <c r="M33" s="375"/>
      <c r="N33" s="350"/>
      <c r="O33" s="375"/>
      <c r="P33" s="350"/>
    </row>
    <row r="34" spans="1:16" ht="26">
      <c r="A34" s="366">
        <v>17</v>
      </c>
      <c r="B34" s="367" t="s">
        <v>436</v>
      </c>
      <c r="C34" s="367" t="s">
        <v>469</v>
      </c>
      <c r="D34" s="392" t="s">
        <v>336</v>
      </c>
      <c r="E34" s="392"/>
      <c r="F34" s="376">
        <f>I34-W34</f>
        <v>0.75</v>
      </c>
      <c r="G34" s="348">
        <v>0.75</v>
      </c>
      <c r="H34" s="370"/>
      <c r="I34" s="376">
        <f>K34-X34</f>
        <v>0.75</v>
      </c>
      <c r="J34" s="348">
        <v>0.75</v>
      </c>
      <c r="K34" s="378">
        <v>0.75</v>
      </c>
      <c r="L34" s="349">
        <v>0.75</v>
      </c>
      <c r="M34" s="376">
        <f>K34+Z34</f>
        <v>0.75</v>
      </c>
      <c r="N34" s="348">
        <v>0.75</v>
      </c>
      <c r="O34" s="376">
        <f>M34+Z34</f>
        <v>0.75</v>
      </c>
      <c r="P34" s="348">
        <v>0.75</v>
      </c>
    </row>
    <row r="35" spans="1:16" ht="29" customHeight="1">
      <c r="A35" s="394">
        <v>18</v>
      </c>
      <c r="B35" s="395" t="s">
        <v>450</v>
      </c>
      <c r="C35" s="395" t="s">
        <v>470</v>
      </c>
      <c r="D35" s="396"/>
      <c r="E35" s="396"/>
      <c r="F35" s="397">
        <v>1.625</v>
      </c>
      <c r="G35" s="397"/>
      <c r="H35" s="398"/>
      <c r="I35" s="397">
        <v>1.625</v>
      </c>
      <c r="J35" s="397"/>
      <c r="K35" s="397">
        <v>1.875</v>
      </c>
      <c r="L35" s="397"/>
      <c r="M35" s="397">
        <v>2.125</v>
      </c>
      <c r="N35" s="397"/>
      <c r="O35" s="397">
        <v>2.375</v>
      </c>
      <c r="P35" s="399"/>
    </row>
    <row r="37" spans="1:16">
      <c r="A37" s="344" t="s">
        <v>471</v>
      </c>
      <c r="B37" s="344" t="s">
        <v>472</v>
      </c>
    </row>
    <row r="38" spans="1:16">
      <c r="A38" s="344" t="s">
        <v>473</v>
      </c>
      <c r="B38" s="344" t="s">
        <v>474</v>
      </c>
    </row>
    <row r="40" spans="1:16">
      <c r="A40" s="344" t="s">
        <v>475</v>
      </c>
      <c r="B40" s="344" t="s">
        <v>476</v>
      </c>
      <c r="D40" s="400" t="s">
        <v>477</v>
      </c>
      <c r="E40" s="400"/>
      <c r="F40" s="400"/>
    </row>
    <row r="41" spans="1:16">
      <c r="B41" s="344" t="s">
        <v>478</v>
      </c>
      <c r="D41" s="400" t="s">
        <v>479</v>
      </c>
      <c r="E41" s="400"/>
      <c r="F41" s="400"/>
    </row>
    <row r="43" spans="1:16">
      <c r="A43" s="344" t="s">
        <v>480</v>
      </c>
    </row>
  </sheetData>
  <mergeCells count="4">
    <mergeCell ref="A1:P1"/>
    <mergeCell ref="A2:P2"/>
    <mergeCell ref="K3:L3"/>
    <mergeCell ref="A6:P6"/>
  </mergeCells>
  <pageMargins left="0.70866141732283505" right="0.70866141732283505" top="0.74803149606299202" bottom="0.74803149606299202" header="0.31496062992126" footer="0.31496062992126"/>
  <pageSetup scale="71" orientation="landscape" r:id="rId1"/>
  <rowBreaks count="1" manualBreakCount="1">
    <brk id="3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67CD-E376-416A-B6A3-A57D74FC4197}">
  <dimension ref="A1:K30"/>
  <sheetViews>
    <sheetView tabSelected="1" view="pageBreakPreview" topLeftCell="A20" zoomScale="60" zoomScaleNormal="90" workbookViewId="0">
      <selection activeCell="Q24" sqref="Q24"/>
    </sheetView>
  </sheetViews>
  <sheetFormatPr defaultColWidth="11.7265625" defaultRowHeight="15.5"/>
  <cols>
    <col min="1" max="1" width="9.453125" style="408" customWidth="1"/>
    <col min="2" max="2" width="27.08984375" style="344" customWidth="1"/>
    <col min="3" max="3" width="28" style="344" customWidth="1"/>
    <col min="4" max="4" width="11.453125" style="344" customWidth="1"/>
    <col min="5" max="5" width="8.90625" style="344" customWidth="1"/>
    <col min="6" max="6" width="12.453125" style="344" customWidth="1"/>
    <col min="7" max="7" width="12.81640625" style="344" customWidth="1"/>
    <col min="8" max="8" width="13.08984375" style="344" customWidth="1"/>
    <col min="9" max="9" width="12" style="344" customWidth="1"/>
    <col min="10" max="10" width="13.1796875" style="344" customWidth="1"/>
    <col min="11" max="11" width="24.81640625" style="344" customWidth="1"/>
    <col min="12" max="16384" width="11.7265625" style="344"/>
  </cols>
  <sheetData>
    <row r="1" spans="1:11">
      <c r="A1" s="594" t="s">
        <v>310</v>
      </c>
      <c r="B1" s="595"/>
      <c r="C1" s="595"/>
      <c r="D1" s="595"/>
      <c r="E1" s="595"/>
      <c r="F1" s="595"/>
      <c r="G1" s="595"/>
      <c r="H1" s="595"/>
      <c r="I1" s="595"/>
      <c r="J1" s="595"/>
      <c r="K1" s="596"/>
    </row>
    <row r="2" spans="1:11">
      <c r="A2" s="594" t="s">
        <v>440</v>
      </c>
      <c r="B2" s="595"/>
      <c r="C2" s="595"/>
      <c r="D2" s="595"/>
      <c r="E2" s="595"/>
      <c r="F2" s="595"/>
      <c r="G2" s="595"/>
      <c r="H2" s="595"/>
      <c r="I2" s="595"/>
      <c r="J2" s="595"/>
      <c r="K2" s="596"/>
    </row>
    <row r="3" spans="1:11">
      <c r="A3" s="403" t="s">
        <v>312</v>
      </c>
      <c r="B3" s="344" t="str">
        <f>[13]Summary!B3</f>
        <v>Tourist Tee Kids</v>
      </c>
      <c r="F3" s="344" t="str">
        <f>[13]Summary!E3</f>
        <v>Base Size</v>
      </c>
      <c r="I3" s="344" t="s">
        <v>314</v>
      </c>
      <c r="J3" s="597">
        <f>[13]Summary!I3</f>
        <v>45506</v>
      </c>
      <c r="K3" s="598"/>
    </row>
    <row r="4" spans="1:11">
      <c r="A4" s="403" t="s">
        <v>315</v>
      </c>
      <c r="B4" s="344" t="str">
        <f>[13]Summary!B4</f>
        <v>TBD</v>
      </c>
      <c r="F4" s="344" t="s">
        <v>316</v>
      </c>
      <c r="G4" s="344" t="str">
        <f>[13]Summary!F4</f>
        <v>Kids Apparel</v>
      </c>
      <c r="I4" s="344" t="s">
        <v>317</v>
      </c>
      <c r="J4" s="344" t="str">
        <f>[13]Summary!I4</f>
        <v>New</v>
      </c>
      <c r="K4" s="346"/>
    </row>
    <row r="5" spans="1:11">
      <c r="A5" s="404" t="s">
        <v>319</v>
      </c>
      <c r="B5" s="355" t="str">
        <f>[13]Summary!B5</f>
        <v>2024 S4</v>
      </c>
      <c r="C5" s="355"/>
      <c r="D5" s="355"/>
      <c r="E5" s="355"/>
      <c r="F5" s="355" t="s">
        <v>321</v>
      </c>
      <c r="G5" s="355" t="str">
        <f>[13]Summary!F5</f>
        <v>BJ Kang</v>
      </c>
      <c r="H5" s="355"/>
      <c r="I5" s="355" t="s">
        <v>441</v>
      </c>
      <c r="J5" s="355" t="s">
        <v>481</v>
      </c>
      <c r="K5" s="347"/>
    </row>
    <row r="6" spans="1:11" ht="16" thickBot="1">
      <c r="A6" s="599" t="s">
        <v>449</v>
      </c>
      <c r="B6" s="600"/>
      <c r="C6" s="600"/>
      <c r="D6" s="600"/>
      <c r="E6" s="600"/>
      <c r="F6" s="600"/>
      <c r="G6" s="600"/>
      <c r="H6" s="600"/>
      <c r="I6" s="600"/>
      <c r="J6" s="600"/>
      <c r="K6" s="601"/>
    </row>
    <row r="7" spans="1:11">
      <c r="A7" s="401" t="s">
        <v>415</v>
      </c>
      <c r="B7" s="401" t="s">
        <v>443</v>
      </c>
      <c r="C7" s="401"/>
      <c r="D7" s="401" t="s">
        <v>416</v>
      </c>
      <c r="E7" s="401" t="s">
        <v>444</v>
      </c>
      <c r="F7" s="402" t="s">
        <v>404</v>
      </c>
      <c r="G7" s="402" t="s">
        <v>405</v>
      </c>
      <c r="H7" s="402" t="s">
        <v>406</v>
      </c>
      <c r="I7" s="402" t="s">
        <v>407</v>
      </c>
      <c r="J7" s="402" t="s">
        <v>408</v>
      </c>
      <c r="K7" s="356" t="s">
        <v>446</v>
      </c>
    </row>
    <row r="8" spans="1:11">
      <c r="A8" s="405">
        <v>1</v>
      </c>
      <c r="B8" s="367" t="s">
        <v>417</v>
      </c>
      <c r="C8" s="367" t="s">
        <v>456</v>
      </c>
      <c r="D8" s="368" t="s">
        <v>339</v>
      </c>
      <c r="E8" s="368"/>
      <c r="F8" s="369">
        <f>G8-3</f>
        <v>14.5</v>
      </c>
      <c r="G8" s="369">
        <f>H8-2.5</f>
        <v>17.5</v>
      </c>
      <c r="H8" s="371">
        <v>20</v>
      </c>
      <c r="I8" s="369">
        <f>H8+1</f>
        <v>21</v>
      </c>
      <c r="J8" s="369">
        <f>I8+1</f>
        <v>22</v>
      </c>
      <c r="K8" s="346"/>
    </row>
    <row r="9" spans="1:11" ht="26">
      <c r="A9" s="405">
        <v>2</v>
      </c>
      <c r="B9" s="367" t="s">
        <v>418</v>
      </c>
      <c r="C9" s="367" t="s">
        <v>457</v>
      </c>
      <c r="D9" s="368" t="s">
        <v>419</v>
      </c>
      <c r="E9" s="368"/>
      <c r="F9" s="376">
        <f t="shared" ref="F9:G24" si="0">G9-R9</f>
        <v>0.625</v>
      </c>
      <c r="G9" s="376">
        <f>H9-1/8</f>
        <v>0.625</v>
      </c>
      <c r="H9" s="377">
        <v>0.75</v>
      </c>
      <c r="I9" s="376">
        <f t="shared" ref="I9:I24" si="1">H9+U9</f>
        <v>0.75</v>
      </c>
      <c r="J9" s="376">
        <f t="shared" ref="J9:J24" si="2">I9+U9</f>
        <v>0.75</v>
      </c>
      <c r="K9" s="346"/>
    </row>
    <row r="10" spans="1:11" ht="26">
      <c r="A10" s="405">
        <v>3</v>
      </c>
      <c r="B10" s="367" t="s">
        <v>420</v>
      </c>
      <c r="C10" s="367" t="s">
        <v>458</v>
      </c>
      <c r="D10" s="368" t="s">
        <v>330</v>
      </c>
      <c r="E10" s="368"/>
      <c r="F10" s="376">
        <f>G10-1/4</f>
        <v>5.75</v>
      </c>
      <c r="G10" s="376">
        <f>H10-1/4</f>
        <v>6</v>
      </c>
      <c r="H10" s="378">
        <v>6.25</v>
      </c>
      <c r="I10" s="376">
        <f>H10+1/2</f>
        <v>6.75</v>
      </c>
      <c r="J10" s="376">
        <f>I10+1/2</f>
        <v>7.25</v>
      </c>
      <c r="K10" s="346"/>
    </row>
    <row r="11" spans="1:11" ht="26">
      <c r="A11" s="405">
        <v>4</v>
      </c>
      <c r="B11" s="367" t="s">
        <v>421</v>
      </c>
      <c r="C11" s="367" t="s">
        <v>459</v>
      </c>
      <c r="D11" s="368" t="s">
        <v>419</v>
      </c>
      <c r="E11" s="368"/>
      <c r="F11" s="376">
        <f t="shared" si="0"/>
        <v>1.25</v>
      </c>
      <c r="G11" s="376">
        <f>H11-1/8</f>
        <v>1.25</v>
      </c>
      <c r="H11" s="378">
        <v>1.375</v>
      </c>
      <c r="I11" s="376">
        <f t="shared" si="1"/>
        <v>1.375</v>
      </c>
      <c r="J11" s="376">
        <f t="shared" si="2"/>
        <v>1.375</v>
      </c>
      <c r="K11" s="346"/>
    </row>
    <row r="12" spans="1:11" ht="26">
      <c r="A12" s="405">
        <v>5</v>
      </c>
      <c r="B12" s="367" t="s">
        <v>422</v>
      </c>
      <c r="C12" s="367" t="s">
        <v>460</v>
      </c>
      <c r="D12" s="368" t="s">
        <v>423</v>
      </c>
      <c r="E12" s="379">
        <v>0.25</v>
      </c>
      <c r="F12" s="376">
        <f>G12-1/4</f>
        <v>2.875</v>
      </c>
      <c r="G12" s="376">
        <f>H12-1/4</f>
        <v>3.125</v>
      </c>
      <c r="H12" s="378">
        <v>3.375</v>
      </c>
      <c r="I12" s="376">
        <f>H12+1/4</f>
        <v>3.625</v>
      </c>
      <c r="J12" s="376">
        <f t="shared" si="2"/>
        <v>3.625</v>
      </c>
      <c r="K12" s="346"/>
    </row>
    <row r="13" spans="1:11" ht="26">
      <c r="A13" s="405">
        <v>6</v>
      </c>
      <c r="B13" s="367" t="s">
        <v>424</v>
      </c>
      <c r="C13" s="367" t="s">
        <v>461</v>
      </c>
      <c r="D13" s="368" t="s">
        <v>339</v>
      </c>
      <c r="E13" s="379"/>
      <c r="F13" s="369">
        <f>G13-2</f>
        <v>10.75</v>
      </c>
      <c r="G13" s="369">
        <f t="shared" ref="G13:G15" si="3">H13-1.5</f>
        <v>12.75</v>
      </c>
      <c r="H13" s="371">
        <v>14.25</v>
      </c>
      <c r="I13" s="369">
        <f t="shared" ref="I13:J15" si="4">H13+3/4</f>
        <v>15</v>
      </c>
      <c r="J13" s="369">
        <f t="shared" si="4"/>
        <v>15.75</v>
      </c>
      <c r="K13" s="346"/>
    </row>
    <row r="14" spans="1:11" ht="26">
      <c r="A14" s="405">
        <v>7</v>
      </c>
      <c r="B14" s="367" t="s">
        <v>425</v>
      </c>
      <c r="C14" s="367" t="s">
        <v>462</v>
      </c>
      <c r="D14" s="368" t="s">
        <v>339</v>
      </c>
      <c r="E14" s="368"/>
      <c r="F14" s="369">
        <f>G14-2</f>
        <v>10.25</v>
      </c>
      <c r="G14" s="369">
        <f t="shared" si="3"/>
        <v>12.25</v>
      </c>
      <c r="H14" s="371">
        <v>13.75</v>
      </c>
      <c r="I14" s="369">
        <f t="shared" si="4"/>
        <v>14.5</v>
      </c>
      <c r="J14" s="369">
        <f t="shared" si="4"/>
        <v>15.25</v>
      </c>
      <c r="K14" s="346"/>
    </row>
    <row r="15" spans="1:11" ht="26">
      <c r="A15" s="405">
        <v>8</v>
      </c>
      <c r="B15" s="367" t="s">
        <v>426</v>
      </c>
      <c r="C15" s="367" t="s">
        <v>463</v>
      </c>
      <c r="D15" s="368" t="s">
        <v>339</v>
      </c>
      <c r="E15" s="368"/>
      <c r="F15" s="369">
        <f>G15-2</f>
        <v>10.25</v>
      </c>
      <c r="G15" s="369">
        <f t="shared" si="3"/>
        <v>12.25</v>
      </c>
      <c r="H15" s="371">
        <v>13.75</v>
      </c>
      <c r="I15" s="369">
        <f t="shared" si="4"/>
        <v>14.5</v>
      </c>
      <c r="J15" s="369">
        <f t="shared" si="4"/>
        <v>15.25</v>
      </c>
      <c r="K15" s="346"/>
    </row>
    <row r="16" spans="1:11" ht="26">
      <c r="A16" s="405">
        <v>9</v>
      </c>
      <c r="B16" s="367" t="s">
        <v>427</v>
      </c>
      <c r="C16" s="367" t="s">
        <v>464</v>
      </c>
      <c r="D16" s="368" t="s">
        <v>339</v>
      </c>
      <c r="E16" s="368"/>
      <c r="F16" s="369">
        <f>G16-4</f>
        <v>24</v>
      </c>
      <c r="G16" s="369">
        <f>H16-3</f>
        <v>28</v>
      </c>
      <c r="H16" s="371">
        <v>31</v>
      </c>
      <c r="I16" s="369">
        <f>H16+1.5</f>
        <v>32.5</v>
      </c>
      <c r="J16" s="369">
        <f>I16+1.5</f>
        <v>34</v>
      </c>
      <c r="K16" s="346"/>
    </row>
    <row r="17" spans="1:11" ht="26">
      <c r="A17" s="405">
        <v>10</v>
      </c>
      <c r="B17" s="367" t="s">
        <v>428</v>
      </c>
      <c r="C17" s="367" t="s">
        <v>465</v>
      </c>
      <c r="D17" s="368" t="s">
        <v>339</v>
      </c>
      <c r="E17" s="368"/>
      <c r="F17" s="369">
        <f>G17-4</f>
        <v>24</v>
      </c>
      <c r="G17" s="369">
        <f>H17-3</f>
        <v>28</v>
      </c>
      <c r="H17" s="371">
        <v>31</v>
      </c>
      <c r="I17" s="369">
        <f>H17+1.5</f>
        <v>32.5</v>
      </c>
      <c r="J17" s="369">
        <f>I17+1.5</f>
        <v>34</v>
      </c>
      <c r="K17" s="346"/>
    </row>
    <row r="18" spans="1:11" ht="39">
      <c r="A18" s="405">
        <v>11</v>
      </c>
      <c r="B18" s="367" t="s">
        <v>429</v>
      </c>
      <c r="C18" s="367" t="s">
        <v>466</v>
      </c>
      <c r="D18" s="368" t="s">
        <v>330</v>
      </c>
      <c r="E18" s="368"/>
      <c r="F18" s="376">
        <f t="shared" si="0"/>
        <v>0.375</v>
      </c>
      <c r="G18" s="376">
        <f t="shared" si="0"/>
        <v>0.375</v>
      </c>
      <c r="H18" s="384">
        <v>0.375</v>
      </c>
      <c r="I18" s="376">
        <f t="shared" si="1"/>
        <v>0.375</v>
      </c>
      <c r="J18" s="376">
        <f t="shared" si="2"/>
        <v>0.375</v>
      </c>
      <c r="K18" s="346"/>
    </row>
    <row r="19" spans="1:11" ht="39">
      <c r="A19" s="405">
        <v>12</v>
      </c>
      <c r="B19" s="367" t="s">
        <v>430</v>
      </c>
      <c r="C19" s="367" t="s">
        <v>252</v>
      </c>
      <c r="D19" s="368" t="s">
        <v>330</v>
      </c>
      <c r="E19" s="368"/>
      <c r="F19" s="369">
        <f t="shared" ref="F19:G21" si="5">G19-3/8</f>
        <v>0.5</v>
      </c>
      <c r="G19" s="369">
        <f t="shared" si="5"/>
        <v>0.875</v>
      </c>
      <c r="H19" s="371">
        <v>1.25</v>
      </c>
      <c r="I19" s="369">
        <f t="shared" si="1"/>
        <v>1.25</v>
      </c>
      <c r="J19" s="369">
        <f>I19+1/8</f>
        <v>1.375</v>
      </c>
      <c r="K19" s="346"/>
    </row>
    <row r="20" spans="1:11" ht="39">
      <c r="A20" s="405">
        <v>13</v>
      </c>
      <c r="B20" s="367" t="s">
        <v>431</v>
      </c>
      <c r="C20" s="367" t="s">
        <v>447</v>
      </c>
      <c r="D20" s="368" t="s">
        <v>330</v>
      </c>
      <c r="E20" s="368"/>
      <c r="F20" s="369">
        <f>G20-1/2</f>
        <v>5.875</v>
      </c>
      <c r="G20" s="369">
        <f t="shared" si="5"/>
        <v>6.375</v>
      </c>
      <c r="H20" s="371">
        <v>6.75</v>
      </c>
      <c r="I20" s="369">
        <f>H20+3/8</f>
        <v>7.125</v>
      </c>
      <c r="J20" s="369">
        <f>I20+3/8</f>
        <v>7.5</v>
      </c>
      <c r="K20" s="346"/>
    </row>
    <row r="21" spans="1:11" ht="26">
      <c r="A21" s="405">
        <v>14</v>
      </c>
      <c r="B21" s="367" t="s">
        <v>432</v>
      </c>
      <c r="C21" s="367" t="s">
        <v>467</v>
      </c>
      <c r="D21" s="368" t="s">
        <v>330</v>
      </c>
      <c r="E21" s="368"/>
      <c r="F21" s="376">
        <f>G21-5/8</f>
        <v>4.25</v>
      </c>
      <c r="G21" s="376">
        <f t="shared" si="5"/>
        <v>4.875</v>
      </c>
      <c r="H21" s="388" t="s">
        <v>433</v>
      </c>
      <c r="I21" s="376">
        <f>H21+3/8</f>
        <v>5.625</v>
      </c>
      <c r="J21" s="376">
        <f>I21+3/8</f>
        <v>6</v>
      </c>
      <c r="K21" s="346"/>
    </row>
    <row r="22" spans="1:11" ht="26">
      <c r="A22" s="405">
        <v>15</v>
      </c>
      <c r="B22" s="367" t="s">
        <v>434</v>
      </c>
      <c r="C22" s="367" t="s">
        <v>468</v>
      </c>
      <c r="D22" s="368" t="s">
        <v>330</v>
      </c>
      <c r="E22" s="368"/>
      <c r="F22" s="369">
        <f>G22-1</f>
        <v>9.5</v>
      </c>
      <c r="G22" s="369">
        <f>H22-3/4</f>
        <v>10.5</v>
      </c>
      <c r="H22" s="371">
        <v>11.25</v>
      </c>
      <c r="I22" s="369">
        <f>H22+3/4</f>
        <v>12</v>
      </c>
      <c r="J22" s="369">
        <f>I22+3/4</f>
        <v>12.75</v>
      </c>
      <c r="K22" s="346"/>
    </row>
    <row r="23" spans="1:11" ht="26">
      <c r="A23" s="405">
        <v>16</v>
      </c>
      <c r="B23" s="367" t="s">
        <v>435</v>
      </c>
      <c r="C23" s="367" t="s">
        <v>448</v>
      </c>
      <c r="D23" s="392" t="s">
        <v>330</v>
      </c>
      <c r="E23" s="392"/>
      <c r="F23" s="369">
        <f>G23-1</f>
        <v>8.75</v>
      </c>
      <c r="G23" s="369">
        <f>H23-3/4</f>
        <v>9.75</v>
      </c>
      <c r="H23" s="371">
        <v>10.5</v>
      </c>
      <c r="I23" s="369">
        <f>H23+3/4</f>
        <v>11.25</v>
      </c>
      <c r="J23" s="369">
        <f>I23+3/4</f>
        <v>12</v>
      </c>
      <c r="K23" s="346"/>
    </row>
    <row r="24" spans="1:11" ht="26">
      <c r="A24" s="405">
        <v>17</v>
      </c>
      <c r="B24" s="367" t="s">
        <v>436</v>
      </c>
      <c r="C24" s="367" t="s">
        <v>469</v>
      </c>
      <c r="D24" s="392" t="s">
        <v>336</v>
      </c>
      <c r="E24" s="392"/>
      <c r="F24" s="376">
        <f t="shared" si="0"/>
        <v>0.75</v>
      </c>
      <c r="G24" s="376">
        <f t="shared" si="0"/>
        <v>0.75</v>
      </c>
      <c r="H24" s="378">
        <v>0.75</v>
      </c>
      <c r="I24" s="376">
        <f t="shared" si="1"/>
        <v>0.75</v>
      </c>
      <c r="J24" s="376">
        <f t="shared" si="2"/>
        <v>0.75</v>
      </c>
      <c r="K24" s="347"/>
    </row>
    <row r="25" spans="1:11" ht="29" customHeight="1">
      <c r="A25" s="409">
        <v>18</v>
      </c>
      <c r="B25" s="395" t="s">
        <v>450</v>
      </c>
      <c r="C25" s="395" t="s">
        <v>470</v>
      </c>
      <c r="D25" s="410"/>
      <c r="E25" s="410"/>
      <c r="F25" s="411">
        <v>1.625</v>
      </c>
      <c r="G25" s="411">
        <v>1.625</v>
      </c>
      <c r="H25" s="411">
        <v>1.875</v>
      </c>
      <c r="I25" s="411">
        <v>2.125</v>
      </c>
      <c r="J25" s="411">
        <v>2.375</v>
      </c>
      <c r="K25" s="346"/>
    </row>
    <row r="26" spans="1:11">
      <c r="A26" s="406"/>
      <c r="K26" s="346"/>
    </row>
    <row r="27" spans="1:11">
      <c r="A27" s="406"/>
      <c r="K27" s="346"/>
    </row>
    <row r="28" spans="1:11">
      <c r="A28" s="403"/>
      <c r="K28" s="346"/>
    </row>
    <row r="29" spans="1:11">
      <c r="A29" s="403"/>
      <c r="K29" s="346"/>
    </row>
    <row r="30" spans="1:11">
      <c r="A30" s="407" t="s">
        <v>451</v>
      </c>
      <c r="B30" s="355"/>
      <c r="C30" s="355"/>
      <c r="D30" s="355"/>
      <c r="E30" s="355"/>
      <c r="F30" s="355"/>
      <c r="G30" s="355"/>
      <c r="H30" s="355"/>
      <c r="I30" s="355"/>
      <c r="J30" s="355"/>
      <c r="K30" s="347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scale="82" orientation="landscape" r:id="rId1"/>
  <rowBreaks count="1" manualBreakCount="1">
    <brk id="25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H06-TS04K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CANADA TEE KIDS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DARKEST NAVY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05" t="str">
        <f>'1. CUTTING DOCKET'!M11</f>
        <v>100% COTTON SINGLE JERSEY 190GSM</v>
      </c>
      <c r="C7" s="606"/>
      <c r="D7" s="606"/>
      <c r="E7" s="607"/>
    </row>
    <row r="8" spans="1:12" s="62" customFormat="1" ht="409.6" customHeight="1">
      <c r="A8" s="64" t="e">
        <f>'1. CUTTING DOCKET'!#REF!</f>
        <v>#REF!</v>
      </c>
      <c r="B8" s="608"/>
      <c r="C8" s="609"/>
      <c r="D8" s="610"/>
      <c r="E8" s="611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12" t="e">
        <f>'1. CUTTING DOCKET'!#REF!</f>
        <v>#REF!</v>
      </c>
      <c r="C13" s="606"/>
      <c r="D13" s="613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08"/>
      <c r="C14" s="609"/>
      <c r="D14" s="610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14" t="e">
        <f>'1. CUTTING DOCKET'!#REF!</f>
        <v>#REF!</v>
      </c>
      <c r="C17" s="615"/>
      <c r="D17" s="616"/>
      <c r="E17" s="617"/>
    </row>
    <row r="18" spans="1:5" s="62" customFormat="1" ht="90" customHeight="1">
      <c r="A18" s="61" t="e">
        <f>'1. CUTTING DOCKET'!#REF!</f>
        <v>#REF!</v>
      </c>
      <c r="B18" s="602" t="e">
        <f>'1. CUTTING DOCKET'!#REF!</f>
        <v>#REF!</v>
      </c>
      <c r="C18" s="603"/>
      <c r="D18" s="603"/>
      <c r="E18" s="604"/>
    </row>
    <row r="19" spans="1:5" s="62" customFormat="1" ht="409.6" customHeight="1">
      <c r="A19" s="166" t="s">
        <v>166</v>
      </c>
      <c r="B19" s="620"/>
      <c r="C19" s="621"/>
      <c r="D19" s="622"/>
      <c r="E19" s="622"/>
    </row>
    <row r="20" spans="1:5" s="62" customFormat="1" ht="79.5" customHeight="1">
      <c r="A20" s="61" t="e">
        <f>'1. CUTTING DOCKET'!#REF!</f>
        <v>#REF!</v>
      </c>
      <c r="B20" s="602" t="e">
        <f>'1. CUTTING DOCKET'!#REF!</f>
        <v>#REF!</v>
      </c>
      <c r="C20" s="603"/>
      <c r="D20" s="603"/>
      <c r="E20" s="604"/>
    </row>
    <row r="21" spans="1:5" s="62" customFormat="1" ht="346.5" customHeight="1">
      <c r="A21" s="64" t="s">
        <v>117</v>
      </c>
      <c r="B21" s="623"/>
      <c r="C21" s="624"/>
      <c r="D21" s="625"/>
      <c r="E21" s="626"/>
    </row>
    <row r="22" spans="1:5" s="62" customFormat="1" ht="35">
      <c r="A22" s="61">
        <f>'1. CUTTING DOCKET'!B42</f>
        <v>0</v>
      </c>
      <c r="B22" s="618" t="str">
        <f>'1. CUTTING DOCKET'!F42</f>
        <v>MÀU PHỤ LIỆU</v>
      </c>
      <c r="C22" s="603"/>
      <c r="D22" s="619"/>
      <c r="E22" s="101"/>
    </row>
    <row r="23" spans="1:5" s="62" customFormat="1" ht="299.25" customHeight="1">
      <c r="A23" s="66" t="s">
        <v>100</v>
      </c>
      <c r="B23" s="627"/>
      <c r="C23" s="628"/>
      <c r="D23" s="629"/>
      <c r="E23" s="629"/>
    </row>
    <row r="24" spans="1:5" s="62" customFormat="1" ht="101.5" customHeight="1">
      <c r="A24" s="61" t="str">
        <f>'1. CUTTING DOCKET'!B41</f>
        <v>PHẦN C : PHỤ LIỆU ĐÓNG GÓI</v>
      </c>
      <c r="B24" s="618">
        <f>'1. CUTTING DOCKET'!F41</f>
        <v>0</v>
      </c>
      <c r="C24" s="603"/>
      <c r="D24" s="619"/>
      <c r="E24" s="101"/>
    </row>
    <row r="25" spans="1:5" s="62" customFormat="1" ht="362.25" customHeight="1">
      <c r="A25" s="66" t="s">
        <v>172</v>
      </c>
      <c r="B25" s="630" t="s">
        <v>173</v>
      </c>
      <c r="C25" s="631"/>
      <c r="D25" s="632"/>
      <c r="E25" s="113"/>
    </row>
    <row r="26" spans="1:5" s="62" customFormat="1" ht="109.5" customHeight="1">
      <c r="A26" s="61" t="s">
        <v>101</v>
      </c>
      <c r="B26" s="618" t="e">
        <f>'1. CUTTING DOCKET'!#REF!</f>
        <v>#REF!</v>
      </c>
      <c r="C26" s="603"/>
      <c r="D26" s="619"/>
      <c r="E26" s="102"/>
    </row>
    <row r="27" spans="1:5" s="62" customFormat="1" ht="282" customHeight="1">
      <c r="A27" s="66" t="s">
        <v>102</v>
      </c>
      <c r="B27" s="633" t="s">
        <v>167</v>
      </c>
      <c r="C27" s="634"/>
      <c r="D27" s="635"/>
      <c r="E27" s="635"/>
    </row>
    <row r="28" spans="1:5" s="62" customFormat="1" ht="93.65" customHeight="1">
      <c r="A28" s="61" t="e">
        <f>'1. CUTTING DOCKET'!#REF!</f>
        <v>#REF!</v>
      </c>
      <c r="B28" s="618" t="e">
        <f>'1. CUTTING DOCKET'!#REF!</f>
        <v>#REF!</v>
      </c>
      <c r="C28" s="603"/>
      <c r="D28" s="619"/>
      <c r="E28" s="102"/>
    </row>
    <row r="29" spans="1:5" s="62" customFormat="1" ht="273" customHeight="1">
      <c r="A29" s="64" t="s">
        <v>103</v>
      </c>
      <c r="B29" s="636"/>
      <c r="C29" s="637"/>
      <c r="D29" s="638"/>
      <c r="E29" s="638"/>
    </row>
    <row r="30" spans="1:5" s="62" customFormat="1" ht="95.25" customHeight="1">
      <c r="A30" s="61" t="str">
        <f>'1. CUTTING DOCKET'!B49</f>
        <v>POLY BAG THÙNG</v>
      </c>
      <c r="B30" s="618" t="str">
        <f>'1. CUTTING DOCKET'!F49</f>
        <v>CLEAR</v>
      </c>
      <c r="C30" s="603"/>
      <c r="D30" s="619"/>
      <c r="E30" s="102"/>
    </row>
    <row r="31" spans="1:5" s="62" customFormat="1" ht="324.75" customHeight="1">
      <c r="A31" s="64"/>
      <c r="B31" s="636"/>
      <c r="C31" s="637"/>
      <c r="D31" s="638"/>
      <c r="E31" s="638"/>
    </row>
    <row r="32" spans="1:5" s="62" customFormat="1" ht="119.5" customHeight="1">
      <c r="A32" s="61" t="s">
        <v>105</v>
      </c>
      <c r="B32" s="618" t="e">
        <f>'1. CUTTING DOCKET'!#REF!</f>
        <v>#REF!</v>
      </c>
      <c r="C32" s="603"/>
      <c r="D32" s="619"/>
      <c r="E32" s="102"/>
    </row>
    <row r="33" spans="1:9" s="62" customFormat="1" ht="287.25" customHeight="1">
      <c r="A33" s="64" t="s">
        <v>106</v>
      </c>
      <c r="B33" s="636"/>
      <c r="C33" s="637"/>
      <c r="D33" s="638"/>
      <c r="E33" s="638"/>
    </row>
    <row r="34" spans="1:9" s="62" customFormat="1" ht="71.5" customHeight="1">
      <c r="A34" s="61" t="s">
        <v>96</v>
      </c>
      <c r="B34" s="618" t="s">
        <v>38</v>
      </c>
      <c r="C34" s="603"/>
      <c r="D34" s="619"/>
      <c r="E34" s="102"/>
    </row>
    <row r="35" spans="1:9" s="62" customFormat="1" ht="87" customHeight="1">
      <c r="A35" s="64" t="s">
        <v>104</v>
      </c>
      <c r="B35" s="636"/>
      <c r="C35" s="637"/>
      <c r="D35" s="638"/>
      <c r="E35" s="638"/>
    </row>
    <row r="36" spans="1:9" s="62" customFormat="1" ht="63.65" customHeight="1">
      <c r="A36" s="61" t="s">
        <v>97</v>
      </c>
      <c r="B36" s="618" t="s">
        <v>92</v>
      </c>
      <c r="C36" s="603"/>
      <c r="D36" s="619"/>
      <c r="E36" s="102"/>
    </row>
    <row r="37" spans="1:9" s="62" customFormat="1" ht="97.5" customHeight="1">
      <c r="A37" s="64" t="s">
        <v>104</v>
      </c>
      <c r="B37" s="636"/>
      <c r="C37" s="637"/>
      <c r="D37" s="638"/>
      <c r="E37" s="638"/>
    </row>
    <row r="38" spans="1:9" s="62" customFormat="1" ht="97.5" customHeight="1">
      <c r="A38" s="98" t="e">
        <f>'1. CUTTING DOCKET'!#REF!</f>
        <v>#REF!</v>
      </c>
      <c r="B38" s="639" t="e">
        <f>'1. CUTTING DOCKET'!#REF!</f>
        <v>#REF!</v>
      </c>
      <c r="C38" s="640"/>
      <c r="D38" s="641"/>
      <c r="E38" s="103"/>
    </row>
    <row r="39" spans="1:9" s="62" customFormat="1" ht="221.5" customHeight="1">
      <c r="A39" s="64"/>
      <c r="B39" s="642"/>
      <c r="C39" s="643"/>
      <c r="D39" s="642"/>
      <c r="E39" s="642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297" customWidth="1"/>
    <col min="2" max="2" width="61.1796875" style="297" customWidth="1"/>
    <col min="3" max="3" width="35.1796875" style="297" customWidth="1"/>
    <col min="4" max="4" width="15.81640625" style="296" customWidth="1"/>
    <col min="5" max="5" width="13" style="336" customWidth="1"/>
    <col min="6" max="10" width="11.26953125" style="336" customWidth="1"/>
    <col min="11" max="11" width="33.453125" style="297" bestFit="1" customWidth="1"/>
    <col min="12" max="16384" width="8.453125" style="297"/>
  </cols>
  <sheetData>
    <row r="1" spans="1:11" ht="16.5" customHeight="1">
      <c r="A1" s="644" t="s">
        <v>310</v>
      </c>
      <c r="B1" s="645"/>
      <c r="C1" s="645"/>
      <c r="D1" s="645"/>
      <c r="E1" s="645"/>
      <c r="F1" s="645"/>
      <c r="G1" s="645"/>
      <c r="H1" s="645"/>
      <c r="I1" s="645"/>
      <c r="J1" s="646"/>
    </row>
    <row r="2" spans="1:11" ht="16.5" customHeight="1">
      <c r="A2" s="644" t="s">
        <v>311</v>
      </c>
      <c r="B2" s="645"/>
      <c r="C2" s="645"/>
      <c r="D2" s="645"/>
      <c r="E2" s="645"/>
      <c r="F2" s="645"/>
      <c r="G2" s="645"/>
      <c r="H2" s="645"/>
      <c r="I2" s="645"/>
      <c r="J2" s="646"/>
    </row>
    <row r="3" spans="1:11" ht="16.5" customHeight="1">
      <c r="A3" s="298" t="s">
        <v>312</v>
      </c>
      <c r="B3" s="299" t="s">
        <v>255</v>
      </c>
      <c r="C3" s="299"/>
      <c r="D3" s="291"/>
      <c r="E3" s="300" t="s">
        <v>313</v>
      </c>
      <c r="F3" s="301"/>
      <c r="G3" s="300" t="s">
        <v>314</v>
      </c>
      <c r="H3" s="302">
        <v>45086</v>
      </c>
      <c r="I3" s="302"/>
      <c r="J3" s="303"/>
    </row>
    <row r="4" spans="1:11" ht="16.5" customHeight="1">
      <c r="A4" s="304" t="s">
        <v>315</v>
      </c>
      <c r="B4" s="305">
        <v>50287</v>
      </c>
      <c r="C4" s="305"/>
      <c r="D4" s="292"/>
      <c r="E4" s="306" t="s">
        <v>316</v>
      </c>
      <c r="F4" s="307"/>
      <c r="G4" s="306" t="s">
        <v>317</v>
      </c>
      <c r="H4" s="306" t="s">
        <v>318</v>
      </c>
      <c r="I4" s="306"/>
      <c r="J4" s="308"/>
    </row>
    <row r="5" spans="1:11" ht="16.5" customHeight="1">
      <c r="A5" s="309" t="s">
        <v>319</v>
      </c>
      <c r="B5" s="310" t="s">
        <v>320</v>
      </c>
      <c r="C5" s="310"/>
      <c r="D5" s="293"/>
      <c r="E5" s="311" t="s">
        <v>321</v>
      </c>
      <c r="F5" s="312"/>
      <c r="G5" s="312"/>
      <c r="H5" s="312"/>
      <c r="I5" s="312"/>
      <c r="J5" s="313"/>
    </row>
    <row r="6" spans="1:11" ht="49.5" customHeight="1">
      <c r="A6" s="314" t="s">
        <v>256</v>
      </c>
      <c r="B6" s="314" t="s">
        <v>257</v>
      </c>
      <c r="C6" s="314" t="s">
        <v>217</v>
      </c>
      <c r="D6" s="294" t="s">
        <v>258</v>
      </c>
      <c r="E6" s="314" t="s">
        <v>259</v>
      </c>
      <c r="F6" s="315" t="s">
        <v>322</v>
      </c>
      <c r="G6" s="315" t="s">
        <v>323</v>
      </c>
      <c r="H6" s="315" t="s">
        <v>324</v>
      </c>
      <c r="I6" s="315" t="s">
        <v>325</v>
      </c>
      <c r="J6" s="315" t="s">
        <v>326</v>
      </c>
      <c r="K6" s="316" t="s">
        <v>327</v>
      </c>
    </row>
    <row r="7" spans="1:11" ht="21.65" customHeight="1">
      <c r="A7" s="317" t="s">
        <v>328</v>
      </c>
      <c r="B7" s="318" t="s">
        <v>260</v>
      </c>
      <c r="C7" s="318" t="s">
        <v>217</v>
      </c>
      <c r="D7" s="295"/>
      <c r="E7" s="319"/>
      <c r="F7" s="319"/>
      <c r="G7" s="320"/>
      <c r="H7" s="319"/>
      <c r="I7" s="321"/>
      <c r="J7" s="321"/>
      <c r="K7" s="322"/>
    </row>
    <row r="8" spans="1:11" ht="21.65" customHeight="1">
      <c r="A8" s="317" t="s">
        <v>329</v>
      </c>
      <c r="B8" s="318" t="s">
        <v>261</v>
      </c>
      <c r="C8" s="318" t="s">
        <v>262</v>
      </c>
      <c r="D8" s="295">
        <v>0.25</v>
      </c>
      <c r="E8" s="323" t="s">
        <v>330</v>
      </c>
      <c r="F8" s="323" t="s">
        <v>331</v>
      </c>
      <c r="G8" s="324">
        <v>8</v>
      </c>
      <c r="H8" s="323" t="s">
        <v>332</v>
      </c>
      <c r="I8" s="323" t="s">
        <v>333</v>
      </c>
      <c r="J8" s="325" t="s">
        <v>334</v>
      </c>
      <c r="K8" s="322"/>
    </row>
    <row r="9" spans="1:11" ht="21.65" customHeight="1">
      <c r="A9" s="317" t="s">
        <v>335</v>
      </c>
      <c r="B9" s="318" t="s">
        <v>263</v>
      </c>
      <c r="C9" s="318" t="s">
        <v>264</v>
      </c>
      <c r="D9" s="295">
        <v>0.125</v>
      </c>
      <c r="E9" s="323" t="s">
        <v>336</v>
      </c>
      <c r="F9" s="326">
        <v>4</v>
      </c>
      <c r="G9" s="327">
        <v>4.125</v>
      </c>
      <c r="H9" s="326">
        <v>4.25</v>
      </c>
      <c r="I9" s="326">
        <v>4.375</v>
      </c>
      <c r="J9" s="328">
        <v>4.5</v>
      </c>
      <c r="K9" s="322"/>
    </row>
    <row r="10" spans="1:11" ht="21.65" customHeight="1">
      <c r="A10" s="317" t="s">
        <v>337</v>
      </c>
      <c r="B10" s="318" t="s">
        <v>265</v>
      </c>
      <c r="C10" s="318" t="s">
        <v>266</v>
      </c>
      <c r="D10" s="295">
        <v>0.125</v>
      </c>
      <c r="E10" s="324">
        <v>0</v>
      </c>
      <c r="F10" s="324">
        <v>1</v>
      </c>
      <c r="G10" s="324">
        <v>1</v>
      </c>
      <c r="H10" s="324">
        <v>1</v>
      </c>
      <c r="I10" s="324">
        <v>1</v>
      </c>
      <c r="J10" s="329">
        <v>1</v>
      </c>
      <c r="K10" s="322"/>
    </row>
    <row r="11" spans="1:11" ht="21.65" customHeight="1">
      <c r="A11" s="317" t="s">
        <v>338</v>
      </c>
      <c r="B11" s="318" t="s">
        <v>267</v>
      </c>
      <c r="C11" s="318" t="s">
        <v>268</v>
      </c>
      <c r="D11" s="295">
        <v>0.375</v>
      </c>
      <c r="E11" s="323" t="s">
        <v>339</v>
      </c>
      <c r="F11" s="323"/>
      <c r="G11" s="324">
        <v>0</v>
      </c>
      <c r="H11" s="323"/>
      <c r="I11" s="324"/>
      <c r="J11" s="325"/>
      <c r="K11" s="322"/>
    </row>
    <row r="12" spans="1:11" ht="21.65" customHeight="1">
      <c r="A12" s="317" t="s">
        <v>340</v>
      </c>
      <c r="B12" s="318" t="s">
        <v>269</v>
      </c>
      <c r="C12" s="318" t="s">
        <v>250</v>
      </c>
      <c r="D12" s="295">
        <v>0.125</v>
      </c>
      <c r="E12" s="324">
        <v>0</v>
      </c>
      <c r="F12" s="323" t="s">
        <v>341</v>
      </c>
      <c r="G12" s="323" t="s">
        <v>341</v>
      </c>
      <c r="H12" s="323" t="s">
        <v>341</v>
      </c>
      <c r="I12" s="323" t="s">
        <v>341</v>
      </c>
      <c r="J12" s="325" t="s">
        <v>341</v>
      </c>
      <c r="K12" s="322"/>
    </row>
    <row r="13" spans="1:11" ht="21.65" customHeight="1">
      <c r="A13" s="317" t="s">
        <v>342</v>
      </c>
      <c r="B13" s="318" t="s">
        <v>270</v>
      </c>
      <c r="C13" s="318" t="s">
        <v>251</v>
      </c>
      <c r="D13" s="295">
        <v>0.375</v>
      </c>
      <c r="E13" s="323" t="s">
        <v>343</v>
      </c>
      <c r="F13" s="323" t="s">
        <v>344</v>
      </c>
      <c r="G13" s="323" t="s">
        <v>345</v>
      </c>
      <c r="H13" s="323" t="s">
        <v>346</v>
      </c>
      <c r="I13" s="323" t="s">
        <v>347</v>
      </c>
      <c r="J13" s="325" t="s">
        <v>348</v>
      </c>
      <c r="K13" s="322"/>
    </row>
    <row r="14" spans="1:11" ht="21.65" customHeight="1">
      <c r="A14" s="317" t="s">
        <v>349</v>
      </c>
      <c r="B14" s="318" t="s">
        <v>271</v>
      </c>
      <c r="C14" s="318"/>
      <c r="D14" s="295">
        <v>0.375</v>
      </c>
      <c r="E14" s="324">
        <v>0</v>
      </c>
      <c r="F14" s="324">
        <v>0</v>
      </c>
      <c r="G14" s="324">
        <v>0</v>
      </c>
      <c r="H14" s="324">
        <v>0</v>
      </c>
      <c r="I14" s="324">
        <v>0</v>
      </c>
      <c r="J14" s="329">
        <v>0</v>
      </c>
      <c r="K14" s="322"/>
    </row>
    <row r="15" spans="1:11" ht="21.65" customHeight="1">
      <c r="A15" s="317" t="s">
        <v>350</v>
      </c>
      <c r="B15" s="318" t="s">
        <v>272</v>
      </c>
      <c r="C15" s="318" t="s">
        <v>273</v>
      </c>
      <c r="D15" s="295">
        <v>0.375</v>
      </c>
      <c r="E15" s="323" t="s">
        <v>343</v>
      </c>
      <c r="F15" s="323" t="s">
        <v>351</v>
      </c>
      <c r="G15" s="324">
        <v>18</v>
      </c>
      <c r="H15" s="323" t="s">
        <v>352</v>
      </c>
      <c r="I15" s="323" t="s">
        <v>353</v>
      </c>
      <c r="J15" s="325" t="s">
        <v>354</v>
      </c>
      <c r="K15" s="322"/>
    </row>
    <row r="16" spans="1:11" ht="21.65" customHeight="1">
      <c r="A16" s="317" t="s">
        <v>355</v>
      </c>
      <c r="B16" s="318" t="s">
        <v>274</v>
      </c>
      <c r="C16" s="318" t="s">
        <v>275</v>
      </c>
      <c r="D16" s="295">
        <v>0.375</v>
      </c>
      <c r="E16" s="323" t="s">
        <v>343</v>
      </c>
      <c r="F16" s="323" t="s">
        <v>356</v>
      </c>
      <c r="G16" s="324">
        <v>19</v>
      </c>
      <c r="H16" s="323" t="s">
        <v>357</v>
      </c>
      <c r="I16" s="323" t="s">
        <v>358</v>
      </c>
      <c r="J16" s="325" t="s">
        <v>359</v>
      </c>
      <c r="K16" s="322"/>
    </row>
    <row r="17" spans="1:11" ht="21.65" customHeight="1">
      <c r="A17" s="317" t="s">
        <v>360</v>
      </c>
      <c r="B17" s="318" t="s">
        <v>276</v>
      </c>
      <c r="C17" s="318" t="s">
        <v>277</v>
      </c>
      <c r="D17" s="295">
        <v>0.25</v>
      </c>
      <c r="E17" s="323" t="s">
        <v>330</v>
      </c>
      <c r="F17" s="327">
        <v>12.5</v>
      </c>
      <c r="G17" s="326">
        <v>12.75</v>
      </c>
      <c r="H17" s="326">
        <v>13</v>
      </c>
      <c r="I17" s="326">
        <v>13.25</v>
      </c>
      <c r="J17" s="330">
        <v>13.5</v>
      </c>
      <c r="K17" s="322"/>
    </row>
    <row r="18" spans="1:11" ht="21.65" customHeight="1">
      <c r="A18" s="317" t="s">
        <v>57</v>
      </c>
      <c r="B18" s="318" t="s">
        <v>278</v>
      </c>
      <c r="C18" s="318" t="s">
        <v>252</v>
      </c>
      <c r="D18" s="295" t="s">
        <v>279</v>
      </c>
      <c r="E18" s="324">
        <v>0</v>
      </c>
      <c r="F18" s="323" t="s">
        <v>361</v>
      </c>
      <c r="G18" s="323" t="s">
        <v>361</v>
      </c>
      <c r="H18" s="323" t="s">
        <v>361</v>
      </c>
      <c r="I18" s="323" t="s">
        <v>361</v>
      </c>
      <c r="J18" s="325" t="s">
        <v>361</v>
      </c>
      <c r="K18" s="322"/>
    </row>
    <row r="19" spans="1:11" ht="21.65" customHeight="1">
      <c r="A19" s="317" t="s">
        <v>10</v>
      </c>
      <c r="B19" s="318" t="s">
        <v>280</v>
      </c>
      <c r="C19" s="318" t="s">
        <v>281</v>
      </c>
      <c r="D19" s="295" t="s">
        <v>279</v>
      </c>
      <c r="E19" s="324">
        <v>0</v>
      </c>
      <c r="F19" s="323" t="s">
        <v>339</v>
      </c>
      <c r="G19" s="323" t="s">
        <v>339</v>
      </c>
      <c r="H19" s="323" t="s">
        <v>339</v>
      </c>
      <c r="I19" s="323" t="s">
        <v>339</v>
      </c>
      <c r="J19" s="325" t="s">
        <v>339</v>
      </c>
      <c r="K19" s="322"/>
    </row>
    <row r="20" spans="1:11" ht="21.65" customHeight="1">
      <c r="A20" s="317" t="s">
        <v>362</v>
      </c>
      <c r="B20" s="318" t="s">
        <v>282</v>
      </c>
      <c r="C20" s="318" t="s">
        <v>283</v>
      </c>
      <c r="D20" s="295">
        <v>0.375</v>
      </c>
      <c r="E20" s="323" t="s">
        <v>339</v>
      </c>
      <c r="F20" s="327">
        <v>28</v>
      </c>
      <c r="G20" s="326">
        <v>28.5</v>
      </c>
      <c r="H20" s="327">
        <v>29</v>
      </c>
      <c r="I20" s="326">
        <v>29.5</v>
      </c>
      <c r="J20" s="330">
        <v>30.125</v>
      </c>
      <c r="K20" s="331" t="s">
        <v>363</v>
      </c>
    </row>
    <row r="21" spans="1:11" ht="21.65" customHeight="1">
      <c r="A21" s="317" t="s">
        <v>364</v>
      </c>
      <c r="B21" s="318" t="s">
        <v>284</v>
      </c>
      <c r="C21" s="318" t="s">
        <v>217</v>
      </c>
      <c r="D21" s="295">
        <v>0.25</v>
      </c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9">
        <v>0</v>
      </c>
      <c r="K21" s="322"/>
    </row>
    <row r="22" spans="1:11" ht="21.65" customHeight="1">
      <c r="A22" s="317" t="s">
        <v>365</v>
      </c>
      <c r="B22" s="318" t="s">
        <v>285</v>
      </c>
      <c r="C22" s="318" t="s">
        <v>217</v>
      </c>
      <c r="D22" s="295">
        <v>0.375</v>
      </c>
      <c r="E22" s="324">
        <v>0</v>
      </c>
      <c r="F22" s="324">
        <v>0</v>
      </c>
      <c r="G22" s="324">
        <v>0</v>
      </c>
      <c r="H22" s="324">
        <v>0</v>
      </c>
      <c r="I22" s="324">
        <v>0</v>
      </c>
      <c r="J22" s="329">
        <v>0</v>
      </c>
      <c r="K22" s="322"/>
    </row>
    <row r="23" spans="1:11" ht="21.65" customHeight="1">
      <c r="A23" s="317" t="s">
        <v>366</v>
      </c>
      <c r="B23" s="318" t="s">
        <v>286</v>
      </c>
      <c r="C23" s="318" t="s">
        <v>287</v>
      </c>
      <c r="D23" s="295">
        <v>1</v>
      </c>
      <c r="E23" s="323" t="s">
        <v>367</v>
      </c>
      <c r="F23" s="323" t="s">
        <v>368</v>
      </c>
      <c r="G23" s="324">
        <v>49</v>
      </c>
      <c r="H23" s="323" t="s">
        <v>369</v>
      </c>
      <c r="I23" s="324">
        <v>54</v>
      </c>
      <c r="J23" s="325" t="s">
        <v>370</v>
      </c>
      <c r="K23" s="322"/>
    </row>
    <row r="24" spans="1:11" ht="21.65" customHeight="1">
      <c r="A24" s="317" t="s">
        <v>371</v>
      </c>
      <c r="B24" s="318" t="s">
        <v>288</v>
      </c>
      <c r="C24" s="318" t="s">
        <v>289</v>
      </c>
      <c r="D24" s="295">
        <v>1</v>
      </c>
      <c r="E24" s="323" t="s">
        <v>367</v>
      </c>
      <c r="F24" s="323" t="s">
        <v>372</v>
      </c>
      <c r="G24" s="324">
        <v>39</v>
      </c>
      <c r="H24" s="323" t="s">
        <v>373</v>
      </c>
      <c r="I24" s="324">
        <v>44</v>
      </c>
      <c r="J24" s="325" t="s">
        <v>368</v>
      </c>
      <c r="K24" s="322"/>
    </row>
    <row r="25" spans="1:11" ht="21.65" customHeight="1">
      <c r="A25" s="317" t="s">
        <v>60</v>
      </c>
      <c r="B25" s="318" t="s">
        <v>290</v>
      </c>
      <c r="C25" s="318" t="s">
        <v>291</v>
      </c>
      <c r="D25" s="295">
        <v>1</v>
      </c>
      <c r="E25" s="323" t="s">
        <v>367</v>
      </c>
      <c r="F25" s="324">
        <v>43</v>
      </c>
      <c r="G25" s="323" t="s">
        <v>374</v>
      </c>
      <c r="H25" s="324">
        <v>48</v>
      </c>
      <c r="I25" s="323" t="s">
        <v>375</v>
      </c>
      <c r="J25" s="329">
        <v>53</v>
      </c>
      <c r="K25" s="322"/>
    </row>
    <row r="26" spans="1:11" ht="21.65" customHeight="1">
      <c r="A26" s="317" t="s">
        <v>376</v>
      </c>
      <c r="B26" s="318" t="s">
        <v>292</v>
      </c>
      <c r="C26" s="318" t="s">
        <v>217</v>
      </c>
      <c r="D26" s="295">
        <v>1</v>
      </c>
      <c r="E26" s="324">
        <v>0</v>
      </c>
      <c r="F26" s="324">
        <v>0</v>
      </c>
      <c r="G26" s="324">
        <v>0</v>
      </c>
      <c r="H26" s="324">
        <v>0</v>
      </c>
      <c r="I26" s="324">
        <v>0</v>
      </c>
      <c r="J26" s="329">
        <v>0</v>
      </c>
      <c r="K26" s="322"/>
    </row>
    <row r="27" spans="1:11" ht="21.65" customHeight="1">
      <c r="A27" s="317" t="s">
        <v>377</v>
      </c>
      <c r="B27" s="318" t="s">
        <v>293</v>
      </c>
      <c r="C27" s="318" t="s">
        <v>294</v>
      </c>
      <c r="D27" s="295">
        <v>0.125</v>
      </c>
      <c r="E27" s="324">
        <v>0</v>
      </c>
      <c r="F27" s="324">
        <v>3</v>
      </c>
      <c r="G27" s="324">
        <v>3</v>
      </c>
      <c r="H27" s="324">
        <v>3</v>
      </c>
      <c r="I27" s="324">
        <v>3</v>
      </c>
      <c r="J27" s="329">
        <v>3</v>
      </c>
      <c r="K27" s="322"/>
    </row>
    <row r="28" spans="1:11" ht="21.65" customHeight="1">
      <c r="A28" s="317" t="s">
        <v>378</v>
      </c>
      <c r="B28" s="318" t="s">
        <v>295</v>
      </c>
      <c r="C28" s="318" t="s">
        <v>296</v>
      </c>
      <c r="D28" s="295">
        <v>0.625</v>
      </c>
      <c r="E28" s="323">
        <v>0.875</v>
      </c>
      <c r="F28" s="326" t="s">
        <v>379</v>
      </c>
      <c r="G28" s="326" t="s">
        <v>380</v>
      </c>
      <c r="H28" s="326" t="s">
        <v>381</v>
      </c>
      <c r="I28" s="326" t="s">
        <v>382</v>
      </c>
      <c r="J28" s="332">
        <v>39</v>
      </c>
      <c r="K28" s="331" t="s">
        <v>363</v>
      </c>
    </row>
    <row r="29" spans="1:11" ht="21.65" customHeight="1">
      <c r="A29" s="317" t="s">
        <v>383</v>
      </c>
      <c r="B29" s="318" t="s">
        <v>297</v>
      </c>
      <c r="C29" s="318" t="s">
        <v>298</v>
      </c>
      <c r="D29" s="295">
        <v>0.375</v>
      </c>
      <c r="E29" s="323" t="s">
        <v>343</v>
      </c>
      <c r="F29" s="323" t="s">
        <v>384</v>
      </c>
      <c r="G29" s="324">
        <v>21</v>
      </c>
      <c r="H29" s="323" t="s">
        <v>385</v>
      </c>
      <c r="I29" s="323" t="s">
        <v>386</v>
      </c>
      <c r="J29" s="325" t="s">
        <v>387</v>
      </c>
      <c r="K29" s="322"/>
    </row>
    <row r="30" spans="1:11" ht="21.65" customHeight="1">
      <c r="A30" s="317" t="s">
        <v>388</v>
      </c>
      <c r="B30" s="318" t="s">
        <v>299</v>
      </c>
      <c r="C30" s="318" t="s">
        <v>300</v>
      </c>
      <c r="D30" s="295" t="s">
        <v>279</v>
      </c>
      <c r="E30" s="324">
        <v>0</v>
      </c>
      <c r="F30" s="330">
        <v>10.375</v>
      </c>
      <c r="G30" s="330">
        <v>10.375</v>
      </c>
      <c r="H30" s="330">
        <v>10.375</v>
      </c>
      <c r="I30" s="330">
        <v>10.375</v>
      </c>
      <c r="J30" s="330">
        <v>10.375</v>
      </c>
      <c r="K30" s="322"/>
    </row>
    <row r="31" spans="1:11" ht="21.65" customHeight="1">
      <c r="A31" s="317" t="s">
        <v>389</v>
      </c>
      <c r="B31" s="318" t="s">
        <v>301</v>
      </c>
      <c r="C31" s="318" t="s">
        <v>218</v>
      </c>
      <c r="D31" s="295">
        <v>0.375</v>
      </c>
      <c r="E31" s="323" t="s">
        <v>339</v>
      </c>
      <c r="F31" s="324">
        <v>15</v>
      </c>
      <c r="G31" s="323" t="s">
        <v>390</v>
      </c>
      <c r="H31" s="324">
        <v>16</v>
      </c>
      <c r="I31" s="323" t="s">
        <v>391</v>
      </c>
      <c r="J31" s="329">
        <v>17</v>
      </c>
      <c r="K31" s="322"/>
    </row>
    <row r="32" spans="1:11" ht="21.65" customHeight="1">
      <c r="A32" s="317" t="s">
        <v>392</v>
      </c>
      <c r="B32" s="318" t="s">
        <v>302</v>
      </c>
      <c r="C32" s="318" t="s">
        <v>303</v>
      </c>
      <c r="D32" s="295">
        <v>0.25</v>
      </c>
      <c r="E32" s="323" t="s">
        <v>330</v>
      </c>
      <c r="F32" s="323" t="s">
        <v>331</v>
      </c>
      <c r="G32" s="324">
        <v>8</v>
      </c>
      <c r="H32" s="323" t="s">
        <v>332</v>
      </c>
      <c r="I32" s="323" t="s">
        <v>333</v>
      </c>
      <c r="J32" s="325" t="s">
        <v>334</v>
      </c>
      <c r="K32" s="322"/>
    </row>
    <row r="33" spans="1:11" ht="21.65" customHeight="1">
      <c r="A33" s="317" t="s">
        <v>393</v>
      </c>
      <c r="B33" s="318" t="s">
        <v>304</v>
      </c>
      <c r="C33" s="318" t="s">
        <v>305</v>
      </c>
      <c r="D33" s="295">
        <v>0.25</v>
      </c>
      <c r="E33" s="323" t="s">
        <v>330</v>
      </c>
      <c r="F33" s="323" t="s">
        <v>394</v>
      </c>
      <c r="G33" s="324">
        <v>11</v>
      </c>
      <c r="H33" s="323" t="s">
        <v>395</v>
      </c>
      <c r="I33" s="323" t="s">
        <v>396</v>
      </c>
      <c r="J33" s="325" t="s">
        <v>397</v>
      </c>
      <c r="K33" s="322"/>
    </row>
    <row r="34" spans="1:11" ht="21.65" customHeight="1">
      <c r="A34" s="317" t="s">
        <v>398</v>
      </c>
      <c r="B34" s="318" t="s">
        <v>306</v>
      </c>
      <c r="C34" s="318" t="s">
        <v>217</v>
      </c>
      <c r="D34" s="295">
        <v>0.25</v>
      </c>
      <c r="E34" s="324">
        <v>0</v>
      </c>
      <c r="F34" s="324">
        <v>0</v>
      </c>
      <c r="G34" s="324">
        <v>0</v>
      </c>
      <c r="H34" s="324">
        <v>0</v>
      </c>
      <c r="I34" s="324">
        <v>0</v>
      </c>
      <c r="J34" s="329">
        <v>0</v>
      </c>
      <c r="K34" s="322"/>
    </row>
    <row r="35" spans="1:11" ht="21.65" customHeight="1">
      <c r="A35" s="317" t="s">
        <v>399</v>
      </c>
      <c r="B35" s="318" t="s">
        <v>307</v>
      </c>
      <c r="C35" s="318" t="s">
        <v>308</v>
      </c>
      <c r="D35" s="295">
        <v>0.125</v>
      </c>
      <c r="E35" s="324">
        <v>0</v>
      </c>
      <c r="F35" s="324">
        <v>3</v>
      </c>
      <c r="G35" s="324">
        <v>3</v>
      </c>
      <c r="H35" s="324">
        <v>3</v>
      </c>
      <c r="I35" s="324">
        <v>3</v>
      </c>
      <c r="J35" s="329">
        <v>3</v>
      </c>
      <c r="K35" s="322"/>
    </row>
    <row r="36" spans="1:11" ht="21.65" customHeight="1">
      <c r="A36" s="333" t="s">
        <v>309</v>
      </c>
      <c r="B36" s="334"/>
      <c r="C36" s="334"/>
      <c r="D36" s="295"/>
      <c r="E36" s="335"/>
      <c r="F36" s="335"/>
      <c r="G36" s="335"/>
      <c r="H36" s="335"/>
      <c r="I36" s="335"/>
      <c r="J36" s="335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1" bestFit="1" customWidth="1"/>
    <col min="2" max="2" width="19.6328125" style="241" customWidth="1"/>
    <col min="3" max="3" width="10.54296875" style="241" customWidth="1"/>
    <col min="4" max="4" width="20" style="241" customWidth="1"/>
    <col min="5" max="5" width="2.36328125" style="241" customWidth="1"/>
    <col min="6" max="6" width="15.90625" style="241" customWidth="1"/>
    <col min="7" max="7" width="19.36328125" style="241" customWidth="1"/>
    <col min="8" max="8" width="45.54296875" style="241" customWidth="1"/>
    <col min="9" max="254" width="9.90625" style="241"/>
    <col min="255" max="255" width="3.90625" style="241" customWidth="1"/>
    <col min="256" max="257" width="9.54296875" style="241" customWidth="1"/>
    <col min="258" max="259" width="14.6328125" style="241" customWidth="1"/>
    <col min="260" max="260" width="0" style="241" hidden="1" customWidth="1"/>
    <col min="261" max="267" width="9.54296875" style="241" customWidth="1"/>
    <col min="268" max="510" width="9.90625" style="241"/>
    <col min="511" max="511" width="3.90625" style="241" customWidth="1"/>
    <col min="512" max="513" width="9.54296875" style="241" customWidth="1"/>
    <col min="514" max="515" width="14.6328125" style="241" customWidth="1"/>
    <col min="516" max="516" width="0" style="241" hidden="1" customWidth="1"/>
    <col min="517" max="523" width="9.54296875" style="241" customWidth="1"/>
    <col min="524" max="766" width="9.90625" style="241"/>
    <col min="767" max="767" width="3.90625" style="241" customWidth="1"/>
    <col min="768" max="769" width="9.54296875" style="241" customWidth="1"/>
    <col min="770" max="771" width="14.6328125" style="241" customWidth="1"/>
    <col min="772" max="772" width="0" style="241" hidden="1" customWidth="1"/>
    <col min="773" max="779" width="9.54296875" style="241" customWidth="1"/>
    <col min="780" max="1022" width="9.90625" style="241"/>
    <col min="1023" max="1023" width="3.90625" style="241" customWidth="1"/>
    <col min="1024" max="1025" width="9.54296875" style="241" customWidth="1"/>
    <col min="1026" max="1027" width="14.6328125" style="241" customWidth="1"/>
    <col min="1028" max="1028" width="0" style="241" hidden="1" customWidth="1"/>
    <col min="1029" max="1035" width="9.54296875" style="241" customWidth="1"/>
    <col min="1036" max="1278" width="9.90625" style="241"/>
    <col min="1279" max="1279" width="3.90625" style="241" customWidth="1"/>
    <col min="1280" max="1281" width="9.54296875" style="241" customWidth="1"/>
    <col min="1282" max="1283" width="14.6328125" style="241" customWidth="1"/>
    <col min="1284" max="1284" width="0" style="241" hidden="1" customWidth="1"/>
    <col min="1285" max="1291" width="9.54296875" style="241" customWidth="1"/>
    <col min="1292" max="1534" width="9.90625" style="241"/>
    <col min="1535" max="1535" width="3.90625" style="241" customWidth="1"/>
    <col min="1536" max="1537" width="9.54296875" style="241" customWidth="1"/>
    <col min="1538" max="1539" width="14.6328125" style="241" customWidth="1"/>
    <col min="1540" max="1540" width="0" style="241" hidden="1" customWidth="1"/>
    <col min="1541" max="1547" width="9.54296875" style="241" customWidth="1"/>
    <col min="1548" max="1790" width="9.90625" style="241"/>
    <col min="1791" max="1791" width="3.90625" style="241" customWidth="1"/>
    <col min="1792" max="1793" width="9.54296875" style="241" customWidth="1"/>
    <col min="1794" max="1795" width="14.6328125" style="241" customWidth="1"/>
    <col min="1796" max="1796" width="0" style="241" hidden="1" customWidth="1"/>
    <col min="1797" max="1803" width="9.54296875" style="241" customWidth="1"/>
    <col min="1804" max="2046" width="9.90625" style="241"/>
    <col min="2047" max="2047" width="3.90625" style="241" customWidth="1"/>
    <col min="2048" max="2049" width="9.54296875" style="241" customWidth="1"/>
    <col min="2050" max="2051" width="14.6328125" style="241" customWidth="1"/>
    <col min="2052" max="2052" width="0" style="241" hidden="1" customWidth="1"/>
    <col min="2053" max="2059" width="9.54296875" style="241" customWidth="1"/>
    <col min="2060" max="2302" width="9.90625" style="241"/>
    <col min="2303" max="2303" width="3.90625" style="241" customWidth="1"/>
    <col min="2304" max="2305" width="9.54296875" style="241" customWidth="1"/>
    <col min="2306" max="2307" width="14.6328125" style="241" customWidth="1"/>
    <col min="2308" max="2308" width="0" style="241" hidden="1" customWidth="1"/>
    <col min="2309" max="2315" width="9.54296875" style="241" customWidth="1"/>
    <col min="2316" max="2558" width="9.90625" style="241"/>
    <col min="2559" max="2559" width="3.90625" style="241" customWidth="1"/>
    <col min="2560" max="2561" width="9.54296875" style="241" customWidth="1"/>
    <col min="2562" max="2563" width="14.6328125" style="241" customWidth="1"/>
    <col min="2564" max="2564" width="0" style="241" hidden="1" customWidth="1"/>
    <col min="2565" max="2571" width="9.54296875" style="241" customWidth="1"/>
    <col min="2572" max="2814" width="9.90625" style="241"/>
    <col min="2815" max="2815" width="3.90625" style="241" customWidth="1"/>
    <col min="2816" max="2817" width="9.54296875" style="241" customWidth="1"/>
    <col min="2818" max="2819" width="14.6328125" style="241" customWidth="1"/>
    <col min="2820" max="2820" width="0" style="241" hidden="1" customWidth="1"/>
    <col min="2821" max="2827" width="9.54296875" style="241" customWidth="1"/>
    <col min="2828" max="3070" width="9.90625" style="241"/>
    <col min="3071" max="3071" width="3.90625" style="241" customWidth="1"/>
    <col min="3072" max="3073" width="9.54296875" style="241" customWidth="1"/>
    <col min="3074" max="3075" width="14.6328125" style="241" customWidth="1"/>
    <col min="3076" max="3076" width="0" style="241" hidden="1" customWidth="1"/>
    <col min="3077" max="3083" width="9.54296875" style="241" customWidth="1"/>
    <col min="3084" max="3326" width="9.90625" style="241"/>
    <col min="3327" max="3327" width="3.90625" style="241" customWidth="1"/>
    <col min="3328" max="3329" width="9.54296875" style="241" customWidth="1"/>
    <col min="3330" max="3331" width="14.6328125" style="241" customWidth="1"/>
    <col min="3332" max="3332" width="0" style="241" hidden="1" customWidth="1"/>
    <col min="3333" max="3339" width="9.54296875" style="241" customWidth="1"/>
    <col min="3340" max="3582" width="9.90625" style="241"/>
    <col min="3583" max="3583" width="3.90625" style="241" customWidth="1"/>
    <col min="3584" max="3585" width="9.54296875" style="241" customWidth="1"/>
    <col min="3586" max="3587" width="14.6328125" style="241" customWidth="1"/>
    <col min="3588" max="3588" width="0" style="241" hidden="1" customWidth="1"/>
    <col min="3589" max="3595" width="9.54296875" style="241" customWidth="1"/>
    <col min="3596" max="3838" width="9.90625" style="241"/>
    <col min="3839" max="3839" width="3.90625" style="241" customWidth="1"/>
    <col min="3840" max="3841" width="9.54296875" style="241" customWidth="1"/>
    <col min="3842" max="3843" width="14.6328125" style="241" customWidth="1"/>
    <col min="3844" max="3844" width="0" style="241" hidden="1" customWidth="1"/>
    <col min="3845" max="3851" width="9.54296875" style="241" customWidth="1"/>
    <col min="3852" max="4094" width="9.90625" style="241"/>
    <col min="4095" max="4095" width="3.90625" style="241" customWidth="1"/>
    <col min="4096" max="4097" width="9.54296875" style="241" customWidth="1"/>
    <col min="4098" max="4099" width="14.6328125" style="241" customWidth="1"/>
    <col min="4100" max="4100" width="0" style="241" hidden="1" customWidth="1"/>
    <col min="4101" max="4107" width="9.54296875" style="241" customWidth="1"/>
    <col min="4108" max="4350" width="9.90625" style="241"/>
    <col min="4351" max="4351" width="3.90625" style="241" customWidth="1"/>
    <col min="4352" max="4353" width="9.54296875" style="241" customWidth="1"/>
    <col min="4354" max="4355" width="14.6328125" style="241" customWidth="1"/>
    <col min="4356" max="4356" width="0" style="241" hidden="1" customWidth="1"/>
    <col min="4357" max="4363" width="9.54296875" style="241" customWidth="1"/>
    <col min="4364" max="4606" width="9.90625" style="241"/>
    <col min="4607" max="4607" width="3.90625" style="241" customWidth="1"/>
    <col min="4608" max="4609" width="9.54296875" style="241" customWidth="1"/>
    <col min="4610" max="4611" width="14.6328125" style="241" customWidth="1"/>
    <col min="4612" max="4612" width="0" style="241" hidden="1" customWidth="1"/>
    <col min="4613" max="4619" width="9.54296875" style="241" customWidth="1"/>
    <col min="4620" max="4862" width="9.90625" style="241"/>
    <col min="4863" max="4863" width="3.90625" style="241" customWidth="1"/>
    <col min="4864" max="4865" width="9.54296875" style="241" customWidth="1"/>
    <col min="4866" max="4867" width="14.6328125" style="241" customWidth="1"/>
    <col min="4868" max="4868" width="0" style="241" hidden="1" customWidth="1"/>
    <col min="4869" max="4875" width="9.54296875" style="241" customWidth="1"/>
    <col min="4876" max="5118" width="9.90625" style="241"/>
    <col min="5119" max="5119" width="3.90625" style="241" customWidth="1"/>
    <col min="5120" max="5121" width="9.54296875" style="241" customWidth="1"/>
    <col min="5122" max="5123" width="14.6328125" style="241" customWidth="1"/>
    <col min="5124" max="5124" width="0" style="241" hidden="1" customWidth="1"/>
    <col min="5125" max="5131" width="9.54296875" style="241" customWidth="1"/>
    <col min="5132" max="5374" width="9.90625" style="241"/>
    <col min="5375" max="5375" width="3.90625" style="241" customWidth="1"/>
    <col min="5376" max="5377" width="9.54296875" style="241" customWidth="1"/>
    <col min="5378" max="5379" width="14.6328125" style="241" customWidth="1"/>
    <col min="5380" max="5380" width="0" style="241" hidden="1" customWidth="1"/>
    <col min="5381" max="5387" width="9.54296875" style="241" customWidth="1"/>
    <col min="5388" max="5630" width="9.90625" style="241"/>
    <col min="5631" max="5631" width="3.90625" style="241" customWidth="1"/>
    <col min="5632" max="5633" width="9.54296875" style="241" customWidth="1"/>
    <col min="5634" max="5635" width="14.6328125" style="241" customWidth="1"/>
    <col min="5636" max="5636" width="0" style="241" hidden="1" customWidth="1"/>
    <col min="5637" max="5643" width="9.54296875" style="241" customWidth="1"/>
    <col min="5644" max="5886" width="9.90625" style="241"/>
    <col min="5887" max="5887" width="3.90625" style="241" customWidth="1"/>
    <col min="5888" max="5889" width="9.54296875" style="241" customWidth="1"/>
    <col min="5890" max="5891" width="14.6328125" style="241" customWidth="1"/>
    <col min="5892" max="5892" width="0" style="241" hidden="1" customWidth="1"/>
    <col min="5893" max="5899" width="9.54296875" style="241" customWidth="1"/>
    <col min="5900" max="6142" width="9.90625" style="241"/>
    <col min="6143" max="6143" width="3.90625" style="241" customWidth="1"/>
    <col min="6144" max="6145" width="9.54296875" style="241" customWidth="1"/>
    <col min="6146" max="6147" width="14.6328125" style="241" customWidth="1"/>
    <col min="6148" max="6148" width="0" style="241" hidden="1" customWidth="1"/>
    <col min="6149" max="6155" width="9.54296875" style="241" customWidth="1"/>
    <col min="6156" max="6398" width="9.90625" style="241"/>
    <col min="6399" max="6399" width="3.90625" style="241" customWidth="1"/>
    <col min="6400" max="6401" width="9.54296875" style="241" customWidth="1"/>
    <col min="6402" max="6403" width="14.6328125" style="241" customWidth="1"/>
    <col min="6404" max="6404" width="0" style="241" hidden="1" customWidth="1"/>
    <col min="6405" max="6411" width="9.54296875" style="241" customWidth="1"/>
    <col min="6412" max="6654" width="9.90625" style="241"/>
    <col min="6655" max="6655" width="3.90625" style="241" customWidth="1"/>
    <col min="6656" max="6657" width="9.54296875" style="241" customWidth="1"/>
    <col min="6658" max="6659" width="14.6328125" style="241" customWidth="1"/>
    <col min="6660" max="6660" width="0" style="241" hidden="1" customWidth="1"/>
    <col min="6661" max="6667" width="9.54296875" style="241" customWidth="1"/>
    <col min="6668" max="6910" width="9.90625" style="241"/>
    <col min="6911" max="6911" width="3.90625" style="241" customWidth="1"/>
    <col min="6912" max="6913" width="9.54296875" style="241" customWidth="1"/>
    <col min="6914" max="6915" width="14.6328125" style="241" customWidth="1"/>
    <col min="6916" max="6916" width="0" style="241" hidden="1" customWidth="1"/>
    <col min="6917" max="6923" width="9.54296875" style="241" customWidth="1"/>
    <col min="6924" max="7166" width="9.90625" style="241"/>
    <col min="7167" max="7167" width="3.90625" style="241" customWidth="1"/>
    <col min="7168" max="7169" width="9.54296875" style="241" customWidth="1"/>
    <col min="7170" max="7171" width="14.6328125" style="241" customWidth="1"/>
    <col min="7172" max="7172" width="0" style="241" hidden="1" customWidth="1"/>
    <col min="7173" max="7179" width="9.54296875" style="241" customWidth="1"/>
    <col min="7180" max="7422" width="9.90625" style="241"/>
    <col min="7423" max="7423" width="3.90625" style="241" customWidth="1"/>
    <col min="7424" max="7425" width="9.54296875" style="241" customWidth="1"/>
    <col min="7426" max="7427" width="14.6328125" style="241" customWidth="1"/>
    <col min="7428" max="7428" width="0" style="241" hidden="1" customWidth="1"/>
    <col min="7429" max="7435" width="9.54296875" style="241" customWidth="1"/>
    <col min="7436" max="7678" width="9.90625" style="241"/>
    <col min="7679" max="7679" width="3.90625" style="241" customWidth="1"/>
    <col min="7680" max="7681" width="9.54296875" style="241" customWidth="1"/>
    <col min="7682" max="7683" width="14.6328125" style="241" customWidth="1"/>
    <col min="7684" max="7684" width="0" style="241" hidden="1" customWidth="1"/>
    <col min="7685" max="7691" width="9.54296875" style="241" customWidth="1"/>
    <col min="7692" max="7934" width="9.90625" style="241"/>
    <col min="7935" max="7935" width="3.90625" style="241" customWidth="1"/>
    <col min="7936" max="7937" width="9.54296875" style="241" customWidth="1"/>
    <col min="7938" max="7939" width="14.6328125" style="241" customWidth="1"/>
    <col min="7940" max="7940" width="0" style="241" hidden="1" customWidth="1"/>
    <col min="7941" max="7947" width="9.54296875" style="241" customWidth="1"/>
    <col min="7948" max="8190" width="9.90625" style="241"/>
    <col min="8191" max="8191" width="3.90625" style="241" customWidth="1"/>
    <col min="8192" max="8193" width="9.54296875" style="241" customWidth="1"/>
    <col min="8194" max="8195" width="14.6328125" style="241" customWidth="1"/>
    <col min="8196" max="8196" width="0" style="241" hidden="1" customWidth="1"/>
    <col min="8197" max="8203" width="9.54296875" style="241" customWidth="1"/>
    <col min="8204" max="8446" width="9.90625" style="241"/>
    <col min="8447" max="8447" width="3.90625" style="241" customWidth="1"/>
    <col min="8448" max="8449" width="9.54296875" style="241" customWidth="1"/>
    <col min="8450" max="8451" width="14.6328125" style="241" customWidth="1"/>
    <col min="8452" max="8452" width="0" style="241" hidden="1" customWidth="1"/>
    <col min="8453" max="8459" width="9.54296875" style="241" customWidth="1"/>
    <col min="8460" max="8702" width="9.90625" style="241"/>
    <col min="8703" max="8703" width="3.90625" style="241" customWidth="1"/>
    <col min="8704" max="8705" width="9.54296875" style="241" customWidth="1"/>
    <col min="8706" max="8707" width="14.6328125" style="241" customWidth="1"/>
    <col min="8708" max="8708" width="0" style="241" hidden="1" customWidth="1"/>
    <col min="8709" max="8715" width="9.54296875" style="241" customWidth="1"/>
    <col min="8716" max="8958" width="9.90625" style="241"/>
    <col min="8959" max="8959" width="3.90625" style="241" customWidth="1"/>
    <col min="8960" max="8961" width="9.54296875" style="241" customWidth="1"/>
    <col min="8962" max="8963" width="14.6328125" style="241" customWidth="1"/>
    <col min="8964" max="8964" width="0" style="241" hidden="1" customWidth="1"/>
    <col min="8965" max="8971" width="9.54296875" style="241" customWidth="1"/>
    <col min="8972" max="9214" width="9.90625" style="241"/>
    <col min="9215" max="9215" width="3.90625" style="241" customWidth="1"/>
    <col min="9216" max="9217" width="9.54296875" style="241" customWidth="1"/>
    <col min="9218" max="9219" width="14.6328125" style="241" customWidth="1"/>
    <col min="9220" max="9220" width="0" style="241" hidden="1" customWidth="1"/>
    <col min="9221" max="9227" width="9.54296875" style="241" customWidth="1"/>
    <col min="9228" max="9470" width="9.90625" style="241"/>
    <col min="9471" max="9471" width="3.90625" style="241" customWidth="1"/>
    <col min="9472" max="9473" width="9.54296875" style="241" customWidth="1"/>
    <col min="9474" max="9475" width="14.6328125" style="241" customWidth="1"/>
    <col min="9476" max="9476" width="0" style="241" hidden="1" customWidth="1"/>
    <col min="9477" max="9483" width="9.54296875" style="241" customWidth="1"/>
    <col min="9484" max="9726" width="9.90625" style="241"/>
    <col min="9727" max="9727" width="3.90625" style="241" customWidth="1"/>
    <col min="9728" max="9729" width="9.54296875" style="241" customWidth="1"/>
    <col min="9730" max="9731" width="14.6328125" style="241" customWidth="1"/>
    <col min="9732" max="9732" width="0" style="241" hidden="1" customWidth="1"/>
    <col min="9733" max="9739" width="9.54296875" style="241" customWidth="1"/>
    <col min="9740" max="9982" width="9.90625" style="241"/>
    <col min="9983" max="9983" width="3.90625" style="241" customWidth="1"/>
    <col min="9984" max="9985" width="9.54296875" style="241" customWidth="1"/>
    <col min="9986" max="9987" width="14.6328125" style="241" customWidth="1"/>
    <col min="9988" max="9988" width="0" style="241" hidden="1" customWidth="1"/>
    <col min="9989" max="9995" width="9.54296875" style="241" customWidth="1"/>
    <col min="9996" max="10238" width="9.90625" style="241"/>
    <col min="10239" max="10239" width="3.90625" style="241" customWidth="1"/>
    <col min="10240" max="10241" width="9.54296875" style="241" customWidth="1"/>
    <col min="10242" max="10243" width="14.6328125" style="241" customWidth="1"/>
    <col min="10244" max="10244" width="0" style="241" hidden="1" customWidth="1"/>
    <col min="10245" max="10251" width="9.54296875" style="241" customWidth="1"/>
    <col min="10252" max="10494" width="9.90625" style="241"/>
    <col min="10495" max="10495" width="3.90625" style="241" customWidth="1"/>
    <col min="10496" max="10497" width="9.54296875" style="241" customWidth="1"/>
    <col min="10498" max="10499" width="14.6328125" style="241" customWidth="1"/>
    <col min="10500" max="10500" width="0" style="241" hidden="1" customWidth="1"/>
    <col min="10501" max="10507" width="9.54296875" style="241" customWidth="1"/>
    <col min="10508" max="10750" width="9.90625" style="241"/>
    <col min="10751" max="10751" width="3.90625" style="241" customWidth="1"/>
    <col min="10752" max="10753" width="9.54296875" style="241" customWidth="1"/>
    <col min="10754" max="10755" width="14.6328125" style="241" customWidth="1"/>
    <col min="10756" max="10756" width="0" style="241" hidden="1" customWidth="1"/>
    <col min="10757" max="10763" width="9.54296875" style="241" customWidth="1"/>
    <col min="10764" max="11006" width="9.90625" style="241"/>
    <col min="11007" max="11007" width="3.90625" style="241" customWidth="1"/>
    <col min="11008" max="11009" width="9.54296875" style="241" customWidth="1"/>
    <col min="11010" max="11011" width="14.6328125" style="241" customWidth="1"/>
    <col min="11012" max="11012" width="0" style="241" hidden="1" customWidth="1"/>
    <col min="11013" max="11019" width="9.54296875" style="241" customWidth="1"/>
    <col min="11020" max="11262" width="9.90625" style="241"/>
    <col min="11263" max="11263" width="3.90625" style="241" customWidth="1"/>
    <col min="11264" max="11265" width="9.54296875" style="241" customWidth="1"/>
    <col min="11266" max="11267" width="14.6328125" style="241" customWidth="1"/>
    <col min="11268" max="11268" width="0" style="241" hidden="1" customWidth="1"/>
    <col min="11269" max="11275" width="9.54296875" style="241" customWidth="1"/>
    <col min="11276" max="11518" width="9.90625" style="241"/>
    <col min="11519" max="11519" width="3.90625" style="241" customWidth="1"/>
    <col min="11520" max="11521" width="9.54296875" style="241" customWidth="1"/>
    <col min="11522" max="11523" width="14.6328125" style="241" customWidth="1"/>
    <col min="11524" max="11524" width="0" style="241" hidden="1" customWidth="1"/>
    <col min="11525" max="11531" width="9.54296875" style="241" customWidth="1"/>
    <col min="11532" max="11774" width="9.90625" style="241"/>
    <col min="11775" max="11775" width="3.90625" style="241" customWidth="1"/>
    <col min="11776" max="11777" width="9.54296875" style="241" customWidth="1"/>
    <col min="11778" max="11779" width="14.6328125" style="241" customWidth="1"/>
    <col min="11780" max="11780" width="0" style="241" hidden="1" customWidth="1"/>
    <col min="11781" max="11787" width="9.54296875" style="241" customWidth="1"/>
    <col min="11788" max="12030" width="9.90625" style="241"/>
    <col min="12031" max="12031" width="3.90625" style="241" customWidth="1"/>
    <col min="12032" max="12033" width="9.54296875" style="241" customWidth="1"/>
    <col min="12034" max="12035" width="14.6328125" style="241" customWidth="1"/>
    <col min="12036" max="12036" width="0" style="241" hidden="1" customWidth="1"/>
    <col min="12037" max="12043" width="9.54296875" style="241" customWidth="1"/>
    <col min="12044" max="12286" width="9.90625" style="241"/>
    <col min="12287" max="12287" width="3.90625" style="241" customWidth="1"/>
    <col min="12288" max="12289" width="9.54296875" style="241" customWidth="1"/>
    <col min="12290" max="12291" width="14.6328125" style="241" customWidth="1"/>
    <col min="12292" max="12292" width="0" style="241" hidden="1" customWidth="1"/>
    <col min="12293" max="12299" width="9.54296875" style="241" customWidth="1"/>
    <col min="12300" max="12542" width="9.90625" style="241"/>
    <col min="12543" max="12543" width="3.90625" style="241" customWidth="1"/>
    <col min="12544" max="12545" width="9.54296875" style="241" customWidth="1"/>
    <col min="12546" max="12547" width="14.6328125" style="241" customWidth="1"/>
    <col min="12548" max="12548" width="0" style="241" hidden="1" customWidth="1"/>
    <col min="12549" max="12555" width="9.54296875" style="241" customWidth="1"/>
    <col min="12556" max="12798" width="9.90625" style="241"/>
    <col min="12799" max="12799" width="3.90625" style="241" customWidth="1"/>
    <col min="12800" max="12801" width="9.54296875" style="241" customWidth="1"/>
    <col min="12802" max="12803" width="14.6328125" style="241" customWidth="1"/>
    <col min="12804" max="12804" width="0" style="241" hidden="1" customWidth="1"/>
    <col min="12805" max="12811" width="9.54296875" style="241" customWidth="1"/>
    <col min="12812" max="13054" width="9.90625" style="241"/>
    <col min="13055" max="13055" width="3.90625" style="241" customWidth="1"/>
    <col min="13056" max="13057" width="9.54296875" style="241" customWidth="1"/>
    <col min="13058" max="13059" width="14.6328125" style="241" customWidth="1"/>
    <col min="13060" max="13060" width="0" style="241" hidden="1" customWidth="1"/>
    <col min="13061" max="13067" width="9.54296875" style="241" customWidth="1"/>
    <col min="13068" max="13310" width="9.90625" style="241"/>
    <col min="13311" max="13311" width="3.90625" style="241" customWidth="1"/>
    <col min="13312" max="13313" width="9.54296875" style="241" customWidth="1"/>
    <col min="13314" max="13315" width="14.6328125" style="241" customWidth="1"/>
    <col min="13316" max="13316" width="0" style="241" hidden="1" customWidth="1"/>
    <col min="13317" max="13323" width="9.54296875" style="241" customWidth="1"/>
    <col min="13324" max="13566" width="9.90625" style="241"/>
    <col min="13567" max="13567" width="3.90625" style="241" customWidth="1"/>
    <col min="13568" max="13569" width="9.54296875" style="241" customWidth="1"/>
    <col min="13570" max="13571" width="14.6328125" style="241" customWidth="1"/>
    <col min="13572" max="13572" width="0" style="241" hidden="1" customWidth="1"/>
    <col min="13573" max="13579" width="9.54296875" style="241" customWidth="1"/>
    <col min="13580" max="13822" width="9.90625" style="241"/>
    <col min="13823" max="13823" width="3.90625" style="241" customWidth="1"/>
    <col min="13824" max="13825" width="9.54296875" style="241" customWidth="1"/>
    <col min="13826" max="13827" width="14.6328125" style="241" customWidth="1"/>
    <col min="13828" max="13828" width="0" style="241" hidden="1" customWidth="1"/>
    <col min="13829" max="13835" width="9.54296875" style="241" customWidth="1"/>
    <col min="13836" max="14078" width="9.90625" style="241"/>
    <col min="14079" max="14079" width="3.90625" style="241" customWidth="1"/>
    <col min="14080" max="14081" width="9.54296875" style="241" customWidth="1"/>
    <col min="14082" max="14083" width="14.6328125" style="241" customWidth="1"/>
    <col min="14084" max="14084" width="0" style="241" hidden="1" customWidth="1"/>
    <col min="14085" max="14091" width="9.54296875" style="241" customWidth="1"/>
    <col min="14092" max="14334" width="9.90625" style="241"/>
    <col min="14335" max="14335" width="3.90625" style="241" customWidth="1"/>
    <col min="14336" max="14337" width="9.54296875" style="241" customWidth="1"/>
    <col min="14338" max="14339" width="14.6328125" style="241" customWidth="1"/>
    <col min="14340" max="14340" width="0" style="241" hidden="1" customWidth="1"/>
    <col min="14341" max="14347" width="9.54296875" style="241" customWidth="1"/>
    <col min="14348" max="14590" width="9.90625" style="241"/>
    <col min="14591" max="14591" width="3.90625" style="241" customWidth="1"/>
    <col min="14592" max="14593" width="9.54296875" style="241" customWidth="1"/>
    <col min="14594" max="14595" width="14.6328125" style="241" customWidth="1"/>
    <col min="14596" max="14596" width="0" style="241" hidden="1" customWidth="1"/>
    <col min="14597" max="14603" width="9.54296875" style="241" customWidth="1"/>
    <col min="14604" max="14846" width="9.90625" style="241"/>
    <col min="14847" max="14847" width="3.90625" style="241" customWidth="1"/>
    <col min="14848" max="14849" width="9.54296875" style="241" customWidth="1"/>
    <col min="14850" max="14851" width="14.6328125" style="241" customWidth="1"/>
    <col min="14852" max="14852" width="0" style="241" hidden="1" customWidth="1"/>
    <col min="14853" max="14859" width="9.54296875" style="241" customWidth="1"/>
    <col min="14860" max="15102" width="9.90625" style="241"/>
    <col min="15103" max="15103" width="3.90625" style="241" customWidth="1"/>
    <col min="15104" max="15105" width="9.54296875" style="241" customWidth="1"/>
    <col min="15106" max="15107" width="14.6328125" style="241" customWidth="1"/>
    <col min="15108" max="15108" width="0" style="241" hidden="1" customWidth="1"/>
    <col min="15109" max="15115" width="9.54296875" style="241" customWidth="1"/>
    <col min="15116" max="15358" width="9.90625" style="241"/>
    <col min="15359" max="15359" width="3.90625" style="241" customWidth="1"/>
    <col min="15360" max="15361" width="9.54296875" style="241" customWidth="1"/>
    <col min="15362" max="15363" width="14.6328125" style="241" customWidth="1"/>
    <col min="15364" max="15364" width="0" style="241" hidden="1" customWidth="1"/>
    <col min="15365" max="15371" width="9.54296875" style="241" customWidth="1"/>
    <col min="15372" max="15614" width="9.90625" style="241"/>
    <col min="15615" max="15615" width="3.90625" style="241" customWidth="1"/>
    <col min="15616" max="15617" width="9.54296875" style="241" customWidth="1"/>
    <col min="15618" max="15619" width="14.6328125" style="241" customWidth="1"/>
    <col min="15620" max="15620" width="0" style="241" hidden="1" customWidth="1"/>
    <col min="15621" max="15627" width="9.54296875" style="241" customWidth="1"/>
    <col min="15628" max="15870" width="9.90625" style="241"/>
    <col min="15871" max="15871" width="3.90625" style="241" customWidth="1"/>
    <col min="15872" max="15873" width="9.54296875" style="241" customWidth="1"/>
    <col min="15874" max="15875" width="14.6328125" style="241" customWidth="1"/>
    <col min="15876" max="15876" width="0" style="241" hidden="1" customWidth="1"/>
    <col min="15877" max="15883" width="9.54296875" style="241" customWidth="1"/>
    <col min="15884" max="16126" width="9.90625" style="241"/>
    <col min="16127" max="16127" width="3.90625" style="241" customWidth="1"/>
    <col min="16128" max="16129" width="9.54296875" style="241" customWidth="1"/>
    <col min="16130" max="16131" width="14.6328125" style="241" customWidth="1"/>
    <col min="16132" max="16132" width="0" style="241" hidden="1" customWidth="1"/>
    <col min="16133" max="16139" width="9.54296875" style="241" customWidth="1"/>
    <col min="16140" max="16384" width="9.90625" style="241"/>
  </cols>
  <sheetData>
    <row r="1" spans="1:8" s="228" customFormat="1" ht="12.75" customHeight="1">
      <c r="B1"/>
      <c r="C1"/>
      <c r="D1"/>
      <c r="E1"/>
      <c r="F1" s="281" t="s">
        <v>73</v>
      </c>
      <c r="G1" s="282" t="s">
        <v>184</v>
      </c>
      <c r="H1"/>
    </row>
    <row r="2" spans="1:8" s="228" customFormat="1" ht="12.75" customHeight="1">
      <c r="B2"/>
      <c r="C2"/>
      <c r="D2"/>
      <c r="E2"/>
      <c r="F2" s="281" t="s">
        <v>75</v>
      </c>
      <c r="G2" s="283" t="s">
        <v>185</v>
      </c>
      <c r="H2"/>
    </row>
    <row r="3" spans="1:8" s="228" customFormat="1" ht="12.75" customHeight="1" thickBot="1">
      <c r="B3"/>
      <c r="C3"/>
      <c r="D3"/>
      <c r="E3"/>
      <c r="F3" s="281" t="s">
        <v>77</v>
      </c>
      <c r="G3" s="284" t="s">
        <v>186</v>
      </c>
      <c r="H3"/>
    </row>
    <row r="4" spans="1:8" s="228" customFormat="1" ht="17.25" customHeight="1" thickBot="1">
      <c r="A4" s="229"/>
      <c r="B4" s="648" t="s">
        <v>187</v>
      </c>
      <c r="C4" s="648"/>
      <c r="D4" s="231">
        <v>45309</v>
      </c>
      <c r="E4"/>
      <c r="F4"/>
      <c r="G4"/>
      <c r="H4"/>
    </row>
    <row r="5" spans="1:8" s="228" customFormat="1" ht="3.9" customHeight="1" thickBot="1">
      <c r="A5" s="229"/>
      <c r="B5" s="649"/>
      <c r="C5" s="649"/>
      <c r="D5" s="232"/>
      <c r="E5"/>
      <c r="F5" s="229"/>
      <c r="G5" s="229"/>
      <c r="H5"/>
    </row>
    <row r="6" spans="1:8" s="228" customFormat="1" ht="17.25" customHeight="1" thickBot="1">
      <c r="A6" s="229"/>
      <c r="B6" s="648" t="s">
        <v>245</v>
      </c>
      <c r="C6" s="648"/>
      <c r="D6" s="233" t="s">
        <v>214</v>
      </c>
      <c r="E6"/>
      <c r="F6" s="230" t="s">
        <v>188</v>
      </c>
      <c r="G6" s="233" t="s">
        <v>253</v>
      </c>
      <c r="H6"/>
    </row>
    <row r="7" spans="1:8" s="228" customFormat="1" ht="3.9" customHeight="1" thickBot="1">
      <c r="A7" s="229"/>
      <c r="B7" s="650"/>
      <c r="C7" s="650"/>
      <c r="D7" s="232"/>
      <c r="E7"/>
      <c r="F7" s="234"/>
      <c r="G7" s="235"/>
      <c r="H7"/>
    </row>
    <row r="8" spans="1:8" s="228" customFormat="1" ht="17.25" customHeight="1" thickBot="1">
      <c r="A8" s="229"/>
      <c r="B8" s="648" t="s">
        <v>189</v>
      </c>
      <c r="C8" s="648"/>
      <c r="D8" s="233" t="str">
        <f>'1. CUTTING DOCKET'!D7</f>
        <v>H06-TS04K</v>
      </c>
      <c r="E8" s="236"/>
      <c r="F8" s="230" t="s">
        <v>190</v>
      </c>
      <c r="G8" s="233" t="s">
        <v>254</v>
      </c>
      <c r="H8"/>
    </row>
    <row r="9" spans="1:8" s="228" customFormat="1" ht="9" customHeight="1" thickBot="1">
      <c r="B9" s="237"/>
      <c r="C9" s="237"/>
      <c r="D9" s="237"/>
      <c r="F9" s="237"/>
      <c r="G9" s="237"/>
    </row>
    <row r="10" spans="1:8" s="235" customFormat="1" ht="33.75" customHeight="1" thickBot="1">
      <c r="A10" s="238" t="s">
        <v>191</v>
      </c>
      <c r="B10" s="238" t="s">
        <v>192</v>
      </c>
      <c r="C10" s="647" t="s">
        <v>193</v>
      </c>
      <c r="D10" s="647"/>
      <c r="E10" s="647"/>
      <c r="F10" s="647"/>
      <c r="G10" s="239" t="s">
        <v>194</v>
      </c>
      <c r="H10" s="239" t="s">
        <v>195</v>
      </c>
    </row>
    <row r="11" spans="1:8" s="228" customFormat="1" ht="106.75" customHeight="1" thickBot="1">
      <c r="A11" s="653">
        <v>1</v>
      </c>
      <c r="B11" s="286" t="s">
        <v>246</v>
      </c>
      <c r="C11" s="654" t="s">
        <v>401</v>
      </c>
      <c r="D11" s="654"/>
      <c r="E11" s="654"/>
      <c r="F11" s="654"/>
      <c r="G11" s="653"/>
      <c r="H11" s="285"/>
    </row>
    <row r="12" spans="1:8" s="228" customFormat="1" ht="106.75" customHeight="1" thickBot="1">
      <c r="A12" s="653"/>
      <c r="B12" s="286" t="s">
        <v>196</v>
      </c>
      <c r="C12" s="655"/>
      <c r="D12" s="655"/>
      <c r="E12" s="655"/>
      <c r="F12" s="655"/>
      <c r="G12" s="653"/>
      <c r="H12" s="285"/>
    </row>
    <row r="13" spans="1:8" s="228" customFormat="1" ht="106.75" customHeight="1" thickBot="1">
      <c r="A13" s="285">
        <v>2</v>
      </c>
      <c r="B13" s="286" t="s">
        <v>197</v>
      </c>
      <c r="C13" s="651">
        <f>'1. CUTTING DOCKET'!$D$59</f>
        <v>0</v>
      </c>
      <c r="D13" s="651"/>
      <c r="E13" s="651"/>
      <c r="F13" s="651"/>
      <c r="G13" s="285"/>
      <c r="H13" s="285"/>
    </row>
    <row r="14" spans="1:8" s="228" customFormat="1" ht="106.75" customHeight="1" thickBot="1">
      <c r="A14" s="285">
        <v>3</v>
      </c>
      <c r="B14" s="286" t="s">
        <v>247</v>
      </c>
      <c r="C14" s="651"/>
      <c r="D14" s="651"/>
      <c r="E14" s="651"/>
      <c r="F14" s="651"/>
      <c r="G14" s="285"/>
      <c r="H14" s="285"/>
    </row>
    <row r="15" spans="1:8" s="228" customFormat="1" ht="106.75" customHeight="1" thickBot="1">
      <c r="A15" s="285">
        <v>4</v>
      </c>
      <c r="B15" s="286" t="s">
        <v>198</v>
      </c>
      <c r="C15" s="651"/>
      <c r="D15" s="651"/>
      <c r="E15" s="651"/>
      <c r="F15" s="651"/>
      <c r="G15" s="285"/>
      <c r="H15" s="285"/>
    </row>
    <row r="16" spans="1:8" s="228" customFormat="1" ht="106.75" customHeight="1" thickBot="1">
      <c r="A16" s="285">
        <v>5</v>
      </c>
      <c r="B16" s="286" t="s">
        <v>248</v>
      </c>
      <c r="C16" s="651"/>
      <c r="D16" s="651"/>
      <c r="E16" s="651"/>
      <c r="F16" s="651"/>
      <c r="G16" s="285"/>
      <c r="H16" s="285"/>
    </row>
    <row r="17" spans="1:8" ht="12" customHeight="1">
      <c r="A17" s="235"/>
      <c r="B17" s="235"/>
      <c r="C17" s="240"/>
      <c r="D17" s="240"/>
      <c r="E17" s="240"/>
      <c r="F17" s="240"/>
      <c r="G17" s="235"/>
      <c r="H17" s="235"/>
    </row>
    <row r="18" spans="1:8" ht="34.5" customHeight="1">
      <c r="A18" s="235"/>
      <c r="B18" s="652" t="s">
        <v>199</v>
      </c>
      <c r="C18" s="652"/>
      <c r="D18" s="652"/>
      <c r="E18" s="240"/>
      <c r="F18" s="240"/>
      <c r="G18" s="652" t="s">
        <v>200</v>
      </c>
      <c r="H18" s="652"/>
    </row>
    <row r="19" spans="1:8" ht="39.9" customHeight="1">
      <c r="A19" s="235"/>
      <c r="B19" s="242"/>
      <c r="C19" s="242"/>
      <c r="D19" s="242"/>
      <c r="E19" s="242"/>
      <c r="F19" s="228"/>
      <c r="G19" s="242"/>
      <c r="H19" s="242"/>
    </row>
    <row r="20" spans="1:8" ht="39.9" customHeight="1">
      <c r="A20" s="229"/>
      <c r="B20" s="243"/>
      <c r="C20" s="243"/>
      <c r="D20" s="243"/>
      <c r="E20" s="243"/>
      <c r="F20" s="243"/>
      <c r="G20" s="243"/>
      <c r="H20" s="243"/>
    </row>
    <row r="21" spans="1:8" ht="39.9" customHeight="1">
      <c r="A21" s="229"/>
      <c r="B21" s="243"/>
      <c r="C21" s="243"/>
      <c r="D21" s="243"/>
      <c r="E21" s="243"/>
      <c r="F21" s="243"/>
      <c r="G21" s="243"/>
      <c r="H21" s="243"/>
    </row>
    <row r="22" spans="1:8" ht="39.9" customHeight="1">
      <c r="A22" s="229"/>
      <c r="B22" s="243"/>
      <c r="C22" s="243"/>
      <c r="D22" s="243"/>
      <c r="E22" s="243"/>
      <c r="F22" s="243"/>
      <c r="G22" s="243"/>
      <c r="H22" s="243"/>
    </row>
    <row r="23" spans="1:8" ht="39.9" customHeight="1">
      <c r="A23" s="229"/>
      <c r="B23" s="243"/>
      <c r="C23" s="243"/>
      <c r="D23" s="243"/>
      <c r="E23" s="243"/>
      <c r="F23" s="243"/>
      <c r="G23" s="243"/>
      <c r="H23" s="243"/>
    </row>
    <row r="24" spans="1:8" ht="39.9" customHeight="1">
      <c r="A24" s="229"/>
      <c r="B24" s="243"/>
      <c r="C24" s="243"/>
      <c r="D24" s="243"/>
      <c r="E24" s="243"/>
      <c r="F24" s="243"/>
      <c r="G24" s="243"/>
      <c r="H24" s="243"/>
    </row>
    <row r="25" spans="1:8" ht="39.9" customHeight="1">
      <c r="A25" s="229"/>
      <c r="B25" s="243"/>
      <c r="C25" s="243"/>
      <c r="D25" s="243"/>
      <c r="E25" s="243"/>
      <c r="F25" s="243"/>
      <c r="G25" s="243"/>
      <c r="H25" s="243"/>
    </row>
    <row r="26" spans="1:8" ht="39.9" customHeight="1">
      <c r="A26" s="229"/>
      <c r="B26" s="243"/>
      <c r="C26" s="243"/>
      <c r="D26" s="243"/>
      <c r="E26" s="243"/>
      <c r="F26" s="243"/>
      <c r="G26" s="243"/>
      <c r="H26" s="243"/>
    </row>
    <row r="27" spans="1:8" ht="39.9" customHeight="1">
      <c r="A27" s="229"/>
      <c r="B27" s="243"/>
      <c r="C27" s="243"/>
      <c r="D27" s="243"/>
      <c r="E27" s="243"/>
      <c r="F27" s="243"/>
      <c r="G27" s="243"/>
      <c r="H27" s="243"/>
    </row>
    <row r="28" spans="1:8" ht="39.9" customHeight="1">
      <c r="A28" s="229"/>
      <c r="B28" s="243"/>
      <c r="C28" s="243"/>
      <c r="D28" s="243"/>
      <c r="E28" s="243"/>
      <c r="F28" s="243"/>
      <c r="G28" s="243"/>
      <c r="H28" s="243"/>
    </row>
    <row r="29" spans="1:8" ht="39.9" customHeight="1">
      <c r="A29" s="229"/>
      <c r="B29" s="243"/>
      <c r="C29" s="243"/>
      <c r="D29" s="243"/>
      <c r="E29" s="243"/>
      <c r="F29" s="243"/>
      <c r="G29" s="243"/>
      <c r="H29" s="243"/>
    </row>
    <row r="30" spans="1:8" ht="39.9" customHeight="1">
      <c r="A30" s="229"/>
      <c r="B30" s="243"/>
      <c r="C30" s="243"/>
      <c r="D30" s="243"/>
      <c r="E30" s="243"/>
      <c r="F30" s="243"/>
      <c r="G30" s="243"/>
      <c r="H30" s="243"/>
    </row>
    <row r="31" spans="1:8" ht="39.9" customHeight="1">
      <c r="A31" s="229"/>
      <c r="B31" s="243"/>
      <c r="C31" s="243"/>
      <c r="D31" s="243"/>
      <c r="E31" s="243"/>
      <c r="F31" s="243"/>
      <c r="G31" s="243"/>
      <c r="H31" s="243"/>
    </row>
    <row r="32" spans="1:8" ht="39.9" customHeight="1">
      <c r="A32" s="229"/>
      <c r="B32" s="243"/>
      <c r="C32" s="243"/>
      <c r="D32" s="243"/>
      <c r="E32" s="243"/>
      <c r="F32" s="243"/>
      <c r="G32" s="243"/>
      <c r="H32" s="243"/>
    </row>
    <row r="33" spans="1:8" ht="39.9" customHeight="1">
      <c r="A33" s="229"/>
      <c r="B33" s="243"/>
      <c r="C33" s="243"/>
      <c r="D33" s="243"/>
      <c r="E33" s="243"/>
      <c r="F33" s="243"/>
      <c r="G33" s="243"/>
      <c r="H33" s="243"/>
    </row>
    <row r="34" spans="1:8" ht="39.9" customHeight="1">
      <c r="A34" s="229"/>
      <c r="B34" s="243"/>
      <c r="C34" s="243"/>
      <c r="D34" s="243"/>
      <c r="E34" s="243"/>
      <c r="F34" s="243"/>
      <c r="G34" s="243"/>
      <c r="H34" s="243"/>
    </row>
    <row r="35" spans="1:8" ht="39.9" customHeight="1">
      <c r="A35" s="229"/>
      <c r="B35" s="243"/>
      <c r="C35" s="243"/>
      <c r="D35" s="243"/>
      <c r="E35" s="243"/>
      <c r="F35" s="243"/>
      <c r="G35" s="243"/>
      <c r="H35" s="243"/>
    </row>
    <row r="36" spans="1:8" ht="39.9" customHeight="1">
      <c r="A36" s="229"/>
      <c r="B36" s="243"/>
      <c r="C36" s="243"/>
      <c r="D36" s="243"/>
      <c r="E36" s="243"/>
      <c r="F36" s="243"/>
      <c r="G36" s="243"/>
      <c r="H36" s="243"/>
    </row>
    <row r="37" spans="1:8" ht="39.9" customHeight="1">
      <c r="A37" s="229"/>
      <c r="B37" s="243"/>
      <c r="C37" s="243"/>
      <c r="D37" s="243"/>
      <c r="E37" s="243"/>
      <c r="F37" s="243"/>
      <c r="G37" s="243"/>
      <c r="H37" s="243"/>
    </row>
    <row r="38" spans="1:8" ht="39.9" customHeight="1">
      <c r="A38" s="229"/>
      <c r="B38" s="243"/>
      <c r="C38" s="243"/>
      <c r="D38" s="243"/>
      <c r="E38" s="243"/>
      <c r="F38" s="243"/>
      <c r="G38" s="243"/>
      <c r="H38" s="243"/>
    </row>
    <row r="39" spans="1:8" ht="39.9" customHeight="1">
      <c r="A39" s="229"/>
      <c r="B39" s="243"/>
      <c r="C39" s="243"/>
      <c r="D39" s="243"/>
      <c r="E39" s="243"/>
      <c r="F39" s="243"/>
      <c r="G39" s="243"/>
      <c r="H39" s="243"/>
    </row>
    <row r="40" spans="1:8" ht="39.9" customHeight="1">
      <c r="A40" s="229"/>
      <c r="B40" s="243"/>
      <c r="C40" s="243"/>
      <c r="D40" s="243"/>
      <c r="E40" s="243"/>
      <c r="F40" s="243"/>
      <c r="G40" s="243"/>
      <c r="H40" s="243"/>
    </row>
    <row r="41" spans="1:8" ht="39.9" customHeight="1">
      <c r="A41" s="229"/>
      <c r="B41" s="243"/>
      <c r="C41" s="243"/>
      <c r="D41" s="243"/>
      <c r="E41" s="243"/>
      <c r="F41" s="243"/>
      <c r="G41" s="243"/>
      <c r="H41" s="243"/>
    </row>
    <row r="42" spans="1:8" ht="39.9" customHeight="1">
      <c r="A42" s="229"/>
      <c r="B42" s="243"/>
      <c r="C42" s="243"/>
      <c r="D42" s="243"/>
      <c r="E42" s="243"/>
      <c r="F42" s="243"/>
      <c r="G42" s="243"/>
      <c r="H42" s="243"/>
    </row>
    <row r="43" spans="1:8" ht="39.9" customHeight="1">
      <c r="A43" s="229"/>
      <c r="B43" s="243"/>
      <c r="C43" s="243"/>
      <c r="D43" s="243"/>
      <c r="E43" s="243"/>
      <c r="F43" s="243"/>
      <c r="G43" s="243"/>
      <c r="H43" s="243"/>
    </row>
    <row r="44" spans="1:8" ht="39.9" customHeight="1">
      <c r="A44" s="229"/>
      <c r="B44" s="243"/>
      <c r="C44" s="243"/>
      <c r="D44" s="243"/>
      <c r="E44" s="243"/>
      <c r="F44" s="243"/>
      <c r="G44" s="243"/>
      <c r="H44" s="243"/>
    </row>
    <row r="45" spans="1:8" ht="39.9" customHeight="1">
      <c r="A45" s="229"/>
      <c r="B45" s="243"/>
      <c r="C45" s="243"/>
      <c r="D45" s="243"/>
      <c r="E45" s="243"/>
      <c r="F45" s="243"/>
      <c r="G45" s="243"/>
      <c r="H45" s="243"/>
    </row>
    <row r="46" spans="1:8" ht="39.9" customHeight="1">
      <c r="A46" s="229"/>
      <c r="B46" s="243"/>
      <c r="C46" s="243"/>
      <c r="D46" s="243"/>
      <c r="E46" s="243"/>
      <c r="F46" s="243"/>
      <c r="G46" s="243"/>
      <c r="H46" s="243"/>
    </row>
    <row r="47" spans="1:8" ht="39.9" customHeight="1">
      <c r="A47" s="229"/>
      <c r="B47" s="243"/>
      <c r="C47" s="243"/>
      <c r="D47" s="243"/>
      <c r="E47" s="243"/>
      <c r="F47" s="243"/>
      <c r="G47" s="243"/>
      <c r="H47" s="243"/>
    </row>
    <row r="48" spans="1:8" ht="39.9" customHeight="1">
      <c r="A48" s="229"/>
      <c r="B48" s="243"/>
      <c r="C48" s="243"/>
      <c r="D48" s="243"/>
      <c r="E48" s="243"/>
      <c r="F48" s="243"/>
      <c r="G48" s="243"/>
      <c r="H48" s="243"/>
    </row>
    <row r="49" spans="1:8" ht="39.9" customHeight="1">
      <c r="A49" s="229"/>
      <c r="B49" s="243"/>
      <c r="C49" s="243"/>
      <c r="D49" s="243"/>
      <c r="E49" s="243"/>
      <c r="F49" s="243"/>
      <c r="G49" s="243"/>
      <c r="H49" s="243"/>
    </row>
    <row r="50" spans="1:8" ht="39.9" customHeight="1">
      <c r="A50" s="229"/>
      <c r="B50" s="243"/>
      <c r="C50" s="243"/>
      <c r="D50" s="243"/>
      <c r="E50" s="243"/>
      <c r="F50" s="243"/>
      <c r="G50" s="243"/>
      <c r="H50" s="243"/>
    </row>
    <row r="51" spans="1:8" ht="39.9" customHeight="1">
      <c r="A51" s="229"/>
      <c r="B51" s="243"/>
      <c r="C51" s="243"/>
      <c r="D51" s="243"/>
      <c r="E51" s="243"/>
      <c r="F51" s="243"/>
      <c r="G51" s="243"/>
      <c r="H51" s="243"/>
    </row>
    <row r="52" spans="1:8" ht="39.9" customHeight="1">
      <c r="A52" s="229"/>
      <c r="B52" s="243"/>
      <c r="C52" s="243"/>
      <c r="D52" s="243"/>
      <c r="E52" s="243"/>
      <c r="F52" s="243"/>
      <c r="G52" s="243"/>
      <c r="H52" s="243"/>
    </row>
    <row r="53" spans="1:8" ht="39.9" customHeight="1">
      <c r="A53" s="229"/>
      <c r="B53" s="243"/>
      <c r="C53" s="243"/>
      <c r="D53" s="243"/>
      <c r="E53" s="243"/>
      <c r="F53" s="243"/>
      <c r="G53" s="243"/>
      <c r="H53" s="243"/>
    </row>
    <row r="54" spans="1:8" ht="39.9" customHeight="1">
      <c r="A54" s="229"/>
      <c r="B54" s="243"/>
      <c r="C54" s="243"/>
      <c r="D54" s="243"/>
      <c r="E54" s="243"/>
      <c r="F54" s="243"/>
      <c r="G54" s="243"/>
      <c r="H54" s="243"/>
    </row>
    <row r="55" spans="1:8" ht="39.9" customHeight="1">
      <c r="A55" s="229"/>
      <c r="B55" s="243"/>
      <c r="C55" s="243"/>
      <c r="D55" s="243"/>
      <c r="E55" s="243"/>
      <c r="F55" s="243"/>
      <c r="G55" s="243"/>
      <c r="H55" s="243"/>
    </row>
    <row r="56" spans="1:8" ht="39.9" customHeight="1">
      <c r="A56" s="229"/>
      <c r="B56" s="243"/>
      <c r="C56" s="243"/>
      <c r="D56" s="243"/>
      <c r="E56" s="243"/>
      <c r="F56" s="243"/>
      <c r="G56" s="243"/>
      <c r="H56" s="243"/>
    </row>
    <row r="57" spans="1:8" ht="39.9" customHeight="1">
      <c r="A57" s="229"/>
      <c r="B57" s="243"/>
      <c r="C57" s="243"/>
      <c r="D57" s="243"/>
      <c r="E57" s="243"/>
      <c r="F57" s="243"/>
      <c r="G57" s="243"/>
      <c r="H57" s="243"/>
    </row>
    <row r="58" spans="1:8" ht="39.9" customHeight="1">
      <c r="A58" s="229"/>
      <c r="B58" s="243"/>
      <c r="C58" s="243"/>
      <c r="D58" s="243"/>
      <c r="E58" s="243"/>
      <c r="F58" s="243"/>
      <c r="G58" s="243"/>
      <c r="H58" s="243"/>
    </row>
    <row r="59" spans="1:8" ht="39.9" customHeight="1">
      <c r="A59" s="229"/>
      <c r="B59" s="243"/>
      <c r="C59" s="243"/>
      <c r="D59" s="243"/>
      <c r="E59" s="243"/>
      <c r="F59" s="243"/>
      <c r="G59" s="243"/>
      <c r="H59" s="243"/>
    </row>
    <row r="60" spans="1:8" ht="39.9" customHeight="1">
      <c r="A60" s="229"/>
      <c r="B60" s="243"/>
      <c r="C60" s="243"/>
      <c r="D60" s="243"/>
      <c r="E60" s="243"/>
      <c r="F60" s="243"/>
      <c r="G60" s="243"/>
      <c r="H60" s="243"/>
    </row>
    <row r="61" spans="1:8" ht="39.9" customHeight="1">
      <c r="A61" s="229"/>
      <c r="B61" s="243"/>
      <c r="C61" s="243"/>
      <c r="D61" s="243"/>
      <c r="E61" s="243"/>
      <c r="F61" s="243"/>
      <c r="G61" s="243"/>
      <c r="H61" s="243"/>
    </row>
    <row r="62" spans="1:8" ht="39.9" customHeight="1">
      <c r="A62" s="229"/>
      <c r="B62" s="243"/>
      <c r="C62" s="243"/>
      <c r="D62" s="243"/>
      <c r="E62" s="243"/>
      <c r="F62" s="243"/>
      <c r="G62" s="243"/>
      <c r="H62" s="243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FA783A-71F3-417B-BCEA-0159810323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8FC093-4027-478A-B38C-B1C881F2CF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1. CUTTING DOCKET</vt:lpstr>
      <vt:lpstr>GREY</vt:lpstr>
      <vt:lpstr>2. TRIM CARD</vt:lpstr>
      <vt:lpstr>Size Set 2</vt:lpstr>
      <vt:lpstr>POM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POM!Print_Area</vt:lpstr>
      <vt:lpstr>'Size Set 2'!Print_Area</vt:lpstr>
      <vt:lpstr>'1. CUTTING DOCKET'!Print_Titles</vt:lpstr>
      <vt:lpstr>'2. TRIM CARD'!Print_Titles</vt:lpstr>
      <vt:lpstr>'2. TRIM CARD (GREY)'!Print_Titles</vt:lpstr>
      <vt:lpstr>GREY!Print_Titles</vt:lpstr>
      <vt:lpstr>'Size Set 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2024-08-07T08:53:50Z</cp:lastPrinted>
  <dcterms:created xsi:type="dcterms:W3CDTF">2016-05-06T01:47:29Z</dcterms:created>
  <dcterms:modified xsi:type="dcterms:W3CDTF">2024-08-07T08:56:28Z</dcterms:modified>
</cp:coreProperties>
</file>