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WOMEN/FLEECE/PANTS/"/>
    </mc:Choice>
  </mc:AlternateContent>
  <xr:revisionPtr revIDLastSave="2" documentId="13_ncr:1_{394F52A2-4961-4678-95B2-E0FBB67FEA1F}" xr6:coauthVersionLast="47" xr6:coauthVersionMax="47" xr10:uidLastSave="{A2425D51-E673-4048-A92F-E033E88524C2}"/>
  <bookViews>
    <workbookView xWindow="-110" yWindow="-110" windowWidth="19420" windowHeight="10300" tabRatio="753" activeTab="6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2. TRIM CARD (GREY)" sheetId="17" state="hidden" r:id="rId4"/>
    <sheet name="3. ĐỊNH VỊ HÌNH IN.THÊU" sheetId="7" state="hidden" r:id="rId5"/>
    <sheet name="FULL-SIZE SPEC" sheetId="26" state="hidden" r:id="rId6"/>
    <sheet name="L=4,W=1%" sheetId="27" r:id="rId7"/>
    <sheet name="MER.QT-04.BM4" sheetId="2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SCM40" localSheetId="2">'[1]Raw material movement'!#REF!</definedName>
    <definedName name="____SCM40" localSheetId="5">'[1]Raw material movement'!#REF!</definedName>
    <definedName name="____SCM40" localSheetId="6">'[12]Raw material movement'!#REF!</definedName>
    <definedName name="____SCM40" localSheetId="7">'[1]Raw material movement'!#REF!</definedName>
    <definedName name="____SCM40">'[1]Raw material movement'!#REF!</definedName>
    <definedName name="___SCM40" localSheetId="2">'[2]Raw material movement'!#REF!</definedName>
    <definedName name="___SCM40" localSheetId="5">'[2]Raw material movement'!#REF!</definedName>
    <definedName name="___SCM40" localSheetId="6">'[13]Raw material movement'!#REF!</definedName>
    <definedName name="___SCM40" localSheetId="7">'[2]Raw material movement'!#REF!</definedName>
    <definedName name="___SCM40">'[2]Raw material movement'!#REF!</definedName>
    <definedName name="__SCM40" localSheetId="2">'[3]Raw material movement'!#REF!</definedName>
    <definedName name="__SCM40" localSheetId="5">'[3]Raw material movement'!#REF!</definedName>
    <definedName name="__SCM40" localSheetId="6">'[14]Raw material movement'!#REF!</definedName>
    <definedName name="__SCM40" localSheetId="7">'[3]Raw material movement'!#REF!</definedName>
    <definedName name="__SCM40">'[3]Raw material movement'!#REF!</definedName>
    <definedName name="_2DATA_DATA2_L" localSheetId="2">'[4]#REF'!#REF!</definedName>
    <definedName name="_2DATA_DATA2_L" localSheetId="5">'[4]#REF'!#REF!</definedName>
    <definedName name="_2DATA_DATA2_L" localSheetId="6">'[15]#REF'!#REF!</definedName>
    <definedName name="_2DATA_DATA2_L" localSheetId="7">'[4]#REF'!#REF!</definedName>
    <definedName name="_2DATA_DATA2_L">'[4]#REF'!#REF!</definedName>
    <definedName name="_DATA_DATA2_L" localSheetId="2">'[5]#REF'!#REF!</definedName>
    <definedName name="_DATA_DATA2_L" localSheetId="5">'[5]#REF'!#REF!</definedName>
    <definedName name="_DATA_DATA2_L" localSheetId="6">'[16]#REF'!#REF!</definedName>
    <definedName name="_DATA_DATA2_L" localSheetId="7">'[5]#REF'!#REF!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0" hidden="1">'1. CUTTING DOCKET'!$A$50:$R$123</definedName>
    <definedName name="_xlnm._FilterDatabase" localSheetId="1" hidden="1">GREY!$A$64:$Q$131</definedName>
    <definedName name="_SCM40" localSheetId="5">'[2]Raw material movement'!#REF!</definedName>
    <definedName name="_SCM40" localSheetId="6">'[13]Raw material movement'!#REF!</definedName>
    <definedName name="_SCM40">'[2]Raw material movement'!#REF!</definedName>
    <definedName name="AB" localSheetId="5">#REF!</definedName>
    <definedName name="AB" localSheetId="6">#REF!</definedName>
    <definedName name="AB">#REF!</definedName>
    <definedName name="CODE" localSheetId="6">[18]CODE!$A$6:$B$156</definedName>
    <definedName name="CODE">[6]CODE!$A$6:$B$156</definedName>
    <definedName name="DA">'[7]Raw material movement'!#REF!</definedName>
    <definedName name="df" localSheetId="6">'[13]Raw material movement'!#REF!</definedName>
    <definedName name="df">'[2]Raw material movement'!#REF!</definedName>
    <definedName name="dsdf" localSheetId="6">'[12]Raw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 localSheetId="6">#REF!</definedName>
    <definedName name="IB">#REF!</definedName>
    <definedName name="INTERNAL_INVOICE" localSheetId="6">[9]UN!#REF!</definedName>
    <definedName name="INTERNAL_INVOICE">[9]UN!#REF!</definedName>
    <definedName name="MAHANG" localSheetId="5">#REF!</definedName>
    <definedName name="MAHANG" localSheetId="6">#REF!</definedName>
    <definedName name="MAHANG">#REF!</definedName>
    <definedName name="MAVT" localSheetId="6">[19]Code!$A$7:$A$73</definedName>
    <definedName name="MAVT">[10]Code!$A$7:$A$73</definedName>
    <definedName name="PRICE" localSheetId="5">#REF!</definedName>
    <definedName name="PRICE" localSheetId="6">#REF!</definedName>
    <definedName name="PRICE">#REF!</definedName>
    <definedName name="_xlnm.Print_Area" localSheetId="0">'1. CUTTING DOCKET'!$A$1:$Q$151</definedName>
    <definedName name="_xlnm.Print_Area" localSheetId="2">'2. TRIM CARD'!$A$1:$E$60</definedName>
    <definedName name="_xlnm.Print_Area" localSheetId="3">'2. TRIM CARD (GREY)'!$A$1:$E$39</definedName>
    <definedName name="_xlnm.Print_Area" localSheetId="5">'FULL-SIZE SPEC'!$A$1:$K$29</definedName>
    <definedName name="_xlnm.Print_Area" localSheetId="1">GREY!$A$1:$P$169</definedName>
    <definedName name="_xlnm.Print_Area" localSheetId="6">'L=4,W=1%'!$A$1:$N$29</definedName>
    <definedName name="_xlnm.Print_Area" localSheetId="7">'MER.QT-04.BM4'!$A$1:$H$19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5">'FULL-SIZE SPEC'!$4:$4</definedName>
    <definedName name="_xlnm.Print_Titles" localSheetId="1">GREY!$1:$15</definedName>
    <definedName name="_xlnm.Print_Titles" localSheetId="6">'L=4,W=1%'!$4:$4</definedName>
    <definedName name="style" localSheetId="5">#REF!</definedName>
    <definedName name="style" localSheetId="6">#REF!</definedName>
    <definedName name="style">#REF!</definedName>
    <definedName name="WAFORD" localSheetId="5">#REF!</definedName>
    <definedName name="WAFORD" localSheetId="6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27" l="1"/>
  <c r="L29" i="27" s="1"/>
  <c r="M29" i="27" s="1"/>
  <c r="H29" i="27"/>
  <c r="J28" i="27"/>
  <c r="K28" i="27" s="1"/>
  <c r="L28" i="27" s="1"/>
  <c r="M28" i="27" s="1"/>
  <c r="H28" i="27"/>
  <c r="L27" i="27"/>
  <c r="M27" i="27" s="1"/>
  <c r="K27" i="27"/>
  <c r="H27" i="27"/>
  <c r="K26" i="27"/>
  <c r="L26" i="27" s="1"/>
  <c r="M26" i="27" s="1"/>
  <c r="H26" i="27"/>
  <c r="J25" i="27"/>
  <c r="K25" i="27" s="1"/>
  <c r="L25" i="27" s="1"/>
  <c r="M25" i="27" s="1"/>
  <c r="H25" i="27"/>
  <c r="K24" i="27"/>
  <c r="L24" i="27" s="1"/>
  <c r="M24" i="27" s="1"/>
  <c r="J24" i="27"/>
  <c r="H24" i="27"/>
  <c r="K23" i="27"/>
  <c r="L23" i="27" s="1"/>
  <c r="M23" i="27" s="1"/>
  <c r="H23" i="27"/>
  <c r="L22" i="27"/>
  <c r="M22" i="27" s="1"/>
  <c r="K22" i="27"/>
  <c r="H22" i="27"/>
  <c r="K21" i="27"/>
  <c r="L21" i="27" s="1"/>
  <c r="M21" i="27" s="1"/>
  <c r="H21" i="27"/>
  <c r="L20" i="27"/>
  <c r="M20" i="27" s="1"/>
  <c r="K20" i="27"/>
  <c r="H20" i="27"/>
  <c r="K19" i="27"/>
  <c r="L19" i="27" s="1"/>
  <c r="M19" i="27" s="1"/>
  <c r="H19" i="27"/>
  <c r="L18" i="27"/>
  <c r="M18" i="27" s="1"/>
  <c r="K18" i="27"/>
  <c r="H18" i="27"/>
  <c r="K17" i="27"/>
  <c r="L17" i="27" s="1"/>
  <c r="M17" i="27" s="1"/>
  <c r="H17" i="27"/>
  <c r="L16" i="27"/>
  <c r="M16" i="27" s="1"/>
  <c r="K16" i="27"/>
  <c r="H16" i="27"/>
  <c r="K15" i="27"/>
  <c r="L15" i="27" s="1"/>
  <c r="M15" i="27" s="1"/>
  <c r="H15" i="27"/>
  <c r="L14" i="27"/>
  <c r="M14" i="27" s="1"/>
  <c r="K14" i="27"/>
  <c r="H14" i="27"/>
  <c r="K13" i="27"/>
  <c r="L13" i="27" s="1"/>
  <c r="M13" i="27" s="1"/>
  <c r="H13" i="27"/>
  <c r="L12" i="27"/>
  <c r="M12" i="27" s="1"/>
  <c r="K12" i="27"/>
  <c r="H12" i="27"/>
  <c r="K11" i="27"/>
  <c r="L11" i="27" s="1"/>
  <c r="M11" i="27" s="1"/>
  <c r="H11" i="27"/>
  <c r="L10" i="27"/>
  <c r="M10" i="27" s="1"/>
  <c r="K10" i="27"/>
  <c r="H10" i="27"/>
  <c r="K9" i="27"/>
  <c r="L9" i="27" s="1"/>
  <c r="M9" i="27" s="1"/>
  <c r="J9" i="27"/>
  <c r="H9" i="27"/>
  <c r="K8" i="27"/>
  <c r="L8" i="27" s="1"/>
  <c r="M8" i="27" s="1"/>
  <c r="H8" i="27"/>
  <c r="L7" i="27"/>
  <c r="M7" i="27" s="1"/>
  <c r="K7" i="27"/>
  <c r="L6" i="27"/>
  <c r="M6" i="27" s="1"/>
  <c r="K6" i="27"/>
  <c r="H6" i="27"/>
  <c r="K5" i="27"/>
  <c r="L5" i="27" s="1"/>
  <c r="M5" i="27" s="1"/>
  <c r="H5" i="27"/>
  <c r="A15" i="22" l="1"/>
  <c r="D13" i="22" l="1"/>
  <c r="D11" i="22"/>
  <c r="C5" i="22"/>
  <c r="A32" i="22"/>
  <c r="I82" i="1"/>
  <c r="G82" i="1"/>
  <c r="I81" i="1"/>
  <c r="G81" i="1"/>
  <c r="I80" i="1"/>
  <c r="G80" i="1"/>
  <c r="E36" i="22"/>
  <c r="E5" i="22"/>
  <c r="E6" i="22" s="1"/>
  <c r="E9" i="22" s="1"/>
  <c r="E17" i="22" s="1"/>
  <c r="E13" i="22"/>
  <c r="E11" i="22"/>
  <c r="M120" i="1"/>
  <c r="L117" i="1"/>
  <c r="M117" i="1" s="1"/>
  <c r="M114" i="1"/>
  <c r="O114" i="1" s="1"/>
  <c r="M111" i="1"/>
  <c r="O111" i="1" s="1"/>
  <c r="M108" i="1"/>
  <c r="O108" i="1" s="1"/>
  <c r="M103" i="1"/>
  <c r="O103" i="1" s="1"/>
  <c r="L100" i="1"/>
  <c r="M100" i="1" s="1"/>
  <c r="M97" i="1"/>
  <c r="O97" i="1" s="1"/>
  <c r="M94" i="1"/>
  <c r="O94" i="1" s="1"/>
  <c r="M91" i="1"/>
  <c r="O91" i="1" s="1"/>
  <c r="I91" i="1"/>
  <c r="I88" i="1"/>
  <c r="I76" i="1"/>
  <c r="I79" i="1"/>
  <c r="G79" i="1"/>
  <c r="I73" i="1"/>
  <c r="I70" i="1"/>
  <c r="I65" i="1"/>
  <c r="I62" i="1"/>
  <c r="I59" i="1"/>
  <c r="I56" i="1"/>
  <c r="I53" i="1"/>
  <c r="A44" i="1" l="1"/>
  <c r="E45" i="1" s="1"/>
  <c r="H30" i="1"/>
  <c r="G30" i="1"/>
  <c r="Q29" i="1"/>
  <c r="Q28" i="1"/>
  <c r="A30" i="22"/>
  <c r="A36" i="22"/>
  <c r="Q30" i="1" l="1"/>
  <c r="G45" i="1" s="1"/>
  <c r="I45" i="1" s="1"/>
  <c r="J45" i="1" s="1"/>
  <c r="A21" i="22"/>
  <c r="A9" i="22"/>
  <c r="G77" i="1"/>
  <c r="G78" i="1"/>
  <c r="I78" i="1"/>
  <c r="I77" i="1"/>
  <c r="I74" i="1"/>
  <c r="I75" i="1"/>
  <c r="G46" i="1" l="1"/>
  <c r="G47" i="1" s="1"/>
  <c r="I47" i="1" s="1"/>
  <c r="M45" i="1"/>
  <c r="D8" i="23"/>
  <c r="J47" i="1" l="1"/>
  <c r="M47" i="1" s="1"/>
  <c r="I46" i="1"/>
  <c r="J46" i="1" s="1"/>
  <c r="M46" i="1" s="1"/>
  <c r="K53" i="1"/>
  <c r="A19" i="22"/>
  <c r="C18" i="22"/>
  <c r="B18" i="22"/>
  <c r="C6" i="22"/>
  <c r="C9" i="22" s="1"/>
  <c r="C17" i="22" s="1"/>
  <c r="B5" i="22"/>
  <c r="B6" i="22" s="1"/>
  <c r="B9" i="22" s="1"/>
  <c r="B17" i="22" s="1"/>
  <c r="B34" i="22" s="1"/>
  <c r="B36" i="22" s="1"/>
  <c r="B4" i="22"/>
  <c r="B3" i="22"/>
  <c r="B59" i="22"/>
  <c r="A51" i="22"/>
  <c r="A49" i="22"/>
  <c r="A47" i="22"/>
  <c r="B45" i="22"/>
  <c r="B47" i="22" s="1"/>
  <c r="A45" i="22"/>
  <c r="A43" i="22"/>
  <c r="A41" i="22"/>
  <c r="A38" i="22"/>
  <c r="A34" i="22"/>
  <c r="B26" i="22"/>
  <c r="B28" i="22" s="1"/>
  <c r="A26" i="22"/>
  <c r="B24" i="22"/>
  <c r="A24" i="22"/>
  <c r="B21" i="22"/>
  <c r="A17" i="22"/>
  <c r="A14" i="22"/>
  <c r="C13" i="22"/>
  <c r="A13" i="22"/>
  <c r="A12" i="22"/>
  <c r="C11" i="22"/>
  <c r="A11" i="22"/>
  <c r="B7" i="22"/>
  <c r="A4" i="22"/>
  <c r="A3" i="22"/>
  <c r="B2" i="22"/>
  <c r="A2" i="22"/>
  <c r="M119" i="1"/>
  <c r="L116" i="1"/>
  <c r="M116" i="1" s="1"/>
  <c r="M115" i="1"/>
  <c r="O115" i="1" s="1"/>
  <c r="M113" i="1"/>
  <c r="O113" i="1" s="1"/>
  <c r="M112" i="1"/>
  <c r="O112" i="1" s="1"/>
  <c r="M110" i="1"/>
  <c r="O110" i="1" s="1"/>
  <c r="M109" i="1"/>
  <c r="O109" i="1" s="1"/>
  <c r="M107" i="1"/>
  <c r="O107" i="1" s="1"/>
  <c r="M106" i="1"/>
  <c r="O106" i="1" s="1"/>
  <c r="M102" i="1"/>
  <c r="O102" i="1" s="1"/>
  <c r="K56" i="1" l="1"/>
  <c r="M53" i="1"/>
  <c r="L99" i="1"/>
  <c r="M99" i="1" s="1"/>
  <c r="M56" i="1" l="1"/>
  <c r="O56" i="1" s="1"/>
  <c r="K59" i="1"/>
  <c r="M101" i="1"/>
  <c r="O101" i="1" s="1"/>
  <c r="M59" i="1" l="1"/>
  <c r="O59" i="1" s="1"/>
  <c r="K62" i="1"/>
  <c r="I68" i="1"/>
  <c r="I63" i="1"/>
  <c r="I60" i="1"/>
  <c r="I57" i="1"/>
  <c r="I54" i="1"/>
  <c r="M62" i="1" l="1"/>
  <c r="O62" i="1" s="1"/>
  <c r="K65" i="1"/>
  <c r="F71" i="1"/>
  <c r="G71" i="1" s="1"/>
  <c r="F51" i="1"/>
  <c r="H51" i="1" s="1"/>
  <c r="H54" i="1" s="1"/>
  <c r="H57" i="1" s="1"/>
  <c r="H60" i="1" s="1"/>
  <c r="H63" i="1" s="1"/>
  <c r="H68" i="1" s="1"/>
  <c r="A40" i="1"/>
  <c r="A36" i="1"/>
  <c r="D25" i="1"/>
  <c r="D24" i="1"/>
  <c r="D20" i="1"/>
  <c r="D19" i="1"/>
  <c r="H20" i="1"/>
  <c r="G20" i="1"/>
  <c r="Q19" i="1"/>
  <c r="Q18" i="1"/>
  <c r="H25" i="1"/>
  <c r="H32" i="1" s="1"/>
  <c r="G25" i="1"/>
  <c r="G32" i="1" s="1"/>
  <c r="Q32" i="1" s="1"/>
  <c r="Q24" i="1"/>
  <c r="Q23" i="1"/>
  <c r="M65" i="1" l="1"/>
  <c r="O65" i="1" s="1"/>
  <c r="K70" i="1"/>
  <c r="E46" i="1"/>
  <c r="H53" i="1"/>
  <c r="H56" i="1" s="1"/>
  <c r="H59" i="1" s="1"/>
  <c r="H62" i="1" s="1"/>
  <c r="H65" i="1" s="1"/>
  <c r="H70" i="1" s="1"/>
  <c r="H73" i="1" s="1"/>
  <c r="H71" i="1"/>
  <c r="F74" i="1"/>
  <c r="G74" i="1" s="1"/>
  <c r="F75" i="1"/>
  <c r="E41" i="1"/>
  <c r="E42" i="1" s="1"/>
  <c r="E38" i="1"/>
  <c r="E37" i="1"/>
  <c r="F52" i="1"/>
  <c r="H52" i="1" s="1"/>
  <c r="H55" i="1" s="1"/>
  <c r="H58" i="1" s="1"/>
  <c r="H61" i="1" s="1"/>
  <c r="H64" i="1" s="1"/>
  <c r="H69" i="1" s="1"/>
  <c r="Q20" i="1"/>
  <c r="G37" i="1" s="1"/>
  <c r="G38" i="1" s="1"/>
  <c r="F72" i="1"/>
  <c r="Q25" i="1"/>
  <c r="G41" i="1" s="1"/>
  <c r="G42" i="1" s="1"/>
  <c r="K52" i="1" l="1"/>
  <c r="K55" i="1" s="1"/>
  <c r="K58" i="1" s="1"/>
  <c r="K61" i="1" s="1"/>
  <c r="K64" i="1" s="1"/>
  <c r="K69" i="1" s="1"/>
  <c r="G43" i="1"/>
  <c r="I43" i="1" s="1"/>
  <c r="K51" i="1"/>
  <c r="K54" i="1" s="1"/>
  <c r="K57" i="1" s="1"/>
  <c r="K60" i="1" s="1"/>
  <c r="K63" i="1" s="1"/>
  <c r="K68" i="1" s="1"/>
  <c r="K71" i="1" s="1"/>
  <c r="K86" i="1" s="1"/>
  <c r="G39" i="1"/>
  <c r="I39" i="1" s="1"/>
  <c r="F73" i="1"/>
  <c r="G73" i="1" s="1"/>
  <c r="H88" i="1"/>
  <c r="H91" i="1" s="1"/>
  <c r="H97" i="1" s="1"/>
  <c r="H100" i="1" s="1"/>
  <c r="H103" i="1" s="1"/>
  <c r="H108" i="1" s="1"/>
  <c r="H111" i="1" s="1"/>
  <c r="H114" i="1" s="1"/>
  <c r="H117" i="1" s="1"/>
  <c r="H120" i="1" s="1"/>
  <c r="H76" i="1"/>
  <c r="F76" i="1" s="1"/>
  <c r="G76" i="1" s="1"/>
  <c r="M70" i="1"/>
  <c r="O70" i="1" s="1"/>
  <c r="K73" i="1"/>
  <c r="K88" i="1" s="1"/>
  <c r="M88" i="1" s="1"/>
  <c r="O88" i="1" s="1"/>
  <c r="H72" i="1"/>
  <c r="H87" i="1" s="1"/>
  <c r="H90" i="1" s="1"/>
  <c r="G72" i="1"/>
  <c r="H75" i="1"/>
  <c r="H78" i="1" s="1"/>
  <c r="H81" i="1" s="1"/>
  <c r="G75" i="1"/>
  <c r="K74" i="1"/>
  <c r="K77" i="1" s="1"/>
  <c r="K80" i="1" s="1"/>
  <c r="M80" i="1" s="1"/>
  <c r="O80" i="1" s="1"/>
  <c r="H86" i="1"/>
  <c r="H89" i="1" s="1"/>
  <c r="H74" i="1"/>
  <c r="H77" i="1" s="1"/>
  <c r="H80" i="1" s="1"/>
  <c r="K72" i="1"/>
  <c r="K75" i="1" s="1"/>
  <c r="K78" i="1" s="1"/>
  <c r="M68" i="1"/>
  <c r="O68" i="1" s="1"/>
  <c r="M60" i="1"/>
  <c r="O60" i="1" s="1"/>
  <c r="M63" i="1"/>
  <c r="O63" i="1" s="1"/>
  <c r="M54" i="1"/>
  <c r="O54" i="1" s="1"/>
  <c r="M57" i="1"/>
  <c r="O57" i="1" s="1"/>
  <c r="I72" i="1"/>
  <c r="I71" i="1"/>
  <c r="I61" i="1"/>
  <c r="I58" i="1"/>
  <c r="I69" i="1"/>
  <c r="I52" i="1"/>
  <c r="I64" i="1"/>
  <c r="I51" i="1"/>
  <c r="J43" i="1" l="1"/>
  <c r="M43" i="1" s="1"/>
  <c r="J39" i="1"/>
  <c r="M39" i="1" s="1"/>
  <c r="M78" i="1"/>
  <c r="O78" i="1" s="1"/>
  <c r="K81" i="1"/>
  <c r="M81" i="1" s="1"/>
  <c r="O81" i="1" s="1"/>
  <c r="H79" i="1"/>
  <c r="H82" i="1" s="1"/>
  <c r="M73" i="1"/>
  <c r="O73" i="1" s="1"/>
  <c r="K76" i="1"/>
  <c r="M74" i="1"/>
  <c r="O74" i="1" s="1"/>
  <c r="M75" i="1"/>
  <c r="O75" i="1" s="1"/>
  <c r="K87" i="1"/>
  <c r="M77" i="1"/>
  <c r="O77" i="1" s="1"/>
  <c r="I89" i="1"/>
  <c r="C143" i="1"/>
  <c r="M76" i="1" l="1"/>
  <c r="O76" i="1" s="1"/>
  <c r="K79" i="1"/>
  <c r="C126" i="1"/>
  <c r="I90" i="1"/>
  <c r="I87" i="1"/>
  <c r="L98" i="1"/>
  <c r="I86" i="1"/>
  <c r="I55" i="1"/>
  <c r="M79" i="1" l="1"/>
  <c r="O79" i="1" s="1"/>
  <c r="K82" i="1"/>
  <c r="M82" i="1" s="1"/>
  <c r="O82" i="1" s="1"/>
  <c r="H4" i="1"/>
  <c r="E150" i="1" l="1"/>
  <c r="F150" i="1"/>
  <c r="D150" i="1"/>
  <c r="G150" i="1"/>
  <c r="C150" i="1"/>
  <c r="H150" i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136" i="1" l="1"/>
  <c r="I150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143" i="1" l="1"/>
  <c r="B126" i="1"/>
  <c r="B136" i="1"/>
  <c r="B5" i="17"/>
  <c r="M72" i="1" l="1"/>
  <c r="O72" i="1" s="1"/>
  <c r="M71" i="1"/>
  <c r="O71" i="1" s="1"/>
  <c r="M52" i="1"/>
  <c r="M51" i="1"/>
  <c r="I38" i="1"/>
  <c r="J38" i="1" s="1"/>
  <c r="I37" i="1"/>
  <c r="J37" i="1" s="1"/>
  <c r="I41" i="1"/>
  <c r="J41" i="1" s="1"/>
  <c r="I42" i="1"/>
  <c r="J42" i="1" s="1"/>
  <c r="M69" i="1"/>
  <c r="O69" i="1" s="1"/>
  <c r="M61" i="1"/>
  <c r="O61" i="1" s="1"/>
  <c r="M64" i="1"/>
  <c r="O64" i="1" s="1"/>
  <c r="M89" i="1"/>
  <c r="O89" i="1" s="1"/>
  <c r="M58" i="1"/>
  <c r="O58" i="1" s="1"/>
  <c r="M55" i="1"/>
  <c r="O55" i="1" s="1"/>
  <c r="B15" i="17"/>
  <c r="M37" i="1" l="1"/>
  <c r="M38" i="1"/>
  <c r="M42" i="1"/>
  <c r="M41" i="1"/>
  <c r="M98" i="1"/>
  <c r="M93" i="1"/>
  <c r="O93" i="1" s="1"/>
  <c r="M96" i="1"/>
  <c r="O96" i="1" s="1"/>
  <c r="M87" i="1"/>
  <c r="O87" i="1" s="1"/>
  <c r="M92" i="1"/>
  <c r="O92" i="1" s="1"/>
  <c r="M90" i="1"/>
  <c r="O90" i="1" s="1"/>
  <c r="M86" i="1"/>
  <c r="O86" i="1" s="1"/>
  <c r="O95" i="1"/>
</calcChain>
</file>

<file path=xl/sharedStrings.xml><?xml version="1.0" encoding="utf-8"?>
<sst xmlns="http://schemas.openxmlformats.org/spreadsheetml/2006/main" count="1406" uniqueCount="512">
  <si>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</si>
  <si>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</si>
  <si>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</si>
  <si>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</si>
  <si>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</si>
  <si>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</si>
  <si>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</si>
  <si>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</si>
  <si>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</si>
  <si>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</si>
  <si>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</si>
  <si>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</si>
  <si>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</si>
  <si>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</si>
  <si>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</si>
  <si>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</si>
  <si>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</si>
  <si>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</si>
  <si>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</si>
  <si>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</si>
  <si>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</si>
  <si>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</si>
  <si>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</si>
  <si>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</si>
  <si>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</si>
  <si>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</si>
  <si>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</si>
  <si>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</si>
  <si>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</si>
  <si>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</si>
  <si>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</si>
  <si>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</si>
  <si>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</si>
  <si>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</si>
  <si>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</si>
  <si>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</si>
  <si>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</si>
  <si>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</si>
  <si>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</si>
  <si>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</si>
  <si>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</si>
  <si>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</si>
  <si>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</si>
  <si>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</si>
  <si>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</si>
  <si>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</si>
  <si>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</si>
  <si>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</si>
  <si>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</si>
  <si>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</si>
  <si>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</si>
  <si>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</si>
  <si>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</si>
  <si>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</si>
  <si>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</si>
  <si>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</si>
  <si>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</si>
  <si>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</si>
  <si>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</si>
  <si>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</si>
  <si>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</si>
  <si>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</si>
  <si>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</si>
  <si>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</si>
  <si>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</si>
  <si>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</si>
  <si>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</si>
  <si>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</si>
  <si>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</si>
  <si>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</si>
  <si>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</si>
  <si>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</si>
  <si>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</si>
  <si>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</si>
  <si>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</si>
  <si>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</si>
  <si>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</si>
  <si>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</si>
  <si>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</si>
  <si>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</si>
  <si>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</si>
  <si>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</si>
  <si>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</si>
  <si>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</si>
  <si>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</si>
  <si>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</si>
  <si>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</si>
  <si>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</si>
  <si>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</si>
  <si>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</si>
  <si>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</si>
  <si>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</si>
  <si>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</si>
  <si>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</si>
  <si>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</si>
  <si>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</si>
  <si>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</si>
  <si>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</si>
  <si>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</si>
  <si>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</si>
  <si>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</si>
  <si>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</si>
  <si>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</si>
  <si>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</si>
  <si>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</si>
  <si>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</si>
  <si>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</si>
  <si>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</si>
  <si>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</si>
  <si>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</si>
  <si>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</si>
  <si>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</si>
  <si>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</si>
  <si>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</si>
  <si>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</si>
  <si>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</si>
  <si>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</si>
  <si>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</si>
  <si>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</si>
  <si>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</si>
  <si>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</si>
  <si>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</si>
  <si>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</si>
  <si>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</si>
  <si>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</si>
  <si>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</si>
  <si>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</si>
  <si>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</si>
  <si>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</si>
  <si>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</si>
  <si>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</si>
  <si>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</si>
  <si>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</si>
  <si>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</si>
  <si>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</si>
  <si>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</si>
  <si>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</si>
  <si>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</si>
  <si>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</si>
  <si>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</si>
  <si>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</si>
  <si>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</si>
  <si>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</si>
  <si>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</si>
  <si>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</si>
  <si>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</si>
  <si>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</si>
  <si>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</si>
  <si>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</si>
  <si>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</si>
  <si>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</si>
  <si>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</si>
  <si>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</si>
  <si>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</si>
  <si>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</si>
  <si>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</si>
  <si>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</si>
  <si>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</si>
  <si>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</si>
  <si>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</si>
  <si>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</si>
  <si>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</si>
  <si>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</si>
  <si>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</si>
  <si>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</si>
  <si>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</si>
  <si>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</si>
  <si>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</si>
  <si>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</si>
  <si>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</si>
  <si>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</si>
  <si>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</si>
  <si>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</si>
  <si>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</si>
  <si>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</si>
  <si>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</si>
  <si>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</si>
  <si>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</si>
  <si>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</si>
  <si>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</si>
  <si>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</si>
  <si>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</si>
  <si>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</si>
  <si>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</si>
  <si>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</si>
  <si>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</si>
  <si>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</si>
  <si>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</si>
  <si>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</si>
  <si>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</si>
  <si>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</si>
  <si>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</si>
  <si>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</si>
  <si>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</si>
  <si>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</si>
  <si>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</si>
  <si>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</si>
  <si>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</si>
  <si>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</si>
  <si>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</si>
  <si>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</si>
  <si>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</si>
  <si>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</si>
  <si>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</si>
  <si>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ĐỊNH VỊ HÌNH IN THÂN TRƯỚC: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</si>
  <si>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</si>
  <si>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</si>
  <si>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</si>
  <si>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</si>
  <si>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</si>
  <si>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</si>
  <si>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</si>
  <si>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</si>
  <si>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</si>
  <si>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THÊU:</t>
  </si>
  <si>
    <t>WASH:</t>
  </si>
  <si>
    <t>DUYỆT CHẤT LƯỢNG, HIỆU ỨNG, HANFEEL SAU WASH NHƯ ÁO MẪU MÃ B15-TS2366 DỰ KIẾN DUYỆT NGÀY 6/10/2023</t>
  </si>
  <si>
    <t>HERSCHEL</t>
  </si>
  <si>
    <t>NHÃN HSCO SATIN
CODE: HSC-ML-0002</t>
  </si>
  <si>
    <t>25CM</t>
  </si>
  <si>
    <t>KHÔNG WASH</t>
  </si>
  <si>
    <t>NHÃN GẬP ĐÔI
GẮN TẠI BÊN TRONG SƯỜN TRÁI, SÁT CẠNH TRÊN CỦA NHÃN THÀNH PHẦN.</t>
  </si>
  <si>
    <t>GẮN DƯỚI NHÃN HSCO</t>
  </si>
  <si>
    <t>BRUSHED FLEECE 100% COTTON (30/1+8/1) HEAVY WASHING_350GSM</t>
  </si>
  <si>
    <t>BRUSHED FLEECE (30/1+8/1) HEAVY WASHING_350GSM</t>
  </si>
  <si>
    <t>DÂY TAPE XƯƠNG CÁ 1CM</t>
  </si>
  <si>
    <t>DUYỆT MÀU SẮC + CHẤT LƯỢNG HÌNH IN THEO S/O MÃ H06-CR28M DỰ KIẾN DUYỆT NGÀY 20/10/2023</t>
  </si>
  <si>
    <t>CANH GIỮA THÂN TRƯỚC - CÁCH 6.5CM TỪ ĐƯỜNG TRA CỔ ĐẾN ĐỈNH HÌNH IN</t>
  </si>
  <si>
    <t>NHÃN DỆT BẰNG VẢI 38MM*71MM 
(NHÃN CHÍNH-PHÂN THEO TỪNG SIZE)
CODE: HSC-ML-0075(WOMENS)</t>
  </si>
  <si>
    <t>ICEBERG GREEN</t>
  </si>
  <si>
    <t>MER: DIỆU - 204</t>
  </si>
  <si>
    <t xml:space="preserve">SS25 </t>
  </si>
  <si>
    <t>S1</t>
  </si>
  <si>
    <t>H06  SS25  S2604</t>
  </si>
  <si>
    <t>ASH ROSE</t>
  </si>
  <si>
    <t>HSSS250216001T00K
L0652/10
ÁNH A CẤP ĐỦ SL</t>
  </si>
  <si>
    <t>RE7562</t>
  </si>
  <si>
    <t>GR9093</t>
  </si>
  <si>
    <t>NHÃN TRACKING
#240324S1</t>
  </si>
  <si>
    <t>H06-0310</t>
  </si>
  <si>
    <t>H06-0311</t>
  </si>
  <si>
    <t>H06-0313</t>
  </si>
  <si>
    <t>H06-0312</t>
  </si>
  <si>
    <t>H06-0314</t>
  </si>
  <si>
    <t>H06-0315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</si>
  <si>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</si>
  <si>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</si>
  <si>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</si>
  <si>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</si>
  <si>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</si>
  <si>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</si>
  <si>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</si>
  <si>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</si>
  <si>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</si>
  <si>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</si>
  <si>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</si>
  <si>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</si>
  <si>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</si>
  <si>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</si>
  <si>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</si>
  <si>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CHỈ MAY CHÍNH+VẮT SỔ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</si>
  <si>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</si>
  <si>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</si>
  <si>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</si>
  <si>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</si>
  <si>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</si>
  <si>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</si>
  <si>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</si>
  <si>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</si>
  <si>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</si>
  <si>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</si>
  <si>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H06-0238</t>
  </si>
  <si>
    <t>NHÃN TRANG TRÍ 4CM * 3.2CM 
CODE: HSA-10026</t>
  </si>
  <si>
    <t>CUSTOMER</t>
  </si>
  <si>
    <t>SS25</t>
  </si>
  <si>
    <t>Pattern-Marker
&amp; Cutting</t>
  </si>
  <si>
    <t>Outsource</t>
  </si>
  <si>
    <t>QA/QC
(CFA)</t>
  </si>
  <si>
    <t>100% COTTON SINGLE JERSEY (20'S/1 CM) _190GSM - SOFT HANDFEEL</t>
  </si>
  <si>
    <t>VẢI CHÍNH + BO LƯNG</t>
  </si>
  <si>
    <t>LÓT TÚI</t>
  </si>
  <si>
    <t>HSSS25P0215003T00K
L0329/10
ÁNH A CẤP ĐỦ SL</t>
  </si>
  <si>
    <t>HSSS250215005T00K
L0328/10
ÁNH A CẤP ĐỦ SL</t>
  </si>
  <si>
    <t>HSSS250216003T00K
L0643/10
ÁNH A CẤP ĐỦ SL</t>
  </si>
  <si>
    <t>DÂY LUỒN 12MM</t>
  </si>
  <si>
    <t>THUN LƯNG 5CM</t>
  </si>
  <si>
    <t>H06-0323</t>
  </si>
  <si>
    <t>H06-0239
H06-0321</t>
  </si>
  <si>
    <t>NHÃN THÀNH PHẦN 100% COTTON
KÍCH THƯỚC: 82.2 *20 MM
CODE: CC-0041</t>
  </si>
  <si>
    <r>
      <rPr>
        <b/>
        <u/>
        <sz val="36"/>
        <color theme="1"/>
        <rFont val="Muli"/>
      </rPr>
      <t>GHI CHÚ:</t>
    </r>
    <r>
      <rPr>
        <b/>
        <sz val="36"/>
        <color theme="1"/>
        <rFont val="Muli"/>
      </rPr>
      <t xml:space="preserve">
- MẬT ĐỘ MŨI CHỈ (SPI) = 13 MŨI TRÊN 1 INCH
- ỦI TRÁNH CẤN BÓNG
- NHÃN SIZE Ở VỊ TRÍ CHÍNH GIỮA LƯNG (TRÁNH MAY LỆCH SANG MỘT BÊN)</t>
    </r>
  </si>
  <si>
    <t>GẮN CHÍNH GIỮA TÚI SAU</t>
  </si>
  <si>
    <t>NHÃN GẬP ĐÔI
GẮN Ở BÊN TRONG, GIỮA LƯNG NGƯỜI MẶC.
MẶT CÓ SIZE HƯỚNG LÊN =&gt; XEM HÌNH BÊN</t>
  </si>
  <si>
    <t xml:space="preserve">
GẮN TẠI BÊN TRONG SƯỜN TRÁI (THÂN SAU)
VỊ TRÍ: TỪ MÉP LƯNG XUỐNG 9"
1 BỘ GỒM 2PCS
THỨ TỰ TRÊN DƯỚI =&gt; XEM HÌNH BÊN</t>
  </si>
  <si>
    <t>LUỒN LƯNG QUẦN</t>
  </si>
  <si>
    <t>MAY Ở MIỆNG TÚI</t>
  </si>
  <si>
    <t>CODE</t>
  </si>
  <si>
    <t>DESCRIPTION</t>
  </si>
  <si>
    <t>GRADE RULE</t>
  </si>
  <si>
    <t>S
(BASE SIZE)</t>
  </si>
  <si>
    <t/>
  </si>
  <si>
    <t>Vòng lưng - đo êm (đo full vòng lưng)</t>
  </si>
  <si>
    <t>WAISTBAND CIRCUMFERENCE - EXTENDED (FULL WB CIRCUMFERENC</t>
  </si>
  <si>
    <t>Vòng lưng - kéo căng (đo fUll vòng lưng)</t>
  </si>
  <si>
    <t>WAISTBAND HEIGHT</t>
  </si>
  <si>
    <t>Cao bản lưng</t>
  </si>
  <si>
    <t>WAISTBAND DRAWCORD TOTAL LENGTH</t>
  </si>
  <si>
    <t>Dài dây luồn</t>
  </si>
  <si>
    <t>FRONT RISE TO EDGE</t>
  </si>
  <si>
    <t>Dđáy trước từ cạnh</t>
  </si>
  <si>
    <t>BACK RISE TO EDGE</t>
  </si>
  <si>
    <t>Đáy sau từ cạnh</t>
  </si>
  <si>
    <t>LOW HIP POSITION FROM TOP EDGE</t>
  </si>
  <si>
    <t>Vị trí mông dưới từ cạnh trên lưng</t>
  </si>
  <si>
    <t>LOW HIP CIRCUMFERENCE</t>
  </si>
  <si>
    <t xml:space="preserve">Vòng mông dưới </t>
  </si>
  <si>
    <t>Vòng đùi từ đường may đáy xuống 1"</t>
  </si>
  <si>
    <t>Cao lai</t>
  </si>
  <si>
    <t>FRONT PKT PLACEMENT FROM SIDE SEAM (EXTENDED)</t>
  </si>
  <si>
    <t>Vị trí túi thân trước từ đường sườn ngoài (kéo căng)</t>
  </si>
  <si>
    <t>FRONT PKT PLACEMENT FROM SIDE SEAM (RELAXED)</t>
  </si>
  <si>
    <t>Vị trí túi thân trước từ đường sườn ngoài (đo êm)</t>
  </si>
  <si>
    <t>FRONT PKT OPENING VERTICAL ALONG SIDE SEAM</t>
  </si>
  <si>
    <t>Miệng túi trước dọc theo đường sườn ngoài</t>
  </si>
  <si>
    <t>BACK POCKET PLACEMENT FROM WB SEAM TO CORNER</t>
  </si>
  <si>
    <t>Vị trí túi sau từ đường may lưng đến góc</t>
  </si>
  <si>
    <t>BACK POCKET PLACEMENT FROM CB SEAM TO CORNER</t>
  </si>
  <si>
    <t>Vị trí túi sau từ đường may giữa sau đến góc</t>
  </si>
  <si>
    <t>BACK POCKET WIDTH</t>
  </si>
  <si>
    <t>Rộng túi sau</t>
  </si>
  <si>
    <t>BACK POCKET HEIGHT</t>
  </si>
  <si>
    <t>Cao túi sau</t>
  </si>
  <si>
    <t>Sâu lót túi trước từ đường may lưng</t>
  </si>
  <si>
    <t>MAY Ở LƯNG QUẦN</t>
  </si>
  <si>
    <t>H06-PA17W</t>
  </si>
  <si>
    <t>CLASSIC SWEATPANT WOMEN'S</t>
  </si>
  <si>
    <t>PANTS</t>
  </si>
  <si>
    <t>TÁC NGHIỆP MAY MẪU SMS+SIZE SET:
THAM KHẢO CÁCH MAY THEO ÁO MẪU PHOTO MÃ H06-PA17W MÀU ASH ROSE CHUYỂN CÙNG TÁC NGHIỆP</t>
  </si>
  <si>
    <t>BLANC DE BLANC</t>
  </si>
  <si>
    <t>HSSS24S0086007T00K
L0406/8
ÁNH A CẤP ĐỦ SL</t>
  </si>
  <si>
    <t>WH1347</t>
  </si>
  <si>
    <t>THUN LAI 3CM</t>
  </si>
  <si>
    <t>MAY Ở LAI QUẦN</t>
  </si>
  <si>
    <r>
      <rPr>
        <b/>
        <sz val="18"/>
        <color theme="1"/>
        <rFont val="Calibri"/>
        <family val="1"/>
      </rPr>
      <t>Herschel Supply Co.</t>
    </r>
  </si>
  <si>
    <r>
      <rPr>
        <b/>
        <sz val="18"/>
        <color theme="1"/>
        <rFont val="Calibri"/>
        <family val="1"/>
      </rPr>
      <t>Base Measurements</t>
    </r>
  </si>
  <si>
    <t>Style Name: Style Number:
Season:</t>
  </si>
  <si>
    <r>
      <rPr>
        <b/>
        <sz val="18"/>
        <color theme="1"/>
        <rFont val="Calibri"/>
        <family val="1"/>
      </rPr>
      <t>Women's Sweatpant 50298
2024 S1</t>
    </r>
  </si>
  <si>
    <r>
      <rPr>
        <b/>
        <sz val="18"/>
        <color theme="1"/>
        <rFont val="Calibri"/>
        <family val="1"/>
      </rPr>
      <t>Base Size: Category:
Developer:</t>
    </r>
  </si>
  <si>
    <r>
      <rPr>
        <b/>
        <sz val="18"/>
        <color theme="1"/>
        <rFont val="Calibri"/>
        <family val="1"/>
      </rPr>
      <t>S
Women's Apparel BJ Kang</t>
    </r>
  </si>
  <si>
    <r>
      <rPr>
        <b/>
        <sz val="18"/>
        <color theme="1"/>
        <rFont val="Calibri"/>
        <family val="1"/>
      </rPr>
      <t>2022-12-22
Status:</t>
    </r>
  </si>
  <si>
    <r>
      <rPr>
        <b/>
        <sz val="18"/>
        <color theme="1"/>
        <rFont val="Calibri"/>
        <family val="1"/>
      </rPr>
      <t>2023-05-17
new</t>
    </r>
  </si>
  <si>
    <t>TOLERANCE (INCHES) (+/-)</t>
  </si>
  <si>
    <r>
      <rPr>
        <sz val="18"/>
        <color theme="1"/>
        <rFont val="Calibri"/>
        <family val="1"/>
      </rPr>
      <t>A</t>
    </r>
  </si>
  <si>
    <t>WAISTBAND CIRCUMFERENCE - RELAXED (FULL WB CIRCUMFERENCE</t>
  </si>
  <si>
    <t>VÒNG LƯNG - ĐO ÊM (ĐO FULL VÒNG LƯNG)</t>
  </si>
  <si>
    <r>
      <rPr>
        <sz val="18"/>
        <color theme="1"/>
        <rFont val="Calibri"/>
        <family val="1"/>
      </rPr>
      <t>B</t>
    </r>
  </si>
  <si>
    <t>VÒNG LƯNG - KÉO CĂNG (ĐO FULL VÒNG LƯNG)</t>
  </si>
  <si>
    <r>
      <rPr>
        <sz val="18"/>
        <color theme="1"/>
        <rFont val="Calibri"/>
        <family val="1"/>
      </rPr>
      <t>C</t>
    </r>
  </si>
  <si>
    <t>CAO BẢN LƯNG</t>
  </si>
  <si>
    <r>
      <rPr>
        <sz val="18"/>
        <color theme="1"/>
        <rFont val="Calibri"/>
        <family val="1"/>
      </rPr>
      <t>1 1/2</t>
    </r>
  </si>
  <si>
    <r>
      <rPr>
        <sz val="18"/>
        <color theme="1"/>
        <rFont val="Calibri"/>
        <family val="1"/>
      </rPr>
      <t>D</t>
    </r>
  </si>
  <si>
    <t>DÀI DÂY LUỒN</t>
  </si>
  <si>
    <r>
      <rPr>
        <sz val="18"/>
        <color theme="1"/>
        <rFont val="Calibri"/>
        <family val="1"/>
      </rPr>
      <t>E</t>
    </r>
  </si>
  <si>
    <t>DĐÁY TRƯỚC TỪ CẠNH</t>
  </si>
  <si>
    <r>
      <rPr>
        <sz val="18"/>
        <color theme="1"/>
        <rFont val="Calibri"/>
        <family val="1"/>
      </rPr>
      <t>1/4</t>
    </r>
  </si>
  <si>
    <r>
      <rPr>
        <sz val="18"/>
        <color theme="1"/>
        <rFont val="Calibri"/>
        <family val="1"/>
      </rPr>
      <t>12 1/4</t>
    </r>
  </si>
  <si>
    <r>
      <rPr>
        <sz val="18"/>
        <color theme="1"/>
        <rFont val="Calibri"/>
        <family val="1"/>
      </rPr>
      <t>12 1/2</t>
    </r>
  </si>
  <si>
    <r>
      <rPr>
        <sz val="18"/>
        <color theme="1"/>
        <rFont val="Calibri"/>
        <family val="1"/>
      </rPr>
      <t>12 3/4</t>
    </r>
  </si>
  <si>
    <r>
      <rPr>
        <sz val="18"/>
        <color theme="1"/>
        <rFont val="Calibri"/>
        <family val="1"/>
      </rPr>
      <t>F</t>
    </r>
  </si>
  <si>
    <t>ĐÁY SAU TỪ CẠNH</t>
  </si>
  <si>
    <r>
      <rPr>
        <sz val="18"/>
        <color theme="1"/>
        <rFont val="Calibri"/>
        <family val="1"/>
      </rPr>
      <t>3/8</t>
    </r>
  </si>
  <si>
    <r>
      <rPr>
        <sz val="18"/>
        <color theme="1"/>
        <rFont val="Calibri"/>
        <family val="1"/>
      </rPr>
      <t>15 5/8</t>
    </r>
  </si>
  <si>
    <r>
      <rPr>
        <sz val="18"/>
        <color theme="1"/>
        <rFont val="Calibri"/>
        <family val="1"/>
      </rPr>
      <t>16 3/8</t>
    </r>
  </si>
  <si>
    <r>
      <rPr>
        <sz val="18"/>
        <color theme="1"/>
        <rFont val="Calibri"/>
        <family val="1"/>
      </rPr>
      <t>16 3/4</t>
    </r>
  </si>
  <si>
    <r>
      <rPr>
        <sz val="18"/>
        <color theme="1"/>
        <rFont val="Calibri"/>
        <family val="1"/>
      </rPr>
      <t>17 1/8</t>
    </r>
  </si>
  <si>
    <r>
      <rPr>
        <sz val="18"/>
        <color theme="1"/>
        <rFont val="Calibri"/>
        <family val="1"/>
      </rPr>
      <t>G</t>
    </r>
  </si>
  <si>
    <t>VỊ TRÍ MÔNG DƯỚI TỪ CẠNH TRÊN LƯNG</t>
  </si>
  <si>
    <t>Placement</t>
  </si>
  <si>
    <r>
      <rPr>
        <sz val="18"/>
        <color theme="1"/>
        <rFont val="Calibri"/>
        <family val="1"/>
      </rPr>
      <t>H</t>
    </r>
  </si>
  <si>
    <t xml:space="preserve">VÒNG MÔNG DƯỚI </t>
  </si>
  <si>
    <r>
      <rPr>
        <sz val="18"/>
        <color theme="1"/>
        <rFont val="Calibri"/>
        <family val="1"/>
      </rPr>
      <t>I</t>
    </r>
  </si>
  <si>
    <t>INSEAM - BELOW KNEE</t>
  </si>
  <si>
    <t>ĐƯỜNG SƯỜN TRONG - DƯỚI GỐI</t>
  </si>
  <si>
    <t>Đường sườn trong - dưới gối</t>
  </si>
  <si>
    <r>
      <rPr>
        <sz val="18"/>
        <color theme="1"/>
        <rFont val="Calibri"/>
        <family val="1"/>
      </rPr>
      <t>28 3/4</t>
    </r>
  </si>
  <si>
    <r>
      <rPr>
        <sz val="18"/>
        <color theme="1"/>
        <rFont val="Calibri"/>
        <family val="1"/>
      </rPr>
      <t>29 1/4</t>
    </r>
  </si>
  <si>
    <r>
      <rPr>
        <sz val="18"/>
        <color theme="1"/>
        <rFont val="Calibri"/>
        <family val="1"/>
      </rPr>
      <t>29 1/2</t>
    </r>
  </si>
  <si>
    <r>
      <rPr>
        <sz val="18"/>
        <color theme="1"/>
        <rFont val="Calibri"/>
        <family val="1"/>
      </rPr>
      <t>J</t>
    </r>
  </si>
  <si>
    <t>THIGH CIRCUMFERENCE 1" FROM R12MM FLAT DRAWCORD 100% CO</t>
  </si>
  <si>
    <t>VÒNG ĐÙI TỪ ĐƯỜNG MAY ĐÁY XUỐNG 1"</t>
  </si>
  <si>
    <r>
      <rPr>
        <sz val="18"/>
        <color theme="1"/>
        <rFont val="Calibri"/>
        <family val="1"/>
      </rPr>
      <t>1 1/8</t>
    </r>
  </si>
  <si>
    <r>
      <rPr>
        <sz val="18"/>
        <color theme="1"/>
        <rFont val="Calibri"/>
        <family val="1"/>
      </rPr>
      <t>23 3/8</t>
    </r>
  </si>
  <si>
    <r>
      <rPr>
        <sz val="18"/>
        <color theme="1"/>
        <rFont val="Calibri"/>
        <family val="1"/>
      </rPr>
      <t>24 1/2</t>
    </r>
  </si>
  <si>
    <r>
      <rPr>
        <sz val="18"/>
        <color theme="1"/>
        <rFont val="Calibri"/>
        <family val="1"/>
      </rPr>
      <t>25 5/8</t>
    </r>
  </si>
  <si>
    <r>
      <rPr>
        <sz val="18"/>
        <color theme="1"/>
        <rFont val="Calibri"/>
        <family val="1"/>
      </rPr>
      <t>26 3/4</t>
    </r>
  </si>
  <si>
    <r>
      <rPr>
        <sz val="18"/>
        <color theme="1"/>
        <rFont val="Calibri"/>
        <family val="1"/>
      </rPr>
      <t>27 7/8</t>
    </r>
  </si>
  <si>
    <r>
      <rPr>
        <sz val="18"/>
        <color theme="1"/>
        <rFont val="Calibri"/>
        <family val="1"/>
      </rPr>
      <t>K</t>
    </r>
  </si>
  <si>
    <t>KNEE POSITION FROM RISE SEAM</t>
  </si>
  <si>
    <t>VỊ TRÍ GỐI TỪ ĐƯỜNG MAY ĐÁY</t>
  </si>
  <si>
    <t>Vị trí gối từ đường may đáy</t>
  </si>
  <si>
    <r>
      <rPr>
        <sz val="18"/>
        <color theme="1"/>
        <rFont val="Calibri"/>
        <family val="1"/>
      </rPr>
      <t>14 1/4</t>
    </r>
  </si>
  <si>
    <r>
      <rPr>
        <sz val="18"/>
        <color theme="1"/>
        <rFont val="Calibri"/>
        <family val="1"/>
      </rPr>
      <t>L</t>
    </r>
  </si>
  <si>
    <t>KNEE CIRCUMFERENCE</t>
  </si>
  <si>
    <t>VÒNG GỐI</t>
  </si>
  <si>
    <t xml:space="preserve">đầu gối nguyên vòng </t>
  </si>
  <si>
    <r>
      <rPr>
        <sz val="18"/>
        <color theme="1"/>
        <rFont val="Calibri"/>
        <family val="1"/>
      </rPr>
      <t>3/4</t>
    </r>
  </si>
  <si>
    <r>
      <rPr>
        <sz val="18"/>
        <color theme="1"/>
        <rFont val="Calibri"/>
        <family val="1"/>
      </rPr>
      <t>17 1/4</t>
    </r>
  </si>
  <si>
    <r>
      <rPr>
        <sz val="18"/>
        <color theme="1"/>
        <rFont val="Calibri"/>
        <family val="1"/>
      </rPr>
      <t>18 3/4</t>
    </r>
  </si>
  <si>
    <r>
      <rPr>
        <sz val="18"/>
        <color theme="1"/>
        <rFont val="Calibri"/>
        <family val="1"/>
      </rPr>
      <t>19 1/2</t>
    </r>
  </si>
  <si>
    <r>
      <rPr>
        <sz val="18"/>
        <color theme="1"/>
        <rFont val="Calibri"/>
        <family val="1"/>
      </rPr>
      <t>20 1/4</t>
    </r>
  </si>
  <si>
    <r>
      <rPr>
        <sz val="18"/>
        <color theme="1"/>
        <rFont val="Calibri"/>
        <family val="1"/>
      </rPr>
      <t>M</t>
    </r>
  </si>
  <si>
    <t>CALF POSITION FROM RISE SEAM</t>
  </si>
  <si>
    <t>VỊ TRÍ BẮP CHÂN TỪ ĐƯỜNG MAY ĐÁY TRƯỚC</t>
  </si>
  <si>
    <t>Vị trí bắp chân từ đường may đáy</t>
  </si>
  <si>
    <r>
      <rPr>
        <sz val="18"/>
        <color theme="1"/>
        <rFont val="Calibri"/>
        <family val="1"/>
      </rPr>
      <t>N</t>
    </r>
  </si>
  <si>
    <t>CALF CIRCUMFERENCE</t>
  </si>
  <si>
    <t>VÒNG BẮP CHÂN</t>
  </si>
  <si>
    <t xml:space="preserve">bắp chân nguyên vòng </t>
  </si>
  <si>
    <r>
      <rPr>
        <sz val="18"/>
        <color theme="1"/>
        <rFont val="Calibri"/>
        <family val="1"/>
      </rPr>
      <t>16 1/4</t>
    </r>
  </si>
  <si>
    <r>
      <rPr>
        <sz val="18"/>
        <color theme="1"/>
        <rFont val="Calibri"/>
        <family val="1"/>
      </rPr>
      <t>17 3/4</t>
    </r>
  </si>
  <si>
    <r>
      <rPr>
        <sz val="18"/>
        <color theme="1"/>
        <rFont val="Calibri"/>
        <family val="1"/>
      </rPr>
      <t>18 1/2</t>
    </r>
  </si>
  <si>
    <r>
      <rPr>
        <sz val="18"/>
        <color theme="1"/>
        <rFont val="Calibri"/>
        <family val="1"/>
      </rPr>
      <t>19 1/4</t>
    </r>
  </si>
  <si>
    <r>
      <rPr>
        <sz val="18"/>
        <color theme="1"/>
        <rFont val="Calibri"/>
        <family val="1"/>
      </rPr>
      <t>O</t>
    </r>
  </si>
  <si>
    <t>LEG OPENING RELAXED</t>
  </si>
  <si>
    <t>VÒNG CỔ CHÂN ĐO ÊM</t>
  </si>
  <si>
    <t>Vòng cổ chân đo êm</t>
  </si>
  <si>
    <r>
      <rPr>
        <sz val="18"/>
        <color theme="1"/>
        <rFont val="Calibri"/>
        <family val="1"/>
      </rPr>
      <t>1/2</t>
    </r>
  </si>
  <si>
    <r>
      <rPr>
        <sz val="18"/>
        <color theme="1"/>
        <rFont val="Calibri"/>
        <family val="1"/>
      </rPr>
      <t>9 1/2</t>
    </r>
  </si>
  <si>
    <r>
      <rPr>
        <sz val="18"/>
        <color theme="1"/>
        <rFont val="Calibri"/>
        <family val="1"/>
      </rPr>
      <t>10 1/2</t>
    </r>
  </si>
  <si>
    <r>
      <rPr>
        <sz val="18"/>
        <color theme="1"/>
        <rFont val="Calibri"/>
        <family val="1"/>
      </rPr>
      <t>P</t>
    </r>
  </si>
  <si>
    <t>LEG OPENING EXTENDED</t>
  </si>
  <si>
    <t>VÒNG CỔ CHÂN KÉO CĂNG</t>
  </si>
  <si>
    <t>Vòng cổ chân kéo căng</t>
  </si>
  <si>
    <r>
      <rPr>
        <sz val="18"/>
        <color theme="1"/>
        <rFont val="Calibri"/>
        <family val="1"/>
      </rPr>
      <t>15 1/2</t>
    </r>
  </si>
  <si>
    <r>
      <rPr>
        <sz val="18"/>
        <color theme="1"/>
        <rFont val="Calibri"/>
        <family val="1"/>
      </rPr>
      <t>16 1/2</t>
    </r>
  </si>
  <si>
    <r>
      <rPr>
        <sz val="18"/>
        <color theme="1"/>
        <rFont val="Calibri"/>
        <family val="1"/>
      </rPr>
      <t>17 1/2</t>
    </r>
  </si>
  <si>
    <r>
      <rPr>
        <sz val="18"/>
        <color theme="1"/>
        <rFont val="Calibri"/>
        <family val="1"/>
      </rPr>
      <t>Q</t>
    </r>
  </si>
  <si>
    <t>CUFF HEIGHT</t>
  </si>
  <si>
    <t>CAO LAI</t>
  </si>
  <si>
    <r>
      <rPr>
        <sz val="18"/>
        <color theme="1"/>
        <rFont val="Calibri"/>
        <family val="1"/>
      </rPr>
      <t>R</t>
    </r>
  </si>
  <si>
    <t>VỊ TRÍ TÚI THÂN TRƯỚC TỪ ĐƯỜNG SƯỜN NGOÀI (KÉO CĂNG)</t>
  </si>
  <si>
    <r>
      <rPr>
        <sz val="18"/>
        <color theme="1"/>
        <rFont val="Calibri"/>
        <family val="1"/>
      </rPr>
      <t>S</t>
    </r>
  </si>
  <si>
    <t>VỊ TRÍ TÚI THÂN TRƯỚC TỪ ĐƯỜNG SƯỜN NGOÀI (ĐO ÊM)</t>
  </si>
  <si>
    <r>
      <rPr>
        <sz val="18"/>
        <color theme="1"/>
        <rFont val="Calibri"/>
        <family val="1"/>
      </rPr>
      <t>T</t>
    </r>
  </si>
  <si>
    <t>MIỆNG TÚI TRƯỚC DỌC THEO ĐƯỜNG SƯỜN NGOÀI</t>
  </si>
  <si>
    <r>
      <rPr>
        <sz val="18"/>
        <color theme="1"/>
        <rFont val="Calibri"/>
        <family val="1"/>
      </rPr>
      <t>5 3/4</t>
    </r>
  </si>
  <si>
    <r>
      <rPr>
        <sz val="18"/>
        <color theme="1"/>
        <rFont val="Calibri"/>
        <family val="1"/>
      </rPr>
      <t>6 1/4</t>
    </r>
  </si>
  <si>
    <r>
      <rPr>
        <sz val="18"/>
        <color theme="1"/>
        <rFont val="Calibri"/>
        <family val="1"/>
      </rPr>
      <t>6 1/2</t>
    </r>
  </si>
  <si>
    <r>
      <rPr>
        <sz val="18"/>
        <color theme="1"/>
        <rFont val="Calibri"/>
        <family val="1"/>
      </rPr>
      <t>6 3/4</t>
    </r>
  </si>
  <si>
    <r>
      <rPr>
        <sz val="18"/>
        <color theme="1"/>
        <rFont val="Calibri"/>
        <family val="1"/>
      </rPr>
      <t>U</t>
    </r>
  </si>
  <si>
    <t>VỊ TRÍ TÚI SAU TỪ ĐƯỜNG MAY LƯNG ĐẾN GÓC</t>
  </si>
  <si>
    <r>
      <rPr>
        <sz val="18"/>
        <color theme="1"/>
        <rFont val="Calibri"/>
        <family val="1"/>
      </rPr>
      <t>3 1/4</t>
    </r>
  </si>
  <si>
    <r>
      <rPr>
        <sz val="18"/>
        <color theme="1"/>
        <rFont val="Calibri"/>
        <family val="1"/>
      </rPr>
      <t>V</t>
    </r>
  </si>
  <si>
    <t>VỊ TRÍ TÚI SAU TỪ ĐƯỜNG MAY GIỮA SAU ĐẾN GÓC</t>
  </si>
  <si>
    <r>
      <rPr>
        <sz val="18"/>
        <color theme="1"/>
        <rFont val="Calibri"/>
        <family val="1"/>
      </rPr>
      <t>1 7/8</t>
    </r>
  </si>
  <si>
    <r>
      <rPr>
        <sz val="18"/>
        <color theme="1"/>
        <rFont val="Calibri"/>
        <family val="1"/>
      </rPr>
      <t>W</t>
    </r>
  </si>
  <si>
    <t>RỘNG TÚI SAU</t>
  </si>
  <si>
    <r>
      <rPr>
        <sz val="18"/>
        <color theme="1"/>
        <rFont val="Calibri"/>
        <family val="1"/>
      </rPr>
      <t>5 1/4</t>
    </r>
  </si>
  <si>
    <r>
      <rPr>
        <sz val="18"/>
        <color theme="1"/>
        <rFont val="Calibri"/>
        <family val="1"/>
      </rPr>
      <t>5 1/2</t>
    </r>
  </si>
  <si>
    <r>
      <rPr>
        <sz val="18"/>
        <color theme="1"/>
        <rFont val="Calibri"/>
        <family val="1"/>
      </rPr>
      <t>X</t>
    </r>
  </si>
  <si>
    <t>CAO TÚI SAU</t>
  </si>
  <si>
    <r>
      <rPr>
        <sz val="18"/>
        <color theme="1"/>
        <rFont val="Calibri"/>
        <family val="1"/>
      </rPr>
      <t>Y</t>
    </r>
  </si>
  <si>
    <t>FRONT POCKET BAG DEPTH FROM WB SEAM</t>
  </si>
  <si>
    <t>SÂU LÓT TÚI TRƯỚC TỪ ĐƯỜNG MAY LƯNG</t>
  </si>
  <si>
    <r>
      <rPr>
        <sz val="18"/>
        <color theme="1"/>
        <rFont val="Calibri"/>
        <family val="1"/>
      </rPr>
      <t>9 3/4</t>
    </r>
  </si>
  <si>
    <r>
      <rPr>
        <sz val="18"/>
        <color theme="1"/>
        <rFont val="Calibri"/>
        <family val="1"/>
      </rPr>
      <t>10 1/4</t>
    </r>
  </si>
  <si>
    <t>KEO MÈ</t>
  </si>
  <si>
    <t>MIỆNG TÚI SAU</t>
  </si>
  <si>
    <t>HSSS25S0318001T00K
L1156/12
ÁNH A CẤP ĐỦ SL</t>
  </si>
  <si>
    <t>UNPACKPKEOME02U00D</t>
  </si>
  <si>
    <t>Herschel Supply Co.</t>
  </si>
  <si>
    <t>Base Measurements</t>
  </si>
  <si>
    <t>Women's Sweatpant 50298
2024 S1</t>
  </si>
  <si>
    <t>Base Size: Category:
Developer:</t>
  </si>
  <si>
    <t>S
Women's Apparel BJ Kang</t>
  </si>
  <si>
    <t>2022-12-22
Status:</t>
  </si>
  <si>
    <t>2023-05-17
new</t>
  </si>
  <si>
    <t xml:space="preserve"> BTS DA ADD CO RUT L=4%, W=1%</t>
  </si>
  <si>
    <t>TOL+/-</t>
  </si>
  <si>
    <t>TOL+</t>
  </si>
  <si>
    <t>S
TP</t>
  </si>
  <si>
    <t>UA'S COMMENT</t>
  </si>
  <si>
    <t>A</t>
  </si>
  <si>
    <t>B</t>
  </si>
  <si>
    <t>C</t>
  </si>
  <si>
    <t>1 1/2</t>
  </si>
  <si>
    <t>D</t>
  </si>
  <si>
    <t>E</t>
  </si>
  <si>
    <t>12 1/4</t>
  </si>
  <si>
    <t>F</t>
  </si>
  <si>
    <t>G</t>
  </si>
  <si>
    <t>H</t>
  </si>
  <si>
    <t>I</t>
  </si>
  <si>
    <t>J</t>
  </si>
  <si>
    <t>1 1/8</t>
  </si>
  <si>
    <t>24 1/2</t>
  </si>
  <si>
    <t>K</t>
  </si>
  <si>
    <t>14 1/4</t>
  </si>
  <si>
    <t>N</t>
  </si>
  <si>
    <t>O</t>
  </si>
  <si>
    <t>9 1/2</t>
  </si>
  <si>
    <t>P</t>
  </si>
  <si>
    <t>Q</t>
  </si>
  <si>
    <t>R</t>
  </si>
  <si>
    <t>T</t>
  </si>
  <si>
    <t>U</t>
  </si>
  <si>
    <t>3 1/4</t>
  </si>
  <si>
    <t>V</t>
  </si>
  <si>
    <t>1 7/8</t>
  </si>
  <si>
    <t>W</t>
  </si>
  <si>
    <t>5 1/4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</si>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</sst>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#\ ?/4"/>
    <numFmt numFmtId="178" formatCode="#\ ?/8"/>
    <numFmt numFmtId="179" formatCode="#\ ?/2"/>
  </numFmts>
  <fonts count="1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2"/>
      <color rgb="FFFF0000"/>
      <name val="Muli"/>
    </font>
    <font>
      <b/>
      <sz val="24"/>
      <color theme="9"/>
      <name val="Muli"/>
    </font>
    <font>
      <b/>
      <sz val="26"/>
      <color indexed="48"/>
      <name val="Muli"/>
    </font>
    <font>
      <b/>
      <sz val="50"/>
      <name val="Muli"/>
    </font>
    <font>
      <sz val="10"/>
      <color rgb="FF000000"/>
      <name val="Times New Roman"/>
      <family val="1"/>
    </font>
    <font>
      <b/>
      <sz val="35"/>
      <name val="Muli"/>
    </font>
    <font>
      <sz val="8"/>
      <name val="Calibri"/>
      <family val="2"/>
      <scheme val="minor"/>
    </font>
    <font>
      <sz val="20"/>
      <color indexed="8"/>
      <name val="Muli"/>
    </font>
    <font>
      <sz val="24"/>
      <color theme="9"/>
      <name val="Muli"/>
    </font>
    <font>
      <b/>
      <u/>
      <sz val="36"/>
      <color theme="1"/>
      <name val="Muli"/>
    </font>
    <font>
      <b/>
      <sz val="20"/>
      <color theme="1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sz val="20"/>
      <color theme="1"/>
      <name val="Muli"/>
    </font>
    <font>
      <b/>
      <sz val="18"/>
      <color theme="1"/>
      <name val="Calibri"/>
      <family val="2"/>
    </font>
    <font>
      <b/>
      <sz val="18"/>
      <color theme="1"/>
      <name val="Calibri"/>
      <family val="1"/>
    </font>
    <font>
      <b/>
      <sz val="18"/>
      <color rgb="FF000000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Calibri"/>
      <family val="2"/>
    </font>
    <font>
      <sz val="18"/>
      <color theme="1"/>
      <name val="Calibri"/>
      <family val="1"/>
    </font>
    <font>
      <sz val="18"/>
      <color theme="1"/>
      <name val="Times New Roman"/>
      <family val="1"/>
    </font>
    <font>
      <sz val="18"/>
      <color rgb="FF000000"/>
      <name val="Times New Roman"/>
      <family val="1"/>
    </font>
    <font>
      <sz val="18"/>
      <color theme="1"/>
      <name val="Muli"/>
    </font>
    <font>
      <b/>
      <sz val="16"/>
      <color theme="1"/>
      <name val="Muli"/>
    </font>
    <font>
      <b/>
      <sz val="16"/>
      <color rgb="FF000000"/>
      <name val="Muli"/>
    </font>
    <font>
      <sz val="16"/>
      <color rgb="FF000000"/>
      <name val="Muli"/>
    </font>
    <font>
      <b/>
      <sz val="16"/>
      <color rgb="FFFF000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4" fillId="0" borderId="0"/>
  </cellStyleXfs>
  <cellXfs count="646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2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left" vertical="center" wrapText="1"/>
    </xf>
    <xf numFmtId="0" fontId="43" fillId="5" borderId="3" xfId="0" applyFont="1" applyFill="1" applyBorder="1" applyAlignment="1">
      <alignment horizontal="left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3" fillId="5" borderId="3" xfId="0" applyFont="1" applyFill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0" fontId="43" fillId="12" borderId="0" xfId="0" applyFont="1" applyFill="1" applyAlignment="1">
      <alignment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97" fillId="0" borderId="42" xfId="1" applyNumberFormat="1" applyFont="1" applyBorder="1" applyAlignment="1">
      <alignment horizontal="center" vertical="center" wrapText="1"/>
    </xf>
    <xf numFmtId="0" fontId="26" fillId="3" borderId="43" xfId="0" applyFont="1" applyFill="1" applyBorder="1" applyAlignment="1">
      <alignment vertical="center"/>
    </xf>
    <xf numFmtId="0" fontId="26" fillId="3" borderId="40" xfId="0" applyFont="1" applyFill="1" applyBorder="1" applyAlignment="1">
      <alignment vertical="center"/>
    </xf>
    <xf numFmtId="0" fontId="26" fillId="3" borderId="41" xfId="0" applyFont="1" applyFill="1" applyBorder="1" applyAlignment="1">
      <alignment vertical="center"/>
    </xf>
    <xf numFmtId="0" fontId="91" fillId="2" borderId="0" xfId="0" applyFont="1" applyFill="1" applyAlignment="1">
      <alignment vertical="center"/>
    </xf>
    <xf numFmtId="0" fontId="98" fillId="2" borderId="0" xfId="0" applyFont="1" applyFill="1" applyAlignment="1">
      <alignment horizontal="left" vertical="center"/>
    </xf>
    <xf numFmtId="0" fontId="43" fillId="12" borderId="41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0" fontId="41" fillId="0" borderId="41" xfId="2" applyFont="1" applyBorder="1" applyAlignment="1">
      <alignment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0" xfId="2" applyFont="1" applyBorder="1" applyAlignment="1">
      <alignment vertical="center" wrapText="1"/>
    </xf>
    <xf numFmtId="1" fontId="100" fillId="0" borderId="42" xfId="1" applyNumberFormat="1" applyFont="1" applyBorder="1" applyAlignment="1">
      <alignment horizontal="center" vertical="center" wrapText="1"/>
    </xf>
    <xf numFmtId="0" fontId="101" fillId="9" borderId="42" xfId="0" applyFont="1" applyFill="1" applyBorder="1" applyAlignment="1">
      <alignment vertical="center"/>
    </xf>
    <xf numFmtId="0" fontId="102" fillId="0" borderId="42" xfId="0" applyFont="1" applyBorder="1" applyAlignment="1">
      <alignment horizontal="center"/>
    </xf>
    <xf numFmtId="0" fontId="102" fillId="0" borderId="42" xfId="0" quotePrefix="1" applyFont="1" applyBorder="1" applyAlignment="1">
      <alignment horizontal="center"/>
    </xf>
    <xf numFmtId="16" fontId="102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1" fontId="104" fillId="0" borderId="42" xfId="1" applyNumberFormat="1" applyFont="1" applyBorder="1" applyAlignment="1">
      <alignment horizontal="center" vertical="center" wrapText="1"/>
    </xf>
    <xf numFmtId="0" fontId="83" fillId="2" borderId="42" xfId="0" quotePrefix="1" applyFont="1" applyFill="1" applyBorder="1" applyAlignment="1">
      <alignment horizontal="left" vertical="center"/>
    </xf>
    <xf numFmtId="0" fontId="83" fillId="2" borderId="42" xfId="0" quotePrefix="1" applyFont="1" applyFill="1" applyBorder="1" applyAlignment="1">
      <alignment horizontal="left" vertical="center" wrapText="1"/>
    </xf>
    <xf numFmtId="0" fontId="41" fillId="0" borderId="0" xfId="2" quotePrefix="1" applyFont="1" applyAlignment="1">
      <alignment horizontal="left" vertical="center" wrapText="1"/>
    </xf>
    <xf numFmtId="0" fontId="107" fillId="0" borderId="0" xfId="128" applyFont="1" applyAlignment="1">
      <alignment horizontal="left" vertical="top"/>
    </xf>
    <xf numFmtId="0" fontId="106" fillId="0" borderId="64" xfId="128" applyFont="1" applyBorder="1" applyAlignment="1">
      <alignment horizontal="left" vertical="top" wrapText="1"/>
    </xf>
    <xf numFmtId="0" fontId="108" fillId="0" borderId="66" xfId="128" applyFont="1" applyBorder="1" applyAlignment="1">
      <alignment horizontal="left" vertical="top" wrapText="1"/>
    </xf>
    <xf numFmtId="0" fontId="108" fillId="0" borderId="66" xfId="128" applyFont="1" applyBorder="1" applyAlignment="1">
      <alignment horizontal="center" vertical="top" wrapText="1"/>
    </xf>
    <xf numFmtId="0" fontId="108" fillId="0" borderId="67" xfId="128" applyFont="1" applyBorder="1" applyAlignment="1">
      <alignment horizontal="left" vertical="top" wrapText="1"/>
    </xf>
    <xf numFmtId="0" fontId="105" fillId="0" borderId="65" xfId="128" applyFont="1" applyBorder="1" applyAlignment="1">
      <alignment horizontal="center" vertical="center" wrapText="1"/>
    </xf>
    <xf numFmtId="0" fontId="105" fillId="0" borderId="65" xfId="128" applyFont="1" applyBorder="1" applyAlignment="1">
      <alignment horizontal="left" vertical="center" wrapText="1"/>
    </xf>
    <xf numFmtId="0" fontId="105" fillId="0" borderId="65" xfId="128" applyFont="1" applyBorder="1" applyAlignment="1">
      <alignment horizontal="left" vertical="center" wrapText="1" indent="1"/>
    </xf>
    <xf numFmtId="0" fontId="108" fillId="0" borderId="65" xfId="128" applyFont="1" applyBorder="1" applyAlignment="1">
      <alignment horizontal="center" vertical="top" wrapText="1"/>
    </xf>
    <xf numFmtId="0" fontId="108" fillId="0" borderId="65" xfId="128" applyFont="1" applyBorder="1" applyAlignment="1">
      <alignment horizontal="left" vertical="center" wrapText="1"/>
    </xf>
    <xf numFmtId="0" fontId="109" fillId="0" borderId="65" xfId="128" applyFont="1" applyBorder="1" applyAlignment="1">
      <alignment horizontal="center" vertical="center" wrapText="1"/>
    </xf>
    <xf numFmtId="0" fontId="109" fillId="0" borderId="65" xfId="128" applyFont="1" applyBorder="1" applyAlignment="1">
      <alignment horizontal="left" vertical="center" wrapText="1"/>
    </xf>
    <xf numFmtId="0" fontId="35" fillId="0" borderId="65" xfId="128" applyFont="1" applyBorder="1" applyAlignment="1">
      <alignment horizontal="left" vertical="center" wrapText="1"/>
    </xf>
    <xf numFmtId="12" fontId="109" fillId="0" borderId="65" xfId="128" applyNumberFormat="1" applyFont="1" applyBorder="1" applyAlignment="1">
      <alignment horizontal="center" vertical="center" wrapText="1"/>
    </xf>
    <xf numFmtId="1" fontId="109" fillId="0" borderId="65" xfId="128" applyNumberFormat="1" applyFont="1" applyBorder="1" applyAlignment="1">
      <alignment horizontal="center" vertical="center" shrinkToFit="1"/>
    </xf>
    <xf numFmtId="1" fontId="109" fillId="22" borderId="65" xfId="128" applyNumberFormat="1" applyFont="1" applyFill="1" applyBorder="1" applyAlignment="1">
      <alignment horizontal="center" vertical="center" shrinkToFit="1"/>
    </xf>
    <xf numFmtId="0" fontId="111" fillId="0" borderId="65" xfId="128" applyFont="1" applyBorder="1" applyAlignment="1">
      <alignment horizontal="left" vertical="center" wrapText="1"/>
    </xf>
    <xf numFmtId="0" fontId="112" fillId="0" borderId="0" xfId="128" applyFont="1" applyAlignment="1">
      <alignment horizontal="left" vertical="center"/>
    </xf>
    <xf numFmtId="0" fontId="109" fillId="22" borderId="65" xfId="128" applyFont="1" applyFill="1" applyBorder="1" applyAlignment="1">
      <alignment horizontal="center" vertical="center" wrapText="1"/>
    </xf>
    <xf numFmtId="12" fontId="109" fillId="0" borderId="69" xfId="128" applyNumberFormat="1" applyFont="1" applyBorder="1" applyAlignment="1">
      <alignment horizontal="center" vertical="center" wrapText="1"/>
    </xf>
    <xf numFmtId="0" fontId="109" fillId="0" borderId="64" xfId="128" applyFont="1" applyBorder="1" applyAlignment="1">
      <alignment horizontal="left" vertical="center" wrapText="1"/>
    </xf>
    <xf numFmtId="12" fontId="109" fillId="0" borderId="42" xfId="128" applyNumberFormat="1" applyFont="1" applyBorder="1" applyAlignment="1">
      <alignment horizontal="center" vertical="center" wrapText="1"/>
    </xf>
    <xf numFmtId="0" fontId="109" fillId="0" borderId="67" xfId="128" applyFont="1" applyBorder="1" applyAlignment="1">
      <alignment horizontal="center" vertical="center" wrapText="1"/>
    </xf>
    <xf numFmtId="1" fontId="109" fillId="0" borderId="67" xfId="128" applyNumberFormat="1" applyFont="1" applyBorder="1" applyAlignment="1">
      <alignment horizontal="center" vertical="center" shrinkToFit="1"/>
    </xf>
    <xf numFmtId="0" fontId="109" fillId="0" borderId="70" xfId="128" applyFont="1" applyBorder="1" applyAlignment="1">
      <alignment horizontal="left" vertical="center" wrapText="1"/>
    </xf>
    <xf numFmtId="0" fontId="113" fillId="0" borderId="43" xfId="128" applyFont="1" applyBorder="1" applyAlignment="1">
      <alignment horizontal="left" vertical="center"/>
    </xf>
    <xf numFmtId="12" fontId="113" fillId="0" borderId="42" xfId="128" applyNumberFormat="1" applyFont="1" applyBorder="1" applyAlignment="1">
      <alignment horizontal="center" vertical="center"/>
    </xf>
    <xf numFmtId="0" fontId="109" fillId="0" borderId="71" xfId="128" applyFont="1" applyBorder="1" applyAlignment="1">
      <alignment horizontal="left" vertical="center" wrapText="1"/>
    </xf>
    <xf numFmtId="12" fontId="109" fillId="0" borderId="71" xfId="128" applyNumberFormat="1" applyFont="1" applyBorder="1" applyAlignment="1">
      <alignment horizontal="center" vertical="center" wrapText="1"/>
    </xf>
    <xf numFmtId="0" fontId="112" fillId="0" borderId="0" xfId="128" applyFont="1" applyAlignment="1">
      <alignment horizontal="left" vertical="top"/>
    </xf>
    <xf numFmtId="16" fontId="112" fillId="0" borderId="0" xfId="128" applyNumberFormat="1" applyFont="1" applyAlignment="1">
      <alignment horizontal="center" vertical="top"/>
    </xf>
    <xf numFmtId="0" fontId="112" fillId="0" borderId="0" xfId="128" applyFont="1" applyAlignment="1">
      <alignment horizontal="center" vertical="top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3" xfId="0" quotePrefix="1" applyNumberFormat="1" applyFont="1" applyFill="1" applyBorder="1" applyAlignment="1">
      <alignment horizontal="center" vertical="center"/>
    </xf>
    <xf numFmtId="1" fontId="27" fillId="2" borderId="41" xfId="0" quotePrefix="1" applyNumberFormat="1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43" fillId="10" borderId="42" xfId="0" applyFont="1" applyFill="1" applyBorder="1" applyAlignment="1">
      <alignment horizontal="center" vertical="center"/>
    </xf>
    <xf numFmtId="0" fontId="5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7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95" fillId="0" borderId="0" xfId="0" applyFont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8" fillId="3" borderId="43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1" xfId="0" applyFont="1" applyFill="1" applyBorder="1" applyAlignment="1">
      <alignment horizontal="center" vertical="center" wrapText="1"/>
    </xf>
    <xf numFmtId="0" fontId="43" fillId="2" borderId="43" xfId="0" quotePrefix="1" applyFont="1" applyFill="1" applyBorder="1" applyAlignment="1">
      <alignment horizontal="center" vertical="center" wrapText="1"/>
    </xf>
    <xf numFmtId="0" fontId="43" fillId="2" borderId="40" xfId="0" quotePrefix="1" applyFont="1" applyFill="1" applyBorder="1" applyAlignment="1">
      <alignment horizontal="center" vertical="center" wrapText="1"/>
    </xf>
    <xf numFmtId="0" fontId="43" fillId="2" borderId="41" xfId="0" quotePrefix="1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0" fontId="91" fillId="2" borderId="0" xfId="0" applyFont="1" applyFill="1" applyAlignment="1">
      <alignment horizontal="left" vertical="center"/>
    </xf>
    <xf numFmtId="0" fontId="93" fillId="2" borderId="42" xfId="0" applyFont="1" applyFill="1" applyBorder="1" applyAlignment="1">
      <alignment horizontal="center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1" fillId="0" borderId="48" xfId="2" applyFont="1" applyBorder="1" applyAlignment="1">
      <alignment horizontal="center" vertical="center" wrapText="1"/>
    </xf>
    <xf numFmtId="0" fontId="41" fillId="0" borderId="29" xfId="2" applyFont="1" applyBorder="1" applyAlignment="1">
      <alignment horizontal="center" vertical="center" wrapText="1"/>
    </xf>
    <xf numFmtId="0" fontId="43" fillId="0" borderId="48" xfId="2" quotePrefix="1" applyFont="1" applyBorder="1" applyAlignment="1">
      <alignment horizontal="center" vertical="center" wrapText="1"/>
    </xf>
    <xf numFmtId="0" fontId="43" fillId="0" borderId="29" xfId="2" quotePrefix="1" applyFont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46" xfId="2" applyFont="1" applyBorder="1" applyAlignment="1">
      <alignment horizontal="center" vertical="center" wrapText="1"/>
    </xf>
    <xf numFmtId="0" fontId="41" fillId="0" borderId="45" xfId="2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1" fillId="0" borderId="49" xfId="2" quotePrefix="1" applyFont="1" applyBorder="1" applyAlignment="1">
      <alignment horizontal="center" vertical="center" wrapText="1"/>
    </xf>
    <xf numFmtId="0" fontId="41" fillId="0" borderId="0" xfId="2" quotePrefix="1" applyFont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1" fontId="40" fillId="5" borderId="46" xfId="2" applyNumberFormat="1" applyFont="1" applyFill="1" applyBorder="1" applyAlignment="1">
      <alignment horizontal="center" vertical="center" wrapText="1"/>
    </xf>
    <xf numFmtId="1" fontId="40" fillId="5" borderId="45" xfId="2" applyNumberFormat="1" applyFont="1" applyFill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41" fillId="0" borderId="49" xfId="2" applyFont="1" applyBorder="1" applyAlignment="1">
      <alignment horizontal="center" vertical="center" wrapText="1"/>
    </xf>
    <xf numFmtId="0" fontId="41" fillId="0" borderId="0" xfId="2" applyFont="1" applyAlignment="1">
      <alignment horizontal="center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0" fontId="105" fillId="0" borderId="64" xfId="128" applyFont="1" applyBorder="1" applyAlignment="1">
      <alignment horizontal="center" vertical="top" wrapText="1"/>
    </xf>
    <xf numFmtId="0" fontId="105" fillId="0" borderId="66" xfId="128" applyFont="1" applyBorder="1" applyAlignment="1">
      <alignment horizontal="center" vertical="top" wrapText="1"/>
    </xf>
    <xf numFmtId="0" fontId="105" fillId="0" borderId="67" xfId="128" applyFont="1" applyBorder="1" applyAlignment="1">
      <alignment horizontal="center" vertical="top" wrapText="1"/>
    </xf>
    <xf numFmtId="0" fontId="108" fillId="0" borderId="66" xfId="128" applyFont="1" applyBorder="1" applyAlignment="1">
      <alignment horizontal="left" vertical="top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103" fillId="0" borderId="59" xfId="59" applyFont="1" applyBorder="1" applyAlignment="1">
      <alignment vertical="center" wrapText="1"/>
    </xf>
    <xf numFmtId="0" fontId="114" fillId="0" borderId="64" xfId="128" applyFont="1" applyBorder="1" applyAlignment="1">
      <alignment horizontal="center" vertical="top" wrapText="1"/>
    </xf>
    <xf numFmtId="0" fontId="114" fillId="0" borderId="66" xfId="128" applyFont="1" applyBorder="1" applyAlignment="1">
      <alignment horizontal="center" vertical="top" wrapText="1"/>
    </xf>
    <xf numFmtId="0" fontId="114" fillId="0" borderId="67" xfId="128" applyFont="1" applyBorder="1" applyAlignment="1">
      <alignment horizontal="center" vertical="top" wrapText="1"/>
    </xf>
    <xf numFmtId="0" fontId="115" fillId="0" borderId="0" xfId="128" applyFont="1" applyAlignment="1">
      <alignment horizontal="left" vertical="top"/>
    </xf>
    <xf numFmtId="0" fontId="114" fillId="0" borderId="64" xfId="128" applyFont="1" applyBorder="1" applyAlignment="1">
      <alignment horizontal="left" vertical="top" wrapText="1"/>
    </xf>
    <xf numFmtId="0" fontId="114" fillId="0" borderId="66" xfId="128" applyFont="1" applyBorder="1" applyAlignment="1">
      <alignment horizontal="left" vertical="top" wrapText="1"/>
    </xf>
    <xf numFmtId="0" fontId="114" fillId="0" borderId="66" xfId="128" applyFont="1" applyBorder="1" applyAlignment="1">
      <alignment horizontal="center" vertical="top" wrapText="1"/>
    </xf>
    <xf numFmtId="0" fontId="114" fillId="0" borderId="66" xfId="128" applyFont="1" applyBorder="1" applyAlignment="1">
      <alignment horizontal="left" vertical="top" wrapText="1"/>
    </xf>
    <xf numFmtId="0" fontId="114" fillId="10" borderId="67" xfId="128" applyFont="1" applyFill="1" applyBorder="1" applyAlignment="1">
      <alignment horizontal="center" vertical="center" wrapText="1"/>
    </xf>
    <xf numFmtId="0" fontId="114" fillId="0" borderId="65" xfId="128" applyFont="1" applyBorder="1" applyAlignment="1">
      <alignment horizontal="center" vertical="center" wrapText="1"/>
    </xf>
    <xf numFmtId="0" fontId="114" fillId="0" borderId="65" xfId="128" applyFont="1" applyBorder="1" applyAlignment="1">
      <alignment horizontal="left" vertical="center" wrapText="1"/>
    </xf>
    <xf numFmtId="0" fontId="114" fillId="0" borderId="65" xfId="128" applyFont="1" applyBorder="1" applyAlignment="1">
      <alignment horizontal="left" vertical="center" wrapText="1" indent="1"/>
    </xf>
    <xf numFmtId="0" fontId="114" fillId="10" borderId="65" xfId="128" applyFont="1" applyFill="1" applyBorder="1" applyAlignment="1">
      <alignment horizontal="center" vertical="center" wrapText="1"/>
    </xf>
    <xf numFmtId="0" fontId="114" fillId="0" borderId="65" xfId="128" applyFont="1" applyBorder="1" applyAlignment="1">
      <alignment horizontal="center" vertical="top" wrapText="1"/>
    </xf>
    <xf numFmtId="0" fontId="23" fillId="0" borderId="65" xfId="128" applyFont="1" applyBorder="1" applyAlignment="1">
      <alignment horizontal="center" vertical="center" wrapText="1"/>
    </xf>
    <xf numFmtId="0" fontId="23" fillId="0" borderId="65" xfId="128" applyFont="1" applyBorder="1" applyAlignment="1">
      <alignment horizontal="left" vertical="center" wrapText="1"/>
    </xf>
    <xf numFmtId="0" fontId="29" fillId="0" borderId="65" xfId="128" applyFont="1" applyBorder="1" applyAlignment="1">
      <alignment horizontal="left" vertical="center" wrapText="1"/>
    </xf>
    <xf numFmtId="12" fontId="23" fillId="0" borderId="65" xfId="128" applyNumberFormat="1" applyFont="1" applyBorder="1" applyAlignment="1">
      <alignment horizontal="center" vertical="center" wrapText="1"/>
    </xf>
    <xf numFmtId="1" fontId="23" fillId="0" borderId="65" xfId="128" applyNumberFormat="1" applyFont="1" applyBorder="1" applyAlignment="1">
      <alignment horizontal="center" vertical="center" shrinkToFit="1"/>
    </xf>
    <xf numFmtId="1" fontId="23" fillId="22" borderId="65" xfId="128" applyNumberFormat="1" applyFont="1" applyFill="1" applyBorder="1" applyAlignment="1">
      <alignment horizontal="center" vertical="center" shrinkToFit="1"/>
    </xf>
    <xf numFmtId="1" fontId="23" fillId="10" borderId="65" xfId="128" applyNumberFormat="1" applyFont="1" applyFill="1" applyBorder="1" applyAlignment="1">
      <alignment horizontal="center" vertical="center" shrinkToFit="1"/>
    </xf>
    <xf numFmtId="12" fontId="23" fillId="22" borderId="65" xfId="128" applyNumberFormat="1" applyFont="1" applyFill="1" applyBorder="1" applyAlignment="1">
      <alignment horizontal="center" vertical="center" shrinkToFit="1"/>
    </xf>
    <xf numFmtId="0" fontId="116" fillId="0" borderId="0" xfId="128" applyFont="1" applyAlignment="1">
      <alignment horizontal="left" vertical="center"/>
    </xf>
    <xf numFmtId="0" fontId="23" fillId="22" borderId="65" xfId="128" applyFont="1" applyFill="1" applyBorder="1" applyAlignment="1">
      <alignment horizontal="center" vertical="center" wrapText="1"/>
    </xf>
    <xf numFmtId="0" fontId="23" fillId="10" borderId="65" xfId="128" applyFont="1" applyFill="1" applyBorder="1" applyAlignment="1">
      <alignment horizontal="center" vertical="center" wrapText="1"/>
    </xf>
    <xf numFmtId="177" fontId="23" fillId="0" borderId="65" xfId="128" applyNumberFormat="1" applyFont="1" applyBorder="1" applyAlignment="1">
      <alignment horizontal="center" vertical="center" wrapText="1"/>
    </xf>
    <xf numFmtId="178" fontId="23" fillId="0" borderId="65" xfId="128" applyNumberFormat="1" applyFont="1" applyBorder="1" applyAlignment="1">
      <alignment horizontal="center" vertical="center" wrapText="1"/>
    </xf>
    <xf numFmtId="12" fontId="23" fillId="10" borderId="65" xfId="128" applyNumberFormat="1" applyFont="1" applyFill="1" applyBorder="1" applyAlignment="1">
      <alignment horizontal="center" vertical="center" shrinkToFit="1"/>
    </xf>
    <xf numFmtId="12" fontId="23" fillId="0" borderId="65" xfId="128" applyNumberFormat="1" applyFont="1" applyBorder="1" applyAlignment="1">
      <alignment horizontal="center" vertical="center" shrinkToFit="1"/>
    </xf>
    <xf numFmtId="12" fontId="22" fillId="0" borderId="69" xfId="128" applyNumberFormat="1" applyFont="1" applyBorder="1" applyAlignment="1">
      <alignment horizontal="center" vertical="center" wrapText="1"/>
    </xf>
    <xf numFmtId="12" fontId="117" fillId="47" borderId="69" xfId="128" applyNumberFormat="1" applyFont="1" applyFill="1" applyBorder="1" applyAlignment="1">
      <alignment horizontal="center" vertical="center" wrapText="1"/>
    </xf>
    <xf numFmtId="0" fontId="22" fillId="0" borderId="65" xfId="128" applyFont="1" applyBorder="1" applyAlignment="1">
      <alignment horizontal="left" vertical="center" wrapText="1"/>
    </xf>
    <xf numFmtId="0" fontId="23" fillId="0" borderId="64" xfId="128" applyFont="1" applyBorder="1" applyAlignment="1">
      <alignment horizontal="left" vertical="center" wrapText="1"/>
    </xf>
    <xf numFmtId="12" fontId="23" fillId="0" borderId="42" xfId="128" applyNumberFormat="1" applyFont="1" applyBorder="1" applyAlignment="1">
      <alignment horizontal="center" vertical="center" wrapText="1"/>
    </xf>
    <xf numFmtId="0" fontId="23" fillId="0" borderId="67" xfId="128" applyFont="1" applyBorder="1" applyAlignment="1">
      <alignment horizontal="center" vertical="center" wrapText="1"/>
    </xf>
    <xf numFmtId="1" fontId="23" fillId="0" borderId="67" xfId="128" applyNumberFormat="1" applyFont="1" applyBorder="1" applyAlignment="1">
      <alignment horizontal="center" vertical="center" shrinkToFit="1"/>
    </xf>
    <xf numFmtId="12" fontId="23" fillId="10" borderId="65" xfId="128" applyNumberFormat="1" applyFont="1" applyFill="1" applyBorder="1" applyAlignment="1">
      <alignment horizontal="center" vertical="center" wrapText="1"/>
    </xf>
    <xf numFmtId="0" fontId="23" fillId="0" borderId="70" xfId="128" applyFont="1" applyBorder="1" applyAlignment="1">
      <alignment horizontal="left" vertical="center" wrapText="1"/>
    </xf>
    <xf numFmtId="177" fontId="23" fillId="0" borderId="67" xfId="128" applyNumberFormat="1" applyFont="1" applyBorder="1" applyAlignment="1">
      <alignment horizontal="center" vertical="center" wrapText="1"/>
    </xf>
    <xf numFmtId="0" fontId="23" fillId="0" borderId="43" xfId="128" applyFont="1" applyBorder="1" applyAlignment="1">
      <alignment horizontal="left" vertical="center"/>
    </xf>
    <xf numFmtId="12" fontId="23" fillId="0" borderId="42" xfId="128" applyNumberFormat="1" applyFont="1" applyBorder="1" applyAlignment="1">
      <alignment horizontal="center" vertical="center"/>
    </xf>
    <xf numFmtId="0" fontId="23" fillId="0" borderId="71" xfId="128" applyFont="1" applyBorder="1" applyAlignment="1">
      <alignment horizontal="left" vertical="center" wrapText="1"/>
    </xf>
    <xf numFmtId="12" fontId="23" fillId="0" borderId="71" xfId="128" applyNumberFormat="1" applyFont="1" applyBorder="1" applyAlignment="1">
      <alignment horizontal="center" vertical="center" wrapText="1"/>
    </xf>
    <xf numFmtId="179" fontId="23" fillId="0" borderId="65" xfId="128" applyNumberFormat="1" applyFont="1" applyBorder="1" applyAlignment="1">
      <alignment horizontal="center" vertical="center" wrapText="1"/>
    </xf>
    <xf numFmtId="0" fontId="116" fillId="0" borderId="0" xfId="128" applyFont="1" applyAlignment="1">
      <alignment horizontal="left" vertical="top"/>
    </xf>
    <xf numFmtId="16" fontId="116" fillId="0" borderId="0" xfId="128" applyNumberFormat="1" applyFont="1" applyAlignment="1">
      <alignment horizontal="center" vertical="top"/>
    </xf>
    <xf numFmtId="0" fontId="116" fillId="0" borderId="0" xfId="128" applyFont="1" applyAlignment="1">
      <alignment horizontal="center" vertical="top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13" Type="http://schemas.openxmlformats.org/officeDocument/2006/relationships/image" Target="../media/image1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png"/><Relationship Id="rId17" Type="http://schemas.openxmlformats.org/officeDocument/2006/relationships/image" Target="../media/image22.png"/><Relationship Id="rId2" Type="http://schemas.openxmlformats.org/officeDocument/2006/relationships/image" Target="../media/image9.png"/><Relationship Id="rId16" Type="http://schemas.openxmlformats.org/officeDocument/2006/relationships/image" Target="../media/image21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7.png"/><Relationship Id="rId5" Type="http://schemas.openxmlformats.org/officeDocument/2006/relationships/image" Target="../media/image12.png"/><Relationship Id="rId15" Type="http://schemas.openxmlformats.org/officeDocument/2006/relationships/image" Target="../media/image20.png"/><Relationship Id="rId10" Type="http://schemas.openxmlformats.org/officeDocument/2006/relationships/image" Target="../media/image16.png"/><Relationship Id="rId4" Type="http://schemas.openxmlformats.org/officeDocument/2006/relationships/image" Target="../media/image11.png"/><Relationship Id="rId9" Type="http://schemas.openxmlformats.org/officeDocument/2006/relationships/image" Target="../media/image15.png"/><Relationship Id="rId1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4.emf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3.emf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5.emf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95251</xdr:colOff>
      <xdr:row>4</xdr:row>
      <xdr:rowOff>381001</xdr:rowOff>
    </xdr:from>
    <xdr:to>
      <xdr:col>16</xdr:col>
      <xdr:colOff>964939</xdr:colOff>
      <xdr:row>7</xdr:row>
      <xdr:rowOff>571501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D4C7D9-689B-98B7-4FF9-4FDF8621A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57751" y="2413001"/>
          <a:ext cx="4251063" cy="238125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571500</xdr:colOff>
      <xdr:row>122</xdr:row>
      <xdr:rowOff>142875</xdr:rowOff>
    </xdr:from>
    <xdr:to>
      <xdr:col>15</xdr:col>
      <xdr:colOff>127000</xdr:colOff>
      <xdr:row>147</xdr:row>
      <xdr:rowOff>208606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070901C-554C-4F77-8189-28105A69F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3375" y="105187750"/>
          <a:ext cx="6238875" cy="3494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127002</xdr:colOff>
      <xdr:row>24</xdr:row>
      <xdr:rowOff>142875</xdr:rowOff>
    </xdr:from>
    <xdr:to>
      <xdr:col>3</xdr:col>
      <xdr:colOff>2349504</xdr:colOff>
      <xdr:row>24</xdr:row>
      <xdr:rowOff>2492375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91399-458B-4EB4-912D-54C6EC36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4319253" y="337978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2796413</xdr:colOff>
      <xdr:row>39</xdr:row>
      <xdr:rowOff>79375</xdr:rowOff>
    </xdr:from>
    <xdr:to>
      <xdr:col>1</xdr:col>
      <xdr:colOff>5086832</xdr:colOff>
      <xdr:row>39</xdr:row>
      <xdr:rowOff>4175125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64A33CF-B41B-43B9-A9B0-27BD97C23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3663" y="54546500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1920874</xdr:colOff>
      <xdr:row>41</xdr:row>
      <xdr:rowOff>111126</xdr:rowOff>
    </xdr:from>
    <xdr:to>
      <xdr:col>3</xdr:col>
      <xdr:colOff>759235</xdr:colOff>
      <xdr:row>41</xdr:row>
      <xdr:rowOff>1376612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EE319F3-96B4-4B4A-825A-D2AD9FFCA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90749" y="61277501"/>
          <a:ext cx="1410111" cy="1265486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45</xdr:row>
      <xdr:rowOff>63500</xdr:rowOff>
    </xdr:from>
    <xdr:to>
      <xdr:col>3</xdr:col>
      <xdr:colOff>1667616</xdr:colOff>
      <xdr:row>45</xdr:row>
      <xdr:rowOff>2609447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280EC9E-CEE3-4395-A21E-91E82319A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446125" y="68040250"/>
          <a:ext cx="3763116" cy="2545947"/>
        </a:xfrm>
        <a:prstGeom prst="rect">
          <a:avLst/>
        </a:prstGeom>
      </xdr:spPr>
    </xdr:pic>
    <xdr:clientData/>
  </xdr:twoCellAnchor>
  <xdr:oneCellAnchor>
    <xdr:from>
      <xdr:col>2</xdr:col>
      <xdr:colOff>317499</xdr:colOff>
      <xdr:row>47</xdr:row>
      <xdr:rowOff>140380</xdr:rowOff>
    </xdr:from>
    <xdr:ext cx="4048125" cy="205037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48CECFD-C9CE-4A08-91B8-05DEE89DD37E}"/>
            </a:ext>
          </a:extLst>
        </xdr:cNvPr>
        <xdr:cNvSpPr txBox="1"/>
      </xdr:nvSpPr>
      <xdr:spPr>
        <a:xfrm>
          <a:off x="13287374" y="71339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2</xdr:col>
      <xdr:colOff>1333500</xdr:colOff>
      <xdr:row>19</xdr:row>
      <xdr:rowOff>158750</xdr:rowOff>
    </xdr:from>
    <xdr:to>
      <xdr:col>3</xdr:col>
      <xdr:colOff>1842483</xdr:colOff>
      <xdr:row>19</xdr:row>
      <xdr:rowOff>4519365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21B5BC-43A5-404C-8B08-28ABCE0E2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47882"/>
        <a:stretch/>
      </xdr:blipFill>
      <xdr:spPr>
        <a:xfrm>
          <a:off x="14303375" y="19748500"/>
          <a:ext cx="3080733" cy="4360615"/>
        </a:xfrm>
        <a:prstGeom prst="rect">
          <a:avLst/>
        </a:prstGeom>
      </xdr:spPr>
    </xdr:pic>
    <xdr:clientData/>
  </xdr:twoCellAnchor>
  <xdr:twoCellAnchor editAs="oneCell">
    <xdr:from>
      <xdr:col>1</xdr:col>
      <xdr:colOff>4063999</xdr:colOff>
      <xdr:row>28</xdr:row>
      <xdr:rowOff>63500</xdr:rowOff>
    </xdr:from>
    <xdr:to>
      <xdr:col>2</xdr:col>
      <xdr:colOff>1047749</xdr:colOff>
      <xdr:row>28</xdr:row>
      <xdr:rowOff>2252443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7EC6DAE-73CD-46DC-B4A9-7FDA311F77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275" t="13605" r="13995" b="8167"/>
        <a:stretch/>
      </xdr:blipFill>
      <xdr:spPr>
        <a:xfrm>
          <a:off x="11271249" y="41195625"/>
          <a:ext cx="2746375" cy="2188943"/>
        </a:xfrm>
        <a:prstGeom prst="rect">
          <a:avLst/>
        </a:prstGeom>
      </xdr:spPr>
    </xdr:pic>
    <xdr:clientData/>
  </xdr:twoCellAnchor>
  <xdr:twoCellAnchor editAs="oneCell">
    <xdr:from>
      <xdr:col>2</xdr:col>
      <xdr:colOff>2644816</xdr:colOff>
      <xdr:row>28</xdr:row>
      <xdr:rowOff>1027</xdr:rowOff>
    </xdr:from>
    <xdr:to>
      <xdr:col>3</xdr:col>
      <xdr:colOff>2650130</xdr:colOff>
      <xdr:row>28</xdr:row>
      <xdr:rowOff>2406593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9BDA6DD-7911-445E-9E96-914082427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5757" b="95724" l="5531" r="89836">
                      <a14:foregroundMark x1="10015" y1="22204" x2="87444" y2="81579"/>
                      <a14:foregroundMark x1="87444" y1="81579" x2="88939" y2="81743"/>
                      <a14:foregroundMark x1="10463" y1="20888" x2="51420" y2="18257"/>
                      <a14:foregroundMark x1="51420" y1="18257" x2="81913" y2="31743"/>
                      <a14:foregroundMark x1="81913" y1="31743" x2="82511" y2="53454"/>
                      <a14:foregroundMark x1="82511" y1="53454" x2="74738" y2="76974"/>
                      <a14:foregroundMark x1="74738" y1="76974" x2="50972" y2="75000"/>
                      <a14:foregroundMark x1="50972" y1="75000" x2="35725" y2="46875"/>
                      <a14:foregroundMark x1="35725" y1="46875" x2="36173" y2="40296"/>
                      <a14:foregroundMark x1="41106" y1="11842" x2="73244" y2="10691"/>
                      <a14:foregroundMark x1="68012" y1="5757" x2="75486" y2="10197"/>
                      <a14:foregroundMark x1="11958" y1="32072" x2="18087" y2="71217"/>
                      <a14:foregroundMark x1="18087" y1="71217" x2="21226" y2="79276"/>
                      <a14:foregroundMark x1="20478" y1="41447" x2="42152" y2="95724"/>
                      <a14:foregroundMark x1="34380" y1="25000" x2="80269" y2="56250"/>
                      <a14:foregroundMark x1="55605" y1="19243" x2="72347" y2="14309"/>
                      <a14:foregroundMark x1="72347" y1="14309" x2="72496" y2="14309"/>
                      <a14:foregroundMark x1="21674" y1="60033" x2="26009" y2="85362"/>
                      <a14:foregroundMark x1="26009" y1="85362" x2="27205" y2="87993"/>
                      <a14:foregroundMark x1="32436" y1="69079" x2="57100" y2="87500"/>
                      <a14:foregroundMark x1="5531" y1="20559" x2="10015" y2="33224"/>
                      <a14:foregroundMark x1="10015" y1="33224" x2="10015" y2="33224"/>
                      <a14:foregroundMark x1="43348" y1="20066" x2="65022" y2="36513"/>
                      <a14:foregroundMark x1="83259" y1="56743" x2="87444" y2="75658"/>
                      <a14:foregroundMark x1="60090" y1="86678" x2="72197" y2="87336"/>
                      <a14:foregroundMark x1="72197" y1="87336" x2="81016" y2="8503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733054">
          <a:off x="15614691" y="41133152"/>
          <a:ext cx="2646914" cy="2405566"/>
        </a:xfrm>
        <a:prstGeom prst="rect">
          <a:avLst/>
        </a:prstGeom>
      </xdr:spPr>
    </xdr:pic>
    <xdr:clientData/>
  </xdr:twoCellAnchor>
  <xdr:twoCellAnchor>
    <xdr:from>
      <xdr:col>1</xdr:col>
      <xdr:colOff>301625</xdr:colOff>
      <xdr:row>21</xdr:row>
      <xdr:rowOff>142876</xdr:rowOff>
    </xdr:from>
    <xdr:to>
      <xdr:col>2</xdr:col>
      <xdr:colOff>1000125</xdr:colOff>
      <xdr:row>22</xdr:row>
      <xdr:rowOff>809626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5631A4A2-66A6-4A10-A5E9-D3D2B79C5F0F}"/>
            </a:ext>
          </a:extLst>
        </xdr:cNvPr>
        <xdr:cNvGrpSpPr/>
      </xdr:nvGrpSpPr>
      <xdr:grpSpPr>
        <a:xfrm>
          <a:off x="7508875" y="31480126"/>
          <a:ext cx="6461125" cy="5873750"/>
          <a:chOff x="7207250" y="25955625"/>
          <a:chExt cx="6619159" cy="6318250"/>
        </a:xfrm>
      </xdr:grpSpPr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8939E505-900C-4AF3-9DF2-3446808DD4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7207250" y="25955625"/>
            <a:ext cx="1619250" cy="6254355"/>
          </a:xfrm>
          <a:prstGeom prst="rect">
            <a:avLst/>
          </a:prstGeom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0DD86429-99C5-4442-DAF6-9ABDECF690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8858249" y="26003250"/>
            <a:ext cx="1587755" cy="6270625"/>
          </a:xfrm>
          <a:prstGeom prst="rect">
            <a:avLst/>
          </a:prstGeom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4AAA9440-997A-B0B1-65C1-EDCFBBB1CF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0525124" y="26019126"/>
            <a:ext cx="1603375" cy="6221900"/>
          </a:xfrm>
          <a:prstGeom prst="rect">
            <a:avLst/>
          </a:prstGeom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59EE3CBC-C262-3441-294E-126039DCE2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12176125" y="2601912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339725</xdr:colOff>
      <xdr:row>0</xdr:row>
      <xdr:rowOff>63501</xdr:rowOff>
    </xdr:from>
    <xdr:to>
      <xdr:col>4</xdr:col>
      <xdr:colOff>4254500</xdr:colOff>
      <xdr:row>3</xdr:row>
      <xdr:rowOff>446627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9DC612-7AED-4BF1-8A08-5E2FFA667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548350" y="63501"/>
          <a:ext cx="3914775" cy="2192876"/>
        </a:xfrm>
        <a:prstGeom prst="rect">
          <a:avLst/>
        </a:prstGeom>
      </xdr:spPr>
    </xdr:pic>
    <xdr:clientData/>
  </xdr:twoCellAnchor>
  <xdr:oneCellAnchor>
    <xdr:from>
      <xdr:col>4</xdr:col>
      <xdr:colOff>216973</xdr:colOff>
      <xdr:row>39</xdr:row>
      <xdr:rowOff>63500</xdr:rowOff>
    </xdr:from>
    <xdr:ext cx="2180152" cy="4213964"/>
    <xdr:pic>
      <xdr:nvPicPr>
        <xdr:cNvPr id="49" name="Picture 48">
          <a:extLst>
            <a:ext uri="{FF2B5EF4-FFF2-40B4-BE49-F238E27FC236}">
              <a16:creationId xmlns:a16="http://schemas.microsoft.com/office/drawing/2014/main" id="{E7357EAB-9A5A-47B3-A244-FC6E79D27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425598" y="54530625"/>
          <a:ext cx="2180152" cy="4213964"/>
        </a:xfrm>
        <a:prstGeom prst="rect">
          <a:avLst/>
        </a:prstGeom>
      </xdr:spPr>
    </xdr:pic>
    <xdr:clientData/>
  </xdr:oneCellAnchor>
  <xdr:oneCellAnchor>
    <xdr:from>
      <xdr:col>4</xdr:col>
      <xdr:colOff>927100</xdr:colOff>
      <xdr:row>39</xdr:row>
      <xdr:rowOff>1984374</xdr:rowOff>
    </xdr:from>
    <xdr:ext cx="777875" cy="777875"/>
    <xdr:pic>
      <xdr:nvPicPr>
        <xdr:cNvPr id="50" name="Picture 49" descr="Garment size and color code labels for retail clothing, fabric safe stickers">
          <a:extLst>
            <a:ext uri="{FF2B5EF4-FFF2-40B4-BE49-F238E27FC236}">
              <a16:creationId xmlns:a16="http://schemas.microsoft.com/office/drawing/2014/main" id="{2B205329-48F9-4E2D-9547-868D89EEE0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9135725" y="5645149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952500</xdr:colOff>
      <xdr:row>43</xdr:row>
      <xdr:rowOff>15876</xdr:rowOff>
    </xdr:from>
    <xdr:ext cx="3213100" cy="2172644"/>
    <xdr:pic>
      <xdr:nvPicPr>
        <xdr:cNvPr id="52" name="Picture 51">
          <a:extLst>
            <a:ext uri="{FF2B5EF4-FFF2-40B4-BE49-F238E27FC236}">
              <a16:creationId xmlns:a16="http://schemas.microsoft.com/office/drawing/2014/main" id="{F6056AB7-92F7-41C3-85E9-8FB1723D1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922375" y="64214376"/>
          <a:ext cx="3213100" cy="2172644"/>
        </a:xfrm>
        <a:prstGeom prst="rect">
          <a:avLst/>
        </a:prstGeom>
      </xdr:spPr>
    </xdr:pic>
    <xdr:clientData/>
  </xdr:oneCellAnchor>
  <xdr:oneCellAnchor>
    <xdr:from>
      <xdr:col>2</xdr:col>
      <xdr:colOff>1101724</xdr:colOff>
      <xdr:row>53</xdr:row>
      <xdr:rowOff>79375</xdr:rowOff>
    </xdr:from>
    <xdr:ext cx="2343151" cy="1240097"/>
    <xdr:pic>
      <xdr:nvPicPr>
        <xdr:cNvPr id="55" name="Picture 54">
          <a:extLst>
            <a:ext uri="{FF2B5EF4-FFF2-40B4-BE49-F238E27FC236}">
              <a16:creationId xmlns:a16="http://schemas.microsoft.com/office/drawing/2014/main" id="{588DDE4E-4231-4DD0-B981-CFB71D621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4071599" y="78851125"/>
          <a:ext cx="2343151" cy="124009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0M_GRIZZLY%20HOODIE%20MEN'S_BLANC%20DE%20BLANC+HEATHER%20GREY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0M_GRIZZLY%20HOODIE%20MEN'S_BLANC%20DE%20BLANC+HEATHER%20GREY.XLSX?554ECE29" TargetMode="External"/><Relationship Id="rId1" Type="http://schemas.openxmlformats.org/officeDocument/2006/relationships/externalLinkPath" Target="file:///\\554ECE29\H06-HD30M_GRIZZLY%20HOODIE%20MEN'S_BLANC%20DE%20BLANC+HEATHER%20GRE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MAI/BCThue/Nam%202009/Tu%20van%20ke%20toan/Monthly%20report%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MAI/BCThue/Nam%202009/Tu%20van%20ke%20toan/Monthly%20report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C/MAI/BCThue/Nam%202009/Tu%20van%20ke%20toan/Monthly%20report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uc-thu/d/MINHHUNG/Truyentai/Phong-A-TPHCM/LUUTAM/VBAO/BookJHFGJGXBGCCNCVCCVVCVCC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@/Cuc-thu/d/MINHHUNG/Truyentai/Phong-A-TPHCM/LUUTAM/VBAO/BookJHFGJGXBGCCNCVCCVVCVCC2.xls" TargetMode="External"/></Relationships>
</file>

<file path=xl/externalLinks/_rels/externalLink1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2-SS24/2-PRODUCTION/2-STYLE-FILE/CUTTING%20DOCKETS/SS24-S4/FLEECE/WOMEN/&#272;&#195;%20CHUY&#7874;N%20TN/H06-PA08W-CLASSIC%20SWEATPANT%20WOMEN'S%20black%2025.6.XLSX" TargetMode="External"/><Relationship Id="rId2" Type="http://schemas.microsoft.com/office/2019/04/relationships/externalLinkLongPath" Target="/sites/COMMERCIAL/Shared%20Documents/General/2-CUSTOMER-FOLDER/HERSCHEL/2-SS24/2-PRODUCTION/2-STYLE-FILE/CUTTING%20DOCKETS/SS24-S4/FLEECE/WOMEN/&#272;&#195;%20CHUY&#7874;N%20TN/H06-PA08W-CLASSIC%20SWEATPANT%20WOMEN'S%20black%2025.6.XLSX?E03FAD18" TargetMode="External"/><Relationship Id="rId1" Type="http://schemas.openxmlformats.org/officeDocument/2006/relationships/externalLinkPath" Target="file:///\\E03FAD18\H06-PA08W-CLASSIC%20SWEATPANT%20WOMEN'S%20black%2025.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PRINTING/COSTING%20FOR%20MER/MUNSTER/MUNSTER%20FALL%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Documents%20and%20Settings/ThuTo/Desktop/Unavailable/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0">
          <cell r="B30" t="str">
            <v>BRUSHED FLEECE 100% COTTON (30/1+8/1) HEAVY WASHING_350GSM</v>
          </cell>
        </row>
        <row r="37">
          <cell r="B37" t="str">
            <v>CHỈ 40/2 MAY CHÍNH</v>
          </cell>
        </row>
        <row r="41">
          <cell r="F41" t="str">
            <v>NỀN TRẮNG CHỮ ĐEN</v>
          </cell>
        </row>
        <row r="43">
          <cell r="B43" t="str">
            <v>NHÃN HSCO SATIN
CODE: HSC-ML-0002</v>
          </cell>
        </row>
        <row r="45">
          <cell r="B45" t="str">
            <v>NHÃN TRACKING
#240324S1</v>
          </cell>
          <cell r="F45" t="str">
            <v>NỀN TRẮNG CHỮ ĐEN</v>
          </cell>
        </row>
        <row r="51">
          <cell r="B51" t="str">
            <v>DÂY TAPE XƯƠNG CÁ 1CM</v>
          </cell>
        </row>
        <row r="58">
          <cell r="B58" t="str">
            <v>ĐẠN BẮN TREO THẺ BÀI</v>
          </cell>
        </row>
        <row r="60">
          <cell r="B60" t="str">
            <v>STICKER BARCODE TẠI THẺ BÀI
KÍCH THƯỚC: 20CMX30CM</v>
          </cell>
        </row>
        <row r="62">
          <cell r="B62" t="str">
            <v>STICKER BARCODE TẠI POLY BAG
KÍCH THƯỚC: 35CMX55CM</v>
          </cell>
        </row>
        <row r="64">
          <cell r="B64" t="str">
            <v>STICKER CARTON CHI TIẾT TỪNG CỬA HÀNG</v>
          </cell>
        </row>
        <row r="66">
          <cell r="B66" t="str">
            <v>POLY BAG LỚN</v>
          </cell>
        </row>
        <row r="68">
          <cell r="B6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 (black)"/>
      <sheetName val="1. CUTTING DOCKET"/>
      <sheetName val="2. TRIM CARD"/>
      <sheetName val="Sheet2"/>
      <sheetName val="UPC STICKER"/>
      <sheetName val="L=4,W=1%"/>
      <sheetName val="Full-size spec adjusted Tol"/>
      <sheetName val="MER.QT-04.BM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3"/>
  <sheetViews>
    <sheetView view="pageBreakPreview" topLeftCell="A42" zoomScale="40" zoomScaleNormal="10" zoomScaleSheetLayoutView="40" zoomScalePageLayoutView="25" workbookViewId="0">
      <selection activeCell="U41" sqref="U41"/>
    </sheetView>
  </sheetViews>
  <sheetFormatPr defaultColWidth="9.1796875" defaultRowHeight="14"/>
  <cols>
    <col min="1" max="1" width="8.453125" style="49" customWidth="1"/>
    <col min="2" max="2" width="19" style="49" customWidth="1"/>
    <col min="3" max="3" width="25.36328125" style="49" customWidth="1"/>
    <col min="4" max="4" width="38.54296875" style="49" customWidth="1"/>
    <col min="5" max="5" width="24.7265625" style="49" customWidth="1"/>
    <col min="6" max="6" width="23.26953125" style="49" customWidth="1"/>
    <col min="7" max="7" width="20" style="50" customWidth="1"/>
    <col min="8" max="8" width="18.1796875" style="49" customWidth="1"/>
    <col min="9" max="9" width="18.90625" style="49" customWidth="1"/>
    <col min="10" max="10" width="16" style="49" customWidth="1"/>
    <col min="11" max="11" width="16.8164062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4.90625" style="49" customWidth="1"/>
    <col min="17" max="17" width="22.63281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401" t="s">
        <v>73</v>
      </c>
      <c r="O1" s="401" t="s">
        <v>73</v>
      </c>
      <c r="P1" s="402" t="s">
        <v>74</v>
      </c>
      <c r="Q1" s="402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401" t="s">
        <v>75</v>
      </c>
      <c r="O2" s="401" t="s">
        <v>75</v>
      </c>
      <c r="P2" s="403" t="s">
        <v>76</v>
      </c>
      <c r="Q2" s="403"/>
    </row>
    <row r="3" spans="1:17" s="1" customFormat="1" ht="40" customHeight="1">
      <c r="A3" s="53"/>
      <c r="B3" s="53"/>
      <c r="C3" s="53"/>
      <c r="D3" s="53"/>
      <c r="E3" s="268"/>
      <c r="F3" s="53"/>
      <c r="G3" s="53"/>
      <c r="H3" s="53"/>
      <c r="I3" s="53"/>
      <c r="J3" s="53"/>
      <c r="K3" s="53"/>
      <c r="L3" s="55"/>
      <c r="M3" s="55"/>
      <c r="N3" s="401" t="s">
        <v>77</v>
      </c>
      <c r="O3" s="401" t="s">
        <v>77</v>
      </c>
      <c r="P3" s="404" t="s">
        <v>79</v>
      </c>
      <c r="Q3" s="402"/>
    </row>
    <row r="4" spans="1:17" s="2" customFormat="1" ht="40.5" customHeight="1" thickBot="1">
      <c r="B4" s="3" t="s">
        <v>230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412" t="s">
        <v>336</v>
      </c>
      <c r="H5" s="413"/>
      <c r="I5" s="413"/>
      <c r="J5" s="413"/>
      <c r="K5" s="413"/>
      <c r="L5" s="414"/>
      <c r="M5" s="411"/>
    </row>
    <row r="6" spans="1:17" s="7" customFormat="1" ht="58" customHeight="1">
      <c r="B6" s="8" t="s">
        <v>43</v>
      </c>
      <c r="C6" s="8"/>
      <c r="D6" s="9" t="s">
        <v>233</v>
      </c>
      <c r="E6" s="11"/>
      <c r="F6" s="8"/>
      <c r="G6" s="415"/>
      <c r="H6" s="416"/>
      <c r="I6" s="416"/>
      <c r="J6" s="416"/>
      <c r="K6" s="416"/>
      <c r="L6" s="417"/>
      <c r="M6" s="411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333</v>
      </c>
      <c r="E7" s="9"/>
      <c r="F7" s="8"/>
      <c r="G7" s="415"/>
      <c r="H7" s="416"/>
      <c r="I7" s="416"/>
      <c r="J7" s="416"/>
      <c r="K7" s="416"/>
      <c r="L7" s="417"/>
      <c r="M7" s="411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405" t="s">
        <v>334</v>
      </c>
      <c r="E8" s="405"/>
      <c r="F8" s="405"/>
      <c r="G8" s="418"/>
      <c r="H8" s="419"/>
      <c r="I8" s="419"/>
      <c r="J8" s="419"/>
      <c r="K8" s="419"/>
      <c r="L8" s="420"/>
      <c r="M8" s="411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231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335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232</v>
      </c>
      <c r="N10" s="21"/>
      <c r="O10" s="21"/>
      <c r="P10" s="21"/>
      <c r="Q10" s="21"/>
    </row>
    <row r="11" spans="1:17" s="12" customFormat="1" ht="81" customHeight="1">
      <c r="B11" s="20" t="s">
        <v>3</v>
      </c>
      <c r="C11" s="20"/>
      <c r="D11" s="408"/>
      <c r="E11" s="409"/>
      <c r="F11" s="409"/>
      <c r="G11" s="22"/>
      <c r="H11" s="23"/>
      <c r="I11" s="20"/>
      <c r="J11" s="204" t="s">
        <v>4</v>
      </c>
      <c r="K11" s="20"/>
      <c r="L11" s="205"/>
      <c r="M11" s="406" t="s">
        <v>224</v>
      </c>
      <c r="N11" s="406"/>
      <c r="O11" s="406"/>
      <c r="P11" s="406"/>
      <c r="Q11" s="406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410"/>
      <c r="C13" s="410"/>
      <c r="D13" s="410"/>
      <c r="E13" s="410"/>
      <c r="F13" s="410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217</v>
      </c>
      <c r="N14" s="21"/>
      <c r="O14" s="21"/>
      <c r="P14" s="21"/>
      <c r="Q14" s="21"/>
    </row>
    <row r="15" spans="1:17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80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80"/>
      <c r="P17" s="280"/>
      <c r="Q17" s="283" t="s">
        <v>11</v>
      </c>
    </row>
    <row r="18" spans="1:17" s="219" customFormat="1" ht="90.5" customHeight="1">
      <c r="B18" s="220" t="s">
        <v>12</v>
      </c>
      <c r="C18" s="269"/>
      <c r="D18" s="275" t="s">
        <v>234</v>
      </c>
      <c r="E18" s="221"/>
      <c r="F18" s="222"/>
      <c r="G18" s="222">
        <v>10</v>
      </c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11</v>
      </c>
    </row>
    <row r="19" spans="1:17" s="219" customFormat="1" ht="90.5" customHeight="1">
      <c r="B19" s="220" t="s">
        <v>63</v>
      </c>
      <c r="C19" s="269"/>
      <c r="D19" s="275" t="str">
        <f>$D$18</f>
        <v>ASH ROSE</v>
      </c>
      <c r="E19" s="221"/>
      <c r="F19" s="222"/>
      <c r="G19" s="222">
        <v>2</v>
      </c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3</v>
      </c>
    </row>
    <row r="20" spans="1:17" s="229" customFormat="1" ht="90.5" customHeight="1">
      <c r="A20" s="281"/>
      <c r="B20" s="282" t="s">
        <v>13</v>
      </c>
      <c r="C20" s="270"/>
      <c r="D20" s="276" t="str">
        <f>$D$18</f>
        <v>ASH ROSE</v>
      </c>
      <c r="E20" s="226"/>
      <c r="F20" s="227"/>
      <c r="G20" s="227">
        <f t="shared" ref="G20:H20" si="0">SUM(G18:G19)</f>
        <v>12</v>
      </c>
      <c r="H20" s="227">
        <f t="shared" si="0"/>
        <v>2</v>
      </c>
      <c r="I20" s="227"/>
      <c r="J20" s="227"/>
      <c r="K20" s="227"/>
      <c r="L20" s="228"/>
      <c r="M20" s="227"/>
      <c r="N20" s="227"/>
      <c r="O20" s="227"/>
      <c r="P20" s="227"/>
      <c r="Q20" s="227">
        <f>SUM(Q18:Q19)</f>
        <v>14</v>
      </c>
    </row>
    <row r="21" spans="1:17" s="219" customFormat="1" ht="25" customHeight="1">
      <c r="B21" s="216"/>
      <c r="C21" s="217"/>
      <c r="D21" s="217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3"/>
    </row>
    <row r="22" spans="1:17" s="219" customFormat="1" ht="81.5" customHeight="1">
      <c r="B22" s="216"/>
      <c r="C22" s="217" t="s">
        <v>72</v>
      </c>
      <c r="D22" s="217" t="s">
        <v>9</v>
      </c>
      <c r="E22" s="218" t="s">
        <v>56</v>
      </c>
      <c r="F22" s="218" t="s">
        <v>182</v>
      </c>
      <c r="G22" s="218" t="s">
        <v>60</v>
      </c>
      <c r="H22" s="218" t="s">
        <v>10</v>
      </c>
      <c r="I22" s="218" t="s">
        <v>57</v>
      </c>
      <c r="J22" s="218" t="s">
        <v>58</v>
      </c>
      <c r="K22" s="218" t="s">
        <v>59</v>
      </c>
      <c r="L22" s="218"/>
      <c r="M22" s="218"/>
      <c r="N22" s="218"/>
      <c r="O22" s="280"/>
      <c r="P22" s="280"/>
      <c r="Q22" s="283" t="s">
        <v>11</v>
      </c>
    </row>
    <row r="23" spans="1:17" s="219" customFormat="1" ht="120.5" customHeight="1">
      <c r="B23" s="220" t="s">
        <v>12</v>
      </c>
      <c r="C23" s="269"/>
      <c r="D23" s="275" t="s">
        <v>229</v>
      </c>
      <c r="E23" s="221"/>
      <c r="F23" s="222"/>
      <c r="G23" s="222">
        <v>34</v>
      </c>
      <c r="H23" s="222">
        <v>1</v>
      </c>
      <c r="I23" s="222"/>
      <c r="J23" s="222"/>
      <c r="K23" s="222"/>
      <c r="L23" s="222"/>
      <c r="M23" s="222"/>
      <c r="N23" s="222"/>
      <c r="O23" s="222"/>
      <c r="P23" s="222"/>
      <c r="Q23" s="223">
        <f>SUM(E23:P23)</f>
        <v>35</v>
      </c>
    </row>
    <row r="24" spans="1:17" s="219" customFormat="1" ht="120.5" customHeight="1">
      <c r="B24" s="220" t="s">
        <v>63</v>
      </c>
      <c r="C24" s="269"/>
      <c r="D24" s="275" t="str">
        <f>$D$23</f>
        <v>ICEBERG GREEN</v>
      </c>
      <c r="E24" s="221"/>
      <c r="F24" s="222"/>
      <c r="G24" s="222">
        <v>4</v>
      </c>
      <c r="H24" s="222">
        <v>1</v>
      </c>
      <c r="I24" s="222"/>
      <c r="J24" s="222"/>
      <c r="K24" s="222"/>
      <c r="L24" s="224"/>
      <c r="M24" s="224"/>
      <c r="N24" s="224"/>
      <c r="O24" s="224"/>
      <c r="P24" s="224"/>
      <c r="Q24" s="223">
        <f>SUM(E24:P24)</f>
        <v>5</v>
      </c>
    </row>
    <row r="25" spans="1:17" s="229" customFormat="1" ht="120.5" customHeight="1">
      <c r="A25" s="281"/>
      <c r="B25" s="225" t="s">
        <v>13</v>
      </c>
      <c r="C25" s="270"/>
      <c r="D25" s="276" t="str">
        <f>$D$23</f>
        <v>ICEBERG GREEN</v>
      </c>
      <c r="E25" s="226"/>
      <c r="F25" s="227"/>
      <c r="G25" s="227">
        <f t="shared" ref="G25:H25" si="1">SUM(G23:G24)</f>
        <v>38</v>
      </c>
      <c r="H25" s="227">
        <f t="shared" si="1"/>
        <v>2</v>
      </c>
      <c r="I25" s="227"/>
      <c r="J25" s="227"/>
      <c r="K25" s="227"/>
      <c r="L25" s="228"/>
      <c r="M25" s="227"/>
      <c r="N25" s="227"/>
      <c r="O25" s="227"/>
      <c r="P25" s="227"/>
      <c r="Q25" s="227">
        <f>SUM(Q23:Q24)</f>
        <v>40</v>
      </c>
    </row>
    <row r="26" spans="1:17" s="219" customFormat="1" ht="25" customHeight="1">
      <c r="B26" s="216"/>
      <c r="C26" s="217"/>
      <c r="D26" s="217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3"/>
    </row>
    <row r="27" spans="1:17" s="219" customFormat="1" ht="80" customHeight="1">
      <c r="B27" s="216"/>
      <c r="C27" s="217" t="s">
        <v>72</v>
      </c>
      <c r="D27" s="217" t="s">
        <v>9</v>
      </c>
      <c r="E27" s="218" t="s">
        <v>56</v>
      </c>
      <c r="F27" s="218" t="s">
        <v>182</v>
      </c>
      <c r="G27" s="218" t="s">
        <v>60</v>
      </c>
      <c r="H27" s="218" t="s">
        <v>10</v>
      </c>
      <c r="I27" s="218" t="s">
        <v>57</v>
      </c>
      <c r="J27" s="218" t="s">
        <v>58</v>
      </c>
      <c r="K27" s="218" t="s">
        <v>59</v>
      </c>
      <c r="L27" s="218"/>
      <c r="M27" s="218"/>
      <c r="N27" s="218"/>
      <c r="O27" s="280"/>
      <c r="P27" s="280"/>
      <c r="Q27" s="283" t="s">
        <v>11</v>
      </c>
    </row>
    <row r="28" spans="1:17" s="219" customFormat="1" ht="120.5" customHeight="1">
      <c r="B28" s="220" t="s">
        <v>12</v>
      </c>
      <c r="C28" s="269"/>
      <c r="D28" s="275" t="s">
        <v>337</v>
      </c>
      <c r="E28" s="221"/>
      <c r="F28" s="222"/>
      <c r="G28" s="222">
        <v>35</v>
      </c>
      <c r="H28" s="222">
        <v>1</v>
      </c>
      <c r="I28" s="222"/>
      <c r="J28" s="222"/>
      <c r="K28" s="222"/>
      <c r="L28" s="222"/>
      <c r="M28" s="222"/>
      <c r="N28" s="222"/>
      <c r="O28" s="222"/>
      <c r="P28" s="222"/>
      <c r="Q28" s="223">
        <f>SUM(E28:P28)</f>
        <v>36</v>
      </c>
    </row>
    <row r="29" spans="1:17" s="219" customFormat="1" ht="120.5" customHeight="1">
      <c r="B29" s="220" t="s">
        <v>63</v>
      </c>
      <c r="C29" s="269"/>
      <c r="D29" s="275" t="s">
        <v>337</v>
      </c>
      <c r="E29" s="221"/>
      <c r="F29" s="222"/>
      <c r="G29" s="222">
        <v>4</v>
      </c>
      <c r="H29" s="222">
        <v>1</v>
      </c>
      <c r="I29" s="222"/>
      <c r="J29" s="222"/>
      <c r="K29" s="222"/>
      <c r="L29" s="224"/>
      <c r="M29" s="224"/>
      <c r="N29" s="224"/>
      <c r="O29" s="224"/>
      <c r="P29" s="224"/>
      <c r="Q29" s="223">
        <f>SUM(E29:P29)</f>
        <v>5</v>
      </c>
    </row>
    <row r="30" spans="1:17" s="229" customFormat="1" ht="120.5" customHeight="1">
      <c r="A30" s="281"/>
      <c r="B30" s="282" t="s">
        <v>13</v>
      </c>
      <c r="C30" s="270"/>
      <c r="D30" s="276" t="s">
        <v>337</v>
      </c>
      <c r="E30" s="226"/>
      <c r="F30" s="227"/>
      <c r="G30" s="227">
        <f t="shared" ref="G30:H30" si="2">SUM(G28:G29)</f>
        <v>39</v>
      </c>
      <c r="H30" s="227">
        <f t="shared" si="2"/>
        <v>2</v>
      </c>
      <c r="I30" s="227"/>
      <c r="J30" s="227"/>
      <c r="K30" s="227"/>
      <c r="L30" s="228"/>
      <c r="M30" s="227"/>
      <c r="N30" s="227"/>
      <c r="O30" s="227"/>
      <c r="P30" s="227"/>
      <c r="Q30" s="227">
        <f>SUM(Q28:Q29)</f>
        <v>41</v>
      </c>
    </row>
    <row r="31" spans="1:17" s="219" customFormat="1" ht="29.5" customHeight="1">
      <c r="B31" s="230"/>
      <c r="C31" s="230"/>
      <c r="D31" s="230"/>
      <c r="E31" s="231"/>
      <c r="F31" s="231"/>
      <c r="G31" s="232"/>
      <c r="H31" s="231"/>
      <c r="I31" s="231"/>
      <c r="J31" s="231"/>
      <c r="K31" s="231"/>
      <c r="L31" s="231"/>
      <c r="M31" s="233"/>
      <c r="N31" s="233"/>
      <c r="O31" s="233"/>
      <c r="P31" s="233"/>
      <c r="Q31" s="234"/>
    </row>
    <row r="32" spans="1:17" s="229" customFormat="1" ht="68.5" customHeight="1">
      <c r="A32" s="284"/>
      <c r="B32" s="235" t="s">
        <v>121</v>
      </c>
      <c r="C32" s="236"/>
      <c r="D32" s="235"/>
      <c r="E32" s="237"/>
      <c r="F32" s="238">
        <v>0</v>
      </c>
      <c r="G32" s="238">
        <f>G30+G25+G20</f>
        <v>89</v>
      </c>
      <c r="H32" s="238">
        <f>H30+H25+H20</f>
        <v>6</v>
      </c>
      <c r="I32" s="238">
        <v>0</v>
      </c>
      <c r="J32" s="238">
        <v>0</v>
      </c>
      <c r="K32" s="238">
        <v>0</v>
      </c>
      <c r="L32" s="238"/>
      <c r="M32" s="238"/>
      <c r="N32" s="238"/>
      <c r="O32" s="238"/>
      <c r="P32" s="238"/>
      <c r="Q32" s="238">
        <f>SUM(F32:P32)</f>
        <v>95</v>
      </c>
    </row>
    <row r="33" spans="1:17" s="105" customFormat="1" ht="20.25" customHeight="1">
      <c r="B33" s="106"/>
      <c r="C33" s="107"/>
      <c r="D33" s="407" t="s">
        <v>184</v>
      </c>
      <c r="E33" s="407"/>
      <c r="F33" s="407"/>
      <c r="G33" s="407"/>
      <c r="H33" s="407"/>
      <c r="I33" s="407"/>
      <c r="J33" s="407"/>
      <c r="K33" s="407"/>
      <c r="L33" s="407"/>
      <c r="M33" s="407"/>
      <c r="N33" s="407"/>
      <c r="O33" s="407"/>
      <c r="P33" s="407"/>
      <c r="Q33" s="407"/>
    </row>
    <row r="34" spans="1:17" s="1" customFormat="1" ht="59.15" customHeight="1">
      <c r="B34" s="75" t="s">
        <v>14</v>
      </c>
      <c r="C34" s="32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407"/>
      <c r="P34" s="407"/>
      <c r="Q34" s="407"/>
    </row>
    <row r="35" spans="1:17" s="33" customFormat="1" ht="120">
      <c r="A35" s="355" t="s">
        <v>15</v>
      </c>
      <c r="B35" s="355"/>
      <c r="C35" s="355"/>
      <c r="D35" s="209" t="s">
        <v>16</v>
      </c>
      <c r="E35" s="209" t="s">
        <v>17</v>
      </c>
      <c r="F35" s="209" t="s">
        <v>18</v>
      </c>
      <c r="G35" s="208" t="s">
        <v>19</v>
      </c>
      <c r="H35" s="208" t="s">
        <v>20</v>
      </c>
      <c r="I35" s="208" t="s">
        <v>34</v>
      </c>
      <c r="J35" s="208" t="s">
        <v>181</v>
      </c>
      <c r="K35" s="208" t="s">
        <v>179</v>
      </c>
      <c r="L35" s="208" t="s">
        <v>180</v>
      </c>
      <c r="M35" s="208" t="s">
        <v>36</v>
      </c>
      <c r="N35" s="356" t="s">
        <v>51</v>
      </c>
      <c r="O35" s="356"/>
      <c r="P35" s="356"/>
      <c r="Q35" s="356"/>
    </row>
    <row r="36" spans="1:17" s="43" customFormat="1" ht="45" customHeight="1">
      <c r="A36" s="369" t="str">
        <f>$D$18</f>
        <v>ASH ROSE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</row>
    <row r="37" spans="1:17" s="2" customFormat="1" ht="147" customHeight="1">
      <c r="A37" s="261">
        <v>1</v>
      </c>
      <c r="B37" s="368" t="s">
        <v>223</v>
      </c>
      <c r="C37" s="368"/>
      <c r="D37" s="262" t="s">
        <v>279</v>
      </c>
      <c r="E37" s="262" t="str">
        <f>A36</f>
        <v>ASH ROSE</v>
      </c>
      <c r="F37" s="261" t="s">
        <v>10</v>
      </c>
      <c r="G37" s="263">
        <f>Q20</f>
        <v>14</v>
      </c>
      <c r="H37" s="264">
        <v>1.1000000000000001</v>
      </c>
      <c r="I37" s="265">
        <f>H37*G37</f>
        <v>15.400000000000002</v>
      </c>
      <c r="J37" s="266">
        <f>(I37*1.8%+(I37/50)*0.5)</f>
        <v>0.43120000000000008</v>
      </c>
      <c r="K37" s="266">
        <v>0</v>
      </c>
      <c r="L37" s="266">
        <v>0</v>
      </c>
      <c r="M37" s="267">
        <f>ROUNDUP(SUM(I37:L37),0)</f>
        <v>16</v>
      </c>
      <c r="N37" s="367" t="s">
        <v>283</v>
      </c>
      <c r="O37" s="367"/>
      <c r="P37" s="367"/>
      <c r="Q37" s="367"/>
    </row>
    <row r="38" spans="1:17" s="2" customFormat="1" ht="182.5" customHeight="1">
      <c r="A38" s="261">
        <v>2</v>
      </c>
      <c r="B38" s="368" t="s">
        <v>278</v>
      </c>
      <c r="C38" s="368"/>
      <c r="D38" s="262" t="s">
        <v>280</v>
      </c>
      <c r="E38" s="262" t="str">
        <f>A36</f>
        <v>ASH ROSE</v>
      </c>
      <c r="F38" s="261" t="s">
        <v>10</v>
      </c>
      <c r="G38" s="263">
        <f>G37</f>
        <v>14</v>
      </c>
      <c r="H38" s="264">
        <v>0.2</v>
      </c>
      <c r="I38" s="265">
        <f>H38*G38</f>
        <v>2.8000000000000003</v>
      </c>
      <c r="J38" s="266">
        <f>((I38*0.9%+(I38/50)*0.5))</f>
        <v>5.3200000000000011E-2</v>
      </c>
      <c r="K38" s="266">
        <v>0</v>
      </c>
      <c r="L38" s="266">
        <v>0</v>
      </c>
      <c r="M38" s="267">
        <f>ROUNDUP(SUM(I38:L38),0)</f>
        <v>3</v>
      </c>
      <c r="N38" s="367" t="s">
        <v>282</v>
      </c>
      <c r="O38" s="367"/>
      <c r="P38" s="367"/>
      <c r="Q38" s="367"/>
    </row>
    <row r="39" spans="1:17" s="2" customFormat="1" ht="54.5" customHeight="1">
      <c r="A39" s="261">
        <v>3</v>
      </c>
      <c r="B39" s="400" t="s">
        <v>465</v>
      </c>
      <c r="C39" s="400"/>
      <c r="D39" s="262" t="s">
        <v>466</v>
      </c>
      <c r="E39" s="262" t="s">
        <v>38</v>
      </c>
      <c r="F39" s="261" t="s">
        <v>10</v>
      </c>
      <c r="G39" s="263">
        <f>G38</f>
        <v>14</v>
      </c>
      <c r="H39" s="264">
        <v>0.01</v>
      </c>
      <c r="I39" s="265">
        <f>H39*G39</f>
        <v>0.14000000000000001</v>
      </c>
      <c r="J39" s="266">
        <f>((I39*0.9%+(I39/50)*0.5))</f>
        <v>2.6600000000000005E-3</v>
      </c>
      <c r="K39" s="266">
        <v>0</v>
      </c>
      <c r="L39" s="266">
        <v>0</v>
      </c>
      <c r="M39" s="267">
        <f>ROUNDUP(SUM(I39:L39),0)</f>
        <v>1</v>
      </c>
      <c r="N39" s="367" t="s">
        <v>468</v>
      </c>
      <c r="O39" s="367"/>
      <c r="P39" s="367"/>
      <c r="Q39" s="367"/>
    </row>
    <row r="40" spans="1:17" s="43" customFormat="1" ht="49.5" customHeight="1">
      <c r="A40" s="369" t="str">
        <f>$D$23</f>
        <v>ICEBERG GREEN</v>
      </c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</row>
    <row r="41" spans="1:17" s="2" customFormat="1" ht="154.5" customHeight="1">
      <c r="A41" s="261">
        <v>1</v>
      </c>
      <c r="B41" s="368" t="s">
        <v>223</v>
      </c>
      <c r="C41" s="368"/>
      <c r="D41" s="262" t="s">
        <v>279</v>
      </c>
      <c r="E41" s="262" t="str">
        <f>$A$40</f>
        <v>ICEBERG GREEN</v>
      </c>
      <c r="F41" s="261" t="s">
        <v>10</v>
      </c>
      <c r="G41" s="263">
        <f>Q25</f>
        <v>40</v>
      </c>
      <c r="H41" s="264">
        <v>1.1000000000000001</v>
      </c>
      <c r="I41" s="265">
        <f>H41*G41</f>
        <v>44</v>
      </c>
      <c r="J41" s="266">
        <f>(I41*1.3%+(I41/50)*0.5)</f>
        <v>1.012</v>
      </c>
      <c r="K41" s="266">
        <v>0</v>
      </c>
      <c r="L41" s="266">
        <v>0</v>
      </c>
      <c r="M41" s="267">
        <f>ROUNDUP(SUM(I41:L41),0)</f>
        <v>46</v>
      </c>
      <c r="N41" s="367" t="s">
        <v>235</v>
      </c>
      <c r="O41" s="367"/>
      <c r="P41" s="367"/>
      <c r="Q41" s="367"/>
    </row>
    <row r="42" spans="1:17" s="2" customFormat="1" ht="190" customHeight="1">
      <c r="A42" s="261">
        <v>2</v>
      </c>
      <c r="B42" s="368" t="s">
        <v>278</v>
      </c>
      <c r="C42" s="368"/>
      <c r="D42" s="262" t="s">
        <v>280</v>
      </c>
      <c r="E42" s="262" t="str">
        <f>E41</f>
        <v>ICEBERG GREEN</v>
      </c>
      <c r="F42" s="261" t="s">
        <v>10</v>
      </c>
      <c r="G42" s="263">
        <f>G41</f>
        <v>40</v>
      </c>
      <c r="H42" s="264">
        <v>0.2</v>
      </c>
      <c r="I42" s="265">
        <f>H42*G42</f>
        <v>8</v>
      </c>
      <c r="J42" s="266">
        <f>((I42*0.8%+(I42/50)*0.5))</f>
        <v>0.14400000000000002</v>
      </c>
      <c r="K42" s="266">
        <v>0</v>
      </c>
      <c r="L42" s="266">
        <v>0</v>
      </c>
      <c r="M42" s="267">
        <f>ROUNDUP(SUM(I42:L42),0)</f>
        <v>9</v>
      </c>
      <c r="N42" s="367" t="s">
        <v>281</v>
      </c>
      <c r="O42" s="367"/>
      <c r="P42" s="367"/>
      <c r="Q42" s="367"/>
    </row>
    <row r="43" spans="1:17" s="2" customFormat="1" ht="54.5" customHeight="1">
      <c r="A43" s="261">
        <v>3</v>
      </c>
      <c r="B43" s="400" t="s">
        <v>465</v>
      </c>
      <c r="C43" s="400"/>
      <c r="D43" s="262" t="s">
        <v>466</v>
      </c>
      <c r="E43" s="262" t="s">
        <v>38</v>
      </c>
      <c r="F43" s="261" t="s">
        <v>10</v>
      </c>
      <c r="G43" s="263">
        <f>G42</f>
        <v>40</v>
      </c>
      <c r="H43" s="264">
        <v>0.01</v>
      </c>
      <c r="I43" s="265">
        <f>H43*G43</f>
        <v>0.4</v>
      </c>
      <c r="J43" s="266">
        <f>((I43*0.9%+(I43/50)*0.5))</f>
        <v>7.6000000000000009E-3</v>
      </c>
      <c r="K43" s="266">
        <v>0</v>
      </c>
      <c r="L43" s="266">
        <v>0</v>
      </c>
      <c r="M43" s="267">
        <f>ROUNDUP(SUM(I43:L43),0)</f>
        <v>1</v>
      </c>
      <c r="N43" s="367" t="s">
        <v>468</v>
      </c>
      <c r="O43" s="367"/>
      <c r="P43" s="367"/>
      <c r="Q43" s="367"/>
    </row>
    <row r="44" spans="1:17" s="43" customFormat="1" ht="53" customHeight="1">
      <c r="A44" s="369" t="str">
        <f>D30</f>
        <v>BLANC DE BLANC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</row>
    <row r="45" spans="1:17" s="2" customFormat="1" ht="153.5" customHeight="1">
      <c r="A45" s="261">
        <v>1</v>
      </c>
      <c r="B45" s="368" t="s">
        <v>223</v>
      </c>
      <c r="C45" s="368"/>
      <c r="D45" s="262" t="s">
        <v>279</v>
      </c>
      <c r="E45" s="262" t="str">
        <f>A44</f>
        <v>BLANC DE BLANC</v>
      </c>
      <c r="F45" s="261" t="s">
        <v>10</v>
      </c>
      <c r="G45" s="263">
        <f>Q30</f>
        <v>41</v>
      </c>
      <c r="H45" s="264">
        <v>1.1000000000000001</v>
      </c>
      <c r="I45" s="265">
        <f>H45*G45</f>
        <v>45.1</v>
      </c>
      <c r="J45" s="266">
        <f>(I45*6.8%+(I45/50)*0.5)</f>
        <v>3.5178000000000003</v>
      </c>
      <c r="K45" s="266">
        <v>0</v>
      </c>
      <c r="L45" s="266">
        <v>0</v>
      </c>
      <c r="M45" s="267">
        <f>ROUNDUP(SUM(I45:L45),0)</f>
        <v>49</v>
      </c>
      <c r="N45" s="367" t="s">
        <v>338</v>
      </c>
      <c r="O45" s="367"/>
      <c r="P45" s="367"/>
      <c r="Q45" s="367"/>
    </row>
    <row r="46" spans="1:17" s="2" customFormat="1" ht="179.5" customHeight="1">
      <c r="A46" s="261">
        <v>2</v>
      </c>
      <c r="B46" s="368" t="s">
        <v>278</v>
      </c>
      <c r="C46" s="368"/>
      <c r="D46" s="262" t="s">
        <v>280</v>
      </c>
      <c r="E46" s="262" t="str">
        <f>E45</f>
        <v>BLANC DE BLANC</v>
      </c>
      <c r="F46" s="261" t="s">
        <v>10</v>
      </c>
      <c r="G46" s="263">
        <f>G45</f>
        <v>41</v>
      </c>
      <c r="H46" s="264">
        <v>0.2</v>
      </c>
      <c r="I46" s="265">
        <f>H46*G46</f>
        <v>8.2000000000000011</v>
      </c>
      <c r="J46" s="266">
        <f>((I46*0.8%+(I46/50)*0.5))</f>
        <v>0.14760000000000001</v>
      </c>
      <c r="K46" s="266">
        <v>0</v>
      </c>
      <c r="L46" s="266">
        <v>0</v>
      </c>
      <c r="M46" s="267">
        <f>ROUNDUP(SUM(I46:L46),0)</f>
        <v>9</v>
      </c>
      <c r="N46" s="367" t="s">
        <v>467</v>
      </c>
      <c r="O46" s="367"/>
      <c r="P46" s="367"/>
      <c r="Q46" s="367"/>
    </row>
    <row r="47" spans="1:17" s="2" customFormat="1" ht="52" customHeight="1">
      <c r="A47" s="261">
        <v>3</v>
      </c>
      <c r="B47" s="400" t="s">
        <v>465</v>
      </c>
      <c r="C47" s="400"/>
      <c r="D47" s="262" t="s">
        <v>466</v>
      </c>
      <c r="E47" s="262" t="s">
        <v>38</v>
      </c>
      <c r="F47" s="261" t="s">
        <v>10</v>
      </c>
      <c r="G47" s="263">
        <f>G46</f>
        <v>41</v>
      </c>
      <c r="H47" s="264">
        <v>0.01</v>
      </c>
      <c r="I47" s="265">
        <f>H47*G47</f>
        <v>0.41000000000000003</v>
      </c>
      <c r="J47" s="266">
        <f>((I47*0.9%+(I47/50)*0.5))</f>
        <v>7.7900000000000009E-3</v>
      </c>
      <c r="K47" s="266">
        <v>0</v>
      </c>
      <c r="L47" s="266">
        <v>0</v>
      </c>
      <c r="M47" s="267">
        <f>ROUNDUP(SUM(I47:L47),0)</f>
        <v>1</v>
      </c>
      <c r="N47" s="367" t="s">
        <v>468</v>
      </c>
      <c r="O47" s="367"/>
      <c r="P47" s="367"/>
      <c r="Q47" s="367"/>
    </row>
    <row r="48" spans="1:17" s="43" customFormat="1" ht="20" customHeight="1">
      <c r="A48" s="399"/>
      <c r="B48" s="399"/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</row>
    <row r="49" spans="1:17" s="34" customFormat="1" ht="37" customHeight="1" thickBot="1">
      <c r="B49" s="75" t="s">
        <v>21</v>
      </c>
      <c r="C49" s="35"/>
      <c r="D49" s="35"/>
      <c r="E49" s="35"/>
      <c r="G49" s="36"/>
      <c r="Q49" s="37"/>
    </row>
    <row r="50" spans="1:17" s="51" customFormat="1" ht="70.5" customHeight="1">
      <c r="A50" s="360" t="s">
        <v>22</v>
      </c>
      <c r="B50" s="361"/>
      <c r="C50" s="361"/>
      <c r="D50" s="361"/>
      <c r="E50" s="362"/>
      <c r="F50" s="271" t="s">
        <v>47</v>
      </c>
      <c r="G50" s="271" t="s">
        <v>23</v>
      </c>
      <c r="H50" s="363" t="s">
        <v>42</v>
      </c>
      <c r="I50" s="364"/>
      <c r="J50" s="273" t="s">
        <v>18</v>
      </c>
      <c r="K50" s="271" t="s">
        <v>48</v>
      </c>
      <c r="L50" s="271" t="s">
        <v>24</v>
      </c>
      <c r="M50" s="272" t="s">
        <v>25</v>
      </c>
      <c r="N50" s="272" t="s">
        <v>26</v>
      </c>
      <c r="O50" s="272" t="s">
        <v>27</v>
      </c>
      <c r="P50" s="365" t="s">
        <v>28</v>
      </c>
      <c r="Q50" s="366"/>
    </row>
    <row r="51" spans="1:17" s="12" customFormat="1" ht="62.5" customHeight="1">
      <c r="A51" s="210">
        <v>1</v>
      </c>
      <c r="B51" s="348" t="s">
        <v>212</v>
      </c>
      <c r="C51" s="348"/>
      <c r="D51" s="348"/>
      <c r="E51" s="348"/>
      <c r="F51" s="201" t="str">
        <f>$D$18</f>
        <v>ASH ROSE</v>
      </c>
      <c r="G51" s="256" t="s">
        <v>236</v>
      </c>
      <c r="H51" s="349" t="str">
        <f>F51</f>
        <v>ASH ROSE</v>
      </c>
      <c r="I51" s="349" t="e">
        <f>#REF!</f>
        <v>#REF!</v>
      </c>
      <c r="J51" s="206" t="s">
        <v>29</v>
      </c>
      <c r="K51" s="206">
        <f>G38</f>
        <v>14</v>
      </c>
      <c r="L51" s="285">
        <v>4.3999999999999997E-2</v>
      </c>
      <c r="M51" s="211">
        <f>ROUNDUP(K51*L51,0)</f>
        <v>1</v>
      </c>
      <c r="N51" s="211"/>
      <c r="O51" s="207">
        <v>1</v>
      </c>
      <c r="P51" s="350" t="s">
        <v>239</v>
      </c>
      <c r="Q51" s="351"/>
    </row>
    <row r="52" spans="1:17" s="12" customFormat="1" ht="67.5" customHeight="1">
      <c r="A52" s="210">
        <v>1</v>
      </c>
      <c r="B52" s="348" t="s">
        <v>212</v>
      </c>
      <c r="C52" s="348"/>
      <c r="D52" s="348"/>
      <c r="E52" s="348"/>
      <c r="F52" s="201" t="str">
        <f>$A$40</f>
        <v>ICEBERG GREEN</v>
      </c>
      <c r="G52" s="256" t="s">
        <v>237</v>
      </c>
      <c r="H52" s="349" t="str">
        <f t="shared" ref="H52" si="3">F52</f>
        <v>ICEBERG GREEN</v>
      </c>
      <c r="I52" s="349" t="e">
        <f>#REF!</f>
        <v>#REF!</v>
      </c>
      <c r="J52" s="206" t="s">
        <v>29</v>
      </c>
      <c r="K52" s="206">
        <f>G42</f>
        <v>40</v>
      </c>
      <c r="L52" s="285">
        <v>4.3999999999999997E-2</v>
      </c>
      <c r="M52" s="211">
        <f>ROUNDUP(K52*L52,0)</f>
        <v>2</v>
      </c>
      <c r="N52" s="211"/>
      <c r="O52" s="207">
        <v>1</v>
      </c>
      <c r="P52" s="350" t="s">
        <v>239</v>
      </c>
      <c r="Q52" s="351"/>
    </row>
    <row r="53" spans="1:17" s="12" customFormat="1" ht="67.5" customHeight="1">
      <c r="A53" s="210">
        <v>1</v>
      </c>
      <c r="B53" s="348" t="s">
        <v>212</v>
      </c>
      <c r="C53" s="348"/>
      <c r="D53" s="348"/>
      <c r="E53" s="348"/>
      <c r="F53" s="201" t="s">
        <v>337</v>
      </c>
      <c r="G53" s="256" t="s">
        <v>339</v>
      </c>
      <c r="H53" s="349" t="str">
        <f t="shared" ref="H53" si="4">F53</f>
        <v>BLANC DE BLANC</v>
      </c>
      <c r="I53" s="349" t="e">
        <f>#REF!</f>
        <v>#REF!</v>
      </c>
      <c r="J53" s="206" t="s">
        <v>29</v>
      </c>
      <c r="K53" s="206">
        <f>G46</f>
        <v>41</v>
      </c>
      <c r="L53" s="285">
        <v>4.3999999999999997E-2</v>
      </c>
      <c r="M53" s="211">
        <f>ROUNDUP(K53*L53,0)</f>
        <v>2</v>
      </c>
      <c r="N53" s="211"/>
      <c r="O53" s="207">
        <v>1</v>
      </c>
      <c r="P53" s="350" t="s">
        <v>239</v>
      </c>
      <c r="Q53" s="351"/>
    </row>
    <row r="54" spans="1:17" s="43" customFormat="1" ht="110.5" customHeight="1">
      <c r="A54" s="210">
        <v>2</v>
      </c>
      <c r="B54" s="347" t="s">
        <v>228</v>
      </c>
      <c r="C54" s="348"/>
      <c r="D54" s="348"/>
      <c r="E54" s="348"/>
      <c r="F54" s="286" t="s">
        <v>107</v>
      </c>
      <c r="G54" s="286" t="s">
        <v>107</v>
      </c>
      <c r="H54" s="349" t="str">
        <f t="shared" ref="H54:H65" si="5">H51</f>
        <v>ASH ROSE</v>
      </c>
      <c r="I54" s="349" t="e">
        <f>#REF!</f>
        <v>#REF!</v>
      </c>
      <c r="J54" s="206" t="s">
        <v>30</v>
      </c>
      <c r="K54" s="206">
        <f t="shared" ref="K54:K65" si="6">K51</f>
        <v>14</v>
      </c>
      <c r="L54" s="212">
        <v>1</v>
      </c>
      <c r="M54" s="206">
        <f t="shared" ref="M54" si="7">L54*K54</f>
        <v>14</v>
      </c>
      <c r="N54" s="211"/>
      <c r="O54" s="207">
        <f t="shared" ref="O54" si="8">M54+N54</f>
        <v>14</v>
      </c>
      <c r="P54" s="350" t="s">
        <v>240</v>
      </c>
      <c r="Q54" s="351"/>
    </row>
    <row r="55" spans="1:17" s="43" customFormat="1" ht="106.5" customHeight="1">
      <c r="A55" s="210">
        <v>2</v>
      </c>
      <c r="B55" s="347" t="s">
        <v>228</v>
      </c>
      <c r="C55" s="348"/>
      <c r="D55" s="348"/>
      <c r="E55" s="348"/>
      <c r="F55" s="286" t="s">
        <v>107</v>
      </c>
      <c r="G55" s="286" t="s">
        <v>107</v>
      </c>
      <c r="H55" s="349" t="str">
        <f t="shared" si="5"/>
        <v>ICEBERG GREEN</v>
      </c>
      <c r="I55" s="349" t="e">
        <f>#REF!</f>
        <v>#REF!</v>
      </c>
      <c r="J55" s="206" t="s">
        <v>30</v>
      </c>
      <c r="K55" s="206">
        <f t="shared" si="6"/>
        <v>40</v>
      </c>
      <c r="L55" s="212">
        <v>1</v>
      </c>
      <c r="M55" s="206">
        <f t="shared" ref="M55:M57" si="9">L55*K55</f>
        <v>40</v>
      </c>
      <c r="N55" s="211"/>
      <c r="O55" s="207">
        <f t="shared" ref="O55:O57" si="10">M55+N55</f>
        <v>40</v>
      </c>
      <c r="P55" s="350" t="s">
        <v>240</v>
      </c>
      <c r="Q55" s="351"/>
    </row>
    <row r="56" spans="1:17" s="43" customFormat="1" ht="106.5" customHeight="1">
      <c r="A56" s="210">
        <v>2</v>
      </c>
      <c r="B56" s="347" t="s">
        <v>228</v>
      </c>
      <c r="C56" s="348"/>
      <c r="D56" s="348"/>
      <c r="E56" s="348"/>
      <c r="F56" s="286" t="s">
        <v>107</v>
      </c>
      <c r="G56" s="286" t="s">
        <v>107</v>
      </c>
      <c r="H56" s="349" t="str">
        <f t="shared" si="5"/>
        <v>BLANC DE BLANC</v>
      </c>
      <c r="I56" s="349" t="e">
        <f>#REF!</f>
        <v>#REF!</v>
      </c>
      <c r="J56" s="206" t="s">
        <v>30</v>
      </c>
      <c r="K56" s="206">
        <f t="shared" si="6"/>
        <v>41</v>
      </c>
      <c r="L56" s="212">
        <v>1</v>
      </c>
      <c r="M56" s="206">
        <f t="shared" ref="M56" si="11">L56*K56</f>
        <v>41</v>
      </c>
      <c r="N56" s="211"/>
      <c r="O56" s="207">
        <f t="shared" ref="O56" si="12">M56+N56</f>
        <v>41</v>
      </c>
      <c r="P56" s="350" t="s">
        <v>240</v>
      </c>
      <c r="Q56" s="351"/>
    </row>
    <row r="57" spans="1:17" s="43" customFormat="1" ht="97.5" customHeight="1">
      <c r="A57" s="210">
        <v>3</v>
      </c>
      <c r="B57" s="347" t="s">
        <v>288</v>
      </c>
      <c r="C57" s="348"/>
      <c r="D57" s="348"/>
      <c r="E57" s="348"/>
      <c r="F57" s="286" t="s">
        <v>89</v>
      </c>
      <c r="G57" s="274" t="s">
        <v>89</v>
      </c>
      <c r="H57" s="349" t="str">
        <f t="shared" si="5"/>
        <v>ASH ROSE</v>
      </c>
      <c r="I57" s="349" t="e">
        <f>#REF!</f>
        <v>#REF!</v>
      </c>
      <c r="J57" s="206" t="s">
        <v>30</v>
      </c>
      <c r="K57" s="206">
        <f t="shared" si="6"/>
        <v>14</v>
      </c>
      <c r="L57" s="212">
        <v>1</v>
      </c>
      <c r="M57" s="206">
        <f t="shared" si="9"/>
        <v>14</v>
      </c>
      <c r="N57" s="211"/>
      <c r="O57" s="207">
        <f t="shared" si="10"/>
        <v>14</v>
      </c>
      <c r="P57" s="350" t="s">
        <v>241</v>
      </c>
      <c r="Q57" s="351"/>
    </row>
    <row r="58" spans="1:17" s="43" customFormat="1" ht="100" customHeight="1">
      <c r="A58" s="210">
        <v>3</v>
      </c>
      <c r="B58" s="347" t="s">
        <v>288</v>
      </c>
      <c r="C58" s="348"/>
      <c r="D58" s="348"/>
      <c r="E58" s="348"/>
      <c r="F58" s="286" t="s">
        <v>89</v>
      </c>
      <c r="G58" s="274" t="s">
        <v>89</v>
      </c>
      <c r="H58" s="349" t="str">
        <f t="shared" si="5"/>
        <v>ICEBERG GREEN</v>
      </c>
      <c r="I58" s="349" t="e">
        <f>#REF!</f>
        <v>#REF!</v>
      </c>
      <c r="J58" s="206" t="s">
        <v>30</v>
      </c>
      <c r="K58" s="206">
        <f t="shared" si="6"/>
        <v>40</v>
      </c>
      <c r="L58" s="212">
        <v>1</v>
      </c>
      <c r="M58" s="206">
        <f t="shared" ref="M58:M63" si="13">L58*K58</f>
        <v>40</v>
      </c>
      <c r="N58" s="211"/>
      <c r="O58" s="207">
        <f t="shared" ref="O58:O63" si="14">M58+N58</f>
        <v>40</v>
      </c>
      <c r="P58" s="350" t="s">
        <v>241</v>
      </c>
      <c r="Q58" s="351"/>
    </row>
    <row r="59" spans="1:17" s="43" customFormat="1" ht="100" customHeight="1">
      <c r="A59" s="210">
        <v>3</v>
      </c>
      <c r="B59" s="347" t="s">
        <v>288</v>
      </c>
      <c r="C59" s="348"/>
      <c r="D59" s="348"/>
      <c r="E59" s="348"/>
      <c r="F59" s="286" t="s">
        <v>89</v>
      </c>
      <c r="G59" s="274" t="s">
        <v>89</v>
      </c>
      <c r="H59" s="349" t="str">
        <f t="shared" si="5"/>
        <v>BLANC DE BLANC</v>
      </c>
      <c r="I59" s="349" t="e">
        <f>#REF!</f>
        <v>#REF!</v>
      </c>
      <c r="J59" s="206" t="s">
        <v>30</v>
      </c>
      <c r="K59" s="206">
        <f t="shared" si="6"/>
        <v>41</v>
      </c>
      <c r="L59" s="212">
        <v>1</v>
      </c>
      <c r="M59" s="206">
        <f t="shared" ref="M59" si="15">L59*K59</f>
        <v>41</v>
      </c>
      <c r="N59" s="211"/>
      <c r="O59" s="207">
        <f t="shared" ref="O59" si="16">M59+N59</f>
        <v>41</v>
      </c>
      <c r="P59" s="350" t="s">
        <v>241</v>
      </c>
      <c r="Q59" s="351"/>
    </row>
    <row r="60" spans="1:17" s="43" customFormat="1" ht="89" customHeight="1">
      <c r="A60" s="210">
        <v>4</v>
      </c>
      <c r="B60" s="347" t="s">
        <v>218</v>
      </c>
      <c r="C60" s="348"/>
      <c r="D60" s="348"/>
      <c r="E60" s="348"/>
      <c r="F60" s="286" t="s">
        <v>89</v>
      </c>
      <c r="G60" s="274" t="s">
        <v>89</v>
      </c>
      <c r="H60" s="349" t="str">
        <f t="shared" si="5"/>
        <v>ASH ROSE</v>
      </c>
      <c r="I60" s="349" t="e">
        <f>#REF!</f>
        <v>#REF!</v>
      </c>
      <c r="J60" s="206" t="s">
        <v>30</v>
      </c>
      <c r="K60" s="206">
        <f t="shared" si="6"/>
        <v>14</v>
      </c>
      <c r="L60" s="212">
        <v>1</v>
      </c>
      <c r="M60" s="206">
        <f t="shared" ref="M60" si="17">L60*K60</f>
        <v>14</v>
      </c>
      <c r="N60" s="211"/>
      <c r="O60" s="207">
        <f t="shared" ref="O60" si="18">M60+N60</f>
        <v>14</v>
      </c>
      <c r="P60" s="350" t="s">
        <v>242</v>
      </c>
      <c r="Q60" s="351"/>
    </row>
    <row r="61" spans="1:17" s="43" customFormat="1" ht="94" customHeight="1">
      <c r="A61" s="210">
        <v>4</v>
      </c>
      <c r="B61" s="347" t="s">
        <v>218</v>
      </c>
      <c r="C61" s="348"/>
      <c r="D61" s="348"/>
      <c r="E61" s="348"/>
      <c r="F61" s="286" t="s">
        <v>89</v>
      </c>
      <c r="G61" s="274" t="s">
        <v>89</v>
      </c>
      <c r="H61" s="349" t="str">
        <f t="shared" si="5"/>
        <v>ICEBERG GREEN</v>
      </c>
      <c r="I61" s="349" t="e">
        <f>#REF!</f>
        <v>#REF!</v>
      </c>
      <c r="J61" s="206" t="s">
        <v>30</v>
      </c>
      <c r="K61" s="206">
        <f t="shared" si="6"/>
        <v>40</v>
      </c>
      <c r="L61" s="212">
        <v>1</v>
      </c>
      <c r="M61" s="206">
        <f t="shared" si="13"/>
        <v>40</v>
      </c>
      <c r="N61" s="211"/>
      <c r="O61" s="207">
        <f t="shared" si="14"/>
        <v>40</v>
      </c>
      <c r="P61" s="350" t="s">
        <v>242</v>
      </c>
      <c r="Q61" s="351"/>
    </row>
    <row r="62" spans="1:17" s="43" customFormat="1" ht="94" customHeight="1">
      <c r="A62" s="210">
        <v>4</v>
      </c>
      <c r="B62" s="347" t="s">
        <v>218</v>
      </c>
      <c r="C62" s="348"/>
      <c r="D62" s="348"/>
      <c r="E62" s="348"/>
      <c r="F62" s="286" t="s">
        <v>89</v>
      </c>
      <c r="G62" s="274" t="s">
        <v>89</v>
      </c>
      <c r="H62" s="349" t="str">
        <f t="shared" si="5"/>
        <v>BLANC DE BLANC</v>
      </c>
      <c r="I62" s="349" t="e">
        <f>#REF!</f>
        <v>#REF!</v>
      </c>
      <c r="J62" s="206" t="s">
        <v>30</v>
      </c>
      <c r="K62" s="206">
        <f t="shared" si="6"/>
        <v>41</v>
      </c>
      <c r="L62" s="212">
        <v>1</v>
      </c>
      <c r="M62" s="206">
        <f t="shared" ref="M62" si="19">L62*K62</f>
        <v>41</v>
      </c>
      <c r="N62" s="211"/>
      <c r="O62" s="207">
        <f t="shared" ref="O62" si="20">M62+N62</f>
        <v>41</v>
      </c>
      <c r="P62" s="350" t="s">
        <v>242</v>
      </c>
      <c r="Q62" s="351"/>
    </row>
    <row r="63" spans="1:17" s="43" customFormat="1" ht="95" customHeight="1">
      <c r="A63" s="210">
        <v>5</v>
      </c>
      <c r="B63" s="347" t="s">
        <v>238</v>
      </c>
      <c r="C63" s="348"/>
      <c r="D63" s="348"/>
      <c r="E63" s="348"/>
      <c r="F63" s="286" t="s">
        <v>89</v>
      </c>
      <c r="G63" s="274" t="s">
        <v>89</v>
      </c>
      <c r="H63" s="349" t="str">
        <f t="shared" si="5"/>
        <v>ASH ROSE</v>
      </c>
      <c r="I63" s="349" t="e">
        <f>#REF!</f>
        <v>#REF!</v>
      </c>
      <c r="J63" s="206" t="s">
        <v>30</v>
      </c>
      <c r="K63" s="206">
        <f t="shared" si="6"/>
        <v>14</v>
      </c>
      <c r="L63" s="212">
        <v>1</v>
      </c>
      <c r="M63" s="206">
        <f t="shared" si="13"/>
        <v>14</v>
      </c>
      <c r="N63" s="211"/>
      <c r="O63" s="207">
        <f t="shared" si="14"/>
        <v>14</v>
      </c>
      <c r="P63" s="350" t="s">
        <v>243</v>
      </c>
      <c r="Q63" s="351"/>
    </row>
    <row r="64" spans="1:17" s="43" customFormat="1" ht="95" customHeight="1">
      <c r="A64" s="210">
        <v>5</v>
      </c>
      <c r="B64" s="347" t="s">
        <v>238</v>
      </c>
      <c r="C64" s="348"/>
      <c r="D64" s="348"/>
      <c r="E64" s="348"/>
      <c r="F64" s="286" t="s">
        <v>89</v>
      </c>
      <c r="G64" s="274" t="s">
        <v>89</v>
      </c>
      <c r="H64" s="349" t="str">
        <f t="shared" si="5"/>
        <v>ICEBERG GREEN</v>
      </c>
      <c r="I64" s="349" t="e">
        <f>#REF!</f>
        <v>#REF!</v>
      </c>
      <c r="J64" s="206" t="s">
        <v>30</v>
      </c>
      <c r="K64" s="206">
        <f t="shared" si="6"/>
        <v>40</v>
      </c>
      <c r="L64" s="212">
        <v>1</v>
      </c>
      <c r="M64" s="206">
        <f t="shared" ref="M64:M68" si="21">L64*K64</f>
        <v>40</v>
      </c>
      <c r="N64" s="211"/>
      <c r="O64" s="207">
        <f t="shared" ref="O64:O68" si="22">M64+N64</f>
        <v>40</v>
      </c>
      <c r="P64" s="350" t="s">
        <v>243</v>
      </c>
      <c r="Q64" s="351"/>
    </row>
    <row r="65" spans="1:17" s="43" customFormat="1" ht="95" customHeight="1">
      <c r="A65" s="210">
        <v>5</v>
      </c>
      <c r="B65" s="347" t="s">
        <v>238</v>
      </c>
      <c r="C65" s="348"/>
      <c r="D65" s="348"/>
      <c r="E65" s="348"/>
      <c r="F65" s="286" t="s">
        <v>89</v>
      </c>
      <c r="G65" s="274" t="s">
        <v>89</v>
      </c>
      <c r="H65" s="349" t="str">
        <f t="shared" si="5"/>
        <v>BLANC DE BLANC</v>
      </c>
      <c r="I65" s="349" t="e">
        <f>#REF!</f>
        <v>#REF!</v>
      </c>
      <c r="J65" s="206" t="s">
        <v>30</v>
      </c>
      <c r="K65" s="206">
        <f t="shared" si="6"/>
        <v>41</v>
      </c>
      <c r="L65" s="212">
        <v>1</v>
      </c>
      <c r="M65" s="206">
        <f t="shared" ref="M65" si="23">L65*K65</f>
        <v>41</v>
      </c>
      <c r="N65" s="211"/>
      <c r="O65" s="207">
        <f t="shared" ref="O65" si="24">M65+N65</f>
        <v>41</v>
      </c>
      <c r="P65" s="350" t="s">
        <v>243</v>
      </c>
      <c r="Q65" s="351"/>
    </row>
    <row r="66" spans="1:17" s="34" customFormat="1" ht="37" customHeight="1" thickBot="1">
      <c r="B66" s="75" t="s">
        <v>21</v>
      </c>
      <c r="C66" s="35"/>
      <c r="D66" s="35"/>
      <c r="E66" s="35"/>
      <c r="G66" s="36"/>
      <c r="Q66" s="37"/>
    </row>
    <row r="67" spans="1:17" s="51" customFormat="1" ht="70.5" customHeight="1">
      <c r="A67" s="360" t="s">
        <v>22</v>
      </c>
      <c r="B67" s="361"/>
      <c r="C67" s="361"/>
      <c r="D67" s="361"/>
      <c r="E67" s="362"/>
      <c r="F67" s="271" t="s">
        <v>47</v>
      </c>
      <c r="G67" s="271" t="s">
        <v>23</v>
      </c>
      <c r="H67" s="363" t="s">
        <v>42</v>
      </c>
      <c r="I67" s="364"/>
      <c r="J67" s="273" t="s">
        <v>18</v>
      </c>
      <c r="K67" s="271" t="s">
        <v>48</v>
      </c>
      <c r="L67" s="271" t="s">
        <v>24</v>
      </c>
      <c r="M67" s="272" t="s">
        <v>25</v>
      </c>
      <c r="N67" s="272" t="s">
        <v>26</v>
      </c>
      <c r="O67" s="272" t="s">
        <v>27</v>
      </c>
      <c r="P67" s="365" t="s">
        <v>28</v>
      </c>
      <c r="Q67" s="366"/>
    </row>
    <row r="68" spans="1:17" s="43" customFormat="1" ht="94" customHeight="1">
      <c r="A68" s="210">
        <v>6</v>
      </c>
      <c r="B68" s="347" t="s">
        <v>272</v>
      </c>
      <c r="C68" s="348"/>
      <c r="D68" s="348"/>
      <c r="E68" s="348"/>
      <c r="F68" s="286" t="s">
        <v>89</v>
      </c>
      <c r="G68" s="274" t="s">
        <v>89</v>
      </c>
      <c r="H68" s="349" t="str">
        <f>H63</f>
        <v>ASH ROSE</v>
      </c>
      <c r="I68" s="349" t="e">
        <f>#REF!</f>
        <v>#REF!</v>
      </c>
      <c r="J68" s="206" t="s">
        <v>30</v>
      </c>
      <c r="K68" s="206">
        <f>K63</f>
        <v>14</v>
      </c>
      <c r="L68" s="212">
        <v>1</v>
      </c>
      <c r="M68" s="206">
        <f t="shared" si="21"/>
        <v>14</v>
      </c>
      <c r="N68" s="211"/>
      <c r="O68" s="207">
        <f t="shared" si="22"/>
        <v>14</v>
      </c>
      <c r="P68" s="350" t="s">
        <v>244</v>
      </c>
      <c r="Q68" s="351"/>
    </row>
    <row r="69" spans="1:17" s="43" customFormat="1" ht="91.5" customHeight="1">
      <c r="A69" s="210">
        <v>6</v>
      </c>
      <c r="B69" s="347" t="s">
        <v>272</v>
      </c>
      <c r="C69" s="348"/>
      <c r="D69" s="348"/>
      <c r="E69" s="348"/>
      <c r="F69" s="286" t="s">
        <v>89</v>
      </c>
      <c r="G69" s="274" t="s">
        <v>89</v>
      </c>
      <c r="H69" s="349" t="str">
        <f>H64</f>
        <v>ICEBERG GREEN</v>
      </c>
      <c r="I69" s="349" t="e">
        <f>#REF!</f>
        <v>#REF!</v>
      </c>
      <c r="J69" s="206" t="s">
        <v>30</v>
      </c>
      <c r="K69" s="206">
        <f>K64</f>
        <v>40</v>
      </c>
      <c r="L69" s="212">
        <v>1</v>
      </c>
      <c r="M69" s="206">
        <f t="shared" ref="M69:M74" si="25">L69*K69</f>
        <v>40</v>
      </c>
      <c r="N69" s="211"/>
      <c r="O69" s="207">
        <f t="shared" ref="O69:O74" si="26">M69+N69</f>
        <v>40</v>
      </c>
      <c r="P69" s="350" t="s">
        <v>244</v>
      </c>
      <c r="Q69" s="351"/>
    </row>
    <row r="70" spans="1:17" s="43" customFormat="1" ht="91.5" customHeight="1">
      <c r="A70" s="210">
        <v>6</v>
      </c>
      <c r="B70" s="347" t="s">
        <v>272</v>
      </c>
      <c r="C70" s="348"/>
      <c r="D70" s="348"/>
      <c r="E70" s="348"/>
      <c r="F70" s="286" t="s">
        <v>89</v>
      </c>
      <c r="G70" s="274" t="s">
        <v>89</v>
      </c>
      <c r="H70" s="349" t="str">
        <f>H65</f>
        <v>BLANC DE BLANC</v>
      </c>
      <c r="I70" s="349" t="e">
        <f>#REF!</f>
        <v>#REF!</v>
      </c>
      <c r="J70" s="206" t="s">
        <v>30</v>
      </c>
      <c r="K70" s="206">
        <f>K65</f>
        <v>41</v>
      </c>
      <c r="L70" s="212">
        <v>1</v>
      </c>
      <c r="M70" s="206">
        <f t="shared" ref="M70" si="27">L70*K70</f>
        <v>41</v>
      </c>
      <c r="N70" s="211"/>
      <c r="O70" s="207">
        <f t="shared" ref="O70" si="28">M70+N70</f>
        <v>41</v>
      </c>
      <c r="P70" s="350" t="s">
        <v>244</v>
      </c>
      <c r="Q70" s="351"/>
    </row>
    <row r="71" spans="1:17" s="43" customFormat="1" ht="72.5" customHeight="1">
      <c r="A71" s="210">
        <v>7</v>
      </c>
      <c r="B71" s="347" t="s">
        <v>225</v>
      </c>
      <c r="C71" s="348"/>
      <c r="D71" s="348"/>
      <c r="E71" s="348"/>
      <c r="F71" s="286" t="str">
        <f>$D$18</f>
        <v>ASH ROSE</v>
      </c>
      <c r="G71" s="307" t="str">
        <f>F71</f>
        <v>ASH ROSE</v>
      </c>
      <c r="H71" s="349" t="str">
        <f>F71</f>
        <v>ASH ROSE</v>
      </c>
      <c r="I71" s="349" t="e">
        <f>#REF!</f>
        <v>#REF!</v>
      </c>
      <c r="J71" s="206" t="s">
        <v>10</v>
      </c>
      <c r="K71" s="206">
        <f t="shared" ref="K71:K82" si="29">K68</f>
        <v>14</v>
      </c>
      <c r="L71" s="212">
        <v>0.35</v>
      </c>
      <c r="M71" s="206">
        <f t="shared" ref="M71" si="30">L71*K71</f>
        <v>4.8999999999999995</v>
      </c>
      <c r="N71" s="211"/>
      <c r="O71" s="207">
        <f t="shared" ref="O71" si="31">M71+N71</f>
        <v>4.8999999999999995</v>
      </c>
      <c r="P71" s="350" t="s">
        <v>271</v>
      </c>
      <c r="Q71" s="351"/>
    </row>
    <row r="72" spans="1:17" s="43" customFormat="1" ht="72.5" customHeight="1">
      <c r="A72" s="210">
        <v>7</v>
      </c>
      <c r="B72" s="347" t="s">
        <v>225</v>
      </c>
      <c r="C72" s="348"/>
      <c r="D72" s="348"/>
      <c r="E72" s="348"/>
      <c r="F72" s="286" t="str">
        <f>$A$40</f>
        <v>ICEBERG GREEN</v>
      </c>
      <c r="G72" s="307" t="str">
        <f t="shared" ref="G72:G78" si="32">F72</f>
        <v>ICEBERG GREEN</v>
      </c>
      <c r="H72" s="349" t="str">
        <f t="shared" ref="H72" si="33">F72</f>
        <v>ICEBERG GREEN</v>
      </c>
      <c r="I72" s="349" t="e">
        <f>#REF!</f>
        <v>#REF!</v>
      </c>
      <c r="J72" s="206" t="s">
        <v>10</v>
      </c>
      <c r="K72" s="206">
        <f t="shared" si="29"/>
        <v>40</v>
      </c>
      <c r="L72" s="212">
        <v>0.35</v>
      </c>
      <c r="M72" s="206">
        <f t="shared" si="25"/>
        <v>14</v>
      </c>
      <c r="N72" s="211"/>
      <c r="O72" s="207">
        <f t="shared" si="26"/>
        <v>14</v>
      </c>
      <c r="P72" s="350" t="s">
        <v>271</v>
      </c>
      <c r="Q72" s="351"/>
    </row>
    <row r="73" spans="1:17" s="43" customFormat="1" ht="72.5" customHeight="1">
      <c r="A73" s="210">
        <v>7</v>
      </c>
      <c r="B73" s="347" t="s">
        <v>225</v>
      </c>
      <c r="C73" s="348"/>
      <c r="D73" s="348"/>
      <c r="E73" s="348"/>
      <c r="F73" s="286" t="str">
        <f>H73</f>
        <v>BLANC DE BLANC</v>
      </c>
      <c r="G73" s="307" t="str">
        <f t="shared" ref="G73" si="34">F73</f>
        <v>BLANC DE BLANC</v>
      </c>
      <c r="H73" s="349" t="str">
        <f>H70</f>
        <v>BLANC DE BLANC</v>
      </c>
      <c r="I73" s="349" t="e">
        <f>#REF!</f>
        <v>#REF!</v>
      </c>
      <c r="J73" s="206" t="s">
        <v>10</v>
      </c>
      <c r="K73" s="206">
        <f t="shared" si="29"/>
        <v>41</v>
      </c>
      <c r="L73" s="212">
        <v>0.35</v>
      </c>
      <c r="M73" s="206">
        <f t="shared" ref="M73" si="35">L73*K73</f>
        <v>14.35</v>
      </c>
      <c r="N73" s="211"/>
      <c r="O73" s="207">
        <f t="shared" ref="O73" si="36">M73+N73</f>
        <v>14.35</v>
      </c>
      <c r="P73" s="350" t="s">
        <v>271</v>
      </c>
      <c r="Q73" s="351"/>
    </row>
    <row r="74" spans="1:17" s="43" customFormat="1" ht="81.5" customHeight="1">
      <c r="A74" s="210">
        <v>8</v>
      </c>
      <c r="B74" s="347" t="s">
        <v>284</v>
      </c>
      <c r="C74" s="348"/>
      <c r="D74" s="348"/>
      <c r="E74" s="348"/>
      <c r="F74" s="286" t="str">
        <f>F71</f>
        <v>ASH ROSE</v>
      </c>
      <c r="G74" s="307" t="str">
        <f t="shared" si="32"/>
        <v>ASH ROSE</v>
      </c>
      <c r="H74" s="349" t="str">
        <f>H71</f>
        <v>ASH ROSE</v>
      </c>
      <c r="I74" s="349" t="e">
        <f>#REF!</f>
        <v>#REF!</v>
      </c>
      <c r="J74" s="206" t="s">
        <v>10</v>
      </c>
      <c r="K74" s="206">
        <f t="shared" si="29"/>
        <v>14</v>
      </c>
      <c r="L74" s="212">
        <v>1.8</v>
      </c>
      <c r="M74" s="206">
        <f t="shared" si="25"/>
        <v>25.2</v>
      </c>
      <c r="N74" s="211"/>
      <c r="O74" s="207">
        <f t="shared" si="26"/>
        <v>25.2</v>
      </c>
      <c r="P74" s="359" t="s">
        <v>287</v>
      </c>
      <c r="Q74" s="351"/>
    </row>
    <row r="75" spans="1:17" s="43" customFormat="1" ht="81.5" customHeight="1">
      <c r="A75" s="210">
        <v>8</v>
      </c>
      <c r="B75" s="347" t="s">
        <v>284</v>
      </c>
      <c r="C75" s="348"/>
      <c r="D75" s="348"/>
      <c r="E75" s="348"/>
      <c r="F75" s="286" t="str">
        <f>$A$40</f>
        <v>ICEBERG GREEN</v>
      </c>
      <c r="G75" s="307" t="str">
        <f t="shared" si="32"/>
        <v>ICEBERG GREEN</v>
      </c>
      <c r="H75" s="349" t="str">
        <f t="shared" ref="H75" si="37">F75</f>
        <v>ICEBERG GREEN</v>
      </c>
      <c r="I75" s="349" t="e">
        <f>#REF!</f>
        <v>#REF!</v>
      </c>
      <c r="J75" s="206" t="s">
        <v>10</v>
      </c>
      <c r="K75" s="206">
        <f t="shared" si="29"/>
        <v>40</v>
      </c>
      <c r="L75" s="212">
        <v>1.8</v>
      </c>
      <c r="M75" s="206">
        <f t="shared" ref="M75:M77" si="38">L75*K75</f>
        <v>72</v>
      </c>
      <c r="N75" s="211"/>
      <c r="O75" s="207">
        <f t="shared" ref="O75:O77" si="39">M75+N75</f>
        <v>72</v>
      </c>
      <c r="P75" s="359" t="s">
        <v>287</v>
      </c>
      <c r="Q75" s="351"/>
    </row>
    <row r="76" spans="1:17" s="43" customFormat="1" ht="81.5" customHeight="1">
      <c r="A76" s="210">
        <v>8</v>
      </c>
      <c r="B76" s="347" t="s">
        <v>284</v>
      </c>
      <c r="C76" s="348"/>
      <c r="D76" s="348"/>
      <c r="E76" s="348"/>
      <c r="F76" s="286" t="str">
        <f>H76</f>
        <v>BLANC DE BLANC</v>
      </c>
      <c r="G76" s="307" t="str">
        <f t="shared" si="32"/>
        <v>BLANC DE BLANC</v>
      </c>
      <c r="H76" s="349" t="str">
        <f t="shared" ref="H76:H82" si="40">H73</f>
        <v>BLANC DE BLANC</v>
      </c>
      <c r="I76" s="349" t="e">
        <f>#REF!</f>
        <v>#REF!</v>
      </c>
      <c r="J76" s="206" t="s">
        <v>10</v>
      </c>
      <c r="K76" s="206">
        <f t="shared" si="29"/>
        <v>41</v>
      </c>
      <c r="L76" s="212">
        <v>1.8</v>
      </c>
      <c r="M76" s="206">
        <f t="shared" ref="M76" si="41">L76*K76</f>
        <v>73.8</v>
      </c>
      <c r="N76" s="211"/>
      <c r="O76" s="207">
        <f t="shared" ref="O76" si="42">M76+N76</f>
        <v>73.8</v>
      </c>
      <c r="P76" s="359" t="s">
        <v>287</v>
      </c>
      <c r="Q76" s="351"/>
    </row>
    <row r="77" spans="1:17" s="43" customFormat="1" ht="66.5" customHeight="1">
      <c r="A77" s="210">
        <v>9</v>
      </c>
      <c r="B77" s="347" t="s">
        <v>285</v>
      </c>
      <c r="C77" s="348"/>
      <c r="D77" s="348"/>
      <c r="E77" s="348"/>
      <c r="F77" s="286" t="s">
        <v>38</v>
      </c>
      <c r="G77" s="307" t="str">
        <f t="shared" si="32"/>
        <v>WHITE</v>
      </c>
      <c r="H77" s="349" t="str">
        <f t="shared" si="40"/>
        <v>ASH ROSE</v>
      </c>
      <c r="I77" s="349" t="e">
        <f>#REF!</f>
        <v>#REF!</v>
      </c>
      <c r="J77" s="206" t="s">
        <v>10</v>
      </c>
      <c r="K77" s="206">
        <f t="shared" si="29"/>
        <v>14</v>
      </c>
      <c r="L77" s="212">
        <v>1</v>
      </c>
      <c r="M77" s="206">
        <f t="shared" si="38"/>
        <v>14</v>
      </c>
      <c r="N77" s="211"/>
      <c r="O77" s="207">
        <f t="shared" si="39"/>
        <v>14</v>
      </c>
      <c r="P77" s="350" t="s">
        <v>286</v>
      </c>
      <c r="Q77" s="351"/>
    </row>
    <row r="78" spans="1:17" s="43" customFormat="1" ht="66.5" customHeight="1">
      <c r="A78" s="210">
        <v>9</v>
      </c>
      <c r="B78" s="347" t="s">
        <v>285</v>
      </c>
      <c r="C78" s="348"/>
      <c r="D78" s="348"/>
      <c r="E78" s="348"/>
      <c r="F78" s="286" t="s">
        <v>38</v>
      </c>
      <c r="G78" s="307" t="str">
        <f t="shared" si="32"/>
        <v>WHITE</v>
      </c>
      <c r="H78" s="349" t="str">
        <f t="shared" si="40"/>
        <v>ICEBERG GREEN</v>
      </c>
      <c r="I78" s="349" t="e">
        <f>#REF!</f>
        <v>#REF!</v>
      </c>
      <c r="J78" s="206" t="s">
        <v>10</v>
      </c>
      <c r="K78" s="206">
        <f t="shared" si="29"/>
        <v>40</v>
      </c>
      <c r="L78" s="212">
        <v>1</v>
      </c>
      <c r="M78" s="206">
        <f t="shared" ref="M78" si="43">L78*K78</f>
        <v>40</v>
      </c>
      <c r="N78" s="211"/>
      <c r="O78" s="207">
        <f t="shared" ref="O78" si="44">M78+N78</f>
        <v>40</v>
      </c>
      <c r="P78" s="350" t="s">
        <v>286</v>
      </c>
      <c r="Q78" s="351"/>
    </row>
    <row r="79" spans="1:17" s="43" customFormat="1" ht="66.5" customHeight="1">
      <c r="A79" s="210">
        <v>9</v>
      </c>
      <c r="B79" s="347" t="s">
        <v>285</v>
      </c>
      <c r="C79" s="348"/>
      <c r="D79" s="348"/>
      <c r="E79" s="348"/>
      <c r="F79" s="286" t="s">
        <v>38</v>
      </c>
      <c r="G79" s="307" t="str">
        <f t="shared" ref="G79:G81" si="45">F79</f>
        <v>WHITE</v>
      </c>
      <c r="H79" s="349" t="str">
        <f t="shared" si="40"/>
        <v>BLANC DE BLANC</v>
      </c>
      <c r="I79" s="349" t="e">
        <f>#REF!</f>
        <v>#REF!</v>
      </c>
      <c r="J79" s="206" t="s">
        <v>10</v>
      </c>
      <c r="K79" s="206">
        <f t="shared" si="29"/>
        <v>41</v>
      </c>
      <c r="L79" s="212">
        <v>1</v>
      </c>
      <c r="M79" s="206">
        <f t="shared" ref="M79:M81" si="46">L79*K79</f>
        <v>41</v>
      </c>
      <c r="N79" s="211"/>
      <c r="O79" s="207">
        <f t="shared" ref="O79:O81" si="47">M79+N79</f>
        <v>41</v>
      </c>
      <c r="P79" s="350" t="s">
        <v>286</v>
      </c>
      <c r="Q79" s="351"/>
    </row>
    <row r="80" spans="1:17" s="43" customFormat="1" ht="66.5" customHeight="1">
      <c r="A80" s="210">
        <v>10</v>
      </c>
      <c r="B80" s="347" t="s">
        <v>340</v>
      </c>
      <c r="C80" s="348"/>
      <c r="D80" s="348"/>
      <c r="E80" s="348"/>
      <c r="F80" s="286" t="s">
        <v>38</v>
      </c>
      <c r="G80" s="307" t="str">
        <f t="shared" si="45"/>
        <v>WHITE</v>
      </c>
      <c r="H80" s="349" t="str">
        <f t="shared" si="40"/>
        <v>ASH ROSE</v>
      </c>
      <c r="I80" s="349" t="e">
        <f>#REF!</f>
        <v>#REF!</v>
      </c>
      <c r="J80" s="206" t="s">
        <v>10</v>
      </c>
      <c r="K80" s="206">
        <f t="shared" si="29"/>
        <v>14</v>
      </c>
      <c r="L80" s="212">
        <v>0.75</v>
      </c>
      <c r="M80" s="206">
        <f t="shared" si="46"/>
        <v>10.5</v>
      </c>
      <c r="N80" s="211"/>
      <c r="O80" s="207">
        <f t="shared" si="47"/>
        <v>10.5</v>
      </c>
      <c r="P80" s="350" t="s">
        <v>286</v>
      </c>
      <c r="Q80" s="351"/>
    </row>
    <row r="81" spans="1:17" s="43" customFormat="1" ht="66.5" customHeight="1">
      <c r="A81" s="210">
        <v>10</v>
      </c>
      <c r="B81" s="347" t="s">
        <v>340</v>
      </c>
      <c r="C81" s="348"/>
      <c r="D81" s="348"/>
      <c r="E81" s="348"/>
      <c r="F81" s="286" t="s">
        <v>38</v>
      </c>
      <c r="G81" s="307" t="str">
        <f t="shared" si="45"/>
        <v>WHITE</v>
      </c>
      <c r="H81" s="349" t="str">
        <f t="shared" si="40"/>
        <v>ICEBERG GREEN</v>
      </c>
      <c r="I81" s="349" t="e">
        <f>#REF!</f>
        <v>#REF!</v>
      </c>
      <c r="J81" s="206" t="s">
        <v>10</v>
      </c>
      <c r="K81" s="206">
        <f t="shared" si="29"/>
        <v>40</v>
      </c>
      <c r="L81" s="212">
        <v>0.75</v>
      </c>
      <c r="M81" s="206">
        <f t="shared" si="46"/>
        <v>30</v>
      </c>
      <c r="N81" s="211"/>
      <c r="O81" s="207">
        <f t="shared" si="47"/>
        <v>30</v>
      </c>
      <c r="P81" s="350" t="s">
        <v>286</v>
      </c>
      <c r="Q81" s="351"/>
    </row>
    <row r="82" spans="1:17" s="43" customFormat="1" ht="66.5" customHeight="1">
      <c r="A82" s="210">
        <v>10</v>
      </c>
      <c r="B82" s="347" t="s">
        <v>340</v>
      </c>
      <c r="C82" s="348"/>
      <c r="D82" s="348"/>
      <c r="E82" s="348"/>
      <c r="F82" s="286" t="s">
        <v>38</v>
      </c>
      <c r="G82" s="307" t="str">
        <f t="shared" ref="G82" si="48">F82</f>
        <v>WHITE</v>
      </c>
      <c r="H82" s="349" t="str">
        <f t="shared" si="40"/>
        <v>BLANC DE BLANC</v>
      </c>
      <c r="I82" s="349" t="e">
        <f>#REF!</f>
        <v>#REF!</v>
      </c>
      <c r="J82" s="206" t="s">
        <v>10</v>
      </c>
      <c r="K82" s="206">
        <f t="shared" si="29"/>
        <v>41</v>
      </c>
      <c r="L82" s="212">
        <v>0.75</v>
      </c>
      <c r="M82" s="206">
        <f t="shared" ref="M82" si="49">L82*K82</f>
        <v>30.75</v>
      </c>
      <c r="N82" s="211"/>
      <c r="O82" s="207">
        <f t="shared" ref="O82" si="50">M82+N82</f>
        <v>30.75</v>
      </c>
      <c r="P82" s="350" t="s">
        <v>286</v>
      </c>
      <c r="Q82" s="351"/>
    </row>
    <row r="83" spans="1:17" s="43" customFormat="1" ht="20.5" customHeight="1">
      <c r="A83" s="429"/>
      <c r="B83" s="429"/>
      <c r="C83" s="429"/>
      <c r="D83" s="429"/>
      <c r="E83" s="429"/>
      <c r="F83" s="429"/>
      <c r="G83" s="429"/>
      <c r="H83" s="429"/>
      <c r="I83" s="429"/>
      <c r="J83" s="429"/>
      <c r="K83" s="429"/>
      <c r="L83" s="429"/>
      <c r="M83" s="429"/>
      <c r="N83" s="429"/>
      <c r="O83" s="429"/>
      <c r="P83" s="429"/>
      <c r="Q83" s="429"/>
    </row>
    <row r="84" spans="1:17" s="34" customFormat="1" ht="39" customHeight="1">
      <c r="B84" s="80" t="s">
        <v>65</v>
      </c>
      <c r="C84" s="35"/>
      <c r="D84" s="35"/>
      <c r="E84" s="35"/>
      <c r="G84" s="36"/>
      <c r="Q84" s="37"/>
    </row>
    <row r="85" spans="1:17" s="51" customFormat="1" ht="85.5" customHeight="1">
      <c r="A85" s="355" t="s">
        <v>22</v>
      </c>
      <c r="B85" s="355"/>
      <c r="C85" s="355"/>
      <c r="D85" s="355"/>
      <c r="E85" s="355"/>
      <c r="F85" s="208" t="s">
        <v>47</v>
      </c>
      <c r="G85" s="208" t="s">
        <v>23</v>
      </c>
      <c r="H85" s="356" t="s">
        <v>42</v>
      </c>
      <c r="I85" s="356"/>
      <c r="J85" s="209" t="s">
        <v>18</v>
      </c>
      <c r="K85" s="208" t="s">
        <v>48</v>
      </c>
      <c r="L85" s="208" t="s">
        <v>24</v>
      </c>
      <c r="M85" s="208" t="s">
        <v>25</v>
      </c>
      <c r="N85" s="208" t="s">
        <v>26</v>
      </c>
      <c r="O85" s="208" t="s">
        <v>27</v>
      </c>
      <c r="P85" s="356" t="s">
        <v>28</v>
      </c>
      <c r="Q85" s="356"/>
    </row>
    <row r="86" spans="1:17" s="258" customFormat="1" ht="103" customHeight="1">
      <c r="A86" s="257">
        <v>1</v>
      </c>
      <c r="B86" s="352" t="s">
        <v>245</v>
      </c>
      <c r="C86" s="353"/>
      <c r="D86" s="353"/>
      <c r="E86" s="354"/>
      <c r="F86" s="286" t="s">
        <v>89</v>
      </c>
      <c r="G86" s="300" t="s">
        <v>89</v>
      </c>
      <c r="H86" s="349" t="str">
        <f>H71</f>
        <v>ASH ROSE</v>
      </c>
      <c r="I86" s="349" t="e">
        <f>#REF!</f>
        <v>#REF!</v>
      </c>
      <c r="J86" s="206" t="s">
        <v>30</v>
      </c>
      <c r="K86" s="206">
        <f>K71</f>
        <v>14</v>
      </c>
      <c r="L86" s="212">
        <v>1</v>
      </c>
      <c r="M86" s="206">
        <f>L86*K86</f>
        <v>14</v>
      </c>
      <c r="N86" s="211"/>
      <c r="O86" s="207">
        <f>M86</f>
        <v>14</v>
      </c>
      <c r="P86" s="345" t="s">
        <v>255</v>
      </c>
      <c r="Q86" s="346"/>
    </row>
    <row r="87" spans="1:17" s="258" customFormat="1" ht="93.5" customHeight="1">
      <c r="A87" s="257">
        <v>1</v>
      </c>
      <c r="B87" s="352" t="s">
        <v>245</v>
      </c>
      <c r="C87" s="353"/>
      <c r="D87" s="353"/>
      <c r="E87" s="354"/>
      <c r="F87" s="286" t="s">
        <v>89</v>
      </c>
      <c r="G87" s="300" t="s">
        <v>89</v>
      </c>
      <c r="H87" s="349" t="str">
        <f>H72</f>
        <v>ICEBERG GREEN</v>
      </c>
      <c r="I87" s="349" t="e">
        <f>#REF!</f>
        <v>#REF!</v>
      </c>
      <c r="J87" s="206" t="s">
        <v>30</v>
      </c>
      <c r="K87" s="206">
        <f>K72</f>
        <v>40</v>
      </c>
      <c r="L87" s="212">
        <v>1</v>
      </c>
      <c r="M87" s="206">
        <f t="shared" ref="M87" si="51">L87*K87</f>
        <v>40</v>
      </c>
      <c r="N87" s="211"/>
      <c r="O87" s="207">
        <f t="shared" ref="O87" si="52">N87+M87</f>
        <v>40</v>
      </c>
      <c r="P87" s="345" t="s">
        <v>255</v>
      </c>
      <c r="Q87" s="346"/>
    </row>
    <row r="88" spans="1:17" s="258" customFormat="1" ht="93.5" customHeight="1">
      <c r="A88" s="257">
        <v>1</v>
      </c>
      <c r="B88" s="352" t="s">
        <v>245</v>
      </c>
      <c r="C88" s="353"/>
      <c r="D88" s="353"/>
      <c r="E88" s="354"/>
      <c r="F88" s="286" t="s">
        <v>89</v>
      </c>
      <c r="G88" s="300" t="s">
        <v>89</v>
      </c>
      <c r="H88" s="349" t="str">
        <f>H73</f>
        <v>BLANC DE BLANC</v>
      </c>
      <c r="I88" s="349" t="e">
        <f>#REF!</f>
        <v>#REF!</v>
      </c>
      <c r="J88" s="206" t="s">
        <v>30</v>
      </c>
      <c r="K88" s="206">
        <f>K73</f>
        <v>41</v>
      </c>
      <c r="L88" s="212">
        <v>1</v>
      </c>
      <c r="M88" s="206">
        <f t="shared" ref="M88" si="53">L88*K88</f>
        <v>41</v>
      </c>
      <c r="N88" s="211"/>
      <c r="O88" s="207">
        <f t="shared" ref="O88" si="54">N88+M88</f>
        <v>41</v>
      </c>
      <c r="P88" s="345" t="s">
        <v>255</v>
      </c>
      <c r="Q88" s="346"/>
    </row>
    <row r="89" spans="1:17" s="258" customFormat="1" ht="45" customHeight="1">
      <c r="A89" s="257">
        <v>2</v>
      </c>
      <c r="B89" s="352" t="s">
        <v>246</v>
      </c>
      <c r="C89" s="353"/>
      <c r="D89" s="353"/>
      <c r="E89" s="354"/>
      <c r="F89" s="286" t="s">
        <v>39</v>
      </c>
      <c r="G89" s="286" t="s">
        <v>39</v>
      </c>
      <c r="H89" s="349" t="str">
        <f>H86</f>
        <v>ASH ROSE</v>
      </c>
      <c r="I89" s="349" t="e">
        <f>#REF!</f>
        <v>#REF!</v>
      </c>
      <c r="J89" s="206" t="s">
        <v>30</v>
      </c>
      <c r="K89" s="206">
        <v>14</v>
      </c>
      <c r="L89" s="212">
        <v>1</v>
      </c>
      <c r="M89" s="206">
        <f t="shared" ref="M89" si="55">L89*K89</f>
        <v>14</v>
      </c>
      <c r="N89" s="211"/>
      <c r="O89" s="207">
        <f t="shared" ref="O89" si="56">N89+M89</f>
        <v>14</v>
      </c>
      <c r="P89" s="357" t="s">
        <v>256</v>
      </c>
      <c r="Q89" s="358"/>
    </row>
    <row r="90" spans="1:17" s="258" customFormat="1" ht="45" customHeight="1">
      <c r="A90" s="257">
        <v>2</v>
      </c>
      <c r="B90" s="352" t="s">
        <v>246</v>
      </c>
      <c r="C90" s="353"/>
      <c r="D90" s="353"/>
      <c r="E90" s="354"/>
      <c r="F90" s="286" t="s">
        <v>39</v>
      </c>
      <c r="G90" s="286" t="s">
        <v>39</v>
      </c>
      <c r="H90" s="349" t="str">
        <f>H87</f>
        <v>ICEBERG GREEN</v>
      </c>
      <c r="I90" s="349" t="e">
        <f>#REF!</f>
        <v>#REF!</v>
      </c>
      <c r="J90" s="206" t="s">
        <v>30</v>
      </c>
      <c r="K90" s="206">
        <v>40</v>
      </c>
      <c r="L90" s="212">
        <v>1</v>
      </c>
      <c r="M90" s="206">
        <f t="shared" ref="M90" si="57">L90*K90</f>
        <v>40</v>
      </c>
      <c r="N90" s="211"/>
      <c r="O90" s="207">
        <f t="shared" ref="O90" si="58">N90+M90</f>
        <v>40</v>
      </c>
      <c r="P90" s="357" t="s">
        <v>256</v>
      </c>
      <c r="Q90" s="358"/>
    </row>
    <row r="91" spans="1:17" s="258" customFormat="1" ht="45" customHeight="1">
      <c r="A91" s="257">
        <v>2</v>
      </c>
      <c r="B91" s="352" t="s">
        <v>246</v>
      </c>
      <c r="C91" s="353"/>
      <c r="D91" s="353"/>
      <c r="E91" s="354"/>
      <c r="F91" s="286" t="s">
        <v>39</v>
      </c>
      <c r="G91" s="286" t="s">
        <v>39</v>
      </c>
      <c r="H91" s="349" t="str">
        <f>H88</f>
        <v>BLANC DE BLANC</v>
      </c>
      <c r="I91" s="349" t="e">
        <f>#REF!</f>
        <v>#REF!</v>
      </c>
      <c r="J91" s="206" t="s">
        <v>30</v>
      </c>
      <c r="K91" s="206">
        <v>41</v>
      </c>
      <c r="L91" s="212">
        <v>1</v>
      </c>
      <c r="M91" s="206">
        <f t="shared" ref="M91" si="59">L91*K91</f>
        <v>41</v>
      </c>
      <c r="N91" s="211"/>
      <c r="O91" s="207">
        <f t="shared" ref="O91" si="60">N91+M91</f>
        <v>41</v>
      </c>
      <c r="P91" s="357" t="s">
        <v>256</v>
      </c>
      <c r="Q91" s="358"/>
    </row>
    <row r="92" spans="1:17" s="12" customFormat="1" ht="89.5" customHeight="1">
      <c r="A92" s="257">
        <v>3</v>
      </c>
      <c r="B92" s="352" t="s">
        <v>247</v>
      </c>
      <c r="C92" s="353"/>
      <c r="D92" s="353"/>
      <c r="E92" s="354"/>
      <c r="F92" s="286" t="s">
        <v>89</v>
      </c>
      <c r="G92" s="286" t="s">
        <v>89</v>
      </c>
      <c r="H92" s="343" t="s">
        <v>234</v>
      </c>
      <c r="I92" s="344" t="e">
        <v>#REF!</v>
      </c>
      <c r="J92" s="206" t="s">
        <v>30</v>
      </c>
      <c r="K92" s="206">
        <v>14</v>
      </c>
      <c r="L92" s="212">
        <v>1</v>
      </c>
      <c r="M92" s="206">
        <f t="shared" ref="M92" si="61">L92*K92</f>
        <v>14</v>
      </c>
      <c r="N92" s="211"/>
      <c r="O92" s="207">
        <f>N92+M92</f>
        <v>14</v>
      </c>
      <c r="P92" s="345" t="s">
        <v>257</v>
      </c>
      <c r="Q92" s="346"/>
    </row>
    <row r="93" spans="1:17" s="12" customFormat="1" ht="92" customHeight="1">
      <c r="A93" s="257">
        <v>3</v>
      </c>
      <c r="B93" s="352" t="s">
        <v>247</v>
      </c>
      <c r="C93" s="353"/>
      <c r="D93" s="353"/>
      <c r="E93" s="354"/>
      <c r="F93" s="286" t="s">
        <v>89</v>
      </c>
      <c r="G93" s="286" t="s">
        <v>89</v>
      </c>
      <c r="H93" s="343" t="s">
        <v>229</v>
      </c>
      <c r="I93" s="344" t="e">
        <v>#REF!</v>
      </c>
      <c r="J93" s="206" t="s">
        <v>30</v>
      </c>
      <c r="K93" s="206">
        <v>40</v>
      </c>
      <c r="L93" s="212">
        <v>1</v>
      </c>
      <c r="M93" s="206">
        <f t="shared" ref="M93" si="62">L93*K93</f>
        <v>40</v>
      </c>
      <c r="N93" s="211"/>
      <c r="O93" s="207">
        <f t="shared" ref="O93" si="63">N93+M93</f>
        <v>40</v>
      </c>
      <c r="P93" s="345" t="s">
        <v>257</v>
      </c>
      <c r="Q93" s="346"/>
    </row>
    <row r="94" spans="1:17" s="12" customFormat="1" ht="92" customHeight="1">
      <c r="A94" s="257">
        <v>3</v>
      </c>
      <c r="B94" s="352" t="s">
        <v>247</v>
      </c>
      <c r="C94" s="353"/>
      <c r="D94" s="353"/>
      <c r="E94" s="354"/>
      <c r="F94" s="286" t="s">
        <v>89</v>
      </c>
      <c r="G94" s="286" t="s">
        <v>89</v>
      </c>
      <c r="H94" s="343" t="s">
        <v>337</v>
      </c>
      <c r="I94" s="344" t="e">
        <v>#REF!</v>
      </c>
      <c r="J94" s="206" t="s">
        <v>30</v>
      </c>
      <c r="K94" s="206">
        <v>41</v>
      </c>
      <c r="L94" s="212">
        <v>1</v>
      </c>
      <c r="M94" s="206">
        <f t="shared" ref="M94" si="64">L94*K94</f>
        <v>41</v>
      </c>
      <c r="N94" s="211"/>
      <c r="O94" s="207">
        <f t="shared" ref="O94" si="65">N94+M94</f>
        <v>41</v>
      </c>
      <c r="P94" s="345" t="s">
        <v>257</v>
      </c>
      <c r="Q94" s="346"/>
    </row>
    <row r="95" spans="1:17" s="12" customFormat="1" ht="95.5" customHeight="1">
      <c r="A95" s="257">
        <v>4</v>
      </c>
      <c r="B95" s="352" t="s">
        <v>248</v>
      </c>
      <c r="C95" s="353"/>
      <c r="D95" s="353"/>
      <c r="E95" s="354"/>
      <c r="F95" s="286" t="s">
        <v>89</v>
      </c>
      <c r="G95" s="286" t="s">
        <v>89</v>
      </c>
      <c r="H95" s="343" t="s">
        <v>234</v>
      </c>
      <c r="I95" s="344" t="e">
        <v>#REF!</v>
      </c>
      <c r="J95" s="206" t="s">
        <v>30</v>
      </c>
      <c r="K95" s="206">
        <v>14</v>
      </c>
      <c r="L95" s="212">
        <v>1</v>
      </c>
      <c r="M95" s="206">
        <v>14</v>
      </c>
      <c r="N95" s="211"/>
      <c r="O95" s="207">
        <f t="shared" ref="O95" si="66">N95+M95</f>
        <v>14</v>
      </c>
      <c r="P95" s="345" t="s">
        <v>257</v>
      </c>
      <c r="Q95" s="346"/>
    </row>
    <row r="96" spans="1:17" s="12" customFormat="1" ht="93" customHeight="1">
      <c r="A96" s="257">
        <v>4</v>
      </c>
      <c r="B96" s="352" t="s">
        <v>248</v>
      </c>
      <c r="C96" s="353"/>
      <c r="D96" s="353"/>
      <c r="E96" s="354"/>
      <c r="F96" s="286" t="s">
        <v>89</v>
      </c>
      <c r="G96" s="286" t="s">
        <v>89</v>
      </c>
      <c r="H96" s="343" t="s">
        <v>229</v>
      </c>
      <c r="I96" s="344" t="e">
        <v>#REF!</v>
      </c>
      <c r="J96" s="206" t="s">
        <v>30</v>
      </c>
      <c r="K96" s="206">
        <v>40</v>
      </c>
      <c r="L96" s="212">
        <v>1</v>
      </c>
      <c r="M96" s="206">
        <f>L96*K96</f>
        <v>40</v>
      </c>
      <c r="N96" s="211"/>
      <c r="O96" s="207">
        <f t="shared" ref="O96" si="67">N96+M96</f>
        <v>40</v>
      </c>
      <c r="P96" s="345" t="s">
        <v>257</v>
      </c>
      <c r="Q96" s="346"/>
    </row>
    <row r="97" spans="1:17" s="12" customFormat="1" ht="93" customHeight="1">
      <c r="A97" s="257">
        <v>4</v>
      </c>
      <c r="B97" s="352" t="s">
        <v>248</v>
      </c>
      <c r="C97" s="353"/>
      <c r="D97" s="353"/>
      <c r="E97" s="354"/>
      <c r="F97" s="286" t="s">
        <v>89</v>
      </c>
      <c r="G97" s="286" t="s">
        <v>89</v>
      </c>
      <c r="H97" s="343" t="str">
        <f>H91</f>
        <v>BLANC DE BLANC</v>
      </c>
      <c r="I97" s="344" t="e">
        <v>#REF!</v>
      </c>
      <c r="J97" s="206" t="s">
        <v>30</v>
      </c>
      <c r="K97" s="206">
        <v>40</v>
      </c>
      <c r="L97" s="212">
        <v>1</v>
      </c>
      <c r="M97" s="206">
        <f>L97*K97</f>
        <v>40</v>
      </c>
      <c r="N97" s="211"/>
      <c r="O97" s="207">
        <f t="shared" ref="O97" si="68">N97+M97</f>
        <v>40</v>
      </c>
      <c r="P97" s="345" t="s">
        <v>257</v>
      </c>
      <c r="Q97" s="346"/>
    </row>
    <row r="98" spans="1:17" s="12" customFormat="1" ht="93.5" customHeight="1">
      <c r="A98" s="257">
        <v>5</v>
      </c>
      <c r="B98" s="352" t="s">
        <v>249</v>
      </c>
      <c r="C98" s="353"/>
      <c r="D98" s="353"/>
      <c r="E98" s="354"/>
      <c r="F98" s="286" t="s">
        <v>89</v>
      </c>
      <c r="G98" s="286" t="s">
        <v>89</v>
      </c>
      <c r="H98" s="343" t="s">
        <v>234</v>
      </c>
      <c r="I98" s="344" t="e">
        <v>#REF!</v>
      </c>
      <c r="J98" s="206" t="s">
        <v>30</v>
      </c>
      <c r="K98" s="206">
        <v>14</v>
      </c>
      <c r="L98" s="212">
        <f>2/40</f>
        <v>0.05</v>
      </c>
      <c r="M98" s="206">
        <f t="shared" ref="M98:M99" si="69">L98*K98</f>
        <v>0.70000000000000007</v>
      </c>
      <c r="N98" s="206"/>
      <c r="O98" s="207">
        <v>1</v>
      </c>
      <c r="P98" s="345" t="s">
        <v>258</v>
      </c>
      <c r="Q98" s="346"/>
    </row>
    <row r="99" spans="1:17" s="12" customFormat="1" ht="90.5" customHeight="1">
      <c r="A99" s="257">
        <v>5</v>
      </c>
      <c r="B99" s="352" t="s">
        <v>249</v>
      </c>
      <c r="C99" s="353"/>
      <c r="D99" s="353"/>
      <c r="E99" s="354"/>
      <c r="F99" s="286" t="s">
        <v>89</v>
      </c>
      <c r="G99" s="286" t="s">
        <v>89</v>
      </c>
      <c r="H99" s="343" t="s">
        <v>229</v>
      </c>
      <c r="I99" s="344" t="e">
        <v>#REF!</v>
      </c>
      <c r="J99" s="206" t="s">
        <v>30</v>
      </c>
      <c r="K99" s="206">
        <v>40</v>
      </c>
      <c r="L99" s="212">
        <f>2/40</f>
        <v>0.05</v>
      </c>
      <c r="M99" s="206">
        <f t="shared" si="69"/>
        <v>2</v>
      </c>
      <c r="N99" s="206"/>
      <c r="O99" s="207">
        <v>2</v>
      </c>
      <c r="P99" s="345" t="s">
        <v>258</v>
      </c>
      <c r="Q99" s="346"/>
    </row>
    <row r="100" spans="1:17" s="12" customFormat="1" ht="90.5" customHeight="1">
      <c r="A100" s="257">
        <v>5</v>
      </c>
      <c r="B100" s="352" t="s">
        <v>249</v>
      </c>
      <c r="C100" s="353"/>
      <c r="D100" s="353"/>
      <c r="E100" s="354"/>
      <c r="F100" s="286" t="s">
        <v>89</v>
      </c>
      <c r="G100" s="286" t="s">
        <v>89</v>
      </c>
      <c r="H100" s="343" t="str">
        <f>H97</f>
        <v>BLANC DE BLANC</v>
      </c>
      <c r="I100" s="344" t="e">
        <v>#REF!</v>
      </c>
      <c r="J100" s="206" t="s">
        <v>30</v>
      </c>
      <c r="K100" s="206">
        <v>41</v>
      </c>
      <c r="L100" s="212">
        <f>2/40</f>
        <v>0.05</v>
      </c>
      <c r="M100" s="206">
        <f t="shared" ref="M100" si="70">L100*K100</f>
        <v>2.0500000000000003</v>
      </c>
      <c r="N100" s="206"/>
      <c r="O100" s="207">
        <v>2</v>
      </c>
      <c r="P100" s="345" t="s">
        <v>258</v>
      </c>
      <c r="Q100" s="346"/>
    </row>
    <row r="101" spans="1:17" s="12" customFormat="1" ht="42.5" customHeight="1">
      <c r="A101" s="257">
        <v>6</v>
      </c>
      <c r="B101" s="352" t="s">
        <v>250</v>
      </c>
      <c r="C101" s="353"/>
      <c r="D101" s="353"/>
      <c r="E101" s="354"/>
      <c r="F101" s="286" t="s">
        <v>92</v>
      </c>
      <c r="G101" s="286" t="s">
        <v>92</v>
      </c>
      <c r="H101" s="343" t="s">
        <v>234</v>
      </c>
      <c r="I101" s="344" t="e">
        <v>#REF!</v>
      </c>
      <c r="J101" s="206" t="s">
        <v>30</v>
      </c>
      <c r="K101" s="206">
        <v>14</v>
      </c>
      <c r="L101" s="212">
        <v>1</v>
      </c>
      <c r="M101" s="206">
        <f t="shared" ref="M101" si="71">L101*K101</f>
        <v>14</v>
      </c>
      <c r="N101" s="206"/>
      <c r="O101" s="207">
        <f>M101</f>
        <v>14</v>
      </c>
      <c r="P101" s="345" t="s">
        <v>259</v>
      </c>
      <c r="Q101" s="346"/>
    </row>
    <row r="102" spans="1:17" s="258" customFormat="1" ht="42.5" customHeight="1">
      <c r="A102" s="257">
        <v>6</v>
      </c>
      <c r="B102" s="352" t="s">
        <v>250</v>
      </c>
      <c r="C102" s="353"/>
      <c r="D102" s="353"/>
      <c r="E102" s="354"/>
      <c r="F102" s="286" t="s">
        <v>92</v>
      </c>
      <c r="G102" s="307" t="s">
        <v>92</v>
      </c>
      <c r="H102" s="343" t="s">
        <v>229</v>
      </c>
      <c r="I102" s="344" t="e">
        <v>#REF!</v>
      </c>
      <c r="J102" s="206" t="s">
        <v>30</v>
      </c>
      <c r="K102" s="206">
        <v>40</v>
      </c>
      <c r="L102" s="212">
        <v>1</v>
      </c>
      <c r="M102" s="206">
        <f>L102*K102</f>
        <v>40</v>
      </c>
      <c r="N102" s="211"/>
      <c r="O102" s="207">
        <f>M102</f>
        <v>40</v>
      </c>
      <c r="P102" s="345" t="s">
        <v>259</v>
      </c>
      <c r="Q102" s="346"/>
    </row>
    <row r="103" spans="1:17" s="258" customFormat="1" ht="42.5" customHeight="1">
      <c r="A103" s="257">
        <v>6</v>
      </c>
      <c r="B103" s="352" t="s">
        <v>250</v>
      </c>
      <c r="C103" s="353"/>
      <c r="D103" s="353"/>
      <c r="E103" s="354"/>
      <c r="F103" s="286" t="s">
        <v>92</v>
      </c>
      <c r="G103" s="307" t="s">
        <v>92</v>
      </c>
      <c r="H103" s="343" t="str">
        <f>H100</f>
        <v>BLANC DE BLANC</v>
      </c>
      <c r="I103" s="344" t="e">
        <v>#REF!</v>
      </c>
      <c r="J103" s="206" t="s">
        <v>30</v>
      </c>
      <c r="K103" s="206">
        <v>41</v>
      </c>
      <c r="L103" s="212">
        <v>1</v>
      </c>
      <c r="M103" s="206">
        <f>L103*K103</f>
        <v>41</v>
      </c>
      <c r="N103" s="211"/>
      <c r="O103" s="207">
        <f>M103</f>
        <v>41</v>
      </c>
      <c r="P103" s="345" t="s">
        <v>259</v>
      </c>
      <c r="Q103" s="346"/>
    </row>
    <row r="104" spans="1:17" s="34" customFormat="1" ht="39" customHeight="1">
      <c r="B104" s="80" t="s">
        <v>65</v>
      </c>
      <c r="C104" s="35"/>
      <c r="D104" s="35"/>
      <c r="E104" s="35"/>
      <c r="G104" s="36"/>
      <c r="Q104" s="37"/>
    </row>
    <row r="105" spans="1:17" s="51" customFormat="1" ht="85.5" customHeight="1">
      <c r="A105" s="355" t="s">
        <v>22</v>
      </c>
      <c r="B105" s="355"/>
      <c r="C105" s="355"/>
      <c r="D105" s="355"/>
      <c r="E105" s="355"/>
      <c r="F105" s="208" t="s">
        <v>47</v>
      </c>
      <c r="G105" s="208" t="s">
        <v>23</v>
      </c>
      <c r="H105" s="356" t="s">
        <v>42</v>
      </c>
      <c r="I105" s="356"/>
      <c r="J105" s="209" t="s">
        <v>18</v>
      </c>
      <c r="K105" s="208" t="s">
        <v>48</v>
      </c>
      <c r="L105" s="208" t="s">
        <v>24</v>
      </c>
      <c r="M105" s="208" t="s">
        <v>25</v>
      </c>
      <c r="N105" s="208" t="s">
        <v>26</v>
      </c>
      <c r="O105" s="208" t="s">
        <v>27</v>
      </c>
      <c r="P105" s="356" t="s">
        <v>28</v>
      </c>
      <c r="Q105" s="356"/>
    </row>
    <row r="106" spans="1:17" s="258" customFormat="1" ht="67" customHeight="1">
      <c r="A106" s="257">
        <v>7</v>
      </c>
      <c r="B106" s="352" t="s">
        <v>251</v>
      </c>
      <c r="C106" s="353"/>
      <c r="D106" s="353"/>
      <c r="E106" s="354"/>
      <c r="F106" s="286" t="s">
        <v>92</v>
      </c>
      <c r="G106" s="286" t="s">
        <v>92</v>
      </c>
      <c r="H106" s="343" t="s">
        <v>234</v>
      </c>
      <c r="I106" s="344" t="e">
        <v>#REF!</v>
      </c>
      <c r="J106" s="206" t="s">
        <v>30</v>
      </c>
      <c r="K106" s="206">
        <v>14</v>
      </c>
      <c r="L106" s="212">
        <v>1</v>
      </c>
      <c r="M106" s="206">
        <f t="shared" ref="M106:M113" si="72">L106*K106</f>
        <v>14</v>
      </c>
      <c r="N106" s="211"/>
      <c r="O106" s="207">
        <f t="shared" ref="O106:O109" si="73">N106+M106</f>
        <v>14</v>
      </c>
      <c r="P106" s="345"/>
      <c r="Q106" s="346"/>
    </row>
    <row r="107" spans="1:17" s="258" customFormat="1" ht="67" customHeight="1">
      <c r="A107" s="257">
        <v>7</v>
      </c>
      <c r="B107" s="352" t="s">
        <v>251</v>
      </c>
      <c r="C107" s="353"/>
      <c r="D107" s="353"/>
      <c r="E107" s="354"/>
      <c r="F107" s="286" t="s">
        <v>92</v>
      </c>
      <c r="G107" s="286" t="s">
        <v>92</v>
      </c>
      <c r="H107" s="343" t="s">
        <v>229</v>
      </c>
      <c r="I107" s="344" t="e">
        <v>#REF!</v>
      </c>
      <c r="J107" s="206" t="s">
        <v>30</v>
      </c>
      <c r="K107" s="206">
        <v>40</v>
      </c>
      <c r="L107" s="212">
        <v>1</v>
      </c>
      <c r="M107" s="206">
        <f t="shared" si="72"/>
        <v>40</v>
      </c>
      <c r="N107" s="211"/>
      <c r="O107" s="207">
        <f t="shared" si="73"/>
        <v>40</v>
      </c>
      <c r="P107" s="345"/>
      <c r="Q107" s="346"/>
    </row>
    <row r="108" spans="1:17" s="258" customFormat="1" ht="67" customHeight="1">
      <c r="A108" s="257">
        <v>7</v>
      </c>
      <c r="B108" s="352" t="s">
        <v>251</v>
      </c>
      <c r="C108" s="353"/>
      <c r="D108" s="353"/>
      <c r="E108" s="354"/>
      <c r="F108" s="286" t="s">
        <v>92</v>
      </c>
      <c r="G108" s="286" t="s">
        <v>92</v>
      </c>
      <c r="H108" s="343" t="str">
        <f>H103</f>
        <v>BLANC DE BLANC</v>
      </c>
      <c r="I108" s="344" t="e">
        <v>#REF!</v>
      </c>
      <c r="J108" s="206" t="s">
        <v>30</v>
      </c>
      <c r="K108" s="206">
        <v>41</v>
      </c>
      <c r="L108" s="212">
        <v>1</v>
      </c>
      <c r="M108" s="206">
        <f t="shared" ref="M108" si="74">L108*K108</f>
        <v>41</v>
      </c>
      <c r="N108" s="211"/>
      <c r="O108" s="207">
        <f t="shared" ref="O108" si="75">N108+M108</f>
        <v>41</v>
      </c>
      <c r="P108" s="345"/>
      <c r="Q108" s="346"/>
    </row>
    <row r="109" spans="1:17" s="258" customFormat="1" ht="67" customHeight="1">
      <c r="A109" s="257">
        <v>8</v>
      </c>
      <c r="B109" s="287" t="s">
        <v>252</v>
      </c>
      <c r="C109" s="288"/>
      <c r="D109" s="288"/>
      <c r="E109" s="289"/>
      <c r="F109" s="286" t="s">
        <v>55</v>
      </c>
      <c r="G109" s="286" t="s">
        <v>55</v>
      </c>
      <c r="H109" s="343" t="s">
        <v>234</v>
      </c>
      <c r="I109" s="344" t="e">
        <v>#REF!</v>
      </c>
      <c r="J109" s="206" t="s">
        <v>30</v>
      </c>
      <c r="K109" s="206">
        <v>14</v>
      </c>
      <c r="L109" s="212">
        <v>2</v>
      </c>
      <c r="M109" s="206">
        <f t="shared" si="72"/>
        <v>28</v>
      </c>
      <c r="N109" s="211"/>
      <c r="O109" s="207">
        <f t="shared" si="73"/>
        <v>28</v>
      </c>
      <c r="P109" s="345"/>
      <c r="Q109" s="346"/>
    </row>
    <row r="110" spans="1:17" s="12" customFormat="1" ht="67" customHeight="1">
      <c r="A110" s="257">
        <v>8</v>
      </c>
      <c r="B110" s="287" t="s">
        <v>252</v>
      </c>
      <c r="C110" s="288"/>
      <c r="D110" s="288"/>
      <c r="E110" s="289"/>
      <c r="F110" s="286" t="s">
        <v>55</v>
      </c>
      <c r="G110" s="286" t="s">
        <v>55</v>
      </c>
      <c r="H110" s="343" t="s">
        <v>229</v>
      </c>
      <c r="I110" s="344" t="e">
        <v>#REF!</v>
      </c>
      <c r="J110" s="206" t="s">
        <v>30</v>
      </c>
      <c r="K110" s="206">
        <v>40</v>
      </c>
      <c r="L110" s="212">
        <v>2</v>
      </c>
      <c r="M110" s="206">
        <f t="shared" si="72"/>
        <v>80</v>
      </c>
      <c r="N110" s="211"/>
      <c r="O110" s="207">
        <f>N110+M110</f>
        <v>80</v>
      </c>
      <c r="P110" s="345"/>
      <c r="Q110" s="346"/>
    </row>
    <row r="111" spans="1:17" s="12" customFormat="1" ht="67" customHeight="1">
      <c r="A111" s="257">
        <v>8</v>
      </c>
      <c r="B111" s="287" t="s">
        <v>252</v>
      </c>
      <c r="C111" s="288"/>
      <c r="D111" s="288"/>
      <c r="E111" s="289"/>
      <c r="F111" s="286" t="s">
        <v>55</v>
      </c>
      <c r="G111" s="286" t="s">
        <v>55</v>
      </c>
      <c r="H111" s="343" t="str">
        <f>H108</f>
        <v>BLANC DE BLANC</v>
      </c>
      <c r="I111" s="344" t="e">
        <v>#REF!</v>
      </c>
      <c r="J111" s="206" t="s">
        <v>30</v>
      </c>
      <c r="K111" s="206">
        <v>41</v>
      </c>
      <c r="L111" s="212">
        <v>2</v>
      </c>
      <c r="M111" s="206">
        <f t="shared" ref="M111" si="76">L111*K111</f>
        <v>82</v>
      </c>
      <c r="N111" s="211"/>
      <c r="O111" s="207">
        <f>N111+M111</f>
        <v>82</v>
      </c>
      <c r="P111" s="345"/>
      <c r="Q111" s="346"/>
    </row>
    <row r="112" spans="1:17" s="12" customFormat="1" ht="67" customHeight="1">
      <c r="A112" s="257">
        <v>9</v>
      </c>
      <c r="B112" s="287" t="s">
        <v>253</v>
      </c>
      <c r="C112" s="288"/>
      <c r="D112" s="288"/>
      <c r="E112" s="289"/>
      <c r="F112" s="286" t="s">
        <v>55</v>
      </c>
      <c r="G112" s="286" t="s">
        <v>55</v>
      </c>
      <c r="H112" s="343" t="s">
        <v>234</v>
      </c>
      <c r="I112" s="344" t="e">
        <v>#REF!</v>
      </c>
      <c r="J112" s="206" t="s">
        <v>30</v>
      </c>
      <c r="K112" s="206">
        <v>14</v>
      </c>
      <c r="L112" s="212">
        <v>1</v>
      </c>
      <c r="M112" s="206">
        <f t="shared" si="72"/>
        <v>14</v>
      </c>
      <c r="N112" s="211"/>
      <c r="O112" s="207">
        <f t="shared" ref="O112:O115" si="77">N112+M112</f>
        <v>14</v>
      </c>
      <c r="P112" s="345"/>
      <c r="Q112" s="346"/>
    </row>
    <row r="113" spans="1:17" s="12" customFormat="1" ht="67" customHeight="1">
      <c r="A113" s="257">
        <v>9</v>
      </c>
      <c r="B113" s="287" t="s">
        <v>253</v>
      </c>
      <c r="C113" s="288"/>
      <c r="D113" s="288"/>
      <c r="E113" s="289"/>
      <c r="F113" s="286" t="s">
        <v>55</v>
      </c>
      <c r="G113" s="286" t="s">
        <v>55</v>
      </c>
      <c r="H113" s="343" t="s">
        <v>229</v>
      </c>
      <c r="I113" s="344" t="e">
        <v>#REF!</v>
      </c>
      <c r="J113" s="206" t="s">
        <v>30</v>
      </c>
      <c r="K113" s="206">
        <v>40</v>
      </c>
      <c r="L113" s="212">
        <v>1</v>
      </c>
      <c r="M113" s="206">
        <f t="shared" si="72"/>
        <v>40</v>
      </c>
      <c r="N113" s="211"/>
      <c r="O113" s="207">
        <f t="shared" si="77"/>
        <v>40</v>
      </c>
      <c r="P113" s="345"/>
      <c r="Q113" s="346"/>
    </row>
    <row r="114" spans="1:17" s="12" customFormat="1" ht="67" customHeight="1">
      <c r="A114" s="257">
        <v>9</v>
      </c>
      <c r="B114" s="287" t="s">
        <v>253</v>
      </c>
      <c r="C114" s="288"/>
      <c r="D114" s="288"/>
      <c r="E114" s="289"/>
      <c r="F114" s="286" t="s">
        <v>55</v>
      </c>
      <c r="G114" s="286" t="s">
        <v>55</v>
      </c>
      <c r="H114" s="343" t="str">
        <f>H111</f>
        <v>BLANC DE BLANC</v>
      </c>
      <c r="I114" s="344" t="e">
        <v>#REF!</v>
      </c>
      <c r="J114" s="206" t="s">
        <v>30</v>
      </c>
      <c r="K114" s="206">
        <v>41</v>
      </c>
      <c r="L114" s="212">
        <v>1</v>
      </c>
      <c r="M114" s="206">
        <f t="shared" ref="M114" si="78">L114*K114</f>
        <v>41</v>
      </c>
      <c r="N114" s="211"/>
      <c r="O114" s="207">
        <f t="shared" ref="O114" si="79">N114+M114</f>
        <v>41</v>
      </c>
      <c r="P114" s="345"/>
      <c r="Q114" s="346"/>
    </row>
    <row r="115" spans="1:17" s="12" customFormat="1" ht="67" customHeight="1">
      <c r="A115" s="257">
        <v>10</v>
      </c>
      <c r="B115" s="287" t="s">
        <v>254</v>
      </c>
      <c r="C115" s="288"/>
      <c r="D115" s="288"/>
      <c r="E115" s="289"/>
      <c r="F115" s="286" t="s">
        <v>55</v>
      </c>
      <c r="G115" s="286" t="s">
        <v>55</v>
      </c>
      <c r="H115" s="343" t="s">
        <v>234</v>
      </c>
      <c r="I115" s="344" t="e">
        <v>#REF!</v>
      </c>
      <c r="J115" s="206" t="s">
        <v>30</v>
      </c>
      <c r="K115" s="206">
        <v>14</v>
      </c>
      <c r="L115" s="212">
        <v>0.05</v>
      </c>
      <c r="M115" s="206">
        <f>L115*K115</f>
        <v>0.70000000000000007</v>
      </c>
      <c r="N115" s="211"/>
      <c r="O115" s="207">
        <f t="shared" si="77"/>
        <v>0.70000000000000007</v>
      </c>
      <c r="P115" s="345"/>
      <c r="Q115" s="346"/>
    </row>
    <row r="116" spans="1:17" s="12" customFormat="1" ht="67" customHeight="1">
      <c r="A116" s="257">
        <v>10</v>
      </c>
      <c r="B116" s="287" t="s">
        <v>254</v>
      </c>
      <c r="C116" s="288"/>
      <c r="D116" s="288"/>
      <c r="E116" s="289"/>
      <c r="F116" s="286" t="s">
        <v>55</v>
      </c>
      <c r="G116" s="286" t="s">
        <v>55</v>
      </c>
      <c r="H116" s="343" t="s">
        <v>229</v>
      </c>
      <c r="I116" s="344" t="e">
        <v>#REF!</v>
      </c>
      <c r="J116" s="206" t="s">
        <v>30</v>
      </c>
      <c r="K116" s="206">
        <v>40</v>
      </c>
      <c r="L116" s="212">
        <f>2/40</f>
        <v>0.05</v>
      </c>
      <c r="M116" s="206">
        <f t="shared" ref="M116:M119" si="80">L116*K116</f>
        <v>2</v>
      </c>
      <c r="N116" s="206"/>
      <c r="O116" s="207">
        <v>2</v>
      </c>
      <c r="P116" s="345"/>
      <c r="Q116" s="346"/>
    </row>
    <row r="117" spans="1:17" s="12" customFormat="1" ht="67" customHeight="1">
      <c r="A117" s="257">
        <v>10</v>
      </c>
      <c r="B117" s="287" t="s">
        <v>254</v>
      </c>
      <c r="C117" s="288"/>
      <c r="D117" s="288"/>
      <c r="E117" s="289"/>
      <c r="F117" s="286" t="s">
        <v>55</v>
      </c>
      <c r="G117" s="286" t="s">
        <v>55</v>
      </c>
      <c r="H117" s="343" t="str">
        <f>H114</f>
        <v>BLANC DE BLANC</v>
      </c>
      <c r="I117" s="344" t="e">
        <v>#REF!</v>
      </c>
      <c r="J117" s="206" t="s">
        <v>30</v>
      </c>
      <c r="K117" s="206">
        <v>41</v>
      </c>
      <c r="L117" s="212">
        <f>2/40</f>
        <v>0.05</v>
      </c>
      <c r="M117" s="206">
        <f t="shared" ref="M117" si="81">L117*K117</f>
        <v>2.0500000000000003</v>
      </c>
      <c r="N117" s="206"/>
      <c r="O117" s="207">
        <v>2</v>
      </c>
      <c r="P117" s="345"/>
      <c r="Q117" s="346"/>
    </row>
    <row r="118" spans="1:17" s="12" customFormat="1" ht="67" customHeight="1">
      <c r="A118" s="257">
        <v>11</v>
      </c>
      <c r="B118" s="287" t="s">
        <v>203</v>
      </c>
      <c r="C118" s="288"/>
      <c r="D118" s="288"/>
      <c r="E118" s="289"/>
      <c r="F118" s="286" t="s">
        <v>55</v>
      </c>
      <c r="G118" s="286" t="s">
        <v>55</v>
      </c>
      <c r="H118" s="343" t="s">
        <v>234</v>
      </c>
      <c r="I118" s="344" t="e">
        <v>#REF!</v>
      </c>
      <c r="J118" s="206" t="s">
        <v>30</v>
      </c>
      <c r="K118" s="206">
        <v>14</v>
      </c>
      <c r="L118" s="212">
        <v>0.1</v>
      </c>
      <c r="M118" s="206">
        <v>2</v>
      </c>
      <c r="N118" s="206"/>
      <c r="O118" s="207">
        <v>2</v>
      </c>
      <c r="P118" s="345"/>
      <c r="Q118" s="346"/>
    </row>
    <row r="119" spans="1:17" s="12" customFormat="1" ht="67" customHeight="1">
      <c r="A119" s="257">
        <v>11</v>
      </c>
      <c r="B119" s="287" t="s">
        <v>203</v>
      </c>
      <c r="C119" s="288"/>
      <c r="D119" s="288"/>
      <c r="E119" s="289"/>
      <c r="F119" s="286" t="s">
        <v>55</v>
      </c>
      <c r="G119" s="286" t="s">
        <v>55</v>
      </c>
      <c r="H119" s="343" t="s">
        <v>229</v>
      </c>
      <c r="I119" s="344" t="e">
        <v>#REF!</v>
      </c>
      <c r="J119" s="206" t="s">
        <v>30</v>
      </c>
      <c r="K119" s="206">
        <v>40</v>
      </c>
      <c r="L119" s="212">
        <v>0.1</v>
      </c>
      <c r="M119" s="206">
        <f t="shared" si="80"/>
        <v>4</v>
      </c>
      <c r="N119" s="206"/>
      <c r="O119" s="207">
        <v>4</v>
      </c>
      <c r="P119" s="345"/>
      <c r="Q119" s="346"/>
    </row>
    <row r="120" spans="1:17" s="12" customFormat="1" ht="67" customHeight="1">
      <c r="A120" s="257">
        <v>11</v>
      </c>
      <c r="B120" s="287" t="s">
        <v>203</v>
      </c>
      <c r="C120" s="288"/>
      <c r="D120" s="288"/>
      <c r="E120" s="289"/>
      <c r="F120" s="286" t="s">
        <v>55</v>
      </c>
      <c r="G120" s="286" t="s">
        <v>55</v>
      </c>
      <c r="H120" s="343" t="str">
        <f>H117</f>
        <v>BLANC DE BLANC</v>
      </c>
      <c r="I120" s="344" t="e">
        <v>#REF!</v>
      </c>
      <c r="J120" s="206" t="s">
        <v>30</v>
      </c>
      <c r="K120" s="206">
        <v>41</v>
      </c>
      <c r="L120" s="212">
        <v>0.1</v>
      </c>
      <c r="M120" s="206">
        <f t="shared" ref="M120" si="82">L120*K120</f>
        <v>4.1000000000000005</v>
      </c>
      <c r="N120" s="206"/>
      <c r="O120" s="207">
        <v>4</v>
      </c>
      <c r="P120" s="345"/>
      <c r="Q120" s="346"/>
    </row>
    <row r="121" spans="1:17" s="12" customFormat="1" ht="16" customHeight="1">
      <c r="A121" s="88"/>
      <c r="B121" s="88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</row>
    <row r="122" spans="1:17" s="12" customFormat="1" ht="38" customHeight="1">
      <c r="B122" s="290" t="s">
        <v>66</v>
      </c>
      <c r="C122" s="291"/>
      <c r="D122" s="77"/>
      <c r="E122" s="77"/>
      <c r="F122" s="77"/>
      <c r="G122" s="78"/>
      <c r="H122" s="77"/>
      <c r="I122" s="77"/>
      <c r="J122" s="428" t="s">
        <v>31</v>
      </c>
      <c r="K122" s="428"/>
      <c r="L122" s="428"/>
      <c r="M122" s="428"/>
      <c r="N122" s="428"/>
      <c r="O122" s="42"/>
      <c r="P122" s="42"/>
      <c r="Q122" s="43"/>
    </row>
    <row r="123" spans="1:17" s="88" customFormat="1" ht="39.5" customHeight="1">
      <c r="A123" s="88">
        <v>1</v>
      </c>
      <c r="B123" s="255" t="s">
        <v>213</v>
      </c>
      <c r="C123" s="99" t="s">
        <v>154</v>
      </c>
      <c r="D123" s="12"/>
      <c r="E123" s="12"/>
      <c r="F123" s="12"/>
      <c r="G123" s="44"/>
      <c r="H123" s="44"/>
      <c r="I123" s="44"/>
      <c r="J123" s="44"/>
      <c r="K123" s="16"/>
      <c r="L123" s="16"/>
      <c r="M123" s="44"/>
      <c r="N123" s="44"/>
      <c r="O123" s="44"/>
      <c r="P123" s="44"/>
      <c r="Q123" s="44"/>
    </row>
    <row r="124" spans="1:17" s="12" customFormat="1" ht="34.5" hidden="1" customHeight="1">
      <c r="A124" s="88"/>
      <c r="B124" s="421" t="s">
        <v>49</v>
      </c>
      <c r="C124" s="422"/>
      <c r="D124" s="422"/>
      <c r="E124" s="422"/>
      <c r="F124" s="422"/>
      <c r="G124" s="422"/>
      <c r="H124" s="422"/>
      <c r="I124" s="423"/>
      <c r="J124" s="44"/>
      <c r="K124" s="16"/>
      <c r="L124" s="16"/>
      <c r="M124" s="44"/>
      <c r="N124" s="44"/>
      <c r="O124" s="44"/>
      <c r="P124" s="44"/>
      <c r="Q124" s="44"/>
    </row>
    <row r="125" spans="1:17" s="12" customFormat="1" ht="59.25" hidden="1" customHeight="1">
      <c r="A125" s="88"/>
      <c r="B125" s="387" t="s">
        <v>42</v>
      </c>
      <c r="C125" s="388"/>
      <c r="D125" s="389" t="s">
        <v>54</v>
      </c>
      <c r="E125" s="390"/>
      <c r="F125" s="390"/>
      <c r="G125" s="390"/>
      <c r="H125" s="390"/>
      <c r="I125" s="391"/>
      <c r="J125" s="44"/>
      <c r="K125" s="44"/>
      <c r="L125" s="44"/>
      <c r="M125" s="44"/>
      <c r="N125" s="44"/>
      <c r="O125" s="44"/>
      <c r="P125" s="44"/>
      <c r="Q125" s="44"/>
    </row>
    <row r="126" spans="1:17" s="12" customFormat="1" ht="176.5" hidden="1" customHeight="1">
      <c r="A126" s="88"/>
      <c r="B126" s="392" t="e">
        <f>#REF!</f>
        <v>#REF!</v>
      </c>
      <c r="C126" s="392" t="e">
        <f>#REF!</f>
        <v>#REF!</v>
      </c>
      <c r="D126" s="424" t="s">
        <v>226</v>
      </c>
      <c r="E126" s="425"/>
      <c r="F126" s="425"/>
      <c r="G126" s="425"/>
      <c r="H126" s="425"/>
      <c r="I126" s="426"/>
      <c r="J126" s="44"/>
      <c r="K126" s="44"/>
      <c r="L126" s="44"/>
      <c r="M126" s="44"/>
      <c r="N126" s="44"/>
      <c r="O126" s="44"/>
    </row>
    <row r="127" spans="1:17" s="12" customFormat="1" ht="27.5" hidden="1"/>
    <row r="128" spans="1:17" s="12" customFormat="1" ht="28" hidden="1">
      <c r="A128" s="88"/>
      <c r="B128" s="373"/>
      <c r="C128" s="374"/>
      <c r="D128" s="375"/>
      <c r="E128" s="375"/>
      <c r="F128" s="375"/>
      <c r="G128" s="375"/>
      <c r="H128" s="375"/>
      <c r="I128" s="376"/>
      <c r="J128" s="44"/>
      <c r="K128" s="44"/>
      <c r="L128" s="44"/>
    </row>
    <row r="129" spans="1:17" s="12" customFormat="1" ht="40.5" hidden="1" customHeight="1">
      <c r="A129" s="88"/>
      <c r="B129" s="396"/>
      <c r="C129" s="397"/>
      <c r="D129" s="259" t="s">
        <v>182</v>
      </c>
      <c r="E129" s="259" t="s">
        <v>60</v>
      </c>
      <c r="F129" s="259" t="s">
        <v>10</v>
      </c>
      <c r="G129" s="259" t="s">
        <v>57</v>
      </c>
      <c r="H129" s="259" t="s">
        <v>58</v>
      </c>
      <c r="I129" s="259" t="s">
        <v>59</v>
      </c>
      <c r="J129" s="44"/>
    </row>
    <row r="130" spans="1:17" s="12" customFormat="1" ht="100.5" hidden="1" customHeight="1">
      <c r="A130" s="88"/>
      <c r="B130" s="427" t="s">
        <v>211</v>
      </c>
      <c r="C130" s="427"/>
      <c r="D130" s="393" t="s">
        <v>219</v>
      </c>
      <c r="E130" s="394"/>
      <c r="F130" s="394"/>
      <c r="G130" s="394"/>
      <c r="H130" s="394"/>
      <c r="I130" s="395"/>
      <c r="J130" s="44"/>
    </row>
    <row r="131" spans="1:17" s="12" customFormat="1" ht="149.5" hidden="1" customHeight="1">
      <c r="A131" s="88"/>
      <c r="B131" s="427" t="s">
        <v>204</v>
      </c>
      <c r="C131" s="427"/>
      <c r="D131" s="393" t="s">
        <v>227</v>
      </c>
      <c r="E131" s="394"/>
      <c r="F131" s="394"/>
      <c r="G131" s="394"/>
      <c r="H131" s="394"/>
      <c r="I131" s="395"/>
      <c r="J131" s="44"/>
    </row>
    <row r="132" spans="1:17" s="12" customFormat="1" ht="12.75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44"/>
      <c r="K132" s="44"/>
      <c r="L132" s="44"/>
      <c r="M132" s="44"/>
      <c r="N132" s="44"/>
      <c r="O132" s="44"/>
      <c r="P132" s="44"/>
      <c r="Q132" s="44"/>
    </row>
    <row r="133" spans="1:17" s="88" customFormat="1" ht="38" customHeight="1">
      <c r="A133" s="13">
        <v>2</v>
      </c>
      <c r="B133" s="255" t="s">
        <v>214</v>
      </c>
      <c r="C133" s="371" t="s">
        <v>202</v>
      </c>
      <c r="D133" s="371"/>
      <c r="E133" s="371"/>
      <c r="F133" s="371"/>
      <c r="G133" s="44"/>
      <c r="H133" s="44"/>
      <c r="I133" s="44"/>
      <c r="J133" s="44"/>
      <c r="K133" s="16"/>
      <c r="L133" s="16"/>
      <c r="M133" s="44"/>
      <c r="N133" s="44"/>
      <c r="O133" s="44"/>
      <c r="P133" s="44"/>
      <c r="Q133" s="44"/>
    </row>
    <row r="134" spans="1:17" s="12" customFormat="1" ht="28" hidden="1">
      <c r="A134" s="88"/>
      <c r="B134" s="373" t="s">
        <v>49</v>
      </c>
      <c r="C134" s="374"/>
      <c r="D134" s="374"/>
      <c r="E134" s="374"/>
      <c r="F134" s="374"/>
      <c r="G134" s="374"/>
      <c r="H134" s="374"/>
      <c r="I134" s="377"/>
      <c r="J134" s="44"/>
      <c r="K134" s="16"/>
      <c r="L134" s="16"/>
      <c r="M134" s="44"/>
      <c r="N134" s="44"/>
      <c r="O134" s="44"/>
      <c r="P134" s="44"/>
      <c r="Q134" s="44"/>
    </row>
    <row r="135" spans="1:17" s="12" customFormat="1" ht="63" hidden="1" customHeight="1">
      <c r="A135" s="88"/>
      <c r="B135" s="379" t="s">
        <v>42</v>
      </c>
      <c r="C135" s="380"/>
      <c r="D135" s="381" t="s">
        <v>69</v>
      </c>
      <c r="E135" s="382"/>
      <c r="F135" s="382"/>
      <c r="G135" s="382"/>
      <c r="H135" s="382"/>
      <c r="I135" s="383"/>
      <c r="J135" s="44"/>
      <c r="K135" s="44"/>
      <c r="L135" s="44"/>
      <c r="M135" s="44"/>
      <c r="N135" s="44"/>
      <c r="O135" s="44"/>
      <c r="P135" s="44"/>
      <c r="Q135" s="44"/>
    </row>
    <row r="136" spans="1:17" s="12" customFormat="1" ht="72" hidden="1" customHeight="1">
      <c r="A136" s="88"/>
      <c r="B136" s="378" t="e">
        <f>#REF!</f>
        <v>#REF!</v>
      </c>
      <c r="C136" s="378" t="e">
        <f>#REF!</f>
        <v>#REF!</v>
      </c>
      <c r="D136" s="384" t="s">
        <v>178</v>
      </c>
      <c r="E136" s="385"/>
      <c r="F136" s="385"/>
      <c r="G136" s="385"/>
      <c r="H136" s="385"/>
      <c r="I136" s="386"/>
      <c r="J136" s="44"/>
      <c r="K136" s="44"/>
      <c r="L136" s="44"/>
      <c r="M136" s="44"/>
      <c r="N136" s="44"/>
      <c r="O136" s="44"/>
    </row>
    <row r="137" spans="1:17" s="12" customFormat="1" ht="29.15" hidden="1" customHeight="1">
      <c r="A137" s="88"/>
      <c r="B137" s="213"/>
      <c r="C137" s="214"/>
      <c r="D137" s="215"/>
      <c r="E137" s="202"/>
      <c r="F137" s="202"/>
      <c r="G137" s="202"/>
      <c r="H137" s="202"/>
      <c r="I137" s="203"/>
      <c r="J137" s="44"/>
      <c r="K137" s="44"/>
      <c r="L137" s="44"/>
      <c r="M137" s="44"/>
      <c r="N137" s="44"/>
      <c r="O137" s="44"/>
    </row>
    <row r="138" spans="1:17" s="12" customFormat="1" ht="28" hidden="1">
      <c r="A138" s="88"/>
      <c r="B138" s="373" t="s">
        <v>70</v>
      </c>
      <c r="C138" s="374"/>
      <c r="D138" s="375"/>
      <c r="E138" s="375"/>
      <c r="F138" s="375"/>
      <c r="G138" s="375"/>
      <c r="H138" s="375"/>
      <c r="I138" s="376"/>
      <c r="J138" s="44"/>
      <c r="K138" s="44"/>
      <c r="L138" s="44"/>
    </row>
    <row r="139" spans="1:17" s="12" customFormat="1" ht="56.25" hidden="1" customHeight="1">
      <c r="A139" s="88"/>
      <c r="B139" s="396"/>
      <c r="C139" s="397"/>
      <c r="D139" s="259" t="s">
        <v>182</v>
      </c>
      <c r="E139" s="259" t="s">
        <v>60</v>
      </c>
      <c r="F139" s="259" t="s">
        <v>10</v>
      </c>
      <c r="G139" s="259" t="s">
        <v>57</v>
      </c>
      <c r="H139" s="259" t="s">
        <v>58</v>
      </c>
      <c r="I139" s="259" t="s">
        <v>59</v>
      </c>
      <c r="J139" s="44"/>
    </row>
    <row r="140" spans="1:17" s="12" customFormat="1" ht="67.5" hidden="1" customHeight="1">
      <c r="A140" s="88"/>
      <c r="B140" s="398" t="s">
        <v>183</v>
      </c>
      <c r="C140" s="398"/>
      <c r="D140" s="195"/>
      <c r="E140" s="196"/>
      <c r="F140" s="196"/>
      <c r="G140" s="196"/>
      <c r="H140" s="196"/>
      <c r="I140" s="196"/>
      <c r="J140" s="44"/>
    </row>
    <row r="141" spans="1:17" s="88" customFormat="1" ht="48.65" customHeight="1">
      <c r="A141" s="13">
        <v>3</v>
      </c>
      <c r="B141" s="255" t="s">
        <v>215</v>
      </c>
      <c r="C141" s="99" t="s">
        <v>220</v>
      </c>
      <c r="D141" s="15"/>
      <c r="E141" s="15"/>
      <c r="F141" s="15"/>
      <c r="G141" s="44"/>
      <c r="H141" s="44"/>
      <c r="I141" s="44"/>
      <c r="J141" s="44"/>
      <c r="K141" s="16"/>
      <c r="L141" s="16"/>
      <c r="M141" s="44"/>
      <c r="N141" s="44"/>
      <c r="O141" s="44"/>
      <c r="P141" s="44"/>
      <c r="Q141" s="44"/>
    </row>
    <row r="142" spans="1:17" s="12" customFormat="1" ht="36.65" hidden="1" customHeight="1">
      <c r="A142" s="88"/>
      <c r="B142" s="387" t="s">
        <v>42</v>
      </c>
      <c r="C142" s="388"/>
      <c r="D142" s="389" t="s">
        <v>210</v>
      </c>
      <c r="E142" s="390"/>
      <c r="F142" s="390"/>
      <c r="G142" s="390"/>
      <c r="H142" s="390"/>
      <c r="I142" s="391"/>
      <c r="J142" s="44"/>
      <c r="K142" s="44"/>
      <c r="L142" s="44"/>
      <c r="M142" s="44"/>
      <c r="N142" s="44"/>
      <c r="O142" s="44"/>
      <c r="P142" s="44"/>
      <c r="Q142" s="44"/>
    </row>
    <row r="143" spans="1:17" s="12" customFormat="1" ht="182" hidden="1" customHeight="1">
      <c r="A143" s="88"/>
      <c r="B143" s="392" t="e">
        <f>#REF!</f>
        <v>#REF!</v>
      </c>
      <c r="C143" s="392" t="e">
        <f>#REF!</f>
        <v>#REF!</v>
      </c>
      <c r="D143" s="393" t="s">
        <v>216</v>
      </c>
      <c r="E143" s="394"/>
      <c r="F143" s="394"/>
      <c r="G143" s="394"/>
      <c r="H143" s="394"/>
      <c r="I143" s="395"/>
      <c r="J143" s="44"/>
    </row>
    <row r="144" spans="1:17" s="12" customFormat="1" ht="27.5">
      <c r="A144" s="88"/>
      <c r="B144" s="88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</row>
    <row r="145" spans="1:17" s="12" customFormat="1" ht="29.25" customHeight="1">
      <c r="B145" s="372" t="s">
        <v>78</v>
      </c>
      <c r="C145" s="372"/>
      <c r="D145" s="372"/>
      <c r="E145" s="372"/>
      <c r="G145" s="44"/>
      <c r="N145" s="43"/>
      <c r="O145" s="42"/>
      <c r="P145" s="42"/>
      <c r="Q145" s="43"/>
    </row>
    <row r="146" spans="1:17" s="12" customFormat="1" ht="35.25" customHeight="1">
      <c r="A146" s="88">
        <v>1</v>
      </c>
      <c r="B146" s="94" t="s">
        <v>207</v>
      </c>
      <c r="C146" s="88"/>
      <c r="D146" s="88"/>
      <c r="G146" s="44"/>
      <c r="N146" s="43"/>
      <c r="O146" s="42"/>
      <c r="P146" s="42"/>
      <c r="Q146" s="43"/>
    </row>
    <row r="147" spans="1:17" s="12" customFormat="1" ht="35.25" customHeight="1">
      <c r="A147" s="88">
        <v>2</v>
      </c>
      <c r="B147" s="94" t="s">
        <v>208</v>
      </c>
      <c r="C147" s="88"/>
      <c r="D147" s="88"/>
      <c r="G147" s="44"/>
      <c r="N147" s="43"/>
      <c r="O147" s="42"/>
      <c r="P147" s="42"/>
      <c r="Q147" s="43"/>
    </row>
    <row r="148" spans="1:17" s="12" customFormat="1" ht="35.25" customHeight="1">
      <c r="A148" s="88">
        <v>3</v>
      </c>
      <c r="B148" s="94" t="s">
        <v>209</v>
      </c>
      <c r="C148" s="88"/>
      <c r="D148" s="88"/>
      <c r="G148" s="44"/>
      <c r="N148" s="43"/>
      <c r="O148" s="42"/>
      <c r="P148" s="42"/>
      <c r="Q148" s="43"/>
    </row>
    <row r="149" spans="1:17" s="15" customFormat="1" ht="72.650000000000006" customHeight="1">
      <c r="A149" s="13"/>
      <c r="B149" s="308" t="s">
        <v>61</v>
      </c>
      <c r="C149" s="260" t="s">
        <v>182</v>
      </c>
      <c r="D149" s="260" t="s">
        <v>60</v>
      </c>
      <c r="E149" s="260" t="s">
        <v>10</v>
      </c>
      <c r="F149" s="260" t="s">
        <v>57</v>
      </c>
      <c r="G149" s="260" t="s">
        <v>58</v>
      </c>
      <c r="H149" s="260" t="s">
        <v>59</v>
      </c>
      <c r="I149" s="260" t="s">
        <v>11</v>
      </c>
      <c r="M149" s="47"/>
      <c r="N149" s="48"/>
      <c r="O149" s="48"/>
      <c r="P149" s="47"/>
    </row>
    <row r="150" spans="1:17" s="15" customFormat="1" ht="72.650000000000006" customHeight="1">
      <c r="A150" s="13"/>
      <c r="B150" s="309" t="s">
        <v>62</v>
      </c>
      <c r="C150" s="207">
        <f>F32</f>
        <v>0</v>
      </c>
      <c r="D150" s="207">
        <f t="shared" ref="D150:H150" si="83">G32</f>
        <v>89</v>
      </c>
      <c r="E150" s="207">
        <f t="shared" si="83"/>
        <v>6</v>
      </c>
      <c r="F150" s="207">
        <f t="shared" si="83"/>
        <v>0</v>
      </c>
      <c r="G150" s="207">
        <f t="shared" si="83"/>
        <v>0</v>
      </c>
      <c r="H150" s="207">
        <f t="shared" si="83"/>
        <v>0</v>
      </c>
      <c r="I150" s="207">
        <f>SUM(C150:H150)</f>
        <v>95</v>
      </c>
      <c r="M150" s="47"/>
      <c r="N150" s="48"/>
      <c r="O150" s="48"/>
      <c r="P150" s="47"/>
    </row>
    <row r="151" spans="1:17" s="95" customFormat="1" ht="219" customHeight="1">
      <c r="A151" s="370" t="s">
        <v>289</v>
      </c>
      <c r="B151" s="370"/>
      <c r="C151" s="370"/>
      <c r="D151" s="370"/>
      <c r="E151" s="370"/>
      <c r="F151" s="370"/>
      <c r="G151" s="370"/>
      <c r="H151" s="370"/>
      <c r="I151" s="370"/>
      <c r="J151" s="370"/>
      <c r="K151" s="370"/>
      <c r="L151" s="370"/>
      <c r="M151" s="370"/>
      <c r="N151" s="370"/>
      <c r="O151" s="370"/>
      <c r="P151" s="370"/>
      <c r="Q151" s="370"/>
    </row>
    <row r="152" spans="1:17" s="95" customFormat="1" ht="133" customHeight="1">
      <c r="G152" s="96"/>
    </row>
    <row r="153" spans="1:17" s="95" customFormat="1" ht="27.5">
      <c r="G153" s="96"/>
    </row>
    <row r="154" spans="1:17" s="95" customFormat="1" ht="27.5">
      <c r="G154" s="96"/>
    </row>
    <row r="155" spans="1:17" s="95" customFormat="1" ht="27.5">
      <c r="G155" s="96"/>
    </row>
    <row r="156" spans="1:17" s="95" customFormat="1" ht="27.5">
      <c r="G156" s="96"/>
    </row>
    <row r="157" spans="1:17" s="95" customFormat="1" ht="27.5">
      <c r="G157" s="96"/>
    </row>
    <row r="158" spans="1:17" s="95" customFormat="1" ht="27.5">
      <c r="G158" s="96"/>
    </row>
    <row r="159" spans="1:17" s="95" customFormat="1" ht="27.5">
      <c r="G159" s="96"/>
    </row>
    <row r="160" spans="1:17" s="95" customFormat="1" ht="27.5">
      <c r="G160" s="96"/>
    </row>
    <row r="161" spans="7:7" s="95" customFormat="1" ht="27.5">
      <c r="G161" s="96"/>
    </row>
    <row r="162" spans="7:7" s="95" customFormat="1" ht="27.5">
      <c r="G162" s="96"/>
    </row>
    <row r="163" spans="7:7" s="95" customFormat="1" ht="27.5">
      <c r="G163" s="96"/>
    </row>
    <row r="164" spans="7:7" s="95" customFormat="1" ht="27.5">
      <c r="G164" s="96"/>
    </row>
    <row r="165" spans="7:7" s="95" customFormat="1" ht="27.5">
      <c r="G165" s="96"/>
    </row>
    <row r="166" spans="7:7" s="95" customFormat="1" ht="27.5">
      <c r="G166" s="96"/>
    </row>
    <row r="167" spans="7:7" s="95" customFormat="1" ht="27.5">
      <c r="G167" s="96"/>
    </row>
    <row r="168" spans="7:7" s="95" customFormat="1" ht="27.5">
      <c r="G168" s="96"/>
    </row>
    <row r="169" spans="7:7" s="95" customFormat="1" ht="27.5">
      <c r="G169" s="96"/>
    </row>
    <row r="170" spans="7:7" s="95" customFormat="1" ht="27.5">
      <c r="G170" s="96"/>
    </row>
    <row r="171" spans="7:7" s="95" customFormat="1" ht="27.5">
      <c r="G171" s="96"/>
    </row>
    <row r="172" spans="7:7" s="95" customFormat="1" ht="27.5">
      <c r="G172" s="96"/>
    </row>
    <row r="173" spans="7:7" s="95" customFormat="1" ht="27.5">
      <c r="G173" s="96"/>
    </row>
  </sheetData>
  <autoFilter ref="A50:R123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254">
    <mergeCell ref="H118:I118"/>
    <mergeCell ref="P118:Q118"/>
    <mergeCell ref="H119:I119"/>
    <mergeCell ref="P119:Q119"/>
    <mergeCell ref="H113:I113"/>
    <mergeCell ref="P113:Q113"/>
    <mergeCell ref="H115:I115"/>
    <mergeCell ref="P115:Q115"/>
    <mergeCell ref="H116:I116"/>
    <mergeCell ref="P116:Q116"/>
    <mergeCell ref="H117:I117"/>
    <mergeCell ref="P117:Q117"/>
    <mergeCell ref="B68:E68"/>
    <mergeCell ref="H68:I68"/>
    <mergeCell ref="P68:Q68"/>
    <mergeCell ref="A83:Q83"/>
    <mergeCell ref="B92:E92"/>
    <mergeCell ref="H92:I92"/>
    <mergeCell ref="P92:Q92"/>
    <mergeCell ref="B93:E93"/>
    <mergeCell ref="H85:I85"/>
    <mergeCell ref="H93:I93"/>
    <mergeCell ref="P93:Q93"/>
    <mergeCell ref="B78:E78"/>
    <mergeCell ref="H78:I78"/>
    <mergeCell ref="P78:Q78"/>
    <mergeCell ref="B75:E75"/>
    <mergeCell ref="H75:I75"/>
    <mergeCell ref="P75:Q75"/>
    <mergeCell ref="B74:E74"/>
    <mergeCell ref="H74:I74"/>
    <mergeCell ref="P74:Q74"/>
    <mergeCell ref="B77:E77"/>
    <mergeCell ref="H77:I77"/>
    <mergeCell ref="P77:Q77"/>
    <mergeCell ref="B69:E69"/>
    <mergeCell ref="J122:N122"/>
    <mergeCell ref="P98:Q98"/>
    <mergeCell ref="P95:Q95"/>
    <mergeCell ref="B98:E98"/>
    <mergeCell ref="H98:I98"/>
    <mergeCell ref="H95:I95"/>
    <mergeCell ref="B95:E95"/>
    <mergeCell ref="B96:E96"/>
    <mergeCell ref="H96:I96"/>
    <mergeCell ref="P96:Q96"/>
    <mergeCell ref="B101:E101"/>
    <mergeCell ref="H101:I101"/>
    <mergeCell ref="P101:Q101"/>
    <mergeCell ref="B99:E99"/>
    <mergeCell ref="H99:I99"/>
    <mergeCell ref="P99:Q99"/>
    <mergeCell ref="B102:E102"/>
    <mergeCell ref="H102:I102"/>
    <mergeCell ref="P102:Q102"/>
    <mergeCell ref="B106:E106"/>
    <mergeCell ref="H106:I106"/>
    <mergeCell ref="P106:Q106"/>
    <mergeCell ref="B107:E107"/>
    <mergeCell ref="H107:I107"/>
    <mergeCell ref="B124:I124"/>
    <mergeCell ref="B125:C125"/>
    <mergeCell ref="D125:I125"/>
    <mergeCell ref="B126:C126"/>
    <mergeCell ref="D126:I126"/>
    <mergeCell ref="B128:I128"/>
    <mergeCell ref="B130:C130"/>
    <mergeCell ref="D130:I130"/>
    <mergeCell ref="B131:C131"/>
    <mergeCell ref="D131:I131"/>
    <mergeCell ref="B129:C129"/>
    <mergeCell ref="N1:O1"/>
    <mergeCell ref="P1:Q1"/>
    <mergeCell ref="N2:O2"/>
    <mergeCell ref="P2:Q2"/>
    <mergeCell ref="N3:O3"/>
    <mergeCell ref="P3:Q3"/>
    <mergeCell ref="N35:Q35"/>
    <mergeCell ref="A35:C35"/>
    <mergeCell ref="D8:F8"/>
    <mergeCell ref="M11:Q11"/>
    <mergeCell ref="D33:Q34"/>
    <mergeCell ref="D11:F11"/>
    <mergeCell ref="B13:F13"/>
    <mergeCell ref="M5:M8"/>
    <mergeCell ref="G5:L8"/>
    <mergeCell ref="A36:Q36"/>
    <mergeCell ref="B37:C37"/>
    <mergeCell ref="B58:E58"/>
    <mergeCell ref="P50:Q50"/>
    <mergeCell ref="P54:Q54"/>
    <mergeCell ref="P55:Q55"/>
    <mergeCell ref="H55:I55"/>
    <mergeCell ref="H58:I58"/>
    <mergeCell ref="P58:Q58"/>
    <mergeCell ref="B55:E55"/>
    <mergeCell ref="A48:Q48"/>
    <mergeCell ref="H54:I54"/>
    <mergeCell ref="A50:E50"/>
    <mergeCell ref="B54:E54"/>
    <mergeCell ref="H50:I50"/>
    <mergeCell ref="B57:E57"/>
    <mergeCell ref="H57:I57"/>
    <mergeCell ref="P57:Q57"/>
    <mergeCell ref="A44:Q44"/>
    <mergeCell ref="B39:C39"/>
    <mergeCell ref="N39:Q39"/>
    <mergeCell ref="B43:C43"/>
    <mergeCell ref="N43:Q43"/>
    <mergeCell ref="B47:C47"/>
    <mergeCell ref="H69:I69"/>
    <mergeCell ref="P69:Q69"/>
    <mergeCell ref="A151:Q151"/>
    <mergeCell ref="C133:F133"/>
    <mergeCell ref="B145:E145"/>
    <mergeCell ref="B138:I138"/>
    <mergeCell ref="B134:I134"/>
    <mergeCell ref="B136:C136"/>
    <mergeCell ref="B135:C135"/>
    <mergeCell ref="D135:I135"/>
    <mergeCell ref="D136:I136"/>
    <mergeCell ref="B142:C142"/>
    <mergeCell ref="D142:I142"/>
    <mergeCell ref="B143:C143"/>
    <mergeCell ref="D143:I143"/>
    <mergeCell ref="B139:C139"/>
    <mergeCell ref="B140:C140"/>
    <mergeCell ref="P87:Q87"/>
    <mergeCell ref="B90:E90"/>
    <mergeCell ref="H90:I90"/>
    <mergeCell ref="P90:Q90"/>
    <mergeCell ref="A85:E85"/>
    <mergeCell ref="P85:Q85"/>
    <mergeCell ref="B73:E73"/>
    <mergeCell ref="N37:Q37"/>
    <mergeCell ref="B38:C38"/>
    <mergeCell ref="N38:Q38"/>
    <mergeCell ref="B52:E52"/>
    <mergeCell ref="H52:I52"/>
    <mergeCell ref="P52:Q52"/>
    <mergeCell ref="B51:E51"/>
    <mergeCell ref="H51:I51"/>
    <mergeCell ref="P51:Q51"/>
    <mergeCell ref="A40:Q40"/>
    <mergeCell ref="B41:C41"/>
    <mergeCell ref="N41:Q41"/>
    <mergeCell ref="B42:C42"/>
    <mergeCell ref="N42:Q42"/>
    <mergeCell ref="N47:Q47"/>
    <mergeCell ref="B45:C45"/>
    <mergeCell ref="N45:Q45"/>
    <mergeCell ref="B46:C46"/>
    <mergeCell ref="N46:Q46"/>
    <mergeCell ref="B53:E53"/>
    <mergeCell ref="H53:I53"/>
    <mergeCell ref="P53:Q53"/>
    <mergeCell ref="B56:E56"/>
    <mergeCell ref="H56:I56"/>
    <mergeCell ref="P56:Q56"/>
    <mergeCell ref="B59:E59"/>
    <mergeCell ref="H59:I59"/>
    <mergeCell ref="P59:Q59"/>
    <mergeCell ref="B60:E60"/>
    <mergeCell ref="H60:I60"/>
    <mergeCell ref="P60:Q60"/>
    <mergeCell ref="B63:E63"/>
    <mergeCell ref="H63:I63"/>
    <mergeCell ref="P63:Q63"/>
    <mergeCell ref="B70:E70"/>
    <mergeCell ref="H70:I70"/>
    <mergeCell ref="P70:Q70"/>
    <mergeCell ref="A67:E67"/>
    <mergeCell ref="H67:I67"/>
    <mergeCell ref="P67:Q67"/>
    <mergeCell ref="B62:E62"/>
    <mergeCell ref="H62:I62"/>
    <mergeCell ref="P62:Q62"/>
    <mergeCell ref="B65:E65"/>
    <mergeCell ref="H65:I65"/>
    <mergeCell ref="P65:Q65"/>
    <mergeCell ref="B61:E61"/>
    <mergeCell ref="H61:I61"/>
    <mergeCell ref="P61:Q61"/>
    <mergeCell ref="B64:E64"/>
    <mergeCell ref="H64:I64"/>
    <mergeCell ref="P64:Q64"/>
    <mergeCell ref="H73:I73"/>
    <mergeCell ref="P73:Q73"/>
    <mergeCell ref="B76:E76"/>
    <mergeCell ref="H76:I76"/>
    <mergeCell ref="P76:Q76"/>
    <mergeCell ref="B72:E72"/>
    <mergeCell ref="H72:I72"/>
    <mergeCell ref="P72:Q72"/>
    <mergeCell ref="B71:E71"/>
    <mergeCell ref="H71:I71"/>
    <mergeCell ref="P71:Q71"/>
    <mergeCell ref="H110:I110"/>
    <mergeCell ref="P110:Q110"/>
    <mergeCell ref="H112:I112"/>
    <mergeCell ref="P112:Q112"/>
    <mergeCell ref="A105:E105"/>
    <mergeCell ref="H105:I105"/>
    <mergeCell ref="P105:Q105"/>
    <mergeCell ref="B79:E79"/>
    <mergeCell ref="H79:I79"/>
    <mergeCell ref="P79:Q79"/>
    <mergeCell ref="B88:E88"/>
    <mergeCell ref="H88:I88"/>
    <mergeCell ref="P88:Q88"/>
    <mergeCell ref="B91:E91"/>
    <mergeCell ref="H91:I91"/>
    <mergeCell ref="P91:Q91"/>
    <mergeCell ref="B89:E89"/>
    <mergeCell ref="H89:I89"/>
    <mergeCell ref="P89:Q89"/>
    <mergeCell ref="B86:E86"/>
    <mergeCell ref="H86:I86"/>
    <mergeCell ref="P86:Q86"/>
    <mergeCell ref="B87:E87"/>
    <mergeCell ref="H87:I87"/>
    <mergeCell ref="B97:E97"/>
    <mergeCell ref="H97:I97"/>
    <mergeCell ref="P97:Q97"/>
    <mergeCell ref="B100:E100"/>
    <mergeCell ref="H100:I100"/>
    <mergeCell ref="P100:Q100"/>
    <mergeCell ref="P107:Q107"/>
    <mergeCell ref="H109:I109"/>
    <mergeCell ref="P109:Q109"/>
    <mergeCell ref="H120:I120"/>
    <mergeCell ref="P120:Q120"/>
    <mergeCell ref="B80:E80"/>
    <mergeCell ref="H80:I80"/>
    <mergeCell ref="P80:Q80"/>
    <mergeCell ref="B81:E81"/>
    <mergeCell ref="H81:I81"/>
    <mergeCell ref="P81:Q81"/>
    <mergeCell ref="B82:E82"/>
    <mergeCell ref="H82:I82"/>
    <mergeCell ref="P82:Q82"/>
    <mergeCell ref="B103:E103"/>
    <mergeCell ref="H103:I103"/>
    <mergeCell ref="P103:Q103"/>
    <mergeCell ref="B108:E108"/>
    <mergeCell ref="H108:I108"/>
    <mergeCell ref="P108:Q108"/>
    <mergeCell ref="H111:I111"/>
    <mergeCell ref="P111:Q111"/>
    <mergeCell ref="H114:I114"/>
    <mergeCell ref="P114:Q114"/>
    <mergeCell ref="B94:E94"/>
    <mergeCell ref="H94:I94"/>
    <mergeCell ref="P94:Q94"/>
  </mergeCells>
  <phoneticPr fontId="96" type="noConversion"/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6" manualBreakCount="6">
    <brk id="33" max="16" man="1"/>
    <brk id="48" max="16" man="1"/>
    <brk id="65" max="16" man="1"/>
    <brk id="83" max="16" man="1"/>
    <brk id="103" max="16" man="1"/>
    <brk id="120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401" t="s">
        <v>73</v>
      </c>
      <c r="N1" s="401" t="s">
        <v>73</v>
      </c>
      <c r="O1" s="402" t="s">
        <v>74</v>
      </c>
      <c r="P1" s="402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401" t="s">
        <v>75</v>
      </c>
      <c r="N2" s="401" t="s">
        <v>75</v>
      </c>
      <c r="O2" s="403" t="s">
        <v>76</v>
      </c>
      <c r="P2" s="403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401" t="s">
        <v>77</v>
      </c>
      <c r="N3" s="401" t="s">
        <v>77</v>
      </c>
      <c r="O3" s="404" t="s">
        <v>79</v>
      </c>
      <c r="P3" s="402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08" t="s">
        <v>139</v>
      </c>
      <c r="H5" s="509"/>
      <c r="I5" s="509"/>
      <c r="J5" s="509"/>
      <c r="K5" s="509"/>
      <c r="L5" s="510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11"/>
      <c r="H6" s="512"/>
      <c r="I6" s="512"/>
      <c r="J6" s="512"/>
      <c r="K6" s="512"/>
      <c r="L6" s="513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11"/>
      <c r="H7" s="512"/>
      <c r="I7" s="512"/>
      <c r="J7" s="512"/>
      <c r="K7" s="512"/>
      <c r="L7" s="513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405" t="s">
        <v>142</v>
      </c>
      <c r="E8" s="405"/>
      <c r="F8" s="405"/>
      <c r="G8" s="514"/>
      <c r="H8" s="515"/>
      <c r="I8" s="515"/>
      <c r="J8" s="515"/>
      <c r="K8" s="515"/>
      <c r="L8" s="516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08">
        <v>44964</v>
      </c>
      <c r="E11" s="409"/>
      <c r="F11" s="409"/>
      <c r="G11" s="22"/>
      <c r="H11" s="23"/>
      <c r="I11" s="20"/>
      <c r="J11" s="20" t="s">
        <v>4</v>
      </c>
      <c r="K11" s="20"/>
      <c r="L11" s="517" t="s">
        <v>128</v>
      </c>
      <c r="M11" s="517"/>
      <c r="N11" s="517"/>
      <c r="O11" s="517"/>
      <c r="P11" s="517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10"/>
      <c r="C13" s="410"/>
      <c r="D13" s="410"/>
      <c r="E13" s="410"/>
      <c r="F13" s="410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00" t="s">
        <v>147</v>
      </c>
      <c r="E28" s="500"/>
      <c r="F28" s="500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00" t="str">
        <f>+D28</f>
        <v>WASHED BURGUNDY</v>
      </c>
      <c r="E29" s="500"/>
      <c r="F29" s="500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01" t="str">
        <f>+D29</f>
        <v>WASHED BURGUNDY</v>
      </c>
      <c r="E30" s="501"/>
      <c r="F30" s="501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07" t="s">
        <v>130</v>
      </c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</row>
    <row r="44" spans="1:16" s="1" customFormat="1" ht="59.15" customHeight="1" thickBot="1">
      <c r="B44" s="75" t="s">
        <v>14</v>
      </c>
      <c r="C44" s="3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</row>
    <row r="45" spans="1:16" s="33" customFormat="1" ht="100.5" thickBot="1">
      <c r="A45" s="503" t="s">
        <v>15</v>
      </c>
      <c r="B45" s="504"/>
      <c r="C45" s="504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05" t="s">
        <v>51</v>
      </c>
      <c r="N45" s="506"/>
      <c r="O45" s="506"/>
      <c r="P45" s="507"/>
    </row>
    <row r="46" spans="1:16" s="43" customFormat="1" ht="45.75" hidden="1" customHeight="1">
      <c r="A46" s="497" t="str">
        <f>D18</f>
        <v>BLACK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N46" s="498"/>
      <c r="O46" s="498"/>
      <c r="P46" s="499"/>
    </row>
    <row r="47" spans="1:16" s="139" customFormat="1" ht="120" hidden="1" customHeight="1">
      <c r="A47" s="115">
        <v>1</v>
      </c>
      <c r="B47" s="492" t="str">
        <f>$L$11</f>
        <v>100% DRY COTTON FLEECE 410GSM</v>
      </c>
      <c r="C47" s="492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93"/>
      <c r="N47" s="494"/>
      <c r="O47" s="494"/>
      <c r="P47" s="495"/>
    </row>
    <row r="48" spans="1:16" s="139" customFormat="1" ht="89.25" hidden="1" customHeight="1">
      <c r="A48" s="144">
        <v>2</v>
      </c>
      <c r="B48" s="492" t="s">
        <v>149</v>
      </c>
      <c r="C48" s="492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93"/>
      <c r="N48" s="494"/>
      <c r="O48" s="494"/>
      <c r="P48" s="495"/>
    </row>
    <row r="49" spans="1:16" s="139" customFormat="1" ht="129" hidden="1" customHeight="1">
      <c r="A49" s="115">
        <v>3</v>
      </c>
      <c r="B49" s="496" t="s">
        <v>126</v>
      </c>
      <c r="C49" s="496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93"/>
      <c r="N49" s="494"/>
      <c r="O49" s="494"/>
      <c r="P49" s="495"/>
    </row>
    <row r="50" spans="1:16" s="43" customFormat="1" ht="51.75" customHeight="1">
      <c r="A50" s="489" t="str">
        <f>D23</f>
        <v>GREY HEATHER</v>
      </c>
      <c r="B50" s="490"/>
      <c r="C50" s="490"/>
      <c r="D50" s="490"/>
      <c r="E50" s="490"/>
      <c r="F50" s="490"/>
      <c r="G50" s="490"/>
      <c r="H50" s="490"/>
      <c r="I50" s="490"/>
      <c r="J50" s="490"/>
      <c r="K50" s="490"/>
      <c r="L50" s="490"/>
      <c r="M50" s="490"/>
      <c r="N50" s="490"/>
      <c r="O50" s="490"/>
      <c r="P50" s="491"/>
    </row>
    <row r="51" spans="1:16" s="139" customFormat="1" ht="186.75" customHeight="1">
      <c r="A51" s="115">
        <v>1</v>
      </c>
      <c r="B51" s="492" t="str">
        <f>$L$11</f>
        <v>100% DRY COTTON FLEECE 410GSM</v>
      </c>
      <c r="C51" s="492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93" t="s">
        <v>177</v>
      </c>
      <c r="N51" s="494"/>
      <c r="O51" s="494"/>
      <c r="P51" s="495"/>
    </row>
    <row r="52" spans="1:16" s="139" customFormat="1" ht="186.75" customHeight="1">
      <c r="A52" s="144">
        <v>2</v>
      </c>
      <c r="B52" s="492" t="s">
        <v>149</v>
      </c>
      <c r="C52" s="492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93" t="s">
        <v>168</v>
      </c>
      <c r="N52" s="494"/>
      <c r="O52" s="494"/>
      <c r="P52" s="495"/>
    </row>
    <row r="53" spans="1:16" s="139" customFormat="1" ht="186.75" customHeight="1">
      <c r="A53" s="115">
        <v>3</v>
      </c>
      <c r="B53" s="496" t="s">
        <v>126</v>
      </c>
      <c r="C53" s="496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93" t="s">
        <v>169</v>
      </c>
      <c r="N53" s="494"/>
      <c r="O53" s="494"/>
      <c r="P53" s="495"/>
    </row>
    <row r="54" spans="1:16" s="43" customFormat="1" ht="51.75" hidden="1" customHeight="1">
      <c r="A54" s="489" t="str">
        <f>D28</f>
        <v>WASHED BURGUNDY</v>
      </c>
      <c r="B54" s="490"/>
      <c r="C54" s="490"/>
      <c r="D54" s="490"/>
      <c r="E54" s="490"/>
      <c r="F54" s="490"/>
      <c r="G54" s="490"/>
      <c r="H54" s="490"/>
      <c r="I54" s="490"/>
      <c r="J54" s="490"/>
      <c r="K54" s="490"/>
      <c r="L54" s="490"/>
      <c r="M54" s="490"/>
      <c r="N54" s="490"/>
      <c r="O54" s="490"/>
      <c r="P54" s="491"/>
    </row>
    <row r="55" spans="1:16" s="139" customFormat="1" ht="96.75" hidden="1" customHeight="1">
      <c r="A55" s="115">
        <v>1</v>
      </c>
      <c r="B55" s="492" t="str">
        <f>$L$11</f>
        <v>100% DRY COTTON FLEECE 410GSM</v>
      </c>
      <c r="C55" s="492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93"/>
      <c r="N55" s="494"/>
      <c r="O55" s="494"/>
      <c r="P55" s="495"/>
    </row>
    <row r="56" spans="1:16" s="139" customFormat="1" ht="70.5" hidden="1" customHeight="1">
      <c r="A56" s="144">
        <v>2</v>
      </c>
      <c r="B56" s="492" t="s">
        <v>149</v>
      </c>
      <c r="C56" s="492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93"/>
      <c r="N56" s="494"/>
      <c r="O56" s="494"/>
      <c r="P56" s="495"/>
    </row>
    <row r="57" spans="1:16" s="139" customFormat="1" ht="125.25" hidden="1" customHeight="1">
      <c r="A57" s="115">
        <v>3</v>
      </c>
      <c r="B57" s="496" t="s">
        <v>126</v>
      </c>
      <c r="C57" s="496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93"/>
      <c r="N57" s="494"/>
      <c r="O57" s="494"/>
      <c r="P57" s="495"/>
    </row>
    <row r="58" spans="1:16" s="43" customFormat="1" ht="51.75" hidden="1" customHeight="1">
      <c r="A58" s="489" t="str">
        <f>D33</f>
        <v>LIME</v>
      </c>
      <c r="B58" s="490"/>
      <c r="C58" s="490"/>
      <c r="D58" s="490"/>
      <c r="E58" s="490"/>
      <c r="F58" s="490"/>
      <c r="G58" s="490"/>
      <c r="H58" s="490"/>
      <c r="I58" s="490"/>
      <c r="J58" s="490"/>
      <c r="K58" s="490"/>
      <c r="L58" s="490"/>
      <c r="M58" s="490"/>
      <c r="N58" s="490"/>
      <c r="O58" s="490"/>
      <c r="P58" s="491"/>
    </row>
    <row r="59" spans="1:16" s="139" customFormat="1" ht="96.75" hidden="1" customHeight="1">
      <c r="A59" s="115">
        <v>1</v>
      </c>
      <c r="B59" s="492" t="str">
        <f>$L$11</f>
        <v>100% DRY COTTON FLEECE 410GSM</v>
      </c>
      <c r="C59" s="492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93"/>
      <c r="N59" s="494"/>
      <c r="O59" s="494"/>
      <c r="P59" s="495"/>
    </row>
    <row r="60" spans="1:16" s="139" customFormat="1" ht="70.5" hidden="1" customHeight="1">
      <c r="A60" s="144">
        <v>2</v>
      </c>
      <c r="B60" s="492" t="s">
        <v>149</v>
      </c>
      <c r="C60" s="492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93"/>
      <c r="N60" s="494"/>
      <c r="O60" s="494"/>
      <c r="P60" s="495"/>
    </row>
    <row r="61" spans="1:16" s="139" customFormat="1" ht="125.25" hidden="1" customHeight="1">
      <c r="A61" s="115">
        <v>3</v>
      </c>
      <c r="B61" s="496" t="s">
        <v>126</v>
      </c>
      <c r="C61" s="496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93"/>
      <c r="N61" s="494"/>
      <c r="O61" s="494"/>
      <c r="P61" s="495"/>
    </row>
    <row r="62" spans="1:16" s="43" customFormat="1" ht="21.75" customHeight="1">
      <c r="A62" s="489"/>
      <c r="B62" s="490"/>
      <c r="C62" s="490"/>
      <c r="D62" s="490"/>
      <c r="E62" s="490"/>
      <c r="F62" s="490"/>
      <c r="G62" s="490"/>
      <c r="H62" s="490"/>
      <c r="I62" s="490"/>
      <c r="J62" s="490"/>
      <c r="K62" s="490"/>
      <c r="L62" s="490"/>
      <c r="M62" s="490"/>
      <c r="N62" s="490"/>
      <c r="O62" s="490"/>
      <c r="P62" s="491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60" t="s">
        <v>22</v>
      </c>
      <c r="B64" s="479"/>
      <c r="C64" s="479"/>
      <c r="D64" s="479"/>
      <c r="E64" s="480"/>
      <c r="F64" s="72" t="s">
        <v>47</v>
      </c>
      <c r="G64" s="72" t="s">
        <v>23</v>
      </c>
      <c r="H64" s="481" t="s">
        <v>42</v>
      </c>
      <c r="I64" s="482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67" t="s">
        <v>41</v>
      </c>
      <c r="C65" s="467"/>
      <c r="D65" s="467"/>
      <c r="E65" s="467"/>
      <c r="F65" s="82" t="str">
        <f>H65</f>
        <v>BLACK</v>
      </c>
      <c r="G65" s="112"/>
      <c r="H65" s="471" t="str">
        <f>$D$18</f>
        <v>BLACK</v>
      </c>
      <c r="I65" s="470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67" t="s">
        <v>41</v>
      </c>
      <c r="C66" s="467"/>
      <c r="D66" s="467"/>
      <c r="E66" s="467"/>
      <c r="F66" s="82" t="str">
        <f t="shared" ref="F66:F68" si="18">H66</f>
        <v>GREY HEATHER</v>
      </c>
      <c r="G66" s="112" t="s">
        <v>176</v>
      </c>
      <c r="H66" s="471" t="str">
        <f>$D$23</f>
        <v>GREY HEATHER</v>
      </c>
      <c r="I66" s="470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67" t="s">
        <v>41</v>
      </c>
      <c r="C67" s="467"/>
      <c r="D67" s="467"/>
      <c r="E67" s="467"/>
      <c r="F67" s="82" t="str">
        <f t="shared" si="18"/>
        <v>WASHED BURGUNDY</v>
      </c>
      <c r="G67" s="112"/>
      <c r="H67" s="471" t="str">
        <f>$D$28</f>
        <v>WASHED BURGUNDY</v>
      </c>
      <c r="I67" s="470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67" t="s">
        <v>41</v>
      </c>
      <c r="C68" s="467"/>
      <c r="D68" s="467"/>
      <c r="E68" s="467"/>
      <c r="F68" s="82" t="str">
        <f t="shared" si="18"/>
        <v>LIME</v>
      </c>
      <c r="G68" s="112"/>
      <c r="H68" s="471" t="str">
        <f>$D$33</f>
        <v>LIME</v>
      </c>
      <c r="I68" s="470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67" t="s">
        <v>123</v>
      </c>
      <c r="C69" s="467"/>
      <c r="D69" s="467"/>
      <c r="E69" s="467"/>
      <c r="F69" s="473" t="s">
        <v>39</v>
      </c>
      <c r="G69" s="476" t="s">
        <v>131</v>
      </c>
      <c r="H69" s="487" t="str">
        <f t="shared" ref="H69" si="19">$D$18</f>
        <v>BLACK</v>
      </c>
      <c r="I69" s="488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67" t="s">
        <v>123</v>
      </c>
      <c r="C70" s="467"/>
      <c r="D70" s="467"/>
      <c r="E70" s="467"/>
      <c r="F70" s="485" t="s">
        <v>39</v>
      </c>
      <c r="G70" s="486" t="s">
        <v>131</v>
      </c>
      <c r="H70" s="349" t="str">
        <f t="shared" ref="H70" si="21">$D$23</f>
        <v>GREY HEATHER</v>
      </c>
      <c r="I70" s="349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67" t="s">
        <v>123</v>
      </c>
      <c r="C71" s="467"/>
      <c r="D71" s="467"/>
      <c r="E71" s="467"/>
      <c r="F71" s="474" t="s">
        <v>39</v>
      </c>
      <c r="G71" s="477" t="s">
        <v>131</v>
      </c>
      <c r="H71" s="483" t="str">
        <f t="shared" ref="H71" si="23">$D$28</f>
        <v>WASHED BURGUNDY</v>
      </c>
      <c r="I71" s="484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67" t="s">
        <v>123</v>
      </c>
      <c r="C72" s="467"/>
      <c r="D72" s="467"/>
      <c r="E72" s="467"/>
      <c r="F72" s="475" t="s">
        <v>39</v>
      </c>
      <c r="G72" s="478" t="s">
        <v>131</v>
      </c>
      <c r="H72" s="471" t="str">
        <f t="shared" ref="H72" si="25">$D$33</f>
        <v>LIME</v>
      </c>
      <c r="I72" s="470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66" t="s">
        <v>151</v>
      </c>
      <c r="C73" s="467"/>
      <c r="D73" s="467"/>
      <c r="E73" s="467"/>
      <c r="F73" s="473" t="s">
        <v>107</v>
      </c>
      <c r="G73" s="476" t="s">
        <v>152</v>
      </c>
      <c r="H73" s="487" t="str">
        <f t="shared" ref="H73" si="27">$D$18</f>
        <v>BLACK</v>
      </c>
      <c r="I73" s="488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66" t="s">
        <v>151</v>
      </c>
      <c r="C74" s="467"/>
      <c r="D74" s="467"/>
      <c r="E74" s="467"/>
      <c r="F74" s="485"/>
      <c r="G74" s="486"/>
      <c r="H74" s="349" t="str">
        <f t="shared" ref="H74" si="30">$D$23</f>
        <v>GREY HEATHER</v>
      </c>
      <c r="I74" s="349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66" t="s">
        <v>151</v>
      </c>
      <c r="C75" s="467"/>
      <c r="D75" s="467"/>
      <c r="E75" s="467"/>
      <c r="F75" s="474"/>
      <c r="G75" s="477"/>
      <c r="H75" s="483" t="str">
        <f t="shared" ref="H75" si="32">$D$28</f>
        <v>WASHED BURGUNDY</v>
      </c>
      <c r="I75" s="484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66" t="s">
        <v>151</v>
      </c>
      <c r="C76" s="467"/>
      <c r="D76" s="467"/>
      <c r="E76" s="467"/>
      <c r="F76" s="475"/>
      <c r="G76" s="478"/>
      <c r="H76" s="471" t="str">
        <f t="shared" ref="H76" si="34">$D$33</f>
        <v>LIME</v>
      </c>
      <c r="I76" s="470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66" t="s">
        <v>85</v>
      </c>
      <c r="C77" s="467"/>
      <c r="D77" s="467"/>
      <c r="E77" s="467"/>
      <c r="F77" s="473" t="s">
        <v>107</v>
      </c>
      <c r="G77" s="476" t="s">
        <v>86</v>
      </c>
      <c r="H77" s="487" t="str">
        <f t="shared" ref="H77" si="36">$D$18</f>
        <v>BLACK</v>
      </c>
      <c r="I77" s="488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66" t="s">
        <v>85</v>
      </c>
      <c r="C78" s="467"/>
      <c r="D78" s="467"/>
      <c r="E78" s="467"/>
      <c r="F78" s="485"/>
      <c r="G78" s="486"/>
      <c r="H78" s="349" t="str">
        <f t="shared" ref="H78" si="38">$D$23</f>
        <v>GREY HEATHER</v>
      </c>
      <c r="I78" s="349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66" t="s">
        <v>85</v>
      </c>
      <c r="C79" s="467"/>
      <c r="D79" s="467"/>
      <c r="E79" s="467"/>
      <c r="F79" s="474"/>
      <c r="G79" s="477"/>
      <c r="H79" s="483" t="str">
        <f t="shared" ref="H79" si="40">$D$28</f>
        <v>WASHED BURGUNDY</v>
      </c>
      <c r="I79" s="484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66" t="s">
        <v>85</v>
      </c>
      <c r="C80" s="467"/>
      <c r="D80" s="467"/>
      <c r="E80" s="467"/>
      <c r="F80" s="475"/>
      <c r="G80" s="478"/>
      <c r="H80" s="471" t="str">
        <f t="shared" ref="H80" si="42">$D$33</f>
        <v>LIME</v>
      </c>
      <c r="I80" s="470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66" t="s">
        <v>114</v>
      </c>
      <c r="C81" s="467"/>
      <c r="D81" s="467"/>
      <c r="E81" s="467"/>
      <c r="F81" s="473" t="s">
        <v>89</v>
      </c>
      <c r="G81" s="476"/>
      <c r="H81" s="487" t="str">
        <f t="shared" ref="H81" si="44">$D$18</f>
        <v>BLACK</v>
      </c>
      <c r="I81" s="488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66" t="s">
        <v>114</v>
      </c>
      <c r="C82" s="467"/>
      <c r="D82" s="467"/>
      <c r="E82" s="467"/>
      <c r="F82" s="485"/>
      <c r="G82" s="486"/>
      <c r="H82" s="349" t="str">
        <f t="shared" ref="H82" si="46">$D$23</f>
        <v>GREY HEATHER</v>
      </c>
      <c r="I82" s="349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66" t="s">
        <v>114</v>
      </c>
      <c r="C83" s="467"/>
      <c r="D83" s="467"/>
      <c r="E83" s="467"/>
      <c r="F83" s="474"/>
      <c r="G83" s="477"/>
      <c r="H83" s="483" t="str">
        <f t="shared" ref="H83" si="48">$D$28</f>
        <v>WASHED BURGUNDY</v>
      </c>
      <c r="I83" s="484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66" t="s">
        <v>114</v>
      </c>
      <c r="C84" s="467"/>
      <c r="D84" s="467"/>
      <c r="E84" s="467"/>
      <c r="F84" s="475"/>
      <c r="G84" s="478"/>
      <c r="H84" s="471" t="str">
        <f t="shared" ref="H84" si="50">$D$33</f>
        <v>LIME</v>
      </c>
      <c r="I84" s="470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67" t="s">
        <v>87</v>
      </c>
      <c r="C85" s="467"/>
      <c r="D85" s="467"/>
      <c r="E85" s="467"/>
      <c r="F85" s="473" t="s">
        <v>108</v>
      </c>
      <c r="G85" s="476" t="s">
        <v>88</v>
      </c>
      <c r="H85" s="487" t="str">
        <f t="shared" ref="H85" si="52">$D$18</f>
        <v>BLACK</v>
      </c>
      <c r="I85" s="488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67" t="s">
        <v>87</v>
      </c>
      <c r="C86" s="467"/>
      <c r="D86" s="467"/>
      <c r="E86" s="467"/>
      <c r="F86" s="485"/>
      <c r="G86" s="486"/>
      <c r="H86" s="349" t="str">
        <f t="shared" ref="H86" si="55">$D$23</f>
        <v>GREY HEATHER</v>
      </c>
      <c r="I86" s="349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67" t="s">
        <v>87</v>
      </c>
      <c r="C87" s="467"/>
      <c r="D87" s="467"/>
      <c r="E87" s="467"/>
      <c r="F87" s="474"/>
      <c r="G87" s="477"/>
      <c r="H87" s="483" t="str">
        <f t="shared" ref="H87" si="57">$D$28</f>
        <v>WASHED BURGUNDY</v>
      </c>
      <c r="I87" s="484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67" t="s">
        <v>87</v>
      </c>
      <c r="C88" s="467"/>
      <c r="D88" s="467"/>
      <c r="E88" s="467"/>
      <c r="F88" s="475"/>
      <c r="G88" s="478"/>
      <c r="H88" s="471" t="str">
        <f t="shared" ref="H88" si="59">$D$33</f>
        <v>LIME</v>
      </c>
      <c r="I88" s="470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60" t="s">
        <v>22</v>
      </c>
      <c r="B90" s="479"/>
      <c r="C90" s="479"/>
      <c r="D90" s="479"/>
      <c r="E90" s="480"/>
      <c r="F90" s="72" t="s">
        <v>47</v>
      </c>
      <c r="G90" s="72" t="s">
        <v>23</v>
      </c>
      <c r="H90" s="481" t="s">
        <v>42</v>
      </c>
      <c r="I90" s="482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66" t="s">
        <v>132</v>
      </c>
      <c r="C91" s="467"/>
      <c r="D91" s="467"/>
      <c r="E91" s="467"/>
      <c r="F91" s="473" t="s">
        <v>89</v>
      </c>
      <c r="G91" s="476" t="s">
        <v>118</v>
      </c>
      <c r="H91" s="471" t="str">
        <f t="shared" ref="H91" si="61">$D$18</f>
        <v>BLACK</v>
      </c>
      <c r="I91" s="470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66" t="s">
        <v>132</v>
      </c>
      <c r="C92" s="467"/>
      <c r="D92" s="467"/>
      <c r="E92" s="467"/>
      <c r="F92" s="474"/>
      <c r="G92" s="477"/>
      <c r="H92" s="471" t="str">
        <f t="shared" ref="H92" si="66">$D$23</f>
        <v>GREY HEATHER</v>
      </c>
      <c r="I92" s="470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66" t="s">
        <v>132</v>
      </c>
      <c r="C93" s="467"/>
      <c r="D93" s="467"/>
      <c r="E93" s="467"/>
      <c r="F93" s="474"/>
      <c r="G93" s="477"/>
      <c r="H93" s="471" t="str">
        <f t="shared" ref="H93" si="68">$D$28</f>
        <v>WASHED BURGUNDY</v>
      </c>
      <c r="I93" s="470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66" t="s">
        <v>132</v>
      </c>
      <c r="C94" s="467"/>
      <c r="D94" s="467"/>
      <c r="E94" s="467"/>
      <c r="F94" s="475"/>
      <c r="G94" s="478"/>
      <c r="H94" s="471" t="str">
        <f t="shared" ref="H94" si="70">$D$33</f>
        <v>LIME</v>
      </c>
      <c r="I94" s="470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43" t="s">
        <v>133</v>
      </c>
      <c r="C95" s="472"/>
      <c r="D95" s="472"/>
      <c r="E95" s="444"/>
      <c r="F95" s="473" t="s">
        <v>89</v>
      </c>
      <c r="G95" s="476" t="s">
        <v>118</v>
      </c>
      <c r="H95" s="471" t="str">
        <f t="shared" ref="H95:H123" si="72">$D$18</f>
        <v>BLACK</v>
      </c>
      <c r="I95" s="470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43" t="s">
        <v>133</v>
      </c>
      <c r="C96" s="472"/>
      <c r="D96" s="472"/>
      <c r="E96" s="444"/>
      <c r="F96" s="474"/>
      <c r="G96" s="477"/>
      <c r="H96" s="471" t="str">
        <f t="shared" ref="H96:H124" si="73">$D$23</f>
        <v>GREY HEATHER</v>
      </c>
      <c r="I96" s="470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43" t="s">
        <v>133</v>
      </c>
      <c r="C97" s="472"/>
      <c r="D97" s="472"/>
      <c r="E97" s="444"/>
      <c r="F97" s="474"/>
      <c r="G97" s="477"/>
      <c r="H97" s="471" t="str">
        <f t="shared" ref="H97:H121" si="74">$D$28</f>
        <v>WASHED BURGUNDY</v>
      </c>
      <c r="I97" s="470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43" t="s">
        <v>133</v>
      </c>
      <c r="C98" s="472"/>
      <c r="D98" s="472"/>
      <c r="E98" s="444"/>
      <c r="F98" s="475"/>
      <c r="G98" s="478"/>
      <c r="H98" s="471" t="str">
        <f t="shared" ref="H98:H122" si="76">$D$33</f>
        <v>LIME</v>
      </c>
      <c r="I98" s="470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43" t="s">
        <v>153</v>
      </c>
      <c r="C99" s="472"/>
      <c r="D99" s="472"/>
      <c r="E99" s="444"/>
      <c r="F99" s="473" t="s">
        <v>91</v>
      </c>
      <c r="G99" s="476" t="s">
        <v>174</v>
      </c>
      <c r="H99" s="471" t="str">
        <f t="shared" si="72"/>
        <v>BLACK</v>
      </c>
      <c r="I99" s="470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43" t="s">
        <v>153</v>
      </c>
      <c r="C100" s="472"/>
      <c r="D100" s="472"/>
      <c r="E100" s="444"/>
      <c r="F100" s="474"/>
      <c r="G100" s="477"/>
      <c r="H100" s="471" t="str">
        <f t="shared" si="73"/>
        <v>GREY HEATHER</v>
      </c>
      <c r="I100" s="470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43" t="s">
        <v>153</v>
      </c>
      <c r="C101" s="472"/>
      <c r="D101" s="472"/>
      <c r="E101" s="444"/>
      <c r="F101" s="474"/>
      <c r="G101" s="477"/>
      <c r="H101" s="471" t="str">
        <f t="shared" si="74"/>
        <v>WASHED BURGUNDY</v>
      </c>
      <c r="I101" s="470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43" t="s">
        <v>153</v>
      </c>
      <c r="C102" s="472"/>
      <c r="D102" s="472"/>
      <c r="E102" s="444"/>
      <c r="F102" s="475"/>
      <c r="G102" s="478"/>
      <c r="H102" s="471" t="str">
        <f t="shared" si="76"/>
        <v>LIME</v>
      </c>
      <c r="I102" s="470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43" t="s">
        <v>116</v>
      </c>
      <c r="C103" s="472"/>
      <c r="D103" s="472"/>
      <c r="E103" s="444"/>
      <c r="F103" s="82" t="s">
        <v>92</v>
      </c>
      <c r="G103" s="82"/>
      <c r="H103" s="471" t="str">
        <f t="shared" si="72"/>
        <v>BLACK</v>
      </c>
      <c r="I103" s="470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43" t="s">
        <v>116</v>
      </c>
      <c r="C104" s="472"/>
      <c r="D104" s="472"/>
      <c r="E104" s="444"/>
      <c r="F104" s="82" t="s">
        <v>92</v>
      </c>
      <c r="G104" s="82"/>
      <c r="H104" s="471" t="str">
        <f t="shared" si="73"/>
        <v>GREY HEATHER</v>
      </c>
      <c r="I104" s="470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43" t="s">
        <v>116</v>
      </c>
      <c r="C105" s="472"/>
      <c r="D105" s="472"/>
      <c r="E105" s="444"/>
      <c r="F105" s="82" t="s">
        <v>92</v>
      </c>
      <c r="G105" s="82"/>
      <c r="H105" s="471" t="str">
        <f t="shared" si="74"/>
        <v>WASHED BURGUNDY</v>
      </c>
      <c r="I105" s="470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43" t="s">
        <v>116</v>
      </c>
      <c r="C106" s="472"/>
      <c r="D106" s="472"/>
      <c r="E106" s="444"/>
      <c r="F106" s="82" t="s">
        <v>92</v>
      </c>
      <c r="G106" s="82"/>
      <c r="H106" s="471" t="str">
        <f t="shared" si="76"/>
        <v>LIME</v>
      </c>
      <c r="I106" s="470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66" t="s">
        <v>93</v>
      </c>
      <c r="C107" s="467"/>
      <c r="D107" s="467"/>
      <c r="E107" s="467"/>
      <c r="F107" s="82" t="s">
        <v>55</v>
      </c>
      <c r="G107" s="82"/>
      <c r="H107" s="471" t="str">
        <f t="shared" si="72"/>
        <v>BLACK</v>
      </c>
      <c r="I107" s="470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66" t="s">
        <v>93</v>
      </c>
      <c r="C108" s="467"/>
      <c r="D108" s="467"/>
      <c r="E108" s="467"/>
      <c r="F108" s="82" t="s">
        <v>55</v>
      </c>
      <c r="G108" s="82"/>
      <c r="H108" s="471" t="str">
        <f t="shared" si="73"/>
        <v>GREY HEATHER</v>
      </c>
      <c r="I108" s="470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66" t="s">
        <v>93</v>
      </c>
      <c r="C109" s="467"/>
      <c r="D109" s="467"/>
      <c r="E109" s="467"/>
      <c r="F109" s="82" t="s">
        <v>55</v>
      </c>
      <c r="G109" s="82"/>
      <c r="H109" s="471" t="str">
        <f t="shared" si="74"/>
        <v>WASHED BURGUNDY</v>
      </c>
      <c r="I109" s="470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66" t="s">
        <v>93</v>
      </c>
      <c r="C110" s="467"/>
      <c r="D110" s="467"/>
      <c r="E110" s="467"/>
      <c r="F110" s="82" t="s">
        <v>55</v>
      </c>
      <c r="G110" s="82"/>
      <c r="H110" s="471" t="str">
        <f t="shared" si="76"/>
        <v>LIME</v>
      </c>
      <c r="I110" s="470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66" t="s">
        <v>94</v>
      </c>
      <c r="C111" s="467"/>
      <c r="D111" s="467"/>
      <c r="E111" s="467"/>
      <c r="F111" s="82" t="s">
        <v>55</v>
      </c>
      <c r="G111" s="82"/>
      <c r="H111" s="471" t="str">
        <f t="shared" si="72"/>
        <v>BLACK</v>
      </c>
      <c r="I111" s="470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66" t="s">
        <v>94</v>
      </c>
      <c r="C112" s="467"/>
      <c r="D112" s="467"/>
      <c r="E112" s="467"/>
      <c r="F112" s="82" t="s">
        <v>55</v>
      </c>
      <c r="G112" s="82"/>
      <c r="H112" s="471" t="str">
        <f t="shared" si="73"/>
        <v>GREY HEATHER</v>
      </c>
      <c r="I112" s="470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66" t="s">
        <v>94</v>
      </c>
      <c r="C113" s="467"/>
      <c r="D113" s="467"/>
      <c r="E113" s="467"/>
      <c r="F113" s="82" t="s">
        <v>55</v>
      </c>
      <c r="G113" s="82"/>
      <c r="H113" s="471" t="str">
        <f t="shared" si="74"/>
        <v>WASHED BURGUNDY</v>
      </c>
      <c r="I113" s="470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66" t="s">
        <v>94</v>
      </c>
      <c r="C114" s="467"/>
      <c r="D114" s="467"/>
      <c r="E114" s="467"/>
      <c r="F114" s="82" t="s">
        <v>55</v>
      </c>
      <c r="G114" s="82"/>
      <c r="H114" s="471" t="str">
        <f t="shared" si="76"/>
        <v>LIME</v>
      </c>
      <c r="I114" s="470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66" t="s">
        <v>95</v>
      </c>
      <c r="C115" s="467"/>
      <c r="D115" s="467"/>
      <c r="E115" s="467"/>
      <c r="F115" s="82" t="s">
        <v>92</v>
      </c>
      <c r="G115" s="82"/>
      <c r="H115" s="471" t="str">
        <f t="shared" si="72"/>
        <v>BLACK</v>
      </c>
      <c r="I115" s="470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66" t="s">
        <v>95</v>
      </c>
      <c r="C116" s="467"/>
      <c r="D116" s="467"/>
      <c r="E116" s="467"/>
      <c r="F116" s="82" t="s">
        <v>92</v>
      </c>
      <c r="G116" s="82"/>
      <c r="H116" s="471" t="str">
        <f t="shared" si="73"/>
        <v>GREY HEATHER</v>
      </c>
      <c r="I116" s="470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66" t="s">
        <v>95</v>
      </c>
      <c r="C117" s="467"/>
      <c r="D117" s="467"/>
      <c r="E117" s="467"/>
      <c r="F117" s="82" t="s">
        <v>92</v>
      </c>
      <c r="G117" s="82"/>
      <c r="H117" s="471" t="str">
        <f t="shared" si="74"/>
        <v>WASHED BURGUNDY</v>
      </c>
      <c r="I117" s="470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66" t="s">
        <v>95</v>
      </c>
      <c r="C118" s="467"/>
      <c r="D118" s="467"/>
      <c r="E118" s="467"/>
      <c r="F118" s="82" t="s">
        <v>92</v>
      </c>
      <c r="G118" s="82"/>
      <c r="H118" s="471" t="str">
        <f t="shared" si="76"/>
        <v>LIME</v>
      </c>
      <c r="I118" s="470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43" t="s">
        <v>96</v>
      </c>
      <c r="C119" s="472"/>
      <c r="D119" s="472"/>
      <c r="E119" s="444"/>
      <c r="F119" s="82" t="s">
        <v>38</v>
      </c>
      <c r="G119" s="82"/>
      <c r="H119" s="471" t="str">
        <f t="shared" si="72"/>
        <v>BLACK</v>
      </c>
      <c r="I119" s="470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66" t="s">
        <v>96</v>
      </c>
      <c r="C120" s="467"/>
      <c r="D120" s="467"/>
      <c r="E120" s="467"/>
      <c r="F120" s="82" t="s">
        <v>38</v>
      </c>
      <c r="G120" s="82"/>
      <c r="H120" s="471" t="str">
        <f t="shared" si="73"/>
        <v>GREY HEATHER</v>
      </c>
      <c r="I120" s="470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66" t="s">
        <v>96</v>
      </c>
      <c r="C121" s="467"/>
      <c r="D121" s="467"/>
      <c r="E121" s="467"/>
      <c r="F121" s="82" t="s">
        <v>38</v>
      </c>
      <c r="G121" s="82"/>
      <c r="H121" s="471" t="str">
        <f t="shared" si="74"/>
        <v>WASHED BURGUNDY</v>
      </c>
      <c r="I121" s="470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66" t="s">
        <v>96</v>
      </c>
      <c r="C122" s="467"/>
      <c r="D122" s="467"/>
      <c r="E122" s="467"/>
      <c r="F122" s="82" t="s">
        <v>38</v>
      </c>
      <c r="G122" s="82"/>
      <c r="H122" s="471" t="str">
        <f t="shared" si="76"/>
        <v>LIME</v>
      </c>
      <c r="I122" s="470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66" t="s">
        <v>97</v>
      </c>
      <c r="C123" s="467"/>
      <c r="D123" s="467"/>
      <c r="E123" s="467"/>
      <c r="F123" s="82" t="s">
        <v>92</v>
      </c>
      <c r="G123" s="82"/>
      <c r="H123" s="471" t="str">
        <f t="shared" si="72"/>
        <v>BLACK</v>
      </c>
      <c r="I123" s="470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43" t="s">
        <v>97</v>
      </c>
      <c r="C124" s="472"/>
      <c r="D124" s="472"/>
      <c r="E124" s="444"/>
      <c r="F124" s="82" t="s">
        <v>92</v>
      </c>
      <c r="G124" s="82"/>
      <c r="H124" s="471" t="str">
        <f t="shared" si="73"/>
        <v>GREY HEATHER</v>
      </c>
      <c r="I124" s="470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43" t="s">
        <v>97</v>
      </c>
      <c r="C125" s="472"/>
      <c r="D125" s="472"/>
      <c r="E125" s="444"/>
      <c r="F125" s="82" t="s">
        <v>92</v>
      </c>
      <c r="G125" s="82"/>
      <c r="H125" s="471" t="str">
        <f>$D$28</f>
        <v>WASHED BURGUNDY</v>
      </c>
      <c r="I125" s="470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43" t="s">
        <v>97</v>
      </c>
      <c r="C126" s="472"/>
      <c r="D126" s="472"/>
      <c r="E126" s="444"/>
      <c r="F126" s="82" t="s">
        <v>92</v>
      </c>
      <c r="G126" s="82"/>
      <c r="H126" s="471" t="str">
        <f>$D$33</f>
        <v>LIME</v>
      </c>
      <c r="I126" s="470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66" t="s">
        <v>110</v>
      </c>
      <c r="C127" s="467"/>
      <c r="D127" s="467"/>
      <c r="E127" s="467"/>
      <c r="F127" s="468" t="s">
        <v>111</v>
      </c>
      <c r="G127" s="82"/>
      <c r="H127" s="469" t="s">
        <v>134</v>
      </c>
      <c r="I127" s="470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66" t="s">
        <v>110</v>
      </c>
      <c r="C128" s="467"/>
      <c r="D128" s="467"/>
      <c r="E128" s="467"/>
      <c r="F128" s="468"/>
      <c r="G128" s="82"/>
      <c r="H128" s="469" t="s">
        <v>135</v>
      </c>
      <c r="I128" s="470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66" t="s">
        <v>110</v>
      </c>
      <c r="C129" s="467"/>
      <c r="D129" s="467"/>
      <c r="E129" s="467"/>
      <c r="F129" s="468"/>
      <c r="G129" s="82"/>
      <c r="H129" s="469" t="s">
        <v>136</v>
      </c>
      <c r="I129" s="470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66" t="s">
        <v>110</v>
      </c>
      <c r="C130" s="467"/>
      <c r="D130" s="467"/>
      <c r="E130" s="467"/>
      <c r="F130" s="468"/>
      <c r="G130" s="82"/>
      <c r="H130" s="469">
        <v>41</v>
      </c>
      <c r="I130" s="470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66" t="s">
        <v>110</v>
      </c>
      <c r="C131" s="467"/>
      <c r="D131" s="467"/>
      <c r="E131" s="467"/>
      <c r="F131" s="468"/>
      <c r="G131" s="82"/>
      <c r="H131" s="471">
        <v>42</v>
      </c>
      <c r="I131" s="470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72" t="s">
        <v>31</v>
      </c>
      <c r="K133" s="372"/>
      <c r="L133" s="372"/>
      <c r="M133" s="37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52" t="s">
        <v>49</v>
      </c>
      <c r="C135" s="453"/>
      <c r="D135" s="453"/>
      <c r="E135" s="453"/>
      <c r="F135" s="453"/>
      <c r="G135" s="453"/>
      <c r="H135" s="453"/>
      <c r="I135" s="459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60" t="s">
        <v>99</v>
      </c>
      <c r="E136" s="460"/>
      <c r="F136" s="460" t="s">
        <v>54</v>
      </c>
      <c r="G136" s="460"/>
      <c r="H136" s="460"/>
      <c r="I136" s="460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61" t="s">
        <v>122</v>
      </c>
      <c r="D137" s="463" t="s">
        <v>124</v>
      </c>
      <c r="E137" s="464"/>
      <c r="F137" s="465" t="s">
        <v>137</v>
      </c>
      <c r="G137" s="465"/>
      <c r="H137" s="465"/>
      <c r="I137" s="465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62"/>
      <c r="D138" s="430" t="s">
        <v>125</v>
      </c>
      <c r="E138" s="432"/>
      <c r="F138" s="465" t="s">
        <v>138</v>
      </c>
      <c r="G138" s="465"/>
      <c r="H138" s="465"/>
      <c r="I138" s="465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52"/>
      <c r="C140" s="453"/>
      <c r="D140" s="375"/>
      <c r="E140" s="375"/>
      <c r="F140" s="375"/>
      <c r="G140" s="375"/>
      <c r="H140" s="375"/>
      <c r="I140" s="376"/>
      <c r="J140" s="44"/>
      <c r="K140" s="44"/>
    </row>
    <row r="141" spans="1:16" s="12" customFormat="1" ht="28" hidden="1">
      <c r="A141" s="88"/>
      <c r="B141" s="443"/>
      <c r="C141" s="444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54" t="s">
        <v>119</v>
      </c>
      <c r="C142" s="454"/>
      <c r="D142" s="100"/>
      <c r="E142" s="100">
        <v>2.2000000000000002</v>
      </c>
      <c r="F142" s="455">
        <v>3</v>
      </c>
      <c r="G142" s="456"/>
      <c r="H142" s="456"/>
      <c r="I142" s="457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58" t="s">
        <v>155</v>
      </c>
      <c r="D144" s="458"/>
      <c r="E144" s="458"/>
      <c r="F144" s="458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52" t="s">
        <v>49</v>
      </c>
      <c r="C145" s="453"/>
      <c r="D145" s="453"/>
      <c r="E145" s="453"/>
      <c r="F145" s="453"/>
      <c r="G145" s="453"/>
      <c r="H145" s="453"/>
      <c r="I145" s="459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81" t="s">
        <v>69</v>
      </c>
      <c r="F146" s="382"/>
      <c r="G146" s="382"/>
      <c r="H146" s="382"/>
      <c r="I146" s="38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84" t="s">
        <v>161</v>
      </c>
      <c r="F147" s="385"/>
      <c r="G147" s="385"/>
      <c r="H147" s="385"/>
      <c r="I147" s="38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84" t="s">
        <v>171</v>
      </c>
      <c r="F148" s="385"/>
      <c r="G148" s="385"/>
      <c r="H148" s="385"/>
      <c r="I148" s="38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84" t="s">
        <v>161</v>
      </c>
      <c r="F149" s="385"/>
      <c r="G149" s="385"/>
      <c r="H149" s="385"/>
      <c r="I149" s="38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84" t="s">
        <v>161</v>
      </c>
      <c r="F150" s="385"/>
      <c r="G150" s="385"/>
      <c r="H150" s="385"/>
      <c r="I150" s="386"/>
      <c r="J150" s="44"/>
      <c r="K150" s="44"/>
      <c r="L150" s="44"/>
      <c r="M150" s="44"/>
      <c r="N150" s="44"/>
    </row>
    <row r="151" spans="1:16" s="12" customFormat="1" ht="28">
      <c r="A151" s="88"/>
      <c r="B151" s="452" t="s">
        <v>70</v>
      </c>
      <c r="C151" s="453"/>
      <c r="D151" s="375"/>
      <c r="E151" s="375"/>
      <c r="F151" s="375"/>
      <c r="G151" s="375"/>
      <c r="H151" s="375"/>
      <c r="I151" s="376"/>
      <c r="J151" s="44"/>
      <c r="K151" s="44"/>
    </row>
    <row r="152" spans="1:16" s="12" customFormat="1" ht="56.25" customHeight="1">
      <c r="A152" s="88"/>
      <c r="B152" s="443"/>
      <c r="C152" s="444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45" t="s">
        <v>162</v>
      </c>
      <c r="C153" s="446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47" t="s">
        <v>163</v>
      </c>
      <c r="C154" s="448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49" t="s">
        <v>71</v>
      </c>
      <c r="D157" s="450"/>
      <c r="E157" s="450"/>
      <c r="F157" s="450"/>
      <c r="G157" s="450"/>
      <c r="H157" s="450"/>
      <c r="I157" s="451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30" t="s">
        <v>164</v>
      </c>
      <c r="D158" s="431"/>
      <c r="E158" s="431"/>
      <c r="F158" s="431"/>
      <c r="G158" s="431"/>
      <c r="H158" s="431"/>
      <c r="I158" s="432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30" t="s">
        <v>165</v>
      </c>
      <c r="D159" s="431"/>
      <c r="E159" s="431"/>
      <c r="F159" s="431"/>
      <c r="G159" s="431"/>
      <c r="H159" s="431"/>
      <c r="I159" s="432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33" t="s">
        <v>164</v>
      </c>
      <c r="D160" s="434"/>
      <c r="E160" s="434"/>
      <c r="F160" s="434"/>
      <c r="G160" s="434"/>
      <c r="H160" s="434"/>
      <c r="I160" s="43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36"/>
      <c r="D161" s="437"/>
      <c r="E161" s="437"/>
      <c r="F161" s="437"/>
      <c r="G161" s="437"/>
      <c r="H161" s="437"/>
      <c r="I161" s="43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39"/>
      <c r="D162" s="440"/>
      <c r="E162" s="440"/>
      <c r="F162" s="440"/>
      <c r="G162" s="440"/>
      <c r="H162" s="440"/>
      <c r="I162" s="441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72" t="s">
        <v>78</v>
      </c>
      <c r="C164" s="372"/>
      <c r="D164" s="372"/>
      <c r="E164" s="37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42"/>
      <c r="B170" s="370"/>
      <c r="C170" s="370"/>
      <c r="D170" s="370"/>
      <c r="E170" s="370"/>
      <c r="F170" s="370"/>
      <c r="G170" s="370"/>
      <c r="H170" s="370"/>
      <c r="I170" s="370"/>
      <c r="J170" s="370"/>
      <c r="K170" s="370"/>
      <c r="L170" s="370"/>
      <c r="M170" s="370"/>
      <c r="N170" s="370"/>
      <c r="O170" s="370"/>
      <c r="P170" s="370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D71A-B26D-4928-893E-A3EDE8509260}">
  <sheetPr>
    <pageSetUpPr fitToPage="1"/>
  </sheetPr>
  <dimension ref="A1:E60"/>
  <sheetViews>
    <sheetView view="pageBreakPreview" topLeftCell="A10" zoomScale="40" zoomScaleNormal="40" zoomScaleSheetLayoutView="40" zoomScalePageLayoutView="25" workbookViewId="0">
      <selection activeCell="G17" sqref="G17"/>
    </sheetView>
  </sheetViews>
  <sheetFormatPr defaultColWidth="9.1796875" defaultRowHeight="20"/>
  <cols>
    <col min="1" max="1" width="103.1796875" style="67" customWidth="1"/>
    <col min="2" max="2" width="82.54296875" style="67" customWidth="1"/>
    <col min="3" max="3" width="36.90625" style="68" customWidth="1"/>
    <col min="4" max="4" width="38.08984375" style="68" customWidth="1"/>
    <col min="5" max="5" width="73.08984375" style="68" customWidth="1"/>
    <col min="6" max="16384" width="9.1796875" style="68"/>
  </cols>
  <sheetData>
    <row r="1" spans="1:5" s="58" customFormat="1" ht="67.5" customHeight="1">
      <c r="A1" s="56"/>
      <c r="B1" s="56"/>
      <c r="C1" s="57"/>
      <c r="D1" s="57"/>
      <c r="E1" s="57"/>
    </row>
    <row r="2" spans="1:5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  <c r="D2" s="57"/>
      <c r="E2" s="57"/>
    </row>
    <row r="3" spans="1:5" s="58" customFormat="1" ht="37.5" customHeight="1">
      <c r="A3" s="59" t="str">
        <f>'[11]1. CUTTING DOCKET'!B7</f>
        <v xml:space="preserve">STYLE NUMBER: </v>
      </c>
      <c r="B3" s="59" t="str">
        <f>'1. CUTTING DOCKET'!$D$7</f>
        <v>H06-PA17W</v>
      </c>
      <c r="C3" s="310"/>
      <c r="D3" s="310"/>
      <c r="E3" s="310"/>
    </row>
    <row r="4" spans="1:5" s="58" customFormat="1" ht="37.5" customHeight="1">
      <c r="A4" s="59" t="str">
        <f>'[11]1. CUTTING DOCKET'!B8</f>
        <v xml:space="preserve">STYLE NAME : </v>
      </c>
      <c r="B4" s="59" t="str">
        <f>'1. CUTTING DOCKET'!$D$8</f>
        <v>CLASSIC SWEATPANT WOMEN'S</v>
      </c>
      <c r="C4" s="59"/>
      <c r="D4" s="59"/>
      <c r="E4" s="59"/>
    </row>
    <row r="5" spans="1:5" s="58" customFormat="1" ht="76" customHeight="1">
      <c r="A5" s="199"/>
      <c r="B5" s="159" t="str">
        <f>'1. CUTTING DOCKET'!D18</f>
        <v>ASH ROSE</v>
      </c>
      <c r="C5" s="532" t="str">
        <f>'1. CUTTING DOCKET'!D23</f>
        <v>ICEBERG GREEN</v>
      </c>
      <c r="D5" s="533"/>
      <c r="E5" s="292" t="str">
        <f>'1. CUTTING DOCKET'!$D$30</f>
        <v>BLANC DE BLANC</v>
      </c>
    </row>
    <row r="6" spans="1:5" s="62" customFormat="1" ht="69.75" customHeight="1">
      <c r="A6" s="161" t="s">
        <v>32</v>
      </c>
      <c r="B6" s="161" t="str">
        <f>B5</f>
        <v>ASH ROSE</v>
      </c>
      <c r="C6" s="534" t="str">
        <f>C5</f>
        <v>ICEBERG GREEN</v>
      </c>
      <c r="D6" s="535"/>
      <c r="E6" s="278" t="str">
        <f>E5</f>
        <v>BLANC DE BLANC</v>
      </c>
    </row>
    <row r="7" spans="1:5" s="62" customFormat="1" ht="93" customHeight="1">
      <c r="A7" s="200" t="s">
        <v>33</v>
      </c>
      <c r="B7" s="534" t="str">
        <f>'[11]1. CUTTING DOCKET'!$B$30</f>
        <v>BRUSHED FLEECE 100% COTTON (30/1+8/1) HEAVY WASHING_350GSM</v>
      </c>
      <c r="C7" s="538"/>
      <c r="D7" s="538"/>
      <c r="E7" s="538"/>
    </row>
    <row r="8" spans="1:5" s="62" customFormat="1" ht="409.6" customHeight="1">
      <c r="A8" s="162" t="s">
        <v>32</v>
      </c>
      <c r="B8" s="293"/>
      <c r="C8" s="527"/>
      <c r="D8" s="528"/>
      <c r="E8" s="294"/>
    </row>
    <row r="9" spans="1:5" s="62" customFormat="1" ht="94.5" customHeight="1">
      <c r="A9" s="161" t="str">
        <f>'1. CUTTING DOCKET'!$B$38</f>
        <v>100% COTTON SINGLE JERSEY (20'S/1 CM) _190GSM - SOFT HANDFEEL</v>
      </c>
      <c r="B9" s="161" t="str">
        <f>B6</f>
        <v>ASH ROSE</v>
      </c>
      <c r="C9" s="534" t="str">
        <f>C6</f>
        <v>ICEBERG GREEN</v>
      </c>
      <c r="D9" s="535"/>
      <c r="E9" s="278" t="str">
        <f>E6</f>
        <v>BLANC DE BLANC</v>
      </c>
    </row>
    <row r="10" spans="1:5" s="62" customFormat="1" ht="409.5" customHeight="1">
      <c r="A10" s="162" t="s">
        <v>280</v>
      </c>
      <c r="B10" s="293"/>
      <c r="C10" s="527"/>
      <c r="D10" s="528"/>
      <c r="E10" s="294"/>
    </row>
    <row r="11" spans="1:5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  <c r="D11" s="161" t="e">
        <f>'[11]1. CUTTING DOCKET'!#REF!</f>
        <v>#REF!</v>
      </c>
      <c r="E11" s="161" t="e">
        <f>'[11]1. CUTTING DOCKET'!#REF!</f>
        <v>#REF!</v>
      </c>
    </row>
    <row r="12" spans="1:5" s="62" customFormat="1" ht="409.6" hidden="1" customHeight="1">
      <c r="A12" s="162" t="e">
        <f>'[11]1. CUTTING DOCKET'!#REF!</f>
        <v>#REF!</v>
      </c>
      <c r="B12" s="162"/>
      <c r="C12" s="164"/>
      <c r="D12" s="164"/>
      <c r="E12" s="164"/>
    </row>
    <row r="13" spans="1:5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  <c r="D13" s="161" t="e">
        <f>'[11]1. CUTTING DOCKET'!#REF!</f>
        <v>#REF!</v>
      </c>
      <c r="E13" s="161" t="e">
        <f>'[11]1. CUTTING DOCKET'!#REF!</f>
        <v>#REF!</v>
      </c>
    </row>
    <row r="14" spans="1:5" s="62" customFormat="1" ht="4" hidden="1" customHeight="1">
      <c r="A14" s="162" t="e">
        <f>'[11]1. CUTTING DOCKET'!#REF!</f>
        <v>#REF!</v>
      </c>
      <c r="B14" s="162"/>
      <c r="C14" s="163"/>
      <c r="D14" s="163"/>
      <c r="E14" s="163"/>
    </row>
    <row r="15" spans="1:5" s="62" customFormat="1" ht="74.25" customHeight="1">
      <c r="A15" s="161" t="str">
        <f>'1. CUTTING DOCKET'!B47</f>
        <v>KEO MÈ</v>
      </c>
      <c r="B15" s="518" t="s">
        <v>38</v>
      </c>
      <c r="C15" s="519"/>
      <c r="D15" s="519"/>
      <c r="E15" s="526"/>
    </row>
    <row r="16" spans="1:5" s="62" customFormat="1" ht="187.5" customHeight="1">
      <c r="A16" s="279" t="s">
        <v>466</v>
      </c>
      <c r="B16" s="541"/>
      <c r="C16" s="542"/>
      <c r="D16" s="542"/>
      <c r="E16" s="543"/>
    </row>
    <row r="17" spans="1:5" s="62" customFormat="1" ht="74.25" customHeight="1">
      <c r="A17" s="161" t="str">
        <f>'[11]1. CUTTING DOCKET'!B37</f>
        <v>CHỈ 40/2 MAY CHÍNH</v>
      </c>
      <c r="B17" s="165" t="str">
        <f>B9</f>
        <v>ASH ROSE</v>
      </c>
      <c r="C17" s="518" t="str">
        <f>C9</f>
        <v>ICEBERG GREEN</v>
      </c>
      <c r="D17" s="526"/>
      <c r="E17" s="277" t="str">
        <f>E9</f>
        <v>BLANC DE BLANC</v>
      </c>
    </row>
    <row r="18" spans="1:5" s="62" customFormat="1" ht="114" customHeight="1">
      <c r="A18" s="279" t="s">
        <v>260</v>
      </c>
      <c r="B18" s="160" t="str">
        <f>'1. CUTTING DOCKET'!G51</f>
        <v>RE7562</v>
      </c>
      <c r="C18" s="541" t="str">
        <f>'1. CUTTING DOCKET'!G52</f>
        <v>GR9093</v>
      </c>
      <c r="D18" s="543"/>
      <c r="E18" s="295" t="s">
        <v>339</v>
      </c>
    </row>
    <row r="19" spans="1:5" s="62" customFormat="1" ht="143" customHeight="1">
      <c r="A19" s="296" t="str">
        <f>'1. CUTTING DOCKET'!B54</f>
        <v>NHÃN DỆT BẰNG VẢI 38MM*71MM 
(NHÃN CHÍNH-PHÂN THEO TỪNG SIZE)
CODE: HSC-ML-0075(WOMENS)</v>
      </c>
      <c r="B19" s="518" t="s">
        <v>107</v>
      </c>
      <c r="C19" s="519"/>
      <c r="D19" s="519"/>
      <c r="E19" s="519"/>
    </row>
    <row r="20" spans="1:5" s="62" customFormat="1" ht="409.6" customHeight="1">
      <c r="A20" s="297" t="s">
        <v>291</v>
      </c>
      <c r="B20" s="524"/>
      <c r="C20" s="525"/>
      <c r="D20" s="525"/>
      <c r="E20" s="525"/>
    </row>
    <row r="21" spans="1:5" s="62" customFormat="1" ht="132.5" customHeight="1">
      <c r="A21" s="296" t="str">
        <f>'1. CUTTING DOCKET'!$B$57</f>
        <v>NHÃN THÀNH PHẦN 100% COTTON
KÍCH THƯỚC: 82.2 *20 MM
CODE: CC-0041</v>
      </c>
      <c r="B21" s="544" t="str">
        <f>'[11]1. CUTTING DOCKET'!$F$41</f>
        <v>NỀN TRẮNG CHỮ ĐEN</v>
      </c>
      <c r="C21" s="545"/>
      <c r="D21" s="545"/>
      <c r="E21" s="545"/>
    </row>
    <row r="22" spans="1:5" s="62" customFormat="1" ht="409.5" customHeight="1">
      <c r="A22" s="536" t="s">
        <v>292</v>
      </c>
      <c r="B22" s="539"/>
      <c r="C22" s="540"/>
      <c r="D22" s="540"/>
      <c r="E22" s="540"/>
    </row>
    <row r="23" spans="1:5" s="62" customFormat="1" ht="129" customHeight="1">
      <c r="A23" s="537"/>
      <c r="B23" s="539"/>
      <c r="C23" s="540"/>
      <c r="D23" s="540"/>
      <c r="E23" s="540"/>
    </row>
    <row r="24" spans="1:5" s="62" customFormat="1" ht="97" customHeight="1">
      <c r="A24" s="296" t="str">
        <f>'[11]1. CUTTING DOCKET'!$B$43</f>
        <v>NHÃN HSCO SATIN
CODE: HSC-ML-0002</v>
      </c>
      <c r="B24" s="518" t="str">
        <f>'[11]1. CUTTING DOCKET'!$F$45</f>
        <v>NỀN TRẮNG CHỮ ĐEN</v>
      </c>
      <c r="C24" s="519"/>
      <c r="D24" s="519"/>
      <c r="E24" s="519"/>
    </row>
    <row r="25" spans="1:5" s="62" customFormat="1" ht="265" customHeight="1">
      <c r="A25" s="297" t="s">
        <v>221</v>
      </c>
      <c r="B25" s="524"/>
      <c r="C25" s="525"/>
      <c r="D25" s="525"/>
      <c r="E25" s="525"/>
    </row>
    <row r="26" spans="1:5" s="62" customFormat="1" ht="89.5" customHeight="1">
      <c r="A26" s="296" t="str">
        <f>'[11]1. CUTTING DOCKET'!$B$45</f>
        <v>NHÃN TRACKING
#240324S1</v>
      </c>
      <c r="B26" s="518" t="str">
        <f>'[11]1. CUTTING DOCKET'!$F$45</f>
        <v>NỀN TRẮNG CHỮ ĐEN</v>
      </c>
      <c r="C26" s="519"/>
      <c r="D26" s="519"/>
      <c r="E26" s="519"/>
    </row>
    <row r="27" spans="1:5" s="62" customFormat="1" ht="76.5" customHeight="1">
      <c r="A27" s="297" t="s">
        <v>222</v>
      </c>
      <c r="B27" s="522" t="s">
        <v>261</v>
      </c>
      <c r="C27" s="523"/>
      <c r="D27" s="523"/>
      <c r="E27" s="523"/>
    </row>
    <row r="28" spans="1:5" s="62" customFormat="1" ht="83" customHeight="1">
      <c r="A28" s="296" t="s">
        <v>272</v>
      </c>
      <c r="B28" s="518" t="str">
        <f>B26</f>
        <v>NỀN TRẮNG CHỮ ĐEN</v>
      </c>
      <c r="C28" s="519"/>
      <c r="D28" s="519"/>
      <c r="E28" s="519"/>
    </row>
    <row r="29" spans="1:5" s="62" customFormat="1" ht="203.5" customHeight="1">
      <c r="A29" s="297" t="s">
        <v>290</v>
      </c>
      <c r="B29" s="527"/>
      <c r="C29" s="529"/>
      <c r="D29" s="529"/>
      <c r="E29" s="529"/>
    </row>
    <row r="30" spans="1:5" s="62" customFormat="1" ht="51.5" customHeight="1">
      <c r="A30" s="296" t="str">
        <f>'1. CUTTING DOCKET'!$B$77</f>
        <v>THUN LƯNG 5CM</v>
      </c>
      <c r="B30" s="518" t="s">
        <v>38</v>
      </c>
      <c r="C30" s="519"/>
      <c r="D30" s="519"/>
      <c r="E30" s="519"/>
    </row>
    <row r="31" spans="1:5" s="62" customFormat="1" ht="127" customHeight="1">
      <c r="A31" s="298" t="s">
        <v>332</v>
      </c>
      <c r="B31" s="530"/>
      <c r="C31" s="531"/>
      <c r="D31" s="531"/>
      <c r="E31" s="531"/>
    </row>
    <row r="32" spans="1:5" s="62" customFormat="1" ht="51.5" customHeight="1">
      <c r="A32" s="296" t="str">
        <f>'1. CUTTING DOCKET'!B80</f>
        <v>THUN LAI 3CM</v>
      </c>
      <c r="B32" s="518" t="s">
        <v>38</v>
      </c>
      <c r="C32" s="519"/>
      <c r="D32" s="519"/>
      <c r="E32" s="519"/>
    </row>
    <row r="33" spans="1:5" s="62" customFormat="1" ht="115.5" customHeight="1">
      <c r="A33" s="298" t="s">
        <v>341</v>
      </c>
      <c r="B33" s="530"/>
      <c r="C33" s="531"/>
      <c r="D33" s="531"/>
      <c r="E33" s="531"/>
    </row>
    <row r="34" spans="1:5" s="62" customFormat="1" ht="59" customHeight="1">
      <c r="A34" s="296" t="str">
        <f>'[11]1. CUTTING DOCKET'!$B$51</f>
        <v>DÂY TAPE XƯƠNG CÁ 1CM</v>
      </c>
      <c r="B34" s="165" t="str">
        <f>B17</f>
        <v>ASH ROSE</v>
      </c>
      <c r="C34" s="518" t="s">
        <v>229</v>
      </c>
      <c r="D34" s="526"/>
      <c r="E34" s="277" t="s">
        <v>337</v>
      </c>
    </row>
    <row r="35" spans="1:5" s="62" customFormat="1" ht="110.5" customHeight="1">
      <c r="A35" s="298" t="s">
        <v>294</v>
      </c>
      <c r="B35" s="293"/>
      <c r="C35" s="527"/>
      <c r="D35" s="528"/>
      <c r="E35" s="299"/>
    </row>
    <row r="36" spans="1:5" s="62" customFormat="1" ht="59" customHeight="1">
      <c r="A36" s="296" t="str">
        <f>'1. CUTTING DOCKET'!$B$74</f>
        <v>DÂY LUỒN 12MM</v>
      </c>
      <c r="B36" s="165" t="str">
        <f>B34</f>
        <v>ASH ROSE</v>
      </c>
      <c r="C36" s="518" t="s">
        <v>229</v>
      </c>
      <c r="D36" s="526"/>
      <c r="E36" s="277" t="str">
        <f>E34</f>
        <v>BLANC DE BLANC</v>
      </c>
    </row>
    <row r="37" spans="1:5" s="62" customFormat="1" ht="134" customHeight="1">
      <c r="A37" s="298" t="s">
        <v>293</v>
      </c>
      <c r="B37" s="293"/>
      <c r="C37" s="527"/>
      <c r="D37" s="528"/>
      <c r="E37" s="299"/>
    </row>
    <row r="38" spans="1:5" s="62" customFormat="1" ht="77" customHeight="1">
      <c r="A38" s="546" t="str">
        <f>'[11]1. CUTTING DOCKET'!B58</f>
        <v>ĐẠN BẮN TREO THẺ BÀI</v>
      </c>
      <c r="B38" s="518" t="s">
        <v>89</v>
      </c>
      <c r="C38" s="519"/>
      <c r="D38" s="519"/>
      <c r="E38" s="519"/>
    </row>
    <row r="39" spans="1:5" s="62" customFormat="1" ht="77" customHeight="1">
      <c r="A39" s="547"/>
      <c r="B39" s="534" t="s">
        <v>262</v>
      </c>
      <c r="C39" s="535"/>
      <c r="D39" s="518" t="s">
        <v>263</v>
      </c>
      <c r="E39" s="526"/>
    </row>
    <row r="40" spans="1:5" s="62" customFormat="1" ht="342" customHeight="1">
      <c r="A40" s="298" t="s">
        <v>264</v>
      </c>
      <c r="B40" s="527"/>
      <c r="C40" s="528"/>
      <c r="D40" s="548"/>
      <c r="E40" s="549"/>
    </row>
    <row r="41" spans="1:5" s="62" customFormat="1" ht="48" customHeight="1">
      <c r="A41" s="296" t="str">
        <f>'[11]1. CUTTING DOCKET'!B58</f>
        <v>ĐẠN BẮN TREO THẺ BÀI</v>
      </c>
      <c r="B41" s="518" t="s">
        <v>39</v>
      </c>
      <c r="C41" s="519"/>
      <c r="D41" s="519"/>
      <c r="E41" s="519"/>
    </row>
    <row r="42" spans="1:5" s="62" customFormat="1" ht="115.5" customHeight="1">
      <c r="A42" s="298" t="s">
        <v>265</v>
      </c>
      <c r="B42" s="550"/>
      <c r="C42" s="551"/>
      <c r="D42" s="551"/>
      <c r="E42" s="551"/>
    </row>
    <row r="43" spans="1:5" s="62" customFormat="1" ht="88.5" customHeight="1">
      <c r="A43" s="296" t="str">
        <f>'[11]1. CUTTING DOCKET'!B60</f>
        <v>STICKER BARCODE TẠI THẺ BÀI
KÍCH THƯỚC: 20CMX30CM</v>
      </c>
      <c r="B43" s="518" t="s">
        <v>89</v>
      </c>
      <c r="C43" s="519"/>
      <c r="D43" s="519"/>
      <c r="E43" s="519"/>
    </row>
    <row r="44" spans="1:5" s="62" customFormat="1" ht="175.5" customHeight="1">
      <c r="A44" s="298" t="s">
        <v>266</v>
      </c>
      <c r="B44" s="520"/>
      <c r="C44" s="521"/>
      <c r="D44" s="521"/>
      <c r="E44" s="521"/>
    </row>
    <row r="45" spans="1:5" s="62" customFormat="1" ht="85.5" customHeight="1">
      <c r="A45" s="296" t="str">
        <f>'[11]1. CUTTING DOCKET'!B62</f>
        <v>STICKER BARCODE TẠI POLY BAG
KÍCH THƯỚC: 35CMX55CM</v>
      </c>
      <c r="B45" s="518" t="str">
        <f>B43</f>
        <v>NỀN TRẮNG CHỮ ĐEN</v>
      </c>
      <c r="C45" s="519"/>
      <c r="D45" s="519"/>
      <c r="E45" s="519"/>
    </row>
    <row r="46" spans="1:5" s="62" customFormat="1" ht="210.5" customHeight="1">
      <c r="A46" s="298" t="s">
        <v>267</v>
      </c>
      <c r="B46" s="550"/>
      <c r="C46" s="551"/>
      <c r="D46" s="551"/>
      <c r="E46" s="551"/>
    </row>
    <row r="47" spans="1:5" s="62" customFormat="1" ht="79" customHeight="1">
      <c r="A47" s="296" t="str">
        <f>'[11]1. CUTTING DOCKET'!B64</f>
        <v>STICKER CARTON CHI TIẾT TỪNG CỬA HÀNG</v>
      </c>
      <c r="B47" s="518" t="str">
        <f>B45</f>
        <v>NỀN TRẮNG CHỮ ĐEN</v>
      </c>
      <c r="C47" s="519"/>
      <c r="D47" s="519"/>
      <c r="E47" s="519"/>
    </row>
    <row r="48" spans="1:5" s="62" customFormat="1" ht="182" customHeight="1">
      <c r="A48" s="298" t="s">
        <v>206</v>
      </c>
      <c r="B48" s="520"/>
      <c r="C48" s="521"/>
      <c r="D48" s="521"/>
      <c r="E48" s="521"/>
    </row>
    <row r="49" spans="1:5" s="62" customFormat="1" ht="53.5" customHeight="1">
      <c r="A49" s="296" t="str">
        <f>'[11]1. CUTTING DOCKET'!B66</f>
        <v>POLY BAG LỚN</v>
      </c>
      <c r="B49" s="518" t="s">
        <v>92</v>
      </c>
      <c r="C49" s="519"/>
      <c r="D49" s="519"/>
      <c r="E49" s="519"/>
    </row>
    <row r="50" spans="1:5" s="62" customFormat="1" ht="89.5" customHeight="1">
      <c r="A50" s="298" t="s">
        <v>268</v>
      </c>
      <c r="B50" s="520"/>
      <c r="C50" s="521"/>
      <c r="D50" s="521"/>
      <c r="E50" s="521"/>
    </row>
    <row r="51" spans="1:5" s="62" customFormat="1" ht="55" customHeight="1">
      <c r="A51" s="296" t="str">
        <f>'[11]1. CUTTING DOCKET'!B68</f>
        <v>POLY BAG THÙNG</v>
      </c>
      <c r="B51" s="518" t="s">
        <v>92</v>
      </c>
      <c r="C51" s="519"/>
      <c r="D51" s="519"/>
      <c r="E51" s="519"/>
    </row>
    <row r="52" spans="1:5" s="62" customFormat="1" ht="76.5" customHeight="1">
      <c r="A52" s="298" t="s">
        <v>269</v>
      </c>
      <c r="B52" s="520"/>
      <c r="C52" s="521"/>
      <c r="D52" s="521"/>
      <c r="E52" s="521"/>
    </row>
    <row r="53" spans="1:5" s="62" customFormat="1" ht="52.5" customHeight="1">
      <c r="A53" s="296" t="s">
        <v>252</v>
      </c>
      <c r="B53" s="518" t="s">
        <v>92</v>
      </c>
      <c r="C53" s="519"/>
      <c r="D53" s="519"/>
      <c r="E53" s="519"/>
    </row>
    <row r="54" spans="1:5" s="62" customFormat="1" ht="104.5" customHeight="1">
      <c r="A54" s="298" t="s">
        <v>205</v>
      </c>
      <c r="B54" s="550"/>
      <c r="C54" s="551"/>
      <c r="D54" s="551"/>
      <c r="E54" s="551"/>
    </row>
    <row r="55" spans="1:5" s="62" customFormat="1" ht="49" customHeight="1">
      <c r="A55" s="296" t="s">
        <v>253</v>
      </c>
      <c r="B55" s="518" t="s">
        <v>92</v>
      </c>
      <c r="C55" s="519"/>
      <c r="D55" s="519"/>
      <c r="E55" s="519"/>
    </row>
    <row r="56" spans="1:5" s="62" customFormat="1" ht="50.5" customHeight="1">
      <c r="A56" s="298" t="s">
        <v>205</v>
      </c>
      <c r="B56" s="550"/>
      <c r="C56" s="551"/>
      <c r="D56" s="551"/>
      <c r="E56" s="551"/>
    </row>
    <row r="57" spans="1:5" s="62" customFormat="1" ht="50" customHeight="1">
      <c r="A57" s="296" t="s">
        <v>254</v>
      </c>
      <c r="B57" s="518" t="s">
        <v>55</v>
      </c>
      <c r="C57" s="519"/>
      <c r="D57" s="519"/>
      <c r="E57" s="519"/>
    </row>
    <row r="58" spans="1:5" s="62" customFormat="1" ht="54.5" customHeight="1">
      <c r="A58" s="298" t="s">
        <v>270</v>
      </c>
      <c r="B58" s="550"/>
      <c r="C58" s="551"/>
      <c r="D58" s="551"/>
      <c r="E58" s="551"/>
    </row>
    <row r="59" spans="1:5" s="62" customFormat="1" ht="48.5" customHeight="1">
      <c r="A59" s="296" t="s">
        <v>203</v>
      </c>
      <c r="B59" s="518" t="str">
        <f>B57</f>
        <v>NATURAL</v>
      </c>
      <c r="C59" s="519"/>
      <c r="D59" s="519"/>
      <c r="E59" s="519"/>
    </row>
    <row r="60" spans="1:5" s="62" customFormat="1" ht="49" customHeight="1">
      <c r="A60" s="298" t="s">
        <v>269</v>
      </c>
      <c r="B60" s="527"/>
      <c r="C60" s="529"/>
      <c r="D60" s="529"/>
      <c r="E60" s="529"/>
    </row>
  </sheetData>
  <mergeCells count="55">
    <mergeCell ref="B59:E59"/>
    <mergeCell ref="B60:E60"/>
    <mergeCell ref="C37:D37"/>
    <mergeCell ref="B44:E44"/>
    <mergeCell ref="B45:E45"/>
    <mergeCell ref="B46:E46"/>
    <mergeCell ref="B54:E54"/>
    <mergeCell ref="B55:E55"/>
    <mergeCell ref="B56:E56"/>
    <mergeCell ref="B57:E57"/>
    <mergeCell ref="B58:E58"/>
    <mergeCell ref="B41:E41"/>
    <mergeCell ref="B42:E42"/>
    <mergeCell ref="B43:E43"/>
    <mergeCell ref="B52:E52"/>
    <mergeCell ref="B53:E53"/>
    <mergeCell ref="A38:A39"/>
    <mergeCell ref="B38:E38"/>
    <mergeCell ref="B39:C39"/>
    <mergeCell ref="D39:E39"/>
    <mergeCell ref="D40:E40"/>
    <mergeCell ref="B40:C40"/>
    <mergeCell ref="A22:A23"/>
    <mergeCell ref="B7:E7"/>
    <mergeCell ref="B19:E19"/>
    <mergeCell ref="B20:E20"/>
    <mergeCell ref="B22:E23"/>
    <mergeCell ref="B15:E15"/>
    <mergeCell ref="B16:E16"/>
    <mergeCell ref="C17:D17"/>
    <mergeCell ref="C18:D18"/>
    <mergeCell ref="B21:E21"/>
    <mergeCell ref="C5:D5"/>
    <mergeCell ref="C6:D6"/>
    <mergeCell ref="C8:D8"/>
    <mergeCell ref="C9:D9"/>
    <mergeCell ref="C10:D10"/>
    <mergeCell ref="C34:D34"/>
    <mergeCell ref="C36:D36"/>
    <mergeCell ref="C35:D35"/>
    <mergeCell ref="B29:E29"/>
    <mergeCell ref="B30:E30"/>
    <mergeCell ref="B31:E31"/>
    <mergeCell ref="B32:E32"/>
    <mergeCell ref="B33:E33"/>
    <mergeCell ref="B24:E24"/>
    <mergeCell ref="B26:E26"/>
    <mergeCell ref="B27:E27"/>
    <mergeCell ref="B28:E28"/>
    <mergeCell ref="B25:E25"/>
    <mergeCell ref="B47:E47"/>
    <mergeCell ref="B48:E48"/>
    <mergeCell ref="B49:E49"/>
    <mergeCell ref="B50:E50"/>
    <mergeCell ref="B51:E51"/>
  </mergeCells>
  <printOptions horizontalCentered="1"/>
  <pageMargins left="0.25" right="0" top="0.60416666666666696" bottom="0.75" header="0" footer="0"/>
  <pageSetup paperSize="9" scale="29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20" max="3" man="1"/>
    <brk id="37" max="3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H06-PA17W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CLASSIC SWEATPANT WOMEN'S</v>
      </c>
      <c r="C4" s="59" t="s">
        <v>142</v>
      </c>
      <c r="D4" s="59"/>
      <c r="E4" s="59"/>
    </row>
    <row r="5" spans="1:12" s="58" customFormat="1" ht="76" customHeight="1">
      <c r="A5" s="60"/>
      <c r="B5" s="79" t="e">
        <f>'1. CUTTING DOCKET'!#REF!</f>
        <v>#REF!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4" t="str">
        <f>'1. CUTTING DOCKET'!M11</f>
        <v>BRUSHED FLEECE (30/1+8/1) HEAVY WASHING_350GSM</v>
      </c>
      <c r="C7" s="538"/>
      <c r="D7" s="538"/>
      <c r="E7" s="535"/>
    </row>
    <row r="8" spans="1:12" s="62" customFormat="1" ht="409.6" customHeight="1">
      <c r="A8" s="64" t="e">
        <f>'1. CUTTING DOCKET'!#REF!</f>
        <v>#REF!</v>
      </c>
      <c r="B8" s="578"/>
      <c r="C8" s="579"/>
      <c r="D8" s="580"/>
      <c r="E8" s="581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82" t="e">
        <f>'1. CUTTING DOCKET'!#REF!</f>
        <v>#REF!</v>
      </c>
      <c r="C13" s="538"/>
      <c r="D13" s="583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78"/>
      <c r="C14" s="579"/>
      <c r="D14" s="580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str">
        <f>'1. CUTTING DOCKET'!B55</f>
        <v>NHÃN DỆT BẰNG VẢI 38MM*71MM 
(NHÃN CHÍNH-PHÂN THEO TỪNG SIZE)
CODE: HSC-ML-0075(WOMENS)</v>
      </c>
      <c r="B17" s="584" t="str">
        <f>'1. CUTTING DOCKET'!G55</f>
        <v>NỀN ĐEN CHỮ TRẮNG</v>
      </c>
      <c r="C17" s="542"/>
      <c r="D17" s="585"/>
      <c r="E17" s="586"/>
    </row>
    <row r="18" spans="1:5" s="62" customFormat="1" ht="90" customHeight="1">
      <c r="A18" s="61" t="e">
        <f>'1. CUTTING DOCKET'!#REF!</f>
        <v>#REF!</v>
      </c>
      <c r="B18" s="518" t="e">
        <f>'1. CUTTING DOCKET'!#REF!</f>
        <v>#REF!</v>
      </c>
      <c r="C18" s="519"/>
      <c r="D18" s="519"/>
      <c r="E18" s="526"/>
    </row>
    <row r="19" spans="1:5" s="62" customFormat="1" ht="409.6" customHeight="1">
      <c r="A19" s="166" t="s">
        <v>166</v>
      </c>
      <c r="B19" s="562"/>
      <c r="C19" s="563"/>
      <c r="D19" s="564"/>
      <c r="E19" s="564"/>
    </row>
    <row r="20" spans="1:5" s="62" customFormat="1" ht="79.5" customHeight="1">
      <c r="A20" s="61" t="e">
        <f>'1. CUTTING DOCKET'!#REF!</f>
        <v>#REF!</v>
      </c>
      <c r="B20" s="518" t="e">
        <f>'1. CUTTING DOCKET'!#REF!</f>
        <v>#REF!</v>
      </c>
      <c r="C20" s="519"/>
      <c r="D20" s="519"/>
      <c r="E20" s="526"/>
    </row>
    <row r="21" spans="1:5" s="62" customFormat="1" ht="346.5" customHeight="1">
      <c r="A21" s="64" t="s">
        <v>117</v>
      </c>
      <c r="B21" s="565"/>
      <c r="C21" s="566"/>
      <c r="D21" s="567"/>
      <c r="E21" s="568"/>
    </row>
    <row r="22" spans="1:5" s="62" customFormat="1" ht="35">
      <c r="A22" s="61">
        <f>'1. CUTTING DOCKET'!B85</f>
        <v>0</v>
      </c>
      <c r="B22" s="560" t="str">
        <f>'1. CUTTING DOCKET'!F85</f>
        <v>MÀU PHỤ LIỆU</v>
      </c>
      <c r="C22" s="519"/>
      <c r="D22" s="561"/>
      <c r="E22" s="101"/>
    </row>
    <row r="23" spans="1:5" s="62" customFormat="1" ht="299.25" customHeight="1">
      <c r="A23" s="66" t="s">
        <v>100</v>
      </c>
      <c r="B23" s="569"/>
      <c r="C23" s="570"/>
      <c r="D23" s="571"/>
      <c r="E23" s="571"/>
    </row>
    <row r="24" spans="1:5" s="62" customFormat="1" ht="101.5" customHeight="1">
      <c r="A24" s="61" t="str">
        <f>'1. CUTTING DOCKET'!B84</f>
        <v>PHẦN C : PHỤ LIỆU ĐÓNG GÓI</v>
      </c>
      <c r="B24" s="560">
        <f>'1. CUTTING DOCKET'!F84</f>
        <v>0</v>
      </c>
      <c r="C24" s="519"/>
      <c r="D24" s="561"/>
      <c r="E24" s="101"/>
    </row>
    <row r="25" spans="1:5" s="62" customFormat="1" ht="362.25" customHeight="1">
      <c r="A25" s="66" t="s">
        <v>172</v>
      </c>
      <c r="B25" s="572" t="s">
        <v>173</v>
      </c>
      <c r="C25" s="573"/>
      <c r="D25" s="574"/>
      <c r="E25" s="113"/>
    </row>
    <row r="26" spans="1:5" s="62" customFormat="1" ht="109.5" customHeight="1">
      <c r="A26" s="61" t="s">
        <v>101</v>
      </c>
      <c r="B26" s="560" t="e">
        <f>'1. CUTTING DOCKET'!#REF!</f>
        <v>#REF!</v>
      </c>
      <c r="C26" s="519"/>
      <c r="D26" s="561"/>
      <c r="E26" s="102"/>
    </row>
    <row r="27" spans="1:5" s="62" customFormat="1" ht="282" customHeight="1">
      <c r="A27" s="66" t="s">
        <v>102</v>
      </c>
      <c r="B27" s="575" t="s">
        <v>167</v>
      </c>
      <c r="C27" s="576"/>
      <c r="D27" s="577"/>
      <c r="E27" s="577"/>
    </row>
    <row r="28" spans="1:5" s="62" customFormat="1" ht="93.65" customHeight="1">
      <c r="A28" s="61" t="e">
        <f>'1. CUTTING DOCKET'!#REF!</f>
        <v>#REF!</v>
      </c>
      <c r="B28" s="560" t="e">
        <f>'1. CUTTING DOCKET'!#REF!</f>
        <v>#REF!</v>
      </c>
      <c r="C28" s="519"/>
      <c r="D28" s="561"/>
      <c r="E28" s="102"/>
    </row>
    <row r="29" spans="1:5" s="62" customFormat="1" ht="273" customHeight="1">
      <c r="A29" s="64" t="s">
        <v>103</v>
      </c>
      <c r="B29" s="552"/>
      <c r="C29" s="553"/>
      <c r="D29" s="554"/>
      <c r="E29" s="554"/>
    </row>
    <row r="30" spans="1:5" s="62" customFormat="1" ht="95.25" customHeight="1">
      <c r="A30" s="61" t="str">
        <f>'1. CUTTING DOCKET'!B95</f>
        <v>STICKER BARCODE TẠI POLY BAG
KÍCH THƯỚC: 35CMX55CM</v>
      </c>
      <c r="B30" s="560" t="str">
        <f>'1. CUTTING DOCKET'!F95</f>
        <v>NỀN TRẮNG CHỮ ĐEN</v>
      </c>
      <c r="C30" s="519"/>
      <c r="D30" s="561"/>
      <c r="E30" s="102"/>
    </row>
    <row r="31" spans="1:5" s="62" customFormat="1" ht="324.75" customHeight="1">
      <c r="A31" s="64"/>
      <c r="B31" s="552"/>
      <c r="C31" s="553"/>
      <c r="D31" s="554"/>
      <c r="E31" s="554"/>
    </row>
    <row r="32" spans="1:5" s="62" customFormat="1" ht="119.5" customHeight="1">
      <c r="A32" s="61" t="s">
        <v>105</v>
      </c>
      <c r="B32" s="560" t="e">
        <f>'1. CUTTING DOCKET'!#REF!</f>
        <v>#REF!</v>
      </c>
      <c r="C32" s="519"/>
      <c r="D32" s="561"/>
      <c r="E32" s="102"/>
    </row>
    <row r="33" spans="1:9" s="62" customFormat="1" ht="287.25" customHeight="1">
      <c r="A33" s="64" t="s">
        <v>106</v>
      </c>
      <c r="B33" s="552"/>
      <c r="C33" s="553"/>
      <c r="D33" s="554"/>
      <c r="E33" s="554"/>
    </row>
    <row r="34" spans="1:9" s="62" customFormat="1" ht="71.5" customHeight="1">
      <c r="A34" s="61" t="s">
        <v>96</v>
      </c>
      <c r="B34" s="560" t="s">
        <v>38</v>
      </c>
      <c r="C34" s="519"/>
      <c r="D34" s="561"/>
      <c r="E34" s="102"/>
    </row>
    <row r="35" spans="1:9" s="62" customFormat="1" ht="87" customHeight="1">
      <c r="A35" s="64" t="s">
        <v>104</v>
      </c>
      <c r="B35" s="552"/>
      <c r="C35" s="553"/>
      <c r="D35" s="554"/>
      <c r="E35" s="554"/>
    </row>
    <row r="36" spans="1:9" s="62" customFormat="1" ht="63.65" customHeight="1">
      <c r="A36" s="61" t="s">
        <v>97</v>
      </c>
      <c r="B36" s="560" t="s">
        <v>92</v>
      </c>
      <c r="C36" s="519"/>
      <c r="D36" s="561"/>
      <c r="E36" s="102"/>
    </row>
    <row r="37" spans="1:9" s="62" customFormat="1" ht="97.5" customHeight="1">
      <c r="A37" s="64" t="s">
        <v>104</v>
      </c>
      <c r="B37" s="552"/>
      <c r="C37" s="553"/>
      <c r="D37" s="554"/>
      <c r="E37" s="554"/>
    </row>
    <row r="38" spans="1:9" s="62" customFormat="1" ht="97.5" customHeight="1">
      <c r="A38" s="98" t="e">
        <f>'1. CUTTING DOCKET'!#REF!</f>
        <v>#REF!</v>
      </c>
      <c r="B38" s="555" t="e">
        <f>'1. CUTTING DOCKET'!#REF!</f>
        <v>#REF!</v>
      </c>
      <c r="C38" s="556"/>
      <c r="D38" s="557"/>
      <c r="E38" s="103"/>
    </row>
    <row r="39" spans="1:9" s="62" customFormat="1" ht="221.5" customHeight="1">
      <c r="A39" s="64"/>
      <c r="B39" s="558"/>
      <c r="C39" s="559"/>
      <c r="D39" s="558"/>
      <c r="E39" s="558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4801-75E3-4F42-A34E-A2C99C184832}">
  <sheetPr>
    <pageSetUpPr fitToPage="1"/>
  </sheetPr>
  <dimension ref="A1:L30"/>
  <sheetViews>
    <sheetView view="pageBreakPreview" topLeftCell="A4" zoomScale="40" zoomScaleNormal="70" zoomScaleSheetLayoutView="40" workbookViewId="0">
      <selection activeCell="R15" sqref="R15"/>
    </sheetView>
  </sheetViews>
  <sheetFormatPr defaultColWidth="8.81640625" defaultRowHeight="23"/>
  <cols>
    <col min="1" max="1" width="14.453125" style="340" customWidth="1"/>
    <col min="2" max="2" width="57.1796875" style="340" customWidth="1"/>
    <col min="3" max="3" width="57.1796875" style="340" hidden="1" customWidth="1"/>
    <col min="4" max="4" width="57.1796875" style="340" customWidth="1"/>
    <col min="5" max="5" width="23.08984375" style="342" customWidth="1"/>
    <col min="6" max="6" width="18.1796875" style="340" customWidth="1"/>
    <col min="7" max="11" width="14.90625" style="340" customWidth="1"/>
    <col min="12" max="12" width="14.453125" style="340" customWidth="1"/>
    <col min="13" max="16384" width="8.81640625" style="340"/>
  </cols>
  <sheetData>
    <row r="1" spans="1:12" s="311" customFormat="1" ht="23" customHeight="1">
      <c r="A1" s="587" t="s">
        <v>342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9"/>
    </row>
    <row r="2" spans="1:12" s="311" customFormat="1" ht="23" customHeight="1">
      <c r="A2" s="587" t="s">
        <v>343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9"/>
    </row>
    <row r="3" spans="1:12" s="311" customFormat="1" ht="74" customHeight="1">
      <c r="A3" s="312" t="s">
        <v>344</v>
      </c>
      <c r="B3" s="313" t="s">
        <v>345</v>
      </c>
      <c r="C3" s="313"/>
      <c r="D3" s="313"/>
      <c r="E3" s="314"/>
      <c r="F3" s="313" t="s">
        <v>346</v>
      </c>
      <c r="G3" s="590" t="s">
        <v>347</v>
      </c>
      <c r="H3" s="590"/>
      <c r="I3" s="313"/>
      <c r="J3" s="313" t="s">
        <v>348</v>
      </c>
      <c r="K3" s="313" t="s">
        <v>349</v>
      </c>
      <c r="L3" s="315"/>
    </row>
    <row r="4" spans="1:12" s="311" customFormat="1" ht="69.5" customHeight="1">
      <c r="A4" s="316" t="s">
        <v>295</v>
      </c>
      <c r="B4" s="316" t="s">
        <v>296</v>
      </c>
      <c r="C4" s="317" t="s">
        <v>299</v>
      </c>
      <c r="D4" s="317"/>
      <c r="E4" s="316" t="s">
        <v>350</v>
      </c>
      <c r="F4" s="318" t="s">
        <v>297</v>
      </c>
      <c r="G4" s="316" t="s">
        <v>182</v>
      </c>
      <c r="H4" s="319" t="s">
        <v>298</v>
      </c>
      <c r="I4" s="316" t="s">
        <v>10</v>
      </c>
      <c r="J4" s="316" t="s">
        <v>57</v>
      </c>
      <c r="K4" s="316" t="s">
        <v>58</v>
      </c>
      <c r="L4" s="320" t="s">
        <v>299</v>
      </c>
    </row>
    <row r="5" spans="1:12" s="328" customFormat="1" ht="55.75" customHeight="1">
      <c r="A5" s="321" t="s">
        <v>351</v>
      </c>
      <c r="B5" s="322" t="s">
        <v>352</v>
      </c>
      <c r="C5" s="322" t="s">
        <v>353</v>
      </c>
      <c r="D5" s="323" t="s">
        <v>300</v>
      </c>
      <c r="E5" s="324">
        <v>1</v>
      </c>
      <c r="F5" s="325">
        <v>2</v>
      </c>
      <c r="G5" s="326">
        <v>24</v>
      </c>
      <c r="H5" s="325">
        <v>26</v>
      </c>
      <c r="I5" s="326">
        <v>28</v>
      </c>
      <c r="J5" s="326">
        <v>30</v>
      </c>
      <c r="K5" s="326">
        <v>32</v>
      </c>
      <c r="L5" s="327"/>
    </row>
    <row r="6" spans="1:12" s="328" customFormat="1" ht="55.75" customHeight="1">
      <c r="A6" s="321" t="s">
        <v>354</v>
      </c>
      <c r="B6" s="322" t="s">
        <v>301</v>
      </c>
      <c r="C6" s="322" t="s">
        <v>355</v>
      </c>
      <c r="D6" s="323" t="s">
        <v>302</v>
      </c>
      <c r="E6" s="324">
        <v>1</v>
      </c>
      <c r="F6" s="325">
        <v>2</v>
      </c>
      <c r="G6" s="326">
        <v>34</v>
      </c>
      <c r="H6" s="325">
        <v>36</v>
      </c>
      <c r="I6" s="326">
        <v>38</v>
      </c>
      <c r="J6" s="326">
        <v>40</v>
      </c>
      <c r="K6" s="326">
        <v>42</v>
      </c>
      <c r="L6" s="327"/>
    </row>
    <row r="7" spans="1:12" s="328" customFormat="1" ht="55.75" customHeight="1">
      <c r="A7" s="321" t="s">
        <v>356</v>
      </c>
      <c r="B7" s="322" t="s">
        <v>303</v>
      </c>
      <c r="C7" s="322" t="s">
        <v>357</v>
      </c>
      <c r="D7" s="323" t="s">
        <v>304</v>
      </c>
      <c r="E7" s="324">
        <v>0.125</v>
      </c>
      <c r="F7" s="325">
        <v>0</v>
      </c>
      <c r="G7" s="329" t="s">
        <v>358</v>
      </c>
      <c r="H7" s="321" t="s">
        <v>358</v>
      </c>
      <c r="I7" s="329" t="s">
        <v>358</v>
      </c>
      <c r="J7" s="329" t="s">
        <v>358</v>
      </c>
      <c r="K7" s="329" t="s">
        <v>358</v>
      </c>
      <c r="L7" s="327"/>
    </row>
    <row r="8" spans="1:12" s="328" customFormat="1" ht="55.75" customHeight="1">
      <c r="A8" s="321" t="s">
        <v>359</v>
      </c>
      <c r="B8" s="322" t="s">
        <v>305</v>
      </c>
      <c r="C8" s="322" t="s">
        <v>360</v>
      </c>
      <c r="D8" s="323" t="s">
        <v>306</v>
      </c>
      <c r="E8" s="324">
        <v>1</v>
      </c>
      <c r="F8" s="325">
        <v>2</v>
      </c>
      <c r="G8" s="326">
        <v>54</v>
      </c>
      <c r="H8" s="325">
        <v>56</v>
      </c>
      <c r="I8" s="326">
        <v>58</v>
      </c>
      <c r="J8" s="326">
        <v>60</v>
      </c>
      <c r="K8" s="326">
        <v>62</v>
      </c>
      <c r="L8" s="327"/>
    </row>
    <row r="9" spans="1:12" s="328" customFormat="1" ht="55.75" customHeight="1">
      <c r="A9" s="321" t="s">
        <v>361</v>
      </c>
      <c r="B9" s="322" t="s">
        <v>307</v>
      </c>
      <c r="C9" s="322" t="s">
        <v>362</v>
      </c>
      <c r="D9" s="323" t="s">
        <v>308</v>
      </c>
      <c r="E9" s="324">
        <v>0.25</v>
      </c>
      <c r="F9" s="321" t="s">
        <v>363</v>
      </c>
      <c r="G9" s="326">
        <v>12</v>
      </c>
      <c r="H9" s="321" t="s">
        <v>364</v>
      </c>
      <c r="I9" s="329" t="s">
        <v>365</v>
      </c>
      <c r="J9" s="329" t="s">
        <v>366</v>
      </c>
      <c r="K9" s="326">
        <v>13</v>
      </c>
      <c r="L9" s="327"/>
    </row>
    <row r="10" spans="1:12" s="328" customFormat="1" ht="55.75" customHeight="1">
      <c r="A10" s="321" t="s">
        <v>367</v>
      </c>
      <c r="B10" s="322" t="s">
        <v>309</v>
      </c>
      <c r="C10" s="322" t="s">
        <v>368</v>
      </c>
      <c r="D10" s="323" t="s">
        <v>310</v>
      </c>
      <c r="E10" s="324">
        <v>0.375</v>
      </c>
      <c r="F10" s="321" t="s">
        <v>369</v>
      </c>
      <c r="G10" s="329" t="s">
        <v>370</v>
      </c>
      <c r="H10" s="325">
        <v>16</v>
      </c>
      <c r="I10" s="329" t="s">
        <v>371</v>
      </c>
      <c r="J10" s="329" t="s">
        <v>372</v>
      </c>
      <c r="K10" s="329" t="s">
        <v>373</v>
      </c>
      <c r="L10" s="327"/>
    </row>
    <row r="11" spans="1:12" s="328" customFormat="1" ht="55.75" customHeight="1">
      <c r="A11" s="321" t="s">
        <v>374</v>
      </c>
      <c r="B11" s="322" t="s">
        <v>311</v>
      </c>
      <c r="C11" s="322" t="s">
        <v>375</v>
      </c>
      <c r="D11" s="323" t="s">
        <v>312</v>
      </c>
      <c r="E11" s="324" t="s">
        <v>376</v>
      </c>
      <c r="F11" s="325">
        <v>0</v>
      </c>
      <c r="G11" s="326">
        <v>8</v>
      </c>
      <c r="H11" s="325">
        <v>8</v>
      </c>
      <c r="I11" s="326">
        <v>8</v>
      </c>
      <c r="J11" s="326">
        <v>8</v>
      </c>
      <c r="K11" s="326">
        <v>8</v>
      </c>
      <c r="L11" s="327"/>
    </row>
    <row r="12" spans="1:12" s="328" customFormat="1" ht="55.75" customHeight="1">
      <c r="A12" s="321" t="s">
        <v>377</v>
      </c>
      <c r="B12" s="322" t="s">
        <v>313</v>
      </c>
      <c r="C12" s="322" t="s">
        <v>378</v>
      </c>
      <c r="D12" s="323" t="s">
        <v>314</v>
      </c>
      <c r="E12" s="324">
        <v>1</v>
      </c>
      <c r="F12" s="325">
        <v>2</v>
      </c>
      <c r="G12" s="326">
        <v>39</v>
      </c>
      <c r="H12" s="325">
        <v>41</v>
      </c>
      <c r="I12" s="326">
        <v>43</v>
      </c>
      <c r="J12" s="326">
        <v>45</v>
      </c>
      <c r="K12" s="326">
        <v>47</v>
      </c>
      <c r="L12" s="327"/>
    </row>
    <row r="13" spans="1:12" s="328" customFormat="1" ht="55.75" customHeight="1">
      <c r="A13" s="321" t="s">
        <v>379</v>
      </c>
      <c r="B13" s="322" t="s">
        <v>380</v>
      </c>
      <c r="C13" s="322" t="s">
        <v>381</v>
      </c>
      <c r="D13" s="323" t="s">
        <v>382</v>
      </c>
      <c r="E13" s="330">
        <v>0.25</v>
      </c>
      <c r="F13" s="321" t="s">
        <v>363</v>
      </c>
      <c r="G13" s="329" t="s">
        <v>383</v>
      </c>
      <c r="H13" s="325">
        <v>29</v>
      </c>
      <c r="I13" s="329" t="s">
        <v>384</v>
      </c>
      <c r="J13" s="329" t="s">
        <v>385</v>
      </c>
      <c r="K13" s="329" t="s">
        <v>385</v>
      </c>
      <c r="L13" s="327"/>
    </row>
    <row r="14" spans="1:12" s="328" customFormat="1" ht="55.75" customHeight="1">
      <c r="A14" s="321" t="s">
        <v>386</v>
      </c>
      <c r="B14" s="322" t="s">
        <v>387</v>
      </c>
      <c r="C14" s="331" t="s">
        <v>388</v>
      </c>
      <c r="D14" s="323" t="s">
        <v>315</v>
      </c>
      <c r="E14" s="332">
        <v>0.625</v>
      </c>
      <c r="F14" s="333" t="s">
        <v>389</v>
      </c>
      <c r="G14" s="329" t="s">
        <v>390</v>
      </c>
      <c r="H14" s="321" t="s">
        <v>391</v>
      </c>
      <c r="I14" s="329" t="s">
        <v>392</v>
      </c>
      <c r="J14" s="329" t="s">
        <v>393</v>
      </c>
      <c r="K14" s="329" t="s">
        <v>394</v>
      </c>
      <c r="L14" s="327"/>
    </row>
    <row r="15" spans="1:12" s="328" customFormat="1" ht="55.75" customHeight="1">
      <c r="A15" s="321" t="s">
        <v>395</v>
      </c>
      <c r="B15" s="322" t="s">
        <v>396</v>
      </c>
      <c r="C15" s="331" t="s">
        <v>397</v>
      </c>
      <c r="D15" s="323" t="s">
        <v>398</v>
      </c>
      <c r="E15" s="332" t="s">
        <v>376</v>
      </c>
      <c r="F15" s="334">
        <v>0</v>
      </c>
      <c r="G15" s="329" t="s">
        <v>399</v>
      </c>
      <c r="H15" s="321" t="s">
        <v>399</v>
      </c>
      <c r="I15" s="329" t="s">
        <v>399</v>
      </c>
      <c r="J15" s="329" t="s">
        <v>399</v>
      </c>
      <c r="K15" s="329" t="s">
        <v>399</v>
      </c>
      <c r="L15" s="327"/>
    </row>
    <row r="16" spans="1:12" s="328" customFormat="1" ht="55.75" customHeight="1">
      <c r="A16" s="321" t="s">
        <v>400</v>
      </c>
      <c r="B16" s="322" t="s">
        <v>401</v>
      </c>
      <c r="C16" s="335" t="s">
        <v>402</v>
      </c>
      <c r="D16" s="323" t="s">
        <v>403</v>
      </c>
      <c r="E16" s="332">
        <v>0.5</v>
      </c>
      <c r="F16" s="333" t="s">
        <v>404</v>
      </c>
      <c r="G16" s="329" t="s">
        <v>405</v>
      </c>
      <c r="H16" s="325">
        <v>18</v>
      </c>
      <c r="I16" s="329" t="s">
        <v>406</v>
      </c>
      <c r="J16" s="329" t="s">
        <v>407</v>
      </c>
      <c r="K16" s="329" t="s">
        <v>408</v>
      </c>
      <c r="L16" s="327"/>
    </row>
    <row r="17" spans="1:12" s="328" customFormat="1" ht="55.75" customHeight="1">
      <c r="A17" s="321" t="s">
        <v>409</v>
      </c>
      <c r="B17" s="322" t="s">
        <v>410</v>
      </c>
      <c r="C17" s="336" t="s">
        <v>411</v>
      </c>
      <c r="D17" s="323" t="s">
        <v>412</v>
      </c>
      <c r="E17" s="337" t="s">
        <v>376</v>
      </c>
      <c r="F17" s="334">
        <v>0</v>
      </c>
      <c r="G17" s="326">
        <v>18</v>
      </c>
      <c r="H17" s="325">
        <v>18</v>
      </c>
      <c r="I17" s="326">
        <v>18</v>
      </c>
      <c r="J17" s="326">
        <v>18</v>
      </c>
      <c r="K17" s="326">
        <v>18</v>
      </c>
      <c r="L17" s="327"/>
    </row>
    <row r="18" spans="1:12" s="328" customFormat="1" ht="55.75" customHeight="1">
      <c r="A18" s="321" t="s">
        <v>413</v>
      </c>
      <c r="B18" s="322" t="s">
        <v>414</v>
      </c>
      <c r="C18" s="336" t="s">
        <v>415</v>
      </c>
      <c r="D18" s="323" t="s">
        <v>416</v>
      </c>
      <c r="E18" s="337">
        <v>0.5</v>
      </c>
      <c r="F18" s="333" t="s">
        <v>404</v>
      </c>
      <c r="G18" s="329" t="s">
        <v>417</v>
      </c>
      <c r="H18" s="325">
        <v>17</v>
      </c>
      <c r="I18" s="329" t="s">
        <v>418</v>
      </c>
      <c r="J18" s="329" t="s">
        <v>419</v>
      </c>
      <c r="K18" s="329" t="s">
        <v>420</v>
      </c>
      <c r="L18" s="327"/>
    </row>
    <row r="19" spans="1:12" s="328" customFormat="1" ht="55.75" customHeight="1">
      <c r="A19" s="321" t="s">
        <v>421</v>
      </c>
      <c r="B19" s="322" t="s">
        <v>422</v>
      </c>
      <c r="C19" s="338" t="s">
        <v>423</v>
      </c>
      <c r="D19" s="323" t="s">
        <v>424</v>
      </c>
      <c r="E19" s="339">
        <v>0.375</v>
      </c>
      <c r="F19" s="321" t="s">
        <v>425</v>
      </c>
      <c r="G19" s="326">
        <v>9</v>
      </c>
      <c r="H19" s="321" t="s">
        <v>426</v>
      </c>
      <c r="I19" s="326">
        <v>10</v>
      </c>
      <c r="J19" s="329" t="s">
        <v>427</v>
      </c>
      <c r="K19" s="326">
        <v>11</v>
      </c>
      <c r="L19" s="327"/>
    </row>
    <row r="20" spans="1:12" s="328" customFormat="1" ht="55.75" customHeight="1">
      <c r="A20" s="321" t="s">
        <v>428</v>
      </c>
      <c r="B20" s="322" t="s">
        <v>429</v>
      </c>
      <c r="C20" s="322" t="s">
        <v>430</v>
      </c>
      <c r="D20" s="323" t="s">
        <v>431</v>
      </c>
      <c r="E20" s="339">
        <v>0.375</v>
      </c>
      <c r="F20" s="321" t="s">
        <v>425</v>
      </c>
      <c r="G20" s="329" t="s">
        <v>432</v>
      </c>
      <c r="H20" s="325">
        <v>16</v>
      </c>
      <c r="I20" s="329" t="s">
        <v>433</v>
      </c>
      <c r="J20" s="326">
        <v>17</v>
      </c>
      <c r="K20" s="329" t="s">
        <v>434</v>
      </c>
      <c r="L20" s="327"/>
    </row>
    <row r="21" spans="1:12" s="328" customFormat="1" ht="55.75" customHeight="1">
      <c r="A21" s="321" t="s">
        <v>435</v>
      </c>
      <c r="B21" s="322" t="s">
        <v>436</v>
      </c>
      <c r="C21" s="322" t="s">
        <v>437</v>
      </c>
      <c r="D21" s="323" t="s">
        <v>316</v>
      </c>
      <c r="E21" s="324">
        <v>0.125</v>
      </c>
      <c r="F21" s="325">
        <v>0</v>
      </c>
      <c r="G21" s="326">
        <v>1</v>
      </c>
      <c r="H21" s="325">
        <v>1</v>
      </c>
      <c r="I21" s="326">
        <v>1</v>
      </c>
      <c r="J21" s="326">
        <v>1</v>
      </c>
      <c r="K21" s="326">
        <v>1</v>
      </c>
      <c r="L21" s="327"/>
    </row>
    <row r="22" spans="1:12" s="328" customFormat="1" ht="55.75" customHeight="1">
      <c r="A22" s="321" t="s">
        <v>438</v>
      </c>
      <c r="B22" s="322" t="s">
        <v>317</v>
      </c>
      <c r="C22" s="322" t="s">
        <v>439</v>
      </c>
      <c r="D22" s="323" t="s">
        <v>318</v>
      </c>
      <c r="E22" s="324">
        <v>0.125</v>
      </c>
      <c r="F22" s="325">
        <v>0</v>
      </c>
      <c r="G22" s="326">
        <v>2</v>
      </c>
      <c r="H22" s="325">
        <v>2</v>
      </c>
      <c r="I22" s="326">
        <v>2</v>
      </c>
      <c r="J22" s="326">
        <v>2</v>
      </c>
      <c r="K22" s="326">
        <v>2</v>
      </c>
      <c r="L22" s="327"/>
    </row>
    <row r="23" spans="1:12" s="328" customFormat="1" ht="55.75" customHeight="1">
      <c r="A23" s="321" t="s">
        <v>440</v>
      </c>
      <c r="B23" s="322" t="s">
        <v>319</v>
      </c>
      <c r="C23" s="322" t="s">
        <v>441</v>
      </c>
      <c r="D23" s="323" t="s">
        <v>320</v>
      </c>
      <c r="E23" s="324">
        <v>0.125</v>
      </c>
      <c r="F23" s="325">
        <v>0</v>
      </c>
      <c r="G23" s="329" t="s">
        <v>389</v>
      </c>
      <c r="H23" s="321" t="s">
        <v>389</v>
      </c>
      <c r="I23" s="329" t="s">
        <v>389</v>
      </c>
      <c r="J23" s="329" t="s">
        <v>389</v>
      </c>
      <c r="K23" s="329" t="s">
        <v>389</v>
      </c>
      <c r="L23" s="327"/>
    </row>
    <row r="24" spans="1:12" s="328" customFormat="1" ht="55.75" customHeight="1">
      <c r="A24" s="321" t="s">
        <v>442</v>
      </c>
      <c r="B24" s="322" t="s">
        <v>321</v>
      </c>
      <c r="C24" s="322" t="s">
        <v>443</v>
      </c>
      <c r="D24" s="323" t="s">
        <v>322</v>
      </c>
      <c r="E24" s="324">
        <v>0.25</v>
      </c>
      <c r="F24" s="321" t="s">
        <v>363</v>
      </c>
      <c r="G24" s="329" t="s">
        <v>444</v>
      </c>
      <c r="H24" s="325">
        <v>6</v>
      </c>
      <c r="I24" s="329" t="s">
        <v>445</v>
      </c>
      <c r="J24" s="329" t="s">
        <v>446</v>
      </c>
      <c r="K24" s="329" t="s">
        <v>447</v>
      </c>
      <c r="L24" s="327"/>
    </row>
    <row r="25" spans="1:12" s="328" customFormat="1" ht="55.75" customHeight="1">
      <c r="A25" s="321" t="s">
        <v>448</v>
      </c>
      <c r="B25" s="322" t="s">
        <v>323</v>
      </c>
      <c r="C25" s="322" t="s">
        <v>449</v>
      </c>
      <c r="D25" s="323" t="s">
        <v>324</v>
      </c>
      <c r="E25" s="324">
        <v>0.125</v>
      </c>
      <c r="F25" s="325">
        <v>0</v>
      </c>
      <c r="G25" s="329" t="s">
        <v>450</v>
      </c>
      <c r="H25" s="321" t="s">
        <v>450</v>
      </c>
      <c r="I25" s="329" t="s">
        <v>450</v>
      </c>
      <c r="J25" s="329" t="s">
        <v>450</v>
      </c>
      <c r="K25" s="329" t="s">
        <v>450</v>
      </c>
      <c r="L25" s="327"/>
    </row>
    <row r="26" spans="1:12" s="328" customFormat="1" ht="55.75" customHeight="1">
      <c r="A26" s="321" t="s">
        <v>451</v>
      </c>
      <c r="B26" s="322" t="s">
        <v>325</v>
      </c>
      <c r="C26" s="322" t="s">
        <v>452</v>
      </c>
      <c r="D26" s="323" t="s">
        <v>326</v>
      </c>
      <c r="E26" s="324">
        <v>0.125</v>
      </c>
      <c r="F26" s="325">
        <v>0</v>
      </c>
      <c r="G26" s="329" t="s">
        <v>453</v>
      </c>
      <c r="H26" s="321" t="s">
        <v>453</v>
      </c>
      <c r="I26" s="329" t="s">
        <v>453</v>
      </c>
      <c r="J26" s="329" t="s">
        <v>453</v>
      </c>
      <c r="K26" s="329" t="s">
        <v>453</v>
      </c>
      <c r="L26" s="327"/>
    </row>
    <row r="27" spans="1:12" s="328" customFormat="1" ht="55.75" customHeight="1">
      <c r="A27" s="321" t="s">
        <v>454</v>
      </c>
      <c r="B27" s="322" t="s">
        <v>327</v>
      </c>
      <c r="C27" s="322" t="s">
        <v>455</v>
      </c>
      <c r="D27" s="323" t="s">
        <v>328</v>
      </c>
      <c r="E27" s="324">
        <v>0.125</v>
      </c>
      <c r="F27" s="321" t="s">
        <v>363</v>
      </c>
      <c r="G27" s="326">
        <v>5</v>
      </c>
      <c r="H27" s="321" t="s">
        <v>456</v>
      </c>
      <c r="I27" s="329" t="s">
        <v>456</v>
      </c>
      <c r="J27" s="329" t="s">
        <v>457</v>
      </c>
      <c r="K27" s="329" t="s">
        <v>457</v>
      </c>
      <c r="L27" s="327"/>
    </row>
    <row r="28" spans="1:12" s="328" customFormat="1" ht="55.75" customHeight="1">
      <c r="A28" s="321" t="s">
        <v>458</v>
      </c>
      <c r="B28" s="322" t="s">
        <v>329</v>
      </c>
      <c r="C28" s="322" t="s">
        <v>459</v>
      </c>
      <c r="D28" s="323" t="s">
        <v>330</v>
      </c>
      <c r="E28" s="324">
        <v>0.125</v>
      </c>
      <c r="F28" s="321" t="s">
        <v>363</v>
      </c>
      <c r="G28" s="329" t="s">
        <v>444</v>
      </c>
      <c r="H28" s="325">
        <v>6</v>
      </c>
      <c r="I28" s="326">
        <v>6</v>
      </c>
      <c r="J28" s="329" t="s">
        <v>445</v>
      </c>
      <c r="K28" s="329" t="s">
        <v>445</v>
      </c>
      <c r="L28" s="327"/>
    </row>
    <row r="29" spans="1:12" s="328" customFormat="1" ht="55.75" customHeight="1">
      <c r="A29" s="321" t="s">
        <v>460</v>
      </c>
      <c r="B29" s="322" t="s">
        <v>461</v>
      </c>
      <c r="C29" s="322" t="s">
        <v>462</v>
      </c>
      <c r="D29" s="323" t="s">
        <v>331</v>
      </c>
      <c r="E29" s="324">
        <v>0.25</v>
      </c>
      <c r="F29" s="321" t="s">
        <v>363</v>
      </c>
      <c r="G29" s="329" t="s">
        <v>463</v>
      </c>
      <c r="H29" s="325">
        <v>10</v>
      </c>
      <c r="I29" s="326">
        <v>10</v>
      </c>
      <c r="J29" s="329" t="s">
        <v>464</v>
      </c>
      <c r="K29" s="329" t="s">
        <v>464</v>
      </c>
      <c r="L29" s="327"/>
    </row>
    <row r="30" spans="1:12">
      <c r="E30" s="341"/>
    </row>
  </sheetData>
  <mergeCells count="3">
    <mergeCell ref="A1:L1"/>
    <mergeCell ref="A2:L2"/>
    <mergeCell ref="G3:H3"/>
  </mergeCells>
  <pageMargins left="0.7" right="0.7" top="0.75" bottom="0.75" header="0.3" footer="0.3"/>
  <pageSetup paperSize="9"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222AE-B77F-462B-AF9E-C50899AC926C}">
  <sheetPr>
    <pageSetUpPr fitToPage="1"/>
  </sheetPr>
  <dimension ref="A1:N30"/>
  <sheetViews>
    <sheetView tabSelected="1" view="pageBreakPreview" topLeftCell="A7" zoomScale="60" zoomScaleNormal="70" workbookViewId="0">
      <selection activeCell="A8" sqref="A8:XFD8"/>
    </sheetView>
  </sheetViews>
  <sheetFormatPr defaultColWidth="8.7265625" defaultRowHeight="20"/>
  <cols>
    <col min="1" max="1" width="14.453125" style="643" customWidth="1"/>
    <col min="2" max="2" width="57.26953125" style="643" customWidth="1"/>
    <col min="3" max="3" width="57.26953125" style="643" hidden="1" customWidth="1"/>
    <col min="4" max="4" width="57.26953125" style="643" customWidth="1"/>
    <col min="5" max="5" width="18.7265625" style="643" customWidth="1"/>
    <col min="6" max="6" width="18.453125" style="645" hidden="1" customWidth="1"/>
    <col min="7" max="7" width="18.26953125" style="643" customWidth="1"/>
    <col min="8" max="8" width="14.81640625" style="643" customWidth="1"/>
    <col min="9" max="9" width="14.81640625" style="643" hidden="1" customWidth="1"/>
    <col min="10" max="13" width="14.81640625" style="643" customWidth="1"/>
    <col min="14" max="14" width="34.54296875" style="643" customWidth="1"/>
    <col min="15" max="16384" width="8.7265625" style="643"/>
  </cols>
  <sheetData>
    <row r="1" spans="1:14" s="602" customFormat="1" ht="22.9" customHeight="1">
      <c r="A1" s="599" t="s">
        <v>469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1"/>
    </row>
    <row r="2" spans="1:14" s="602" customFormat="1" ht="22.9" customHeight="1">
      <c r="A2" s="599" t="s">
        <v>470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1"/>
    </row>
    <row r="3" spans="1:14" s="602" customFormat="1" ht="73.900000000000006" customHeight="1">
      <c r="A3" s="603" t="s">
        <v>344</v>
      </c>
      <c r="B3" s="604" t="s">
        <v>471</v>
      </c>
      <c r="C3" s="604"/>
      <c r="D3" s="604"/>
      <c r="E3" s="604"/>
      <c r="F3" s="605"/>
      <c r="G3" s="604" t="s">
        <v>472</v>
      </c>
      <c r="H3" s="606" t="s">
        <v>473</v>
      </c>
      <c r="I3" s="606"/>
      <c r="J3" s="606"/>
      <c r="K3" s="604"/>
      <c r="L3" s="604" t="s">
        <v>474</v>
      </c>
      <c r="M3" s="604" t="s">
        <v>475</v>
      </c>
      <c r="N3" s="607" t="s">
        <v>476</v>
      </c>
    </row>
    <row r="4" spans="1:14" s="602" customFormat="1" ht="69.400000000000006" customHeight="1">
      <c r="A4" s="608" t="s">
        <v>295</v>
      </c>
      <c r="B4" s="608" t="s">
        <v>296</v>
      </c>
      <c r="C4" s="609" t="s">
        <v>299</v>
      </c>
      <c r="D4" s="609"/>
      <c r="E4" s="608" t="s">
        <v>477</v>
      </c>
      <c r="F4" s="608" t="s">
        <v>478</v>
      </c>
      <c r="G4" s="610" t="s">
        <v>297</v>
      </c>
      <c r="H4" s="608" t="s">
        <v>182</v>
      </c>
      <c r="I4" s="611" t="s">
        <v>479</v>
      </c>
      <c r="J4" s="612" t="s">
        <v>298</v>
      </c>
      <c r="K4" s="608" t="s">
        <v>10</v>
      </c>
      <c r="L4" s="608" t="s">
        <v>57</v>
      </c>
      <c r="M4" s="608" t="s">
        <v>58</v>
      </c>
      <c r="N4" s="609" t="s">
        <v>480</v>
      </c>
    </row>
    <row r="5" spans="1:14" s="621" customFormat="1" ht="55.9" customHeight="1">
      <c r="A5" s="613" t="s">
        <v>481</v>
      </c>
      <c r="B5" s="614" t="s">
        <v>352</v>
      </c>
      <c r="C5" s="614" t="s">
        <v>353</v>
      </c>
      <c r="D5" s="615" t="s">
        <v>300</v>
      </c>
      <c r="E5" s="616">
        <v>1</v>
      </c>
      <c r="F5" s="616">
        <v>1</v>
      </c>
      <c r="G5" s="617">
        <v>2</v>
      </c>
      <c r="H5" s="618">
        <f>J5-G5</f>
        <v>24</v>
      </c>
      <c r="I5" s="619">
        <v>26</v>
      </c>
      <c r="J5" s="617">
        <v>26</v>
      </c>
      <c r="K5" s="620">
        <f>J5+G5</f>
        <v>28</v>
      </c>
      <c r="L5" s="620">
        <f>K5+G5</f>
        <v>30</v>
      </c>
      <c r="M5" s="620">
        <f>L5+G5</f>
        <v>32</v>
      </c>
      <c r="N5" s="614"/>
    </row>
    <row r="6" spans="1:14" s="621" customFormat="1" ht="55.9" customHeight="1">
      <c r="A6" s="613" t="s">
        <v>482</v>
      </c>
      <c r="B6" s="614" t="s">
        <v>301</v>
      </c>
      <c r="C6" s="614" t="s">
        <v>355</v>
      </c>
      <c r="D6" s="615" t="s">
        <v>302</v>
      </c>
      <c r="E6" s="616">
        <v>1</v>
      </c>
      <c r="F6" s="616">
        <v>1</v>
      </c>
      <c r="G6" s="617">
        <v>2</v>
      </c>
      <c r="H6" s="618">
        <f>J6-G6</f>
        <v>34</v>
      </c>
      <c r="I6" s="619">
        <v>36</v>
      </c>
      <c r="J6" s="617">
        <v>36</v>
      </c>
      <c r="K6" s="620">
        <f t="shared" ref="K6:K26" si="0">J6+G6</f>
        <v>38</v>
      </c>
      <c r="L6" s="620">
        <f t="shared" ref="L6:L29" si="1">K6+G6</f>
        <v>40</v>
      </c>
      <c r="M6" s="620">
        <f t="shared" ref="M6:M26" si="2">L6+G6</f>
        <v>42</v>
      </c>
      <c r="N6" s="614"/>
    </row>
    <row r="7" spans="1:14" s="621" customFormat="1" ht="55.9" customHeight="1">
      <c r="A7" s="613" t="s">
        <v>483</v>
      </c>
      <c r="B7" s="614" t="s">
        <v>303</v>
      </c>
      <c r="C7" s="614" t="s">
        <v>357</v>
      </c>
      <c r="D7" s="615" t="s">
        <v>304</v>
      </c>
      <c r="E7" s="616">
        <v>0.125</v>
      </c>
      <c r="F7" s="616">
        <v>0.125</v>
      </c>
      <c r="G7" s="617">
        <v>0</v>
      </c>
      <c r="H7" s="622" t="s">
        <v>484</v>
      </c>
      <c r="I7" s="623" t="s">
        <v>484</v>
      </c>
      <c r="J7" s="613" t="s">
        <v>484</v>
      </c>
      <c r="K7" s="620">
        <f t="shared" si="0"/>
        <v>1.5</v>
      </c>
      <c r="L7" s="620">
        <f t="shared" si="1"/>
        <v>1.5</v>
      </c>
      <c r="M7" s="620">
        <f t="shared" si="2"/>
        <v>1.5</v>
      </c>
      <c r="N7" s="614"/>
    </row>
    <row r="8" spans="1:14" s="621" customFormat="1" ht="55.9" customHeight="1">
      <c r="A8" s="613" t="s">
        <v>485</v>
      </c>
      <c r="B8" s="614" t="s">
        <v>305</v>
      </c>
      <c r="C8" s="614" t="s">
        <v>360</v>
      </c>
      <c r="D8" s="615" t="s">
        <v>306</v>
      </c>
      <c r="E8" s="616">
        <v>1</v>
      </c>
      <c r="F8" s="616">
        <v>1</v>
      </c>
      <c r="G8" s="617">
        <v>2</v>
      </c>
      <c r="H8" s="618">
        <f>J8-G8</f>
        <v>54</v>
      </c>
      <c r="I8" s="619">
        <v>56</v>
      </c>
      <c r="J8" s="617">
        <v>56</v>
      </c>
      <c r="K8" s="620">
        <f t="shared" si="0"/>
        <v>58</v>
      </c>
      <c r="L8" s="620">
        <f t="shared" si="1"/>
        <v>60</v>
      </c>
      <c r="M8" s="620">
        <f t="shared" si="2"/>
        <v>62</v>
      </c>
      <c r="N8" s="614"/>
    </row>
    <row r="9" spans="1:14" s="621" customFormat="1" ht="55.9" customHeight="1">
      <c r="A9" s="613" t="s">
        <v>486</v>
      </c>
      <c r="B9" s="614" t="s">
        <v>307</v>
      </c>
      <c r="C9" s="614" t="s">
        <v>362</v>
      </c>
      <c r="D9" s="615" t="s">
        <v>308</v>
      </c>
      <c r="E9" s="616">
        <v>0.25</v>
      </c>
      <c r="F9" s="616">
        <v>0.25</v>
      </c>
      <c r="G9" s="624">
        <v>0.25</v>
      </c>
      <c r="H9" s="620">
        <f>J9-G9</f>
        <v>12.49</v>
      </c>
      <c r="I9" s="623" t="s">
        <v>487</v>
      </c>
      <c r="J9" s="616">
        <f>I9*1.04</f>
        <v>12.74</v>
      </c>
      <c r="K9" s="620">
        <f t="shared" si="0"/>
        <v>12.99</v>
      </c>
      <c r="L9" s="620">
        <f t="shared" si="1"/>
        <v>13.24</v>
      </c>
      <c r="M9" s="620">
        <f t="shared" si="2"/>
        <v>13.49</v>
      </c>
      <c r="N9" s="614"/>
    </row>
    <row r="10" spans="1:14" s="621" customFormat="1" ht="55.9" customHeight="1">
      <c r="A10" s="613" t="s">
        <v>488</v>
      </c>
      <c r="B10" s="614" t="s">
        <v>309</v>
      </c>
      <c r="C10" s="614" t="s">
        <v>368</v>
      </c>
      <c r="D10" s="615" t="s">
        <v>310</v>
      </c>
      <c r="E10" s="616">
        <v>0.375</v>
      </c>
      <c r="F10" s="616">
        <v>0.375</v>
      </c>
      <c r="G10" s="625">
        <v>0.375</v>
      </c>
      <c r="H10" s="620">
        <f t="shared" ref="H10:H29" si="3">J10-G10</f>
        <v>16.25</v>
      </c>
      <c r="I10" s="626">
        <v>16</v>
      </c>
      <c r="J10" s="627">
        <v>16.625</v>
      </c>
      <c r="K10" s="620">
        <f t="shared" si="0"/>
        <v>17</v>
      </c>
      <c r="L10" s="620">
        <f t="shared" si="1"/>
        <v>17.375</v>
      </c>
      <c r="M10" s="620">
        <f t="shared" si="2"/>
        <v>17.75</v>
      </c>
      <c r="N10" s="614"/>
    </row>
    <row r="11" spans="1:14" s="621" customFormat="1" ht="55.9" customHeight="1">
      <c r="A11" s="613" t="s">
        <v>489</v>
      </c>
      <c r="B11" s="614" t="s">
        <v>311</v>
      </c>
      <c r="C11" s="614" t="s">
        <v>375</v>
      </c>
      <c r="D11" s="615" t="s">
        <v>312</v>
      </c>
      <c r="E11" s="616">
        <v>0.25</v>
      </c>
      <c r="F11" s="616" t="s">
        <v>376</v>
      </c>
      <c r="G11" s="617">
        <v>0</v>
      </c>
      <c r="H11" s="620">
        <f t="shared" si="3"/>
        <v>8</v>
      </c>
      <c r="I11" s="619">
        <v>8</v>
      </c>
      <c r="J11" s="617">
        <v>8</v>
      </c>
      <c r="K11" s="620">
        <f t="shared" si="0"/>
        <v>8</v>
      </c>
      <c r="L11" s="620">
        <f t="shared" si="1"/>
        <v>8</v>
      </c>
      <c r="M11" s="620">
        <f t="shared" si="2"/>
        <v>8</v>
      </c>
      <c r="N11" s="614"/>
    </row>
    <row r="12" spans="1:14" s="621" customFormat="1" ht="55.9" customHeight="1">
      <c r="A12" s="613" t="s">
        <v>490</v>
      </c>
      <c r="B12" s="614" t="s">
        <v>313</v>
      </c>
      <c r="C12" s="614" t="s">
        <v>378</v>
      </c>
      <c r="D12" s="615" t="s">
        <v>314</v>
      </c>
      <c r="E12" s="616">
        <v>1</v>
      </c>
      <c r="F12" s="616">
        <v>1</v>
      </c>
      <c r="G12" s="617">
        <v>2</v>
      </c>
      <c r="H12" s="620">
        <f t="shared" si="3"/>
        <v>39</v>
      </c>
      <c r="I12" s="619">
        <v>41</v>
      </c>
      <c r="J12" s="617">
        <v>41</v>
      </c>
      <c r="K12" s="620">
        <f t="shared" si="0"/>
        <v>43</v>
      </c>
      <c r="L12" s="620">
        <f t="shared" si="1"/>
        <v>45</v>
      </c>
      <c r="M12" s="620">
        <f t="shared" si="2"/>
        <v>47</v>
      </c>
      <c r="N12" s="614"/>
    </row>
    <row r="13" spans="1:14" s="621" customFormat="1" ht="55.9" customHeight="1">
      <c r="A13" s="613" t="s">
        <v>491</v>
      </c>
      <c r="B13" s="614" t="s">
        <v>380</v>
      </c>
      <c r="C13" s="614" t="s">
        <v>381</v>
      </c>
      <c r="D13" s="615" t="s">
        <v>382</v>
      </c>
      <c r="E13" s="628">
        <v>0.375</v>
      </c>
      <c r="F13" s="629">
        <v>1.25</v>
      </c>
      <c r="G13" s="624">
        <v>0.25</v>
      </c>
      <c r="H13" s="620">
        <f t="shared" si="3"/>
        <v>29.875</v>
      </c>
      <c r="I13" s="626">
        <v>29</v>
      </c>
      <c r="J13" s="627">
        <v>30.125</v>
      </c>
      <c r="K13" s="620">
        <f t="shared" si="0"/>
        <v>30.375</v>
      </c>
      <c r="L13" s="620">
        <f t="shared" si="1"/>
        <v>30.625</v>
      </c>
      <c r="M13" s="620">
        <f>L13</f>
        <v>30.625</v>
      </c>
      <c r="N13" s="630"/>
    </row>
    <row r="14" spans="1:14" s="621" customFormat="1" ht="55.9" customHeight="1">
      <c r="A14" s="613" t="s">
        <v>492</v>
      </c>
      <c r="B14" s="614" t="s">
        <v>387</v>
      </c>
      <c r="C14" s="631" t="s">
        <v>388</v>
      </c>
      <c r="D14" s="615" t="s">
        <v>315</v>
      </c>
      <c r="E14" s="632">
        <v>0.625</v>
      </c>
      <c r="F14" s="632">
        <v>0.625</v>
      </c>
      <c r="G14" s="633" t="s">
        <v>493</v>
      </c>
      <c r="H14" s="620">
        <f t="shared" si="3"/>
        <v>23.375</v>
      </c>
      <c r="I14" s="623" t="s">
        <v>494</v>
      </c>
      <c r="J14" s="613" t="s">
        <v>494</v>
      </c>
      <c r="K14" s="620">
        <f t="shared" si="0"/>
        <v>25.625</v>
      </c>
      <c r="L14" s="620">
        <f t="shared" si="1"/>
        <v>26.75</v>
      </c>
      <c r="M14" s="620">
        <f t="shared" si="2"/>
        <v>27.875</v>
      </c>
      <c r="N14" s="614"/>
    </row>
    <row r="15" spans="1:14" s="621" customFormat="1" ht="55.9" customHeight="1">
      <c r="A15" s="613" t="s">
        <v>495</v>
      </c>
      <c r="B15" s="614" t="s">
        <v>396</v>
      </c>
      <c r="C15" s="631" t="s">
        <v>397</v>
      </c>
      <c r="D15" s="615" t="s">
        <v>398</v>
      </c>
      <c r="E15" s="632">
        <v>0.25</v>
      </c>
      <c r="F15" s="632" t="s">
        <v>376</v>
      </c>
      <c r="G15" s="634">
        <v>0</v>
      </c>
      <c r="H15" s="620">
        <f t="shared" si="3"/>
        <v>14.875</v>
      </c>
      <c r="I15" s="635" t="s">
        <v>496</v>
      </c>
      <c r="J15" s="616">
        <v>14.875</v>
      </c>
      <c r="K15" s="620">
        <f t="shared" si="0"/>
        <v>14.875</v>
      </c>
      <c r="L15" s="620">
        <f t="shared" si="1"/>
        <v>14.875</v>
      </c>
      <c r="M15" s="620">
        <f t="shared" si="2"/>
        <v>14.875</v>
      </c>
      <c r="N15" s="614"/>
    </row>
    <row r="16" spans="1:14" s="621" customFormat="1" ht="55.9" customHeight="1">
      <c r="A16" s="613" t="s">
        <v>57</v>
      </c>
      <c r="B16" s="614" t="s">
        <v>401</v>
      </c>
      <c r="C16" s="636" t="s">
        <v>402</v>
      </c>
      <c r="D16" s="615" t="s">
        <v>403</v>
      </c>
      <c r="E16" s="632">
        <v>0.5</v>
      </c>
      <c r="F16" s="632">
        <v>0.5</v>
      </c>
      <c r="G16" s="637">
        <v>0.75</v>
      </c>
      <c r="H16" s="620">
        <f t="shared" si="3"/>
        <v>17.25</v>
      </c>
      <c r="I16" s="619">
        <v>18</v>
      </c>
      <c r="J16" s="617">
        <v>18</v>
      </c>
      <c r="K16" s="620">
        <f t="shared" si="0"/>
        <v>18.75</v>
      </c>
      <c r="L16" s="620">
        <f t="shared" si="1"/>
        <v>19.5</v>
      </c>
      <c r="M16" s="620">
        <f t="shared" si="2"/>
        <v>20.25</v>
      </c>
      <c r="N16" s="614"/>
    </row>
    <row r="17" spans="1:14" s="621" customFormat="1" ht="55.9" customHeight="1">
      <c r="A17" s="613" t="s">
        <v>10</v>
      </c>
      <c r="B17" s="614" t="s">
        <v>410</v>
      </c>
      <c r="C17" s="638" t="s">
        <v>411</v>
      </c>
      <c r="D17" s="615" t="s">
        <v>412</v>
      </c>
      <c r="E17" s="639">
        <v>0.5</v>
      </c>
      <c r="F17" s="639" t="s">
        <v>376</v>
      </c>
      <c r="G17" s="634">
        <v>0</v>
      </c>
      <c r="H17" s="620">
        <f t="shared" si="3"/>
        <v>18.625</v>
      </c>
      <c r="I17" s="626">
        <v>18</v>
      </c>
      <c r="J17" s="627">
        <v>18.625</v>
      </c>
      <c r="K17" s="620">
        <f t="shared" si="0"/>
        <v>18.625</v>
      </c>
      <c r="L17" s="620">
        <f t="shared" si="1"/>
        <v>18.625</v>
      </c>
      <c r="M17" s="620">
        <f t="shared" si="2"/>
        <v>18.625</v>
      </c>
      <c r="N17" s="614"/>
    </row>
    <row r="18" spans="1:14" s="621" customFormat="1" ht="55.9" customHeight="1">
      <c r="A18" s="613" t="s">
        <v>497</v>
      </c>
      <c r="B18" s="614" t="s">
        <v>414</v>
      </c>
      <c r="C18" s="638" t="s">
        <v>415</v>
      </c>
      <c r="D18" s="615" t="s">
        <v>416</v>
      </c>
      <c r="E18" s="639">
        <v>0.5</v>
      </c>
      <c r="F18" s="639">
        <v>0.5</v>
      </c>
      <c r="G18" s="637">
        <v>0.75</v>
      </c>
      <c r="H18" s="620">
        <f t="shared" si="3"/>
        <v>16.25</v>
      </c>
      <c r="I18" s="619">
        <v>17</v>
      </c>
      <c r="J18" s="617">
        <v>17</v>
      </c>
      <c r="K18" s="620">
        <f t="shared" si="0"/>
        <v>17.75</v>
      </c>
      <c r="L18" s="620">
        <f t="shared" si="1"/>
        <v>18.5</v>
      </c>
      <c r="M18" s="620">
        <f t="shared" si="2"/>
        <v>19.25</v>
      </c>
      <c r="N18" s="614"/>
    </row>
    <row r="19" spans="1:14" s="621" customFormat="1" ht="55.9" customHeight="1">
      <c r="A19" s="613" t="s">
        <v>498</v>
      </c>
      <c r="B19" s="614" t="s">
        <v>422</v>
      </c>
      <c r="C19" s="640" t="s">
        <v>423</v>
      </c>
      <c r="D19" s="615" t="s">
        <v>424</v>
      </c>
      <c r="E19" s="641">
        <v>0.375</v>
      </c>
      <c r="F19" s="641">
        <v>0.375</v>
      </c>
      <c r="G19" s="642">
        <v>0.5</v>
      </c>
      <c r="H19" s="620">
        <f t="shared" si="3"/>
        <v>9</v>
      </c>
      <c r="I19" s="623" t="s">
        <v>499</v>
      </c>
      <c r="J19" s="613" t="s">
        <v>499</v>
      </c>
      <c r="K19" s="620">
        <f t="shared" si="0"/>
        <v>10</v>
      </c>
      <c r="L19" s="620">
        <f t="shared" si="1"/>
        <v>10.5</v>
      </c>
      <c r="M19" s="620">
        <f t="shared" si="2"/>
        <v>11</v>
      </c>
      <c r="N19" s="614"/>
    </row>
    <row r="20" spans="1:14" s="621" customFormat="1" ht="55.9" customHeight="1">
      <c r="A20" s="613" t="s">
        <v>500</v>
      </c>
      <c r="B20" s="614" t="s">
        <v>429</v>
      </c>
      <c r="C20" s="614" t="s">
        <v>430</v>
      </c>
      <c r="D20" s="615" t="s">
        <v>431</v>
      </c>
      <c r="E20" s="641">
        <v>0.375</v>
      </c>
      <c r="F20" s="641">
        <v>0.375</v>
      </c>
      <c r="G20" s="642">
        <v>0.5</v>
      </c>
      <c r="H20" s="620">
        <f t="shared" si="3"/>
        <v>15.5</v>
      </c>
      <c r="I20" s="619">
        <v>16</v>
      </c>
      <c r="J20" s="617">
        <v>16</v>
      </c>
      <c r="K20" s="620">
        <f t="shared" si="0"/>
        <v>16.5</v>
      </c>
      <c r="L20" s="620">
        <f t="shared" si="1"/>
        <v>17</v>
      </c>
      <c r="M20" s="620">
        <f t="shared" si="2"/>
        <v>17.5</v>
      </c>
      <c r="N20" s="614"/>
    </row>
    <row r="21" spans="1:14" s="621" customFormat="1" ht="55.9" customHeight="1">
      <c r="A21" s="613" t="s">
        <v>501</v>
      </c>
      <c r="B21" s="614" t="s">
        <v>436</v>
      </c>
      <c r="C21" s="614" t="s">
        <v>437</v>
      </c>
      <c r="D21" s="615" t="s">
        <v>316</v>
      </c>
      <c r="E21" s="616">
        <v>0.125</v>
      </c>
      <c r="F21" s="616">
        <v>0.125</v>
      </c>
      <c r="G21" s="617">
        <v>0</v>
      </c>
      <c r="H21" s="620">
        <f t="shared" si="3"/>
        <v>1</v>
      </c>
      <c r="I21" s="619">
        <v>1</v>
      </c>
      <c r="J21" s="617">
        <v>1</v>
      </c>
      <c r="K21" s="620">
        <f t="shared" si="0"/>
        <v>1</v>
      </c>
      <c r="L21" s="620">
        <f t="shared" si="1"/>
        <v>1</v>
      </c>
      <c r="M21" s="620">
        <f t="shared" si="2"/>
        <v>1</v>
      </c>
      <c r="N21" s="614"/>
    </row>
    <row r="22" spans="1:14" s="621" customFormat="1" ht="55.9" customHeight="1">
      <c r="A22" s="613" t="s">
        <v>502</v>
      </c>
      <c r="B22" s="614" t="s">
        <v>317</v>
      </c>
      <c r="C22" s="614" t="s">
        <v>439</v>
      </c>
      <c r="D22" s="615" t="s">
        <v>318</v>
      </c>
      <c r="E22" s="616">
        <v>0.125</v>
      </c>
      <c r="F22" s="616">
        <v>0.125</v>
      </c>
      <c r="G22" s="617">
        <v>0</v>
      </c>
      <c r="H22" s="620">
        <f t="shared" si="3"/>
        <v>2</v>
      </c>
      <c r="I22" s="619">
        <v>2</v>
      </c>
      <c r="J22" s="617">
        <v>2</v>
      </c>
      <c r="K22" s="620">
        <f t="shared" si="0"/>
        <v>2</v>
      </c>
      <c r="L22" s="620">
        <f t="shared" si="1"/>
        <v>2</v>
      </c>
      <c r="M22" s="620">
        <f t="shared" si="2"/>
        <v>2</v>
      </c>
      <c r="N22" s="614"/>
    </row>
    <row r="23" spans="1:14" s="621" customFormat="1" ht="55.9" customHeight="1">
      <c r="A23" s="613" t="s">
        <v>60</v>
      </c>
      <c r="B23" s="614" t="s">
        <v>319</v>
      </c>
      <c r="C23" s="614" t="s">
        <v>441</v>
      </c>
      <c r="D23" s="615" t="s">
        <v>320</v>
      </c>
      <c r="E23" s="616">
        <v>0.125</v>
      </c>
      <c r="F23" s="616">
        <v>0.125</v>
      </c>
      <c r="G23" s="617">
        <v>0</v>
      </c>
      <c r="H23" s="620">
        <f t="shared" si="3"/>
        <v>1.125</v>
      </c>
      <c r="I23" s="623" t="s">
        <v>493</v>
      </c>
      <c r="J23" s="613" t="s">
        <v>493</v>
      </c>
      <c r="K23" s="620">
        <f t="shared" si="0"/>
        <v>1.125</v>
      </c>
      <c r="L23" s="620">
        <f t="shared" si="1"/>
        <v>1.125</v>
      </c>
      <c r="M23" s="620">
        <f t="shared" si="2"/>
        <v>1.125</v>
      </c>
      <c r="N23" s="614"/>
    </row>
    <row r="24" spans="1:14" s="621" customFormat="1" ht="55.9" customHeight="1">
      <c r="A24" s="613" t="s">
        <v>503</v>
      </c>
      <c r="B24" s="614" t="s">
        <v>321</v>
      </c>
      <c r="C24" s="614" t="s">
        <v>443</v>
      </c>
      <c r="D24" s="615" t="s">
        <v>322</v>
      </c>
      <c r="E24" s="616">
        <v>0.25</v>
      </c>
      <c r="F24" s="616">
        <v>0.25</v>
      </c>
      <c r="G24" s="624">
        <v>0.25</v>
      </c>
      <c r="H24" s="620">
        <f t="shared" si="3"/>
        <v>5.99</v>
      </c>
      <c r="I24" s="626">
        <v>6</v>
      </c>
      <c r="J24" s="627">
        <f>I24*1.04</f>
        <v>6.24</v>
      </c>
      <c r="K24" s="620">
        <f t="shared" si="0"/>
        <v>6.49</v>
      </c>
      <c r="L24" s="620">
        <f t="shared" si="1"/>
        <v>6.74</v>
      </c>
      <c r="M24" s="620">
        <f t="shared" si="2"/>
        <v>6.99</v>
      </c>
      <c r="N24" s="614"/>
    </row>
    <row r="25" spans="1:14" s="621" customFormat="1" ht="55.9" customHeight="1">
      <c r="A25" s="613" t="s">
        <v>504</v>
      </c>
      <c r="B25" s="614" t="s">
        <v>323</v>
      </c>
      <c r="C25" s="614" t="s">
        <v>449</v>
      </c>
      <c r="D25" s="615" t="s">
        <v>324</v>
      </c>
      <c r="E25" s="616">
        <v>0.125</v>
      </c>
      <c r="F25" s="616">
        <v>0.125</v>
      </c>
      <c r="G25" s="617">
        <v>0</v>
      </c>
      <c r="H25" s="620">
        <f t="shared" si="3"/>
        <v>3.38</v>
      </c>
      <c r="I25" s="635" t="s">
        <v>505</v>
      </c>
      <c r="J25" s="616">
        <f>I25*1.04</f>
        <v>3.38</v>
      </c>
      <c r="K25" s="620">
        <f t="shared" si="0"/>
        <v>3.38</v>
      </c>
      <c r="L25" s="620">
        <f t="shared" si="1"/>
        <v>3.38</v>
      </c>
      <c r="M25" s="620">
        <f t="shared" si="2"/>
        <v>3.38</v>
      </c>
      <c r="N25" s="614"/>
    </row>
    <row r="26" spans="1:14" s="621" customFormat="1" ht="55.9" customHeight="1">
      <c r="A26" s="613" t="s">
        <v>506</v>
      </c>
      <c r="B26" s="614" t="s">
        <v>325</v>
      </c>
      <c r="C26" s="614" t="s">
        <v>452</v>
      </c>
      <c r="D26" s="615" t="s">
        <v>326</v>
      </c>
      <c r="E26" s="616">
        <v>0.125</v>
      </c>
      <c r="F26" s="616">
        <v>0.125</v>
      </c>
      <c r="G26" s="617">
        <v>0</v>
      </c>
      <c r="H26" s="620">
        <f t="shared" si="3"/>
        <v>1.875</v>
      </c>
      <c r="I26" s="623" t="s">
        <v>507</v>
      </c>
      <c r="J26" s="613" t="s">
        <v>507</v>
      </c>
      <c r="K26" s="620">
        <f t="shared" si="0"/>
        <v>1.875</v>
      </c>
      <c r="L26" s="620">
        <f t="shared" si="1"/>
        <v>1.875</v>
      </c>
      <c r="M26" s="620">
        <f t="shared" si="2"/>
        <v>1.875</v>
      </c>
      <c r="N26" s="614"/>
    </row>
    <row r="27" spans="1:14" s="621" customFormat="1" ht="55.9" customHeight="1">
      <c r="A27" s="613" t="s">
        <v>508</v>
      </c>
      <c r="B27" s="614" t="s">
        <v>327</v>
      </c>
      <c r="C27" s="614" t="s">
        <v>455</v>
      </c>
      <c r="D27" s="615" t="s">
        <v>328</v>
      </c>
      <c r="E27" s="616">
        <v>0.125</v>
      </c>
      <c r="F27" s="616">
        <v>0.125</v>
      </c>
      <c r="G27" s="624">
        <v>0.25</v>
      </c>
      <c r="H27" s="620">
        <f t="shared" si="3"/>
        <v>5</v>
      </c>
      <c r="I27" s="623" t="s">
        <v>509</v>
      </c>
      <c r="J27" s="613" t="s">
        <v>509</v>
      </c>
      <c r="K27" s="620" t="str">
        <f>J27</f>
        <v>5 1/4</v>
      </c>
      <c r="L27" s="620">
        <f t="shared" si="1"/>
        <v>5.5</v>
      </c>
      <c r="M27" s="620">
        <f>L27</f>
        <v>5.5</v>
      </c>
      <c r="N27" s="614"/>
    </row>
    <row r="28" spans="1:14" s="621" customFormat="1" ht="55.9" customHeight="1">
      <c r="A28" s="613" t="s">
        <v>510</v>
      </c>
      <c r="B28" s="614" t="s">
        <v>329</v>
      </c>
      <c r="C28" s="614" t="s">
        <v>459</v>
      </c>
      <c r="D28" s="615" t="s">
        <v>330</v>
      </c>
      <c r="E28" s="616">
        <v>0.125</v>
      </c>
      <c r="F28" s="616">
        <v>0.125</v>
      </c>
      <c r="G28" s="624">
        <v>0.25</v>
      </c>
      <c r="H28" s="620">
        <f t="shared" si="3"/>
        <v>5.99</v>
      </c>
      <c r="I28" s="626">
        <v>6</v>
      </c>
      <c r="J28" s="627">
        <f>I28*1.04</f>
        <v>6.24</v>
      </c>
      <c r="K28" s="620">
        <f>J28</f>
        <v>6.24</v>
      </c>
      <c r="L28" s="620">
        <f t="shared" si="1"/>
        <v>6.49</v>
      </c>
      <c r="M28" s="620">
        <f>L28</f>
        <v>6.49</v>
      </c>
      <c r="N28" s="614"/>
    </row>
    <row r="29" spans="1:14" s="621" customFormat="1" ht="55.9" customHeight="1">
      <c r="A29" s="613" t="s">
        <v>511</v>
      </c>
      <c r="B29" s="614" t="s">
        <v>461</v>
      </c>
      <c r="C29" s="614" t="s">
        <v>462</v>
      </c>
      <c r="D29" s="615" t="s">
        <v>331</v>
      </c>
      <c r="E29" s="616">
        <v>0.25</v>
      </c>
      <c r="F29" s="616">
        <v>0.25</v>
      </c>
      <c r="G29" s="624">
        <v>0.25</v>
      </c>
      <c r="H29" s="620">
        <f t="shared" si="3"/>
        <v>10.125</v>
      </c>
      <c r="I29" s="626">
        <v>10</v>
      </c>
      <c r="J29" s="627">
        <v>10.375</v>
      </c>
      <c r="K29" s="620">
        <f>J29</f>
        <v>10.375</v>
      </c>
      <c r="L29" s="620">
        <f t="shared" si="1"/>
        <v>10.625</v>
      </c>
      <c r="M29" s="620">
        <f>L29</f>
        <v>10.625</v>
      </c>
      <c r="N29" s="614"/>
    </row>
    <row r="30" spans="1:14">
      <c r="F30" s="644"/>
    </row>
  </sheetData>
  <mergeCells count="3">
    <mergeCell ref="A1:N1"/>
    <mergeCell ref="A2:N2"/>
    <mergeCell ref="H3:J3"/>
  </mergeCells>
  <pageMargins left="0.7" right="0.7" top="0.75" bottom="0.75" header="0.3" footer="0.3"/>
  <pageSetup paperSize="9"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CF41-BE86-4B1D-B5B1-7C019A7C2EAD}">
  <sheetPr>
    <pageSetUpPr fitToPage="1"/>
  </sheetPr>
  <dimension ref="A1:H62"/>
  <sheetViews>
    <sheetView zoomScale="85" zoomScaleNormal="85" zoomScaleSheetLayoutView="85" zoomScalePageLayoutView="70" workbookViewId="0">
      <selection activeCell="H11" sqref="H11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301" t="s">
        <v>73</v>
      </c>
      <c r="G1" s="302" t="s">
        <v>185</v>
      </c>
      <c r="H1"/>
    </row>
    <row r="2" spans="1:8" s="239" customFormat="1" ht="12.75" customHeight="1">
      <c r="B2"/>
      <c r="C2"/>
      <c r="D2"/>
      <c r="E2"/>
      <c r="F2" s="301" t="s">
        <v>75</v>
      </c>
      <c r="G2" s="303" t="s">
        <v>186</v>
      </c>
      <c r="H2"/>
    </row>
    <row r="3" spans="1:8" s="239" customFormat="1" ht="12.75" customHeight="1" thickBot="1">
      <c r="B3"/>
      <c r="C3"/>
      <c r="D3"/>
      <c r="E3"/>
      <c r="F3" s="301" t="s">
        <v>77</v>
      </c>
      <c r="G3" s="304" t="s">
        <v>187</v>
      </c>
      <c r="H3"/>
    </row>
    <row r="4" spans="1:8" s="239" customFormat="1" ht="17.25" customHeight="1" thickBot="1">
      <c r="A4" s="240"/>
      <c r="B4" s="592" t="s">
        <v>188</v>
      </c>
      <c r="C4" s="592"/>
      <c r="D4" s="242"/>
      <c r="E4"/>
      <c r="F4"/>
      <c r="G4"/>
      <c r="H4"/>
    </row>
    <row r="5" spans="1:8" s="239" customFormat="1" ht="3.9" customHeight="1" thickBot="1">
      <c r="A5" s="240"/>
      <c r="B5" s="593"/>
      <c r="C5" s="593"/>
      <c r="D5" s="243"/>
      <c r="E5"/>
      <c r="F5" s="240"/>
      <c r="G5" s="240"/>
      <c r="H5"/>
    </row>
    <row r="6" spans="1:8" s="239" customFormat="1" ht="17.25" customHeight="1" thickBot="1">
      <c r="A6" s="240"/>
      <c r="B6" s="592" t="s">
        <v>273</v>
      </c>
      <c r="C6" s="592"/>
      <c r="D6" s="244" t="s">
        <v>217</v>
      </c>
      <c r="E6"/>
      <c r="F6" s="241" t="s">
        <v>189</v>
      </c>
      <c r="G6" s="244" t="s">
        <v>274</v>
      </c>
      <c r="H6"/>
    </row>
    <row r="7" spans="1:8" s="239" customFormat="1" ht="3.9" customHeight="1" thickBot="1">
      <c r="A7" s="240"/>
      <c r="B7" s="594"/>
      <c r="C7" s="594"/>
      <c r="D7" s="243"/>
      <c r="E7"/>
      <c r="F7" s="245"/>
      <c r="G7" s="246"/>
      <c r="H7"/>
    </row>
    <row r="8" spans="1:8" s="239" customFormat="1" ht="17.25" customHeight="1" thickBot="1">
      <c r="A8" s="240"/>
      <c r="B8" s="592" t="s">
        <v>190</v>
      </c>
      <c r="C8" s="592"/>
      <c r="D8" s="244" t="str">
        <f>'1. CUTTING DOCKET'!D7</f>
        <v>H06-PA17W</v>
      </c>
      <c r="E8" s="247"/>
      <c r="F8" s="241" t="s">
        <v>191</v>
      </c>
      <c r="G8" s="244" t="s">
        <v>335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591" t="s">
        <v>194</v>
      </c>
      <c r="D10" s="591"/>
      <c r="E10" s="591"/>
      <c r="F10" s="591"/>
      <c r="G10" s="250" t="s">
        <v>195</v>
      </c>
      <c r="H10" s="250" t="s">
        <v>196</v>
      </c>
    </row>
    <row r="11" spans="1:8" s="239" customFormat="1" ht="106.75" customHeight="1" thickBot="1">
      <c r="A11" s="597">
        <v>1</v>
      </c>
      <c r="B11" s="306" t="s">
        <v>275</v>
      </c>
      <c r="C11" s="598"/>
      <c r="D11" s="598"/>
      <c r="E11" s="598"/>
      <c r="F11" s="598"/>
      <c r="G11" s="597"/>
      <c r="H11" s="305"/>
    </row>
    <row r="12" spans="1:8" s="239" customFormat="1" ht="106.75" customHeight="1" thickBot="1">
      <c r="A12" s="597"/>
      <c r="B12" s="306" t="s">
        <v>197</v>
      </c>
      <c r="C12" s="598"/>
      <c r="D12" s="598"/>
      <c r="E12" s="598"/>
      <c r="F12" s="598"/>
      <c r="G12" s="597"/>
      <c r="H12" s="305"/>
    </row>
    <row r="13" spans="1:8" s="239" customFormat="1" ht="106.75" customHeight="1" thickBot="1">
      <c r="A13" s="305">
        <v>2</v>
      </c>
      <c r="B13" s="306" t="s">
        <v>198</v>
      </c>
      <c r="C13" s="595"/>
      <c r="D13" s="595"/>
      <c r="E13" s="595"/>
      <c r="F13" s="595"/>
      <c r="G13" s="305"/>
      <c r="H13" s="305"/>
    </row>
    <row r="14" spans="1:8" s="239" customFormat="1" ht="106.75" customHeight="1" thickBot="1">
      <c r="A14" s="305">
        <v>3</v>
      </c>
      <c r="B14" s="306" t="s">
        <v>276</v>
      </c>
      <c r="C14" s="595"/>
      <c r="D14" s="595"/>
      <c r="E14" s="595"/>
      <c r="F14" s="595"/>
      <c r="G14" s="305"/>
      <c r="H14" s="305"/>
    </row>
    <row r="15" spans="1:8" s="239" customFormat="1" ht="106.75" customHeight="1" thickBot="1">
      <c r="A15" s="305">
        <v>4</v>
      </c>
      <c r="B15" s="306" t="s">
        <v>199</v>
      </c>
      <c r="C15" s="595"/>
      <c r="D15" s="595"/>
      <c r="E15" s="595"/>
      <c r="F15" s="595"/>
      <c r="G15" s="305"/>
      <c r="H15" s="305"/>
    </row>
    <row r="16" spans="1:8" s="239" customFormat="1" ht="106.75" customHeight="1" thickBot="1">
      <c r="A16" s="305">
        <v>5</v>
      </c>
      <c r="B16" s="306" t="s">
        <v>277</v>
      </c>
      <c r="C16" s="595"/>
      <c r="D16" s="595"/>
      <c r="E16" s="595"/>
      <c r="F16" s="595"/>
      <c r="G16" s="305"/>
      <c r="H16" s="305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96" t="s">
        <v>200</v>
      </c>
      <c r="C18" s="596"/>
      <c r="D18" s="596"/>
      <c r="E18" s="251"/>
      <c r="F18" s="251"/>
      <c r="G18" s="596" t="s">
        <v>201</v>
      </c>
      <c r="H18" s="596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18EED-6C41-418A-B28F-586952344573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DBE88C23-A71F-476A-A3F1-F17331581D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710E3-4C81-456D-8AED-4450730DD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1. CUTTING DOCKET</vt:lpstr>
      <vt:lpstr>GREY</vt:lpstr>
      <vt:lpstr>2. TRIM CARD</vt:lpstr>
      <vt:lpstr>2. TRIM CARD (GREY)</vt:lpstr>
      <vt:lpstr>3. ĐỊNH VỊ HÌNH IN.THÊU</vt:lpstr>
      <vt:lpstr>FULL-SIZE SPEC</vt:lpstr>
      <vt:lpstr>L=4,W=1%</vt:lpstr>
      <vt:lpstr>MER.QT-04.BM4</vt:lpstr>
      <vt:lpstr>'1. CUTTING DOCKET'!Print_Area</vt:lpstr>
      <vt:lpstr>'2. TRIM CARD'!Print_Area</vt:lpstr>
      <vt:lpstr>'2. TRIM CARD (GREY)'!Print_Area</vt:lpstr>
      <vt:lpstr>'FULL-SIZE SPEC'!Print_Area</vt:lpstr>
      <vt:lpstr>GREY!Print_Area</vt:lpstr>
      <vt:lpstr>'L=4,W=1%'!Print_Area</vt:lpstr>
      <vt:lpstr>'MER.QT-04.BM4'!Print_Area</vt:lpstr>
      <vt:lpstr>'1. CUTTING DOCKET'!Print_Titles</vt:lpstr>
      <vt:lpstr>'2. TRIM CARD'!Print_Titles</vt:lpstr>
      <vt:lpstr>'2. TRIM CARD (GREY)'!Print_Titles</vt:lpstr>
      <vt:lpstr>'FULL-SIZE SPEC'!Print_Titles</vt:lpstr>
      <vt:lpstr>GREY!Print_Titles</vt:lpstr>
      <vt:lpstr>'L=4,W=1%'!Print_Titles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2024-01-16T08:56:31Z</cp:lastPrinted>
  <dcterms:created xsi:type="dcterms:W3CDTF">2016-05-06T01:47:29Z</dcterms:created>
  <dcterms:modified xsi:type="dcterms:W3CDTF">2024-07-03T06:57:05Z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