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VR\Un-Available\Merchandising\CUSTOMERS\2 - NEW FOLDER SYSTEM\CUSTOMERS\HERSCHEL\2024 (SS23)\1 - SAMPLING\1. STYLE FILE\CUTTING DOCKET\SMS + SIZE SET\SS24-S3\FLEECE\WOMEN\SHORTS\"/>
    </mc:Choice>
  </mc:AlternateContent>
  <xr:revisionPtr revIDLastSave="0" documentId="13_ncr:1_{F6B10183-4232-41E4-B48F-9826224077D3}" xr6:coauthVersionLast="47" xr6:coauthVersionMax="47" xr10:uidLastSave="{00000000-0000-0000-0000-000000000000}"/>
  <bookViews>
    <workbookView xWindow="-120" yWindow="-120" windowWidth="20730" windowHeight="11040" tabRatio="589" xr2:uid="{00000000-000D-0000-FFFF-FFFF00000000}"/>
  </bookViews>
  <sheets>
    <sheet name="1. CUTTING DOCKET" sheetId="1" r:id="rId1"/>
    <sheet name="2. TRIM CARD" sheetId="5" r:id="rId2"/>
    <sheet name="Sheet1" sheetId="14" r:id="rId3"/>
    <sheet name="UA FULL SIZE 220323" sheetId="13" r:id="rId4"/>
    <sheet name="PP MEETING " sheetId="1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_SCM40">'[1]Raw material movement'!#REF!</definedName>
    <definedName name="___SCM40">'[2]Raw material movement'!#REF!</definedName>
    <definedName name="__SCM40">'[3]Raw material movement'!#REF!</definedName>
    <definedName name="_2DATA_DATA2_L">'[4]#REF'!#REF!</definedName>
    <definedName name="_DATA_DATA2_L">'[5]#REF'!#REF!</definedName>
    <definedName name="_Fill" localSheetId="1" hidden="1">#REF!</definedName>
    <definedName name="_Fill" localSheetId="4" hidden="1">#REF!</definedName>
    <definedName name="_Fill" hidden="1">#REF!</definedName>
    <definedName name="_SCM40">'[2]Raw material movement'!#REF!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>#REF!</definedName>
    <definedName name="INTERNAL_INVOICE">[9]UN!#REF!</definedName>
    <definedName name="MAHANG">#REF!</definedName>
    <definedName name="MAVT">[10]Code!$A$7:$A$73</definedName>
    <definedName name="PRICE">#REF!</definedName>
    <definedName name="_xlnm.Print_Area" localSheetId="1">'2. TRIM CARD'!$A$1:$D$58</definedName>
    <definedName name="_xlnm.Print_Area" localSheetId="4">'PP MEETING '!$A$1:$H$23</definedName>
    <definedName name="_xlnm.Print_Area" localSheetId="3">'UA FULL SIZE 220323'!$A$1:$N$31</definedName>
    <definedName name="_xlnm.Print_Titles" localSheetId="0">'1. CUTTING DOCKET'!$4:$9</definedName>
    <definedName name="_xlnm.Print_Titles" localSheetId="1">'2. TRIM CARD'!$1:$5</definedName>
    <definedName name="_xlnm.Print_Titles" localSheetId="3">'UA FULL SIZE 220323'!$1:$8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5" l="1"/>
  <c r="B31" i="5"/>
  <c r="B29" i="5"/>
  <c r="A29" i="5"/>
  <c r="B25" i="5"/>
  <c r="A25" i="5"/>
  <c r="B23" i="5"/>
  <c r="A23" i="5"/>
  <c r="B20" i="5"/>
  <c r="A20" i="5"/>
  <c r="B18" i="5"/>
  <c r="A18" i="5"/>
  <c r="A16" i="5"/>
  <c r="J71" i="1"/>
  <c r="J70" i="1"/>
  <c r="J69" i="1"/>
  <c r="J68" i="1"/>
  <c r="J67" i="1"/>
  <c r="J66" i="1"/>
  <c r="J65" i="1"/>
  <c r="J64" i="1"/>
  <c r="H71" i="1"/>
  <c r="H70" i="1"/>
  <c r="H69" i="1"/>
  <c r="H68" i="1"/>
  <c r="H67" i="1"/>
  <c r="H66" i="1"/>
  <c r="H65" i="1"/>
  <c r="H64" i="1"/>
  <c r="E39" i="1" l="1"/>
  <c r="F63" i="1" s="1"/>
  <c r="H20" i="1" l="1"/>
  <c r="K20" i="1"/>
  <c r="J20" i="1"/>
  <c r="B57" i="5"/>
  <c r="A57" i="5"/>
  <c r="A55" i="5"/>
  <c r="A53" i="5"/>
  <c r="A51" i="5"/>
  <c r="A49" i="5"/>
  <c r="A47" i="5"/>
  <c r="A45" i="5"/>
  <c r="A43" i="5"/>
  <c r="A41" i="5"/>
  <c r="A39" i="5"/>
  <c r="A35" i="5"/>
  <c r="B17" i="5" l="1"/>
  <c r="K84" i="1"/>
  <c r="K78" i="1" s="1"/>
  <c r="H84" i="1"/>
  <c r="G84" i="1"/>
  <c r="H83" i="1"/>
  <c r="G83" i="1"/>
  <c r="H82" i="1"/>
  <c r="G82" i="1"/>
  <c r="B53" i="5" s="1"/>
  <c r="H81" i="1"/>
  <c r="G81" i="1"/>
  <c r="B51" i="5" s="1"/>
  <c r="H80" i="1"/>
  <c r="G80" i="1"/>
  <c r="H79" i="1"/>
  <c r="G79" i="1"/>
  <c r="H78" i="1"/>
  <c r="G78" i="1"/>
  <c r="H77" i="1"/>
  <c r="G77" i="1"/>
  <c r="H76" i="1"/>
  <c r="G76" i="1"/>
  <c r="H75" i="1"/>
  <c r="G75" i="1"/>
  <c r="B39" i="5" s="1"/>
  <c r="H74" i="1"/>
  <c r="G74" i="1"/>
  <c r="B90" i="1"/>
  <c r="B91" i="1"/>
  <c r="B92" i="1"/>
  <c r="B3" i="5"/>
  <c r="H63" i="1"/>
  <c r="B16" i="5" s="1"/>
  <c r="B10" i="5"/>
  <c r="B9" i="5"/>
  <c r="B33" i="5"/>
  <c r="B5" i="5"/>
  <c r="B109" i="1"/>
  <c r="B108" i="1"/>
  <c r="B107" i="1"/>
  <c r="A56" i="1" l="1"/>
  <c r="B57" i="1"/>
  <c r="E58" i="1"/>
  <c r="L32" i="1"/>
  <c r="L34" i="1" s="1"/>
  <c r="H115" i="1" s="1"/>
  <c r="K32" i="1"/>
  <c r="K34" i="1" s="1"/>
  <c r="G115" i="1" s="1"/>
  <c r="J32" i="1"/>
  <c r="J34" i="1" s="1"/>
  <c r="F115" i="1" s="1"/>
  <c r="G32" i="1"/>
  <c r="G34" i="1" s="1"/>
  <c r="C115" i="1" s="1"/>
  <c r="D32" i="1"/>
  <c r="M31" i="1"/>
  <c r="M30" i="1"/>
  <c r="I20" i="1"/>
  <c r="N29" i="13"/>
  <c r="N28" i="13"/>
  <c r="M31" i="13"/>
  <c r="M30" i="13"/>
  <c r="M29" i="13"/>
  <c r="M28" i="13"/>
  <c r="M27" i="13"/>
  <c r="N24" i="13"/>
  <c r="N23" i="13"/>
  <c r="N22" i="13"/>
  <c r="M24" i="13"/>
  <c r="M23" i="13"/>
  <c r="M22" i="13"/>
  <c r="M21" i="13"/>
  <c r="N17" i="13"/>
  <c r="M16" i="13"/>
  <c r="M15" i="13"/>
  <c r="N14" i="13"/>
  <c r="N13" i="13"/>
  <c r="M12" i="13"/>
  <c r="M11" i="13"/>
  <c r="M10" i="13"/>
  <c r="N11" i="13"/>
  <c r="N10" i="13"/>
  <c r="N9" i="13"/>
  <c r="M9" i="13"/>
  <c r="N18" i="13"/>
  <c r="N16" i="13"/>
  <c r="H31" i="13"/>
  <c r="I31" i="13" s="1"/>
  <c r="J31" i="13" s="1"/>
  <c r="K31" i="13" s="1"/>
  <c r="F31" i="13"/>
  <c r="H30" i="13"/>
  <c r="I30" i="13" s="1"/>
  <c r="J30" i="13" s="1"/>
  <c r="K30" i="13" s="1"/>
  <c r="F30" i="13"/>
  <c r="H29" i="13"/>
  <c r="I29" i="13" s="1"/>
  <c r="J29" i="13" s="1"/>
  <c r="K29" i="13" s="1"/>
  <c r="F29" i="13"/>
  <c r="H28" i="13"/>
  <c r="I28" i="13" s="1"/>
  <c r="J28" i="13" s="1"/>
  <c r="K28" i="13" s="1"/>
  <c r="F28" i="13"/>
  <c r="H27" i="13"/>
  <c r="I27" i="13" s="1"/>
  <c r="J27" i="13" s="1"/>
  <c r="K27" i="13" s="1"/>
  <c r="F27" i="13"/>
  <c r="H26" i="13"/>
  <c r="I26" i="13" s="1"/>
  <c r="J26" i="13" s="1"/>
  <c r="K26" i="13" s="1"/>
  <c r="F26" i="13"/>
  <c r="H25" i="13"/>
  <c r="I25" i="13" s="1"/>
  <c r="J25" i="13" s="1"/>
  <c r="K25" i="13" s="1"/>
  <c r="F25" i="13"/>
  <c r="H24" i="13"/>
  <c r="I24" i="13" s="1"/>
  <c r="J24" i="13" s="1"/>
  <c r="K24" i="13" s="1"/>
  <c r="F24" i="13"/>
  <c r="I23" i="13"/>
  <c r="J23" i="13" s="1"/>
  <c r="K23" i="13" s="1"/>
  <c r="H23" i="13"/>
  <c r="F23" i="13"/>
  <c r="H22" i="13"/>
  <c r="I22" i="13" s="1"/>
  <c r="J22" i="13" s="1"/>
  <c r="K22" i="13" s="1"/>
  <c r="F22" i="13"/>
  <c r="H21" i="13"/>
  <c r="I21" i="13" s="1"/>
  <c r="J21" i="13" s="1"/>
  <c r="K21" i="13" s="1"/>
  <c r="F21" i="13"/>
  <c r="H20" i="13"/>
  <c r="I20" i="13" s="1"/>
  <c r="J20" i="13" s="1"/>
  <c r="K20" i="13" s="1"/>
  <c r="F20" i="13"/>
  <c r="J19" i="13"/>
  <c r="H19" i="13"/>
  <c r="F19" i="13"/>
  <c r="H18" i="13"/>
  <c r="I18" i="13" s="1"/>
  <c r="J18" i="13" s="1"/>
  <c r="K18" i="13" s="1"/>
  <c r="F18" i="13"/>
  <c r="H17" i="13"/>
  <c r="I17" i="13" s="1"/>
  <c r="J17" i="13" s="1"/>
  <c r="K17" i="13" s="1"/>
  <c r="F17" i="13"/>
  <c r="H16" i="13"/>
  <c r="I16" i="13" s="1"/>
  <c r="J16" i="13" s="1"/>
  <c r="K16" i="13" s="1"/>
  <c r="F16" i="13"/>
  <c r="H15" i="13"/>
  <c r="I15" i="13" s="1"/>
  <c r="J15" i="13" s="1"/>
  <c r="K15" i="13" s="1"/>
  <c r="F15" i="13"/>
  <c r="H14" i="13"/>
  <c r="I14" i="13" s="1"/>
  <c r="J14" i="13" s="1"/>
  <c r="K14" i="13" s="1"/>
  <c r="F14" i="13"/>
  <c r="H13" i="13"/>
  <c r="I13" i="13" s="1"/>
  <c r="J13" i="13" s="1"/>
  <c r="K13" i="13" s="1"/>
  <c r="F13" i="13"/>
  <c r="H12" i="13"/>
  <c r="I12" i="13" s="1"/>
  <c r="J12" i="13" s="1"/>
  <c r="K12" i="13" s="1"/>
  <c r="F12" i="13"/>
  <c r="H11" i="13"/>
  <c r="I11" i="13" s="1"/>
  <c r="J11" i="13" s="1"/>
  <c r="K11" i="13" s="1"/>
  <c r="F11" i="13"/>
  <c r="H10" i="13"/>
  <c r="I10" i="13" s="1"/>
  <c r="J10" i="13" s="1"/>
  <c r="K10" i="13" s="1"/>
  <c r="F10" i="13"/>
  <c r="H9" i="13"/>
  <c r="I9" i="13" s="1"/>
  <c r="J9" i="13" s="1"/>
  <c r="K9" i="13" s="1"/>
  <c r="F9" i="13"/>
  <c r="I34" i="1" l="1"/>
  <c r="E115" i="1" s="1"/>
  <c r="M32" i="1"/>
  <c r="D114" i="1"/>
  <c r="E114" i="1"/>
  <c r="F114" i="1"/>
  <c r="G114" i="1"/>
  <c r="H114" i="1"/>
  <c r="I114" i="1"/>
  <c r="C114" i="1"/>
  <c r="N34" i="1"/>
  <c r="A33" i="5"/>
  <c r="A31" i="5"/>
  <c r="A27" i="5"/>
  <c r="K63" i="1"/>
  <c r="A17" i="5"/>
  <c r="A6" i="5"/>
  <c r="A8" i="5"/>
  <c r="A7" i="5"/>
  <c r="D6" i="12"/>
  <c r="A14" i="5"/>
  <c r="A13" i="5"/>
  <c r="A12" i="5"/>
  <c r="A11" i="5"/>
  <c r="A10" i="5"/>
  <c r="A9" i="5"/>
  <c r="D11" i="5"/>
  <c r="B48" i="1"/>
  <c r="A47" i="1"/>
  <c r="A38" i="1"/>
  <c r="B39" i="1"/>
  <c r="E51" i="1"/>
  <c r="C11" i="5" s="1"/>
  <c r="E49" i="1"/>
  <c r="E42" i="1"/>
  <c r="E43" i="1" s="1"/>
  <c r="B13" i="5" s="1"/>
  <c r="E40" i="1"/>
  <c r="B7" i="5" s="1"/>
  <c r="D26" i="1"/>
  <c r="D20" i="1"/>
  <c r="D19" i="1"/>
  <c r="M18" i="1"/>
  <c r="D25" i="1"/>
  <c r="M24" i="1"/>
  <c r="M19" i="1"/>
  <c r="M25" i="1"/>
  <c r="G6" i="12"/>
  <c r="D94" i="1"/>
  <c r="F94" i="1"/>
  <c r="G94" i="1"/>
  <c r="H94" i="1"/>
  <c r="I94" i="1"/>
  <c r="J94" i="1"/>
  <c r="E61" i="12"/>
  <c r="G8" i="12"/>
  <c r="D8" i="12"/>
  <c r="D13" i="5"/>
  <c r="B101" i="1"/>
  <c r="D103" i="1"/>
  <c r="L10" i="1"/>
  <c r="B1" i="5"/>
  <c r="A2" i="5"/>
  <c r="A1" i="5"/>
  <c r="B2" i="5"/>
  <c r="G57" i="1" l="1"/>
  <c r="H34" i="1"/>
  <c r="D115" i="1" s="1"/>
  <c r="M26" i="1"/>
  <c r="E52" i="1"/>
  <c r="C13" i="5" s="1"/>
  <c r="M20" i="1"/>
  <c r="B11" i="5"/>
  <c r="J78" i="1" l="1"/>
  <c r="L78" i="1" s="1"/>
  <c r="N78" i="1" s="1"/>
  <c r="J77" i="1"/>
  <c r="L77" i="1" s="1"/>
  <c r="N77" i="1" s="1"/>
  <c r="J74" i="1"/>
  <c r="L74" i="1" s="1"/>
  <c r="N74" i="1" s="1"/>
  <c r="J81" i="1"/>
  <c r="L81" i="1" s="1"/>
  <c r="N81" i="1" s="1"/>
  <c r="J79" i="1"/>
  <c r="L79" i="1" s="1"/>
  <c r="N79" i="1" s="1"/>
  <c r="J75" i="1"/>
  <c r="L75" i="1" s="1"/>
  <c r="N75" i="1" s="1"/>
  <c r="J84" i="1"/>
  <c r="L84" i="1" s="1"/>
  <c r="N84" i="1" s="1"/>
  <c r="J82" i="1"/>
  <c r="J80" i="1"/>
  <c r="L80" i="1" s="1"/>
  <c r="N80" i="1" s="1"/>
  <c r="J76" i="1"/>
  <c r="L76" i="1" s="1"/>
  <c r="N76" i="1" s="1"/>
  <c r="G58" i="1"/>
  <c r="I58" i="1" s="1"/>
  <c r="J58" i="1" s="1"/>
  <c r="L58" i="1" s="1"/>
  <c r="G59" i="1"/>
  <c r="J63" i="1"/>
  <c r="G39" i="1"/>
  <c r="I39" i="1" s="1"/>
  <c r="J39" i="1" s="1"/>
  <c r="G48" i="1"/>
  <c r="G50" i="1" s="1"/>
  <c r="I57" i="1"/>
  <c r="I115" i="1"/>
  <c r="J83" i="1" l="1"/>
  <c r="L83" i="1" s="1"/>
  <c r="N83" i="1" s="1"/>
  <c r="L82" i="1"/>
  <c r="N82" i="1" s="1"/>
  <c r="L39" i="1"/>
  <c r="J57" i="1"/>
  <c r="L57" i="1" s="1"/>
  <c r="G49" i="1"/>
  <c r="I49" i="1" s="1"/>
  <c r="J49" i="1" s="1"/>
  <c r="L49" i="1" s="1"/>
  <c r="I48" i="1"/>
  <c r="L70" i="1"/>
  <c r="G40" i="1"/>
  <c r="I40" i="1" s="1"/>
  <c r="G41" i="1"/>
  <c r="I41" i="1" s="1"/>
  <c r="J41" i="1" s="1"/>
  <c r="L41" i="1" s="1"/>
  <c r="L63" i="1"/>
  <c r="I59" i="1"/>
  <c r="J59" i="1" s="1"/>
  <c r="L59" i="1" s="1"/>
  <c r="G51" i="1"/>
  <c r="I50" i="1"/>
  <c r="J50" i="1" s="1"/>
  <c r="L50" i="1" s="1"/>
  <c r="J40" i="1" l="1"/>
  <c r="L40" i="1" s="1"/>
  <c r="J48" i="1"/>
  <c r="L48" i="1" s="1"/>
  <c r="G42" i="1"/>
  <c r="G43" i="1" s="1"/>
  <c r="I43" i="1" s="1"/>
  <c r="J43" i="1" s="1"/>
  <c r="L43" i="1" s="1"/>
  <c r="L71" i="1"/>
  <c r="M70" i="1"/>
  <c r="N70" i="1" s="1"/>
  <c r="M63" i="1"/>
  <c r="N63" i="1" s="1"/>
  <c r="I51" i="1"/>
  <c r="J51" i="1" s="1"/>
  <c r="L51" i="1" s="1"/>
  <c r="G52" i="1"/>
  <c r="I52" i="1" s="1"/>
  <c r="J52" i="1" s="1"/>
  <c r="L52" i="1" s="1"/>
  <c r="I42" i="1" l="1"/>
  <c r="J42" i="1" s="1"/>
  <c r="L42" i="1" s="1"/>
  <c r="L64" i="1"/>
  <c r="M71" i="1"/>
  <c r="N71" i="1" s="1"/>
  <c r="L65" i="1" l="1"/>
  <c r="M64" i="1"/>
  <c r="N64" i="1" s="1"/>
  <c r="L66" i="1" l="1"/>
  <c r="M65" i="1"/>
  <c r="N65" i="1" s="1"/>
  <c r="M66" i="1" l="1"/>
  <c r="N66" i="1" s="1"/>
  <c r="L67" i="1"/>
  <c r="M67" i="1" l="1"/>
  <c r="N67" i="1" s="1"/>
  <c r="L68" i="1" l="1"/>
  <c r="L69" i="1"/>
  <c r="M69" i="1" l="1"/>
  <c r="N69" i="1" s="1"/>
  <c r="M68" i="1"/>
  <c r="N6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tc={742A5644-0C79-48F8-A0A8-0D2D8FDE1741}</author>
  </authors>
  <commentList>
    <comment ref="G26" authorId="0" shapeId="0" xr:uid="{742A5644-0C79-48F8-A0A8-0D2D8FDE1741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THEO COMMENT CUA KH
</t>
      </text>
    </comment>
  </commentList>
</comments>
</file>

<file path=xl/sharedStrings.xml><?xml version="1.0" encoding="utf-8"?>
<sst xmlns="http://schemas.openxmlformats.org/spreadsheetml/2006/main" count="512" uniqueCount="332">
  <si>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</si>
  <si>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</si>
  <si>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</si>
  <si>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</si>
  <si>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</si>
  <si>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</si>
  <si>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</si>
  <si>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</si>
  <si>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</si>
  <si>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</si>
  <si>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</si>
  <si>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</si>
  <si>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</si>
  <si>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</si>
  <si>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</si>
  <si>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</si>
  <si>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</si>
  <si>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</si>
  <si>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</si>
  <si>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</si>
  <si>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</si>
  <si>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</si>
  <si>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</si>
  <si>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</si>
  <si>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</si>
  <si>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</si>
  <si>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</si>
  <si>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</si>
  <si>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</si>
  <si>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</si>
  <si>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</si>
  <si>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</si>
  <si>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</si>
  <si>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PHẦN D: LƯU Ý 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</si>
  <si>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</si>
  <si>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</si>
  <si>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</si>
  <si>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</si>
  <si>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</si>
  <si>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</si>
  <si>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</si>
  <si>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</si>
  <si>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</si>
  <si>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</si>
  <si>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</si>
  <si>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</si>
  <si>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</si>
  <si>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</si>
  <si>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</si>
  <si>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</si>
  <si>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</si>
  <si>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>VẢI CHÍNH</t>
  </si>
  <si>
    <t xml:space="preserve">GHI CHÚ / CODE VẢI </t>
  </si>
  <si>
    <t>DUYỆT HÌNH IN THEO</t>
  </si>
  <si>
    <t>THÔNG TIN ĐỊNH VỊ HÌNH IN</t>
  </si>
  <si>
    <t>TẤM LÓT THÙNG</t>
  </si>
  <si>
    <t>SIZE:</t>
  </si>
  <si>
    <t>L</t>
  </si>
  <si>
    <t>XL</t>
  </si>
  <si>
    <t>XXL</t>
  </si>
  <si>
    <t>S</t>
  </si>
  <si>
    <t>SIZE</t>
  </si>
  <si>
    <t>SỐ LƯỢNG</t>
  </si>
  <si>
    <t xml:space="preserve">XUẤT NGÀY </t>
  </si>
  <si>
    <t>PHẦN D : IN / THÊU / WASH</t>
  </si>
  <si>
    <t xml:space="preserve">-CÁCH GẮN NHÃN PHẢI NHƯ TÀI LIỆU YÊU CẦU </t>
  </si>
  <si>
    <t>-SỐ LƯỢNG NHÃN SIZE NHƯ SAU :</t>
  </si>
  <si>
    <t>XS</t>
  </si>
  <si>
    <t>DUYỆT HÌNH THÊU THEO</t>
  </si>
  <si>
    <t>THÔNG TIN ĐỊNH VỊ HÌNH THÊU</t>
  </si>
  <si>
    <t>CHẤT LƯỢNG, HIỆU ỨNG VÀ MÀU SẮC DUYỆT THEO</t>
  </si>
  <si>
    <t>SKU</t>
  </si>
  <si>
    <t xml:space="preserve">CUTTING DOCKET 
TÁC NGHIỆP </t>
  </si>
  <si>
    <t>Mã số:</t>
  </si>
  <si>
    <t>MER.QT-1.BM.4</t>
  </si>
  <si>
    <t>Lần ban hành:</t>
  </si>
  <si>
    <t>01</t>
  </si>
  <si>
    <t>Số trang</t>
  </si>
  <si>
    <t>PHẦN C : PHỤ LIỆU ĐÓNG GÓI -LÀM THEO QUY CÁCH ĐÓNG GÓI</t>
  </si>
  <si>
    <t xml:space="preserve">THÙNG CARTON </t>
  </si>
  <si>
    <t>PP MEETING DATE</t>
  </si>
  <si>
    <t xml:space="preserve">BUYER </t>
  </si>
  <si>
    <t>SEASON</t>
  </si>
  <si>
    <t>ITEM</t>
  </si>
  <si>
    <t>Fabric</t>
  </si>
  <si>
    <t>Trims and Accessories</t>
  </si>
  <si>
    <t>Pattern &amp; Marker</t>
  </si>
  <si>
    <t>Cutting</t>
  </si>
  <si>
    <t>Technical Garment Construction</t>
  </si>
  <si>
    <t>Operation and Attachments</t>
  </si>
  <si>
    <t>Printting</t>
  </si>
  <si>
    <t>Embroidery</t>
  </si>
  <si>
    <t>Washing</t>
  </si>
  <si>
    <t>Packing</t>
  </si>
  <si>
    <t>MER.QT-4.BM4</t>
  </si>
  <si>
    <t>01/01</t>
  </si>
  <si>
    <t>2.75''</t>
  </si>
  <si>
    <t>02</t>
  </si>
  <si>
    <t xml:space="preserve">STYLE(s)# </t>
  </si>
  <si>
    <t>NO.</t>
  </si>
  <si>
    <t>CONTENT</t>
  </si>
  <si>
    <t>ISSUE</t>
  </si>
  <si>
    <t>PIC &amp;
SIGNATURE</t>
  </si>
  <si>
    <r>
      <t xml:space="preserve">METHOD &amp; DATE
</t>
    </r>
    <r>
      <rPr>
        <b/>
        <sz val="8"/>
        <rFont val="Muli"/>
      </rPr>
      <t>FOR HANDLING ISSUE</t>
    </r>
  </si>
  <si>
    <r>
      <t xml:space="preserve">THE MEETING HOST (Merchandiser)
</t>
    </r>
    <r>
      <rPr>
        <i/>
        <sz val="12"/>
        <rFont val="Muli"/>
      </rPr>
      <t>Full name &amp; signature</t>
    </r>
  </si>
  <si>
    <r>
      <t xml:space="preserve">OTHER COMMENTS 
</t>
    </r>
    <r>
      <rPr>
        <i/>
        <sz val="12"/>
        <rFont val="Muli"/>
      </rPr>
      <t>Note &amp; signature</t>
    </r>
  </si>
  <si>
    <r>
      <rPr>
        <b/>
        <u/>
        <sz val="24"/>
        <rFont val="Muli"/>
      </rPr>
      <t>ĐỊNH VỊ HÌNH THÊU TẠI THÂN TRƯỚC:</t>
    </r>
    <r>
      <rPr>
        <sz val="24"/>
        <rFont val="Muli"/>
      </rPr>
      <t xml:space="preserve">
TỪ ĐƯỜNG TRA CỔ XUỐNG, CANH ĐỀU 2 BÊN:</t>
    </r>
  </si>
  <si>
    <t xml:space="preserve">VUI LÒNG PHỐI ĐỒNG BỘ VẢI CHÍNH + RIB TRÊN CÙNG SẢN PHẨM
</t>
  </si>
  <si>
    <t>DUYỆT HÌNH THÊU D15-CW08A7 MÀU PEACOCK SẼ CHUYỂN NGÀY 25.11.2022</t>
  </si>
  <si>
    <t>THÊU : KHÔNG THÊU</t>
  </si>
  <si>
    <t xml:space="preserve">KHÔNG THÊU </t>
  </si>
  <si>
    <t>VẢI NHÀ CUNG CẤP VẢI TAHTONG</t>
  </si>
  <si>
    <t>100% COTTON</t>
  </si>
  <si>
    <t xml:space="preserve">EXTRA </t>
  </si>
  <si>
    <t>BO TAY</t>
  </si>
  <si>
    <t>BO LAI</t>
  </si>
  <si>
    <t>FLAT KNIT RIB FOR CUFF 17 CMX50CM</t>
  </si>
  <si>
    <t>FLAT KNIT RIB FOR HEM 17CM X 55CM</t>
  </si>
  <si>
    <t>NGUYÊN PHỤ LIỆU NOMINATED</t>
  </si>
  <si>
    <t>CẮT VẢI PFD ĐỂ ĐƯA ĐI HAND DYE SAU ĐÓ VỀ CẮT CHI TIẾT LẠI THEO SƠ ĐỒ</t>
  </si>
  <si>
    <t>CÁCH MAY NHƯ ÁO MẪU</t>
  </si>
  <si>
    <t xml:space="preserve">IN THÂN TRƯỚC +TAY TRÁI+ TAY PHẢI NGƯỜI MẶC (BTP )
</t>
  </si>
  <si>
    <t>RẬP CẮT CHÍNH XÁC, ĐI SƠ ĐỒ THEO TỪNG ÁO ĐỂ ĐƯA ĐI HAND DYE NHƯ CUỘC HỌP NGÀY 01/12/2022</t>
  </si>
  <si>
    <t>LƯU Ý: THÔNG SỐ FULL SIZE ĐANG CHỜ KHÁCH DUYỆT LẠI QUA SIZE SET. FULL SIZE ĐÍNH KÈM TNSX THEO FULL SIZE KHÁCH GỬI</t>
  </si>
  <si>
    <t>CHỜ KHÁCH CONFIRM</t>
  </si>
  <si>
    <t>HAND DYE FABRIC</t>
  </si>
  <si>
    <t>DUYỆT HÌNH IN THEO STRIKE OFF</t>
  </si>
  <si>
    <t>HERSCHEL</t>
  </si>
  <si>
    <t>PFD</t>
  </si>
  <si>
    <t>NHÃN THÀNH PHẦN 82.2*20MM CC-O41</t>
  </si>
  <si>
    <t>NHÃN HSCO SATIN</t>
  </si>
  <si>
    <t>NHÃN SỐ TRACKING</t>
  </si>
  <si>
    <t>DÂY TAPE XƯƠNG CÁ 1CM</t>
  </si>
  <si>
    <t>DUYỆT NHƯ ÁO MẪU</t>
  </si>
  <si>
    <t>ĐỊNH VỊ HÌNH IN THÂN SAU:</t>
  </si>
  <si>
    <t>GẮN TẠI BÊN TRONG SƯỜN TRÁI, SÁT CẠNH TRÊN CỦA NHÃN THÀNH PHẦN</t>
  </si>
  <si>
    <t>NẰM DƯỚI NHÃN HSCO</t>
  </si>
  <si>
    <t>100% COTTON BRUSHED FLEECE 340GSM</t>
  </si>
  <si>
    <t>BLACK</t>
  </si>
  <si>
    <t>DUYỆT HÌNH IN THEO ÁO MẪU</t>
  </si>
  <si>
    <t>THEO ÁO MẪU</t>
  </si>
  <si>
    <t>ĐỊNH VỊ HÌNH IN THÂN TRƯỚC:</t>
  </si>
  <si>
    <t>KÍCH THƯỚC HÌNH IN THÂN TRƯỚC+ THÂN SAU:</t>
  </si>
  <si>
    <t>SINGLE 190GSM</t>
  </si>
  <si>
    <t>LÓT TÚI</t>
  </si>
  <si>
    <t>IN : KHÔNG IN</t>
  </si>
  <si>
    <t xml:space="preserve">-CÁCH MAY GIỐNG  MẪU NHƯ  MẪU </t>
  </si>
  <si>
    <t>THUN XÉN THEO THÔNG SỐ</t>
  </si>
  <si>
    <t>GẮN TẠI MIỆNG TÚI NHƯ MẪU</t>
  </si>
  <si>
    <t>SS24</t>
  </si>
  <si>
    <t>DROP S3</t>
  </si>
  <si>
    <t xml:space="preserve"> H06  SS24  S2460</t>
  </si>
  <si>
    <t>KEO MÈ</t>
  </si>
  <si>
    <t>MIỆNG TÚI SAU</t>
  </si>
  <si>
    <t>DÂY LUỒN DẸP 12MM</t>
  </si>
  <si>
    <t>GẤP ĐÔI NHÃN, GẮN GIỮA LƯNG SAU</t>
  </si>
  <si>
    <t>WHITE</t>
  </si>
  <si>
    <t>GẮN TẠI LƯNG QUẦN</t>
  </si>
  <si>
    <t>Vòng lưng - đo êm (đo full vòng lưng)</t>
  </si>
  <si>
    <t>Vòng lưng - kéo căng (đo fUll vòng lưng)</t>
  </si>
  <si>
    <t>Cao bản lưng</t>
  </si>
  <si>
    <t>Dài dây luồn</t>
  </si>
  <si>
    <t>Dđáy trước từ cạnh</t>
  </si>
  <si>
    <t>Đáy sau từ cạnh</t>
  </si>
  <si>
    <t>Vị trí mông dưới từ cạnh trên lưng</t>
  </si>
  <si>
    <t xml:space="preserve">Vòng mông dưới </t>
  </si>
  <si>
    <t>Đường sườn trong - dưới gối</t>
  </si>
  <si>
    <t>Vòng đùi từ đường may đáy xuống 1"</t>
  </si>
  <si>
    <t>Vị trí gối từ đường may đáy</t>
  </si>
  <si>
    <t>Vòng gối</t>
  </si>
  <si>
    <t>Vòng cổ chân đo êm</t>
  </si>
  <si>
    <t>Vòng cổ chân kéo căng</t>
  </si>
  <si>
    <t>Cao lai</t>
  </si>
  <si>
    <t>Vị trí túi thân trước từ đường sườn ngoài (kéo căng)</t>
  </si>
  <si>
    <t>Vị trí túi thân trước từ đường sườn ngoài (đo êm)</t>
  </si>
  <si>
    <t>Miệng túi trước dọc theo đường sườn ngoài</t>
  </si>
  <si>
    <t>Vị trí túi sau từ đường may lưng đến góc</t>
  </si>
  <si>
    <t>Vị trí túi sau từ đường may giữa sau đến góc</t>
  </si>
  <si>
    <t>Rộng túi sau</t>
  </si>
  <si>
    <t>Cao túi sau</t>
  </si>
  <si>
    <t>Sâu lót túi trước từ đường may lưng</t>
  </si>
  <si>
    <t>Mẫu fit đang dùng vải thay thế. Cần dùng đúng vải BCI cho mẫu SMS</t>
  </si>
  <si>
    <t>phải kiểm tra trọng lượng vải chính và vải lót và gửi cả hai chung với mẫu</t>
  </si>
  <si>
    <t xml:space="preserve">tăng miệng túi 6cm theo chiều dọc dọc theo đường may sườn </t>
  </si>
  <si>
    <t>tăng sâu lót túi trước từ đường may lưng lên 10''</t>
  </si>
  <si>
    <t>giảm dài dây luồng 2'' sao cho dài dây là 56''</t>
  </si>
  <si>
    <t xml:space="preserve">duyệt cấu trúc quần </t>
  </si>
  <si>
    <t>duyệt cấu trúc và quy cách may cho mẫu SMS và Size set samples</t>
  </si>
  <si>
    <t>NIRVANA</t>
  </si>
  <si>
    <t>Herschel Supply Co.</t>
  </si>
  <si>
    <t>Base Measurements</t>
  </si>
  <si>
    <t>Style Name:</t>
  </si>
  <si>
    <t>Women's Sweatpant</t>
  </si>
  <si>
    <t>Base Size:</t>
  </si>
  <si>
    <t>Last Update</t>
  </si>
  <si>
    <t>Style Number:</t>
  </si>
  <si>
    <t>Category:</t>
  </si>
  <si>
    <t>Women's Apparel</t>
  </si>
  <si>
    <t>Status:</t>
  </si>
  <si>
    <t>new</t>
  </si>
  <si>
    <t>Season:</t>
  </si>
  <si>
    <t>2024 S1</t>
  </si>
  <si>
    <t>Developer:</t>
  </si>
  <si>
    <t>BJ Kang</t>
  </si>
  <si>
    <t>Stage:</t>
  </si>
  <si>
    <t>P3</t>
  </si>
  <si>
    <t>POM</t>
  </si>
  <si>
    <t>A</t>
  </si>
  <si>
    <t>Waistband Circumference - Relaxed (Full WB Circu</t>
  </si>
  <si>
    <t>B</t>
  </si>
  <si>
    <t>Waistband Circumference - Extended (Full WB Cir</t>
  </si>
  <si>
    <t>C</t>
  </si>
  <si>
    <t>Waistband Height</t>
  </si>
  <si>
    <t>1/8</t>
  </si>
  <si>
    <t>1 1/2</t>
  </si>
  <si>
    <t>D</t>
  </si>
  <si>
    <t>Waistband Drawcord Total Length</t>
  </si>
  <si>
    <t>E</t>
  </si>
  <si>
    <t>Front Rise to Edge</t>
  </si>
  <si>
    <t>12 1/4</t>
  </si>
  <si>
    <t>F</t>
  </si>
  <si>
    <t>Back Rise to Edge</t>
  </si>
  <si>
    <t>3/8</t>
  </si>
  <si>
    <t>G</t>
  </si>
  <si>
    <t>Low Hip Position from Top Edge</t>
  </si>
  <si>
    <t>Placement</t>
  </si>
  <si>
    <t>H</t>
  </si>
  <si>
    <t>Low Hip Circumference</t>
  </si>
  <si>
    <t>I</t>
  </si>
  <si>
    <t>Inseam - Below Knee</t>
  </si>
  <si>
    <t>J</t>
  </si>
  <si>
    <t>Thigh Circumference 1" from Rise Seam</t>
  </si>
  <si>
    <t>24 1/2</t>
  </si>
  <si>
    <t>K</t>
  </si>
  <si>
    <t>Knee Position from Rise Seam</t>
  </si>
  <si>
    <t>1/2</t>
  </si>
  <si>
    <t>14 1/4</t>
  </si>
  <si>
    <t>Knee Circumference</t>
  </si>
  <si>
    <t>O</t>
  </si>
  <si>
    <t>Leg Opening Relaxed</t>
  </si>
  <si>
    <t>9 1/2</t>
  </si>
  <si>
    <t>P</t>
  </si>
  <si>
    <t>Leg Opening Extended</t>
  </si>
  <si>
    <t>Q</t>
  </si>
  <si>
    <t>Cuff Height</t>
  </si>
  <si>
    <t>R</t>
  </si>
  <si>
    <t>Front Pkt Placement from Side Seam (extended)</t>
  </si>
  <si>
    <t>1/4</t>
  </si>
  <si>
    <t>Front Pkt Placement from Side Seam (relaxed)</t>
  </si>
  <si>
    <t>1 1/8</t>
  </si>
  <si>
    <t>T</t>
  </si>
  <si>
    <t>Front Pkt Opening Vertical Along Side Seam</t>
  </si>
  <si>
    <t>U</t>
  </si>
  <si>
    <t>Back Pocket Placement from WB Seam to Corner</t>
  </si>
  <si>
    <t>3 1/4</t>
  </si>
  <si>
    <t>V</t>
  </si>
  <si>
    <t>Back Pocket Placement from CB Seam to Corner</t>
  </si>
  <si>
    <t>1 7/8</t>
  </si>
  <si>
    <t>W</t>
  </si>
  <si>
    <t>Back Pocket Width</t>
  </si>
  <si>
    <t>X</t>
  </si>
  <si>
    <t>Back Pocket Height</t>
  </si>
  <si>
    <t>Y</t>
  </si>
  <si>
    <t>Front Pocket Bag Depth from WB Seam</t>
  </si>
  <si>
    <t>3rd Proto Fitted in Hochiminh</t>
  </si>
  <si>
    <t>Date:</t>
  </si>
  <si>
    <t>General:</t>
  </si>
  <si>
    <t>Heather sub fabric. Must use correct BCI for SMS.</t>
  </si>
  <si>
    <t>Must check the weight of primary &amp; secondary fabric and submit the punches together with the samples.</t>
  </si>
  <si>
    <t>Measurements:</t>
  </si>
  <si>
    <t>Increase PKT opening in Vertical Along the side seam to 6cm.</t>
  </si>
  <si>
    <t>Front PKT bag depth from WB seam to10".</t>
  </si>
  <si>
    <t>Reduce the drawcord length by 2" to 56".</t>
  </si>
  <si>
    <t>Construction:</t>
  </si>
  <si>
    <t>approved.</t>
  </si>
  <si>
    <t>Workmanship/ QA:</t>
  </si>
  <si>
    <r>
      <rPr>
        <b/>
        <sz val="18"/>
        <rFont val="Muli"/>
      </rPr>
      <t xml:space="preserve">Approval Status:                                   </t>
    </r>
    <r>
      <rPr>
        <sz val="18"/>
        <rFont val="Muli"/>
      </rPr>
      <t>approved for SMS &amp; Size set samples.</t>
    </r>
  </si>
  <si>
    <t>Code</t>
  </si>
  <si>
    <t>Description</t>
  </si>
  <si>
    <t>Difference</t>
  </si>
  <si>
    <t>UA's measurement</t>
  </si>
  <si>
    <t>Tolerance</t>
  </si>
  <si>
    <t>MER : ĐÀO/ THANH- 204</t>
  </si>
  <si>
    <t>CUB</t>
  </si>
  <si>
    <t>THUN LƯNG (5CM)</t>
  </si>
  <si>
    <t>MIỆNG TÚI SSAU</t>
  </si>
  <si>
    <t>100% COTTON 
BRUSHED FLEECE 340GSM</t>
  </si>
  <si>
    <t xml:space="preserve">HSSS24S0079007A00K
LOT L#2-1
ÁNH A CẤP ĐỦ SỐ LƯỢNG </t>
  </si>
  <si>
    <t>THẺ BÀI</t>
  </si>
  <si>
    <t>NỀN TRẮNG CHỮ ĐEN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</si>
  <si>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</si>
  <si>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</si>
  <si>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</si>
  <si>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</si>
  <si>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NHỎ</t>
  </si>
  <si>
    <t>CLEAR</t>
  </si>
  <si>
    <t>POLY BAG THÙNG</t>
  </si>
  <si>
    <t>GÓI CHỐNG ẨM LOẠI NHỎ</t>
  </si>
  <si>
    <t>NATURAL</t>
  </si>
  <si>
    <t>GIẤY CHỐNG ẨM A4</t>
  </si>
  <si>
    <t>GẮN TẠI BÊN TRONG SƯỜN TRÁI, THAM KHẢO MẪU
BAO GỒM 2 CÁI
THỨU TỰ GẮN NHƯ HÌNH BÊN</t>
  </si>
  <si>
    <t>CODE: 240824S3</t>
  </si>
  <si>
    <t>MẶT HƯỚNG LÊN (MẶT PHẢI)</t>
  </si>
  <si>
    <t>MẶT HƯỚNG XUỐNG (MẶT TRÁI)</t>
  </si>
  <si>
    <t>THẺ BÀI BẰNG GIẤY
GẮN VÀO ÁO KHI ĐÓNG GÓI</t>
  </si>
  <si>
    <t xml:space="preserve">TREO THẺ BÀI </t>
  </si>
  <si>
    <t xml:space="preserve">DÁN TẠI THẺ BÀI
HÌNH ẢNH MANG TÍNH MINH HỌA </t>
  </si>
  <si>
    <t>DÁN TẠI POLY BAG NHỎ
HÌNH ẢNH MANG TÍNH MINH HỌA</t>
  </si>
  <si>
    <t>DÁN TẠI THÙNG
HÌNH ẢNH MANG TÍNH MINH HỌA</t>
  </si>
  <si>
    <t xml:space="preserve">CLEAR </t>
  </si>
  <si>
    <t>ĐÓNG RIÊNG TỪNG ÁO</t>
  </si>
  <si>
    <t xml:space="preserve">BỎ VÀO KHI ĐÓNG THÙNG </t>
  </si>
  <si>
    <t>THÙNG UA</t>
  </si>
  <si>
    <t xml:space="preserve">HSSS24S0078002A00K
LOT L#8/1C
ÁNH A CẤP ĐỦ SỐ LƯỢNG 
</t>
  </si>
  <si>
    <t>DUYỆT MÀU SẮC + CHẤT LƯỢNG THEO MẪU PHOTOSHOOT 
MÃ H06-HD06W DYE MÀU BLACK ĐÃ CHUYỂN CÙNG TÁC NGHIỆP NGÀY 24/07</t>
  </si>
  <si>
    <t>DUYỆT MÀU SẮC + CHẤT LƯỢNG THEO MẪU MOCKUP ĐÃ CHUYỂN CÙNG TÁC NGHIỆP 
MÃ H06-CR03M DYE NGÀY 24/0</t>
  </si>
  <si>
    <t xml:space="preserve"> DUYỆT MÀU SẮC + CHẤT LƯỢNG THEO MẪU MOCKUP ĐÃ CHUYỂN CÙNG TÁC NGHIỆP 
MÃ H06-HD06W DYE NGÀY 24/07</t>
  </si>
  <si>
    <t>CHÍNH GIỮA TÚI SAU</t>
  </si>
  <si>
    <t>NỀN TRẮNG CHỮ ĐEN - GẮN TRƯỚC NHUỘM</t>
  </si>
  <si>
    <t>H06-SP03W</t>
  </si>
  <si>
    <t>Classic Sweatshort Women's</t>
  </si>
  <si>
    <t>SHORTS</t>
  </si>
  <si>
    <t>BLANC DE BLANC</t>
  </si>
  <si>
    <t xml:space="preserve">HSSS24S0079005A00K
LOT L#1-1
ÁNH A 
CẤP ĐỦ SỐ LƯỢNG </t>
  </si>
  <si>
    <t xml:space="preserve">HSSS24S0078006A00K
LOT L1-1B
ÁNH A CẤP ĐỦ SỐ LƯỢNG 
</t>
  </si>
  <si>
    <t>WH1347</t>
  </si>
  <si>
    <t>NHÃN TRANG TRÍ 4CM * 3.2CM
HSA-10026</t>
  </si>
  <si>
    <t>DTM</t>
  </si>
  <si>
    <t>WASH: KHÔNG WASH</t>
  </si>
  <si>
    <t>BỎ VÀO KHI ĐÓNG GÓI</t>
  </si>
  <si>
    <t>TÁC NGHIỆP MẪU SMS + SIZE SET
THAM KHẢO CÁCH MAY THEO MẪU PHOTOSHOOT MÃ H06-SP02W-DYE MÀU NIRVANA
ĐÃ CHUYỂN CÙNG TÁC NGHIỆP
NGÀY 28/07</t>
  </si>
  <si>
    <t>NHÃN DỆT BẰNG VẢI  38MM*71MM 
(CHI TIẾT THEO TỪNG SIZE)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</si>
</sst>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;[Red]0"/>
    <numFmt numFmtId="174" formatCode="0.00;[Red]0.00"/>
    <numFmt numFmtId="175" formatCode="_([$USD]\ * #,##0.00_);_([$USD]\ * \(#,##0.00\);_([$USD]\ * &quot;-&quot;_);_(@_)"/>
    <numFmt numFmtId="176" formatCode="0.0000"/>
    <numFmt numFmtId="177" formatCode="0.0;[Red]0.0"/>
    <numFmt numFmtId="178" formatCode="[$-409]d\-mmm;@"/>
    <numFmt numFmtId="179" formatCode="yyyy\-mm\-dd;@"/>
    <numFmt numFmtId="180" formatCode="#\ ?/8"/>
    <numFmt numFmtId="181" formatCode="#\ ?/4"/>
    <numFmt numFmtId="182" formatCode="#\ ?/2"/>
    <numFmt numFmtId="183" formatCode="yy\-mm\-dd;@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22"/>
      <color indexed="48"/>
      <name val="Muli"/>
    </font>
    <font>
      <sz val="15"/>
      <name val="Muli"/>
    </font>
    <font>
      <b/>
      <u/>
      <sz val="12"/>
      <color indexed="48"/>
      <name val="Muli"/>
    </font>
    <font>
      <u/>
      <sz val="15"/>
      <name val="Muli"/>
    </font>
    <font>
      <b/>
      <sz val="14"/>
      <color indexed="48"/>
      <name val="Muli"/>
    </font>
    <font>
      <b/>
      <sz val="12"/>
      <color indexed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name val="Muli"/>
    </font>
    <font>
      <b/>
      <sz val="18"/>
      <name val="Muli"/>
    </font>
    <font>
      <b/>
      <sz val="20"/>
      <name val="Muli"/>
    </font>
    <font>
      <sz val="20"/>
      <name val="Muli"/>
    </font>
    <font>
      <sz val="14"/>
      <name val="Muli"/>
    </font>
    <font>
      <sz val="11"/>
      <color theme="1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48"/>
      <name val="Muli"/>
    </font>
    <font>
      <b/>
      <sz val="20"/>
      <color theme="1"/>
      <name val="Muli"/>
    </font>
    <font>
      <b/>
      <u/>
      <sz val="24"/>
      <name val="Muli"/>
    </font>
    <font>
      <b/>
      <sz val="72"/>
      <name val="Muli"/>
    </font>
    <font>
      <b/>
      <sz val="20"/>
      <color indexed="48"/>
      <name val="Muli"/>
    </font>
    <font>
      <b/>
      <sz val="20"/>
      <color indexed="12"/>
      <name val="Muli"/>
    </font>
    <font>
      <sz val="20"/>
      <color rgb="FF0070C0"/>
      <name val="Muli"/>
    </font>
    <font>
      <b/>
      <sz val="26"/>
      <color theme="1"/>
      <name val="Muli"/>
    </font>
    <font>
      <b/>
      <sz val="22"/>
      <color theme="1"/>
      <name val="Muli"/>
    </font>
    <font>
      <b/>
      <sz val="28"/>
      <color theme="1"/>
      <name val="Muli"/>
    </font>
    <font>
      <b/>
      <sz val="24"/>
      <color theme="1"/>
      <name val="Muli"/>
    </font>
    <font>
      <sz val="12"/>
      <name val="Muli"/>
    </font>
    <font>
      <b/>
      <sz val="12"/>
      <name val="Muli"/>
    </font>
    <font>
      <b/>
      <sz val="10"/>
      <name val="Muli"/>
    </font>
    <font>
      <b/>
      <sz val="11"/>
      <color theme="1"/>
      <name val="Muli"/>
    </font>
    <font>
      <b/>
      <sz val="8"/>
      <name val="Muli"/>
    </font>
    <font>
      <i/>
      <sz val="12"/>
      <name val="Muli"/>
    </font>
    <font>
      <sz val="12"/>
      <color theme="1"/>
      <name val="Calibri"/>
      <family val="2"/>
      <charset val="134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name val="宋体"/>
      <family val="3"/>
      <charset val="134"/>
    </font>
    <font>
      <b/>
      <sz val="18"/>
      <color theme="1"/>
      <name val="Muli"/>
    </font>
    <font>
      <b/>
      <sz val="40"/>
      <name val="Muli"/>
    </font>
    <font>
      <sz val="17"/>
      <name val="Muli"/>
    </font>
    <font>
      <sz val="12"/>
      <color rgb="FF000000"/>
      <name val="Calibri"/>
      <family val="2"/>
    </font>
    <font>
      <sz val="12"/>
      <color rgb="FF000000"/>
      <name val="Calibri"/>
      <family val="2"/>
      <scheme val="minor"/>
    </font>
    <font>
      <b/>
      <sz val="44"/>
      <color theme="1"/>
      <name val="Muli"/>
    </font>
    <font>
      <b/>
      <sz val="44"/>
      <name val="Muli"/>
    </font>
    <font>
      <b/>
      <sz val="66"/>
      <name val="Muli"/>
    </font>
    <font>
      <b/>
      <sz val="50"/>
      <name val="Muli"/>
    </font>
    <font>
      <sz val="10"/>
      <color rgb="FF000000"/>
      <name val="Times New Roman"/>
      <family val="1"/>
    </font>
    <font>
      <sz val="18"/>
      <color rgb="FF000000"/>
      <name val="Muli"/>
    </font>
    <font>
      <b/>
      <sz val="18"/>
      <color rgb="FF000000"/>
      <name val="Muli"/>
    </font>
    <font>
      <b/>
      <sz val="18"/>
      <color rgb="FFFF0000"/>
      <name val="Muli"/>
    </font>
    <font>
      <sz val="18"/>
      <color rgb="FFFF0000"/>
      <name val="Muli"/>
    </font>
    <font>
      <sz val="18"/>
      <color rgb="FF000000"/>
      <name val="Wingdings"/>
      <charset val="2"/>
    </font>
    <font>
      <sz val="22"/>
      <color rgb="FF0070C0"/>
      <name val="Muli"/>
    </font>
    <font>
      <sz val="22"/>
      <color indexed="8"/>
      <name val="Muli"/>
    </font>
    <font>
      <sz val="22"/>
      <color theme="1"/>
      <name val="Muli"/>
    </font>
    <font>
      <b/>
      <sz val="30"/>
      <name val="Muli"/>
    </font>
    <font>
      <sz val="30"/>
      <name val="Muli"/>
    </font>
    <font>
      <b/>
      <sz val="48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41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4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7E6E6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1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9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9" borderId="12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10" borderId="14" applyNumberFormat="0" applyProtection="0">
      <alignment horizontal="right" vertical="center"/>
    </xf>
    <xf numFmtId="0" fontId="2" fillId="11" borderId="14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15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43" fontId="1" fillId="0" borderId="0" applyFont="0" applyFill="0" applyBorder="0" applyAlignment="0" applyProtection="0"/>
    <xf numFmtId="0" fontId="10" fillId="0" borderId="0"/>
    <xf numFmtId="175" fontId="2" fillId="0" borderId="0"/>
    <xf numFmtId="0" fontId="68" fillId="0" borderId="0">
      <alignment vertical="center"/>
    </xf>
    <xf numFmtId="0" fontId="69" fillId="0" borderId="0">
      <alignment vertical="center"/>
    </xf>
    <xf numFmtId="178" fontId="70" fillId="0" borderId="0"/>
    <xf numFmtId="0" fontId="71" fillId="0" borderId="0">
      <alignment vertical="center"/>
    </xf>
    <xf numFmtId="0" fontId="68" fillId="0" borderId="0"/>
    <xf numFmtId="0" fontId="75" fillId="0" borderId="0"/>
    <xf numFmtId="0" fontId="76" fillId="0" borderId="0"/>
    <xf numFmtId="0" fontId="81" fillId="0" borderId="0"/>
    <xf numFmtId="0" fontId="2" fillId="0" borderId="0"/>
  </cellStyleXfs>
  <cellXfs count="488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3" borderId="0" xfId="0" applyFont="1" applyFill="1" applyAlignment="1">
      <alignment horizontal="left" vertical="center" wrapText="1"/>
    </xf>
    <xf numFmtId="0" fontId="21" fillId="0" borderId="0" xfId="0" applyFont="1" applyAlignment="1">
      <alignment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1" fillId="4" borderId="2" xfId="0" quotePrefix="1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3" fontId="21" fillId="2" borderId="3" xfId="0" applyNumberFormat="1" applyFont="1" applyFill="1" applyBorder="1" applyAlignment="1">
      <alignment horizontal="center" vertical="center"/>
    </xf>
    <xf numFmtId="1" fontId="21" fillId="5" borderId="3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31" fillId="2" borderId="0" xfId="0" applyFont="1" applyFill="1" applyAlignment="1">
      <alignment horizontal="left" vertical="center"/>
    </xf>
    <xf numFmtId="0" fontId="31" fillId="2" borderId="0" xfId="0" applyFont="1" applyFill="1" applyAlignment="1">
      <alignment horizontal="right" vertical="center"/>
    </xf>
    <xf numFmtId="0" fontId="34" fillId="2" borderId="0" xfId="0" applyFont="1" applyFill="1" applyAlignment="1">
      <alignment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right" vertical="center" wrapText="1"/>
    </xf>
    <xf numFmtId="0" fontId="20" fillId="2" borderId="0" xfId="0" applyFont="1" applyFill="1" applyAlignment="1">
      <alignment horizontal="center" vertical="center"/>
    </xf>
    <xf numFmtId="3" fontId="35" fillId="2" borderId="0" xfId="0" applyNumberFormat="1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36" fillId="2" borderId="0" xfId="0" applyFont="1" applyFill="1" applyAlignment="1">
      <alignment vertical="center" wrapText="1"/>
    </xf>
    <xf numFmtId="0" fontId="36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6" fillId="2" borderId="4" xfId="0" applyFont="1" applyFill="1" applyBorder="1" applyAlignment="1">
      <alignment vertical="center"/>
    </xf>
    <xf numFmtId="0" fontId="36" fillId="2" borderId="4" xfId="0" applyFont="1" applyFill="1" applyBorder="1" applyAlignment="1">
      <alignment vertical="center" wrapText="1"/>
    </xf>
    <xf numFmtId="0" fontId="36" fillId="2" borderId="4" xfId="0" applyFont="1" applyFill="1" applyBorder="1" applyAlignment="1">
      <alignment horizontal="center" vertical="center"/>
    </xf>
    <xf numFmtId="0" fontId="39" fillId="2" borderId="0" xfId="0" applyFont="1" applyFill="1" applyAlignment="1">
      <alignment vertical="center"/>
    </xf>
    <xf numFmtId="0" fontId="39" fillId="2" borderId="0" xfId="0" applyFont="1" applyFill="1" applyAlignment="1">
      <alignment horizontal="left" vertical="center"/>
    </xf>
    <xf numFmtId="0" fontId="39" fillId="2" borderId="0" xfId="0" applyFont="1" applyFill="1" applyAlignment="1">
      <alignment vertical="center" wrapText="1"/>
    </xf>
    <xf numFmtId="2" fontId="39" fillId="2" borderId="0" xfId="0" applyNumberFormat="1" applyFont="1" applyFill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 applyAlignment="1">
      <alignment vertical="center" wrapText="1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horizontal="left" vertical="center"/>
    </xf>
    <xf numFmtId="0" fontId="38" fillId="2" borderId="0" xfId="0" applyFont="1" applyFill="1" applyAlignment="1">
      <alignment vertical="center" wrapText="1"/>
    </xf>
    <xf numFmtId="0" fontId="40" fillId="2" borderId="0" xfId="0" applyFont="1" applyFill="1" applyAlignment="1">
      <alignment vertical="center" wrapText="1"/>
    </xf>
    <xf numFmtId="0" fontId="43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vertical="center" wrapText="1"/>
    </xf>
    <xf numFmtId="0" fontId="46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29" fillId="0" borderId="0" xfId="2" applyFont="1" applyAlignment="1">
      <alignment vertical="center"/>
    </xf>
    <xf numFmtId="0" fontId="40" fillId="2" borderId="1" xfId="0" applyFont="1" applyFill="1" applyBorder="1" applyAlignment="1">
      <alignment vertical="center"/>
    </xf>
    <xf numFmtId="173" fontId="40" fillId="2" borderId="1" xfId="0" applyNumberFormat="1" applyFont="1" applyFill="1" applyBorder="1" applyAlignment="1">
      <alignment vertical="center"/>
    </xf>
    <xf numFmtId="1" fontId="26" fillId="2" borderId="0" xfId="0" applyNumberFormat="1" applyFont="1" applyFill="1"/>
    <xf numFmtId="3" fontId="27" fillId="2" borderId="3" xfId="0" applyNumberFormat="1" applyFont="1" applyFill="1" applyBorder="1" applyAlignment="1">
      <alignment horizontal="center" vertical="center"/>
    </xf>
    <xf numFmtId="0" fontId="26" fillId="2" borderId="0" xfId="0" applyFont="1" applyFill="1"/>
    <xf numFmtId="1" fontId="47" fillId="2" borderId="3" xfId="59" applyNumberFormat="1" applyFont="1" applyFill="1" applyBorder="1" applyAlignment="1">
      <alignment horizontal="center" vertical="center"/>
    </xf>
    <xf numFmtId="1" fontId="47" fillId="5" borderId="3" xfId="0" applyNumberFormat="1" applyFont="1" applyFill="1" applyBorder="1" applyAlignment="1">
      <alignment horizontal="center" vertical="center"/>
    </xf>
    <xf numFmtId="0" fontId="41" fillId="13" borderId="12" xfId="0" applyFont="1" applyFill="1" applyBorder="1" applyAlignment="1">
      <alignment horizontal="center" vertical="center"/>
    </xf>
    <xf numFmtId="0" fontId="41" fillId="13" borderId="12" xfId="0" applyFont="1" applyFill="1" applyBorder="1" applyAlignment="1">
      <alignment horizontal="center" vertical="center" wrapText="1"/>
    </xf>
    <xf numFmtId="0" fontId="41" fillId="13" borderId="12" xfId="0" applyFont="1" applyFill="1" applyBorder="1" applyAlignment="1">
      <alignment vertical="center" wrapText="1"/>
    </xf>
    <xf numFmtId="0" fontId="38" fillId="3" borderId="0" xfId="0" applyFont="1" applyFill="1" applyAlignment="1">
      <alignment vertical="center"/>
    </xf>
    <xf numFmtId="1" fontId="42" fillId="3" borderId="12" xfId="0" applyNumberFormat="1" applyFont="1" applyFill="1" applyBorder="1" applyAlignment="1">
      <alignment horizontal="center" vertical="center" wrapText="1"/>
    </xf>
    <xf numFmtId="0" fontId="46" fillId="2" borderId="0" xfId="0" applyFont="1" applyFill="1" applyAlignment="1">
      <alignment horizontal="left" vertical="center"/>
    </xf>
    <xf numFmtId="0" fontId="53" fillId="2" borderId="0" xfId="0" applyFont="1" applyFill="1" applyAlignment="1">
      <alignment horizontal="left" vertical="center"/>
    </xf>
    <xf numFmtId="0" fontId="45" fillId="2" borderId="0" xfId="0" applyFont="1" applyFill="1" applyAlignment="1">
      <alignment vertical="center"/>
    </xf>
    <xf numFmtId="0" fontId="46" fillId="2" borderId="0" xfId="0" applyFont="1" applyFill="1" applyAlignment="1">
      <alignment vertical="center"/>
    </xf>
    <xf numFmtId="0" fontId="46" fillId="2" borderId="0" xfId="0" applyFont="1" applyFill="1" applyAlignment="1">
      <alignment vertical="center" wrapText="1"/>
    </xf>
    <xf numFmtId="0" fontId="45" fillId="2" borderId="0" xfId="0" applyFont="1" applyFill="1" applyAlignment="1">
      <alignment vertical="center" wrapText="1"/>
    </xf>
    <xf numFmtId="0" fontId="45" fillId="0" borderId="9" xfId="0" quotePrefix="1" applyFont="1" applyBorder="1" applyAlignment="1">
      <alignment horizontal="center" vertical="center"/>
    </xf>
    <xf numFmtId="0" fontId="45" fillId="2" borderId="12" xfId="0" quotePrefix="1" applyFont="1" applyFill="1" applyBorder="1" applyAlignment="1">
      <alignment horizontal="left" vertical="center"/>
    </xf>
    <xf numFmtId="0" fontId="45" fillId="2" borderId="12" xfId="0" applyFont="1" applyFill="1" applyBorder="1" applyAlignment="1">
      <alignment horizontal="center" vertical="center"/>
    </xf>
    <xf numFmtId="0" fontId="45" fillId="2" borderId="12" xfId="0" quotePrefix="1" applyFont="1" applyFill="1" applyBorder="1" applyAlignment="1">
      <alignment horizontal="left" vertical="center" wrapText="1"/>
    </xf>
    <xf numFmtId="1" fontId="45" fillId="2" borderId="12" xfId="0" applyNumberFormat="1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56" fillId="3" borderId="0" xfId="0" applyFont="1" applyFill="1" applyAlignment="1">
      <alignment vertical="center"/>
    </xf>
    <xf numFmtId="173" fontId="41" fillId="3" borderId="0" xfId="0" applyNumberFormat="1" applyFont="1" applyFill="1"/>
    <xf numFmtId="0" fontId="47" fillId="4" borderId="2" xfId="0" quotePrefix="1" applyFont="1" applyFill="1" applyBorder="1" applyAlignment="1">
      <alignment horizontal="center" vertical="center"/>
    </xf>
    <xf numFmtId="0" fontId="47" fillId="2" borderId="3" xfId="0" applyFont="1" applyFill="1" applyBorder="1" applyAlignment="1">
      <alignment vertical="center"/>
    </xf>
    <xf numFmtId="1" fontId="47" fillId="5" borderId="3" xfId="0" applyNumberFormat="1" applyFont="1" applyFill="1" applyBorder="1" applyAlignment="1">
      <alignment vertical="center"/>
    </xf>
    <xf numFmtId="1" fontId="47" fillId="2" borderId="3" xfId="0" applyNumberFormat="1" applyFont="1" applyFill="1" applyBorder="1" applyAlignment="1">
      <alignment horizontal="center" vertical="center"/>
    </xf>
    <xf numFmtId="0" fontId="30" fillId="2" borderId="0" xfId="0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7" fillId="2" borderId="1" xfId="0" applyFont="1" applyFill="1" applyBorder="1" applyAlignment="1" applyProtection="1">
      <alignment horizontal="left" vertical="center"/>
      <protection hidden="1"/>
    </xf>
    <xf numFmtId="0" fontId="27" fillId="5" borderId="3" xfId="0" applyFont="1" applyFill="1" applyBorder="1" applyAlignment="1">
      <alignment horizontal="left" vertical="center"/>
    </xf>
    <xf numFmtId="0" fontId="45" fillId="0" borderId="12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7" fillId="6" borderId="3" xfId="0" applyFont="1" applyFill="1" applyBorder="1" applyAlignment="1">
      <alignment horizontal="left" vertical="center"/>
    </xf>
    <xf numFmtId="0" fontId="43" fillId="3" borderId="0" xfId="0" applyFont="1" applyFill="1" applyAlignment="1">
      <alignment horizontal="center" vertical="top"/>
    </xf>
    <xf numFmtId="1" fontId="42" fillId="2" borderId="36" xfId="0" applyNumberFormat="1" applyFont="1" applyFill="1" applyBorder="1" applyAlignment="1">
      <alignment vertical="center"/>
    </xf>
    <xf numFmtId="165" fontId="42" fillId="2" borderId="36" xfId="0" applyNumberFormat="1" applyFont="1" applyFill="1" applyBorder="1" applyAlignment="1">
      <alignment vertical="center"/>
    </xf>
    <xf numFmtId="0" fontId="42" fillId="2" borderId="36" xfId="0" applyFont="1" applyFill="1" applyBorder="1" applyAlignment="1">
      <alignment vertical="center" wrapText="1"/>
    </xf>
    <xf numFmtId="0" fontId="42" fillId="2" borderId="36" xfId="0" applyFont="1" applyFill="1" applyBorder="1" applyAlignment="1">
      <alignment vertical="center"/>
    </xf>
    <xf numFmtId="1" fontId="42" fillId="2" borderId="36" xfId="0" applyNumberFormat="1" applyFont="1" applyFill="1" applyBorder="1" applyAlignment="1">
      <alignment vertical="center" wrapText="1"/>
    </xf>
    <xf numFmtId="0" fontId="58" fillId="2" borderId="2" xfId="0" applyFont="1" applyFill="1" applyBorder="1" applyAlignment="1">
      <alignment horizontal="left" vertical="center"/>
    </xf>
    <xf numFmtId="0" fontId="59" fillId="2" borderId="2" xfId="0" applyFont="1" applyFill="1" applyBorder="1" applyAlignment="1">
      <alignment horizontal="center" vertical="center"/>
    </xf>
    <xf numFmtId="0" fontId="58" fillId="2" borderId="2" xfId="0" applyFont="1" applyFill="1" applyBorder="1" applyAlignment="1">
      <alignment horizontal="center" vertical="center"/>
    </xf>
    <xf numFmtId="0" fontId="59" fillId="2" borderId="2" xfId="0" applyFont="1" applyFill="1" applyBorder="1" applyAlignment="1">
      <alignment horizontal="left" vertical="center" wrapText="1"/>
    </xf>
    <xf numFmtId="0" fontId="60" fillId="2" borderId="3" xfId="0" applyFont="1" applyFill="1" applyBorder="1" applyAlignment="1">
      <alignment horizontal="left" vertical="center"/>
    </xf>
    <xf numFmtId="0" fontId="47" fillId="4" borderId="2" xfId="0" quotePrefix="1" applyFont="1" applyFill="1" applyBorder="1" applyAlignment="1">
      <alignment horizontal="center" vertical="center" wrapText="1"/>
    </xf>
    <xf numFmtId="1" fontId="42" fillId="2" borderId="36" xfId="0" applyNumberFormat="1" applyFont="1" applyFill="1" applyBorder="1" applyAlignment="1">
      <alignment horizontal="center" vertical="center"/>
    </xf>
    <xf numFmtId="3" fontId="32" fillId="2" borderId="0" xfId="0" applyNumberFormat="1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3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right" vertical="center"/>
    </xf>
    <xf numFmtId="3" fontId="32" fillId="2" borderId="0" xfId="0" applyNumberFormat="1" applyFont="1" applyFill="1" applyAlignment="1">
      <alignment vertical="center"/>
    </xf>
    <xf numFmtId="1" fontId="24" fillId="2" borderId="0" xfId="0" applyNumberFormat="1" applyFont="1" applyFill="1" applyAlignment="1">
      <alignment vertical="center"/>
    </xf>
    <xf numFmtId="1" fontId="24" fillId="0" borderId="0" xfId="0" applyNumberFormat="1" applyFont="1" applyAlignment="1">
      <alignment vertical="center"/>
    </xf>
    <xf numFmtId="1" fontId="26" fillId="2" borderId="0" xfId="0" applyNumberFormat="1" applyFont="1" applyFill="1" applyAlignment="1">
      <alignment vertical="center"/>
    </xf>
    <xf numFmtId="1" fontId="21" fillId="2" borderId="0" xfId="0" applyNumberFormat="1" applyFont="1" applyFill="1" applyAlignment="1">
      <alignment vertical="center"/>
    </xf>
    <xf numFmtId="1" fontId="22" fillId="2" borderId="0" xfId="0" applyNumberFormat="1" applyFont="1" applyFill="1" applyAlignment="1">
      <alignment vertical="center"/>
    </xf>
    <xf numFmtId="1" fontId="20" fillId="2" borderId="0" xfId="0" applyNumberFormat="1" applyFont="1" applyFill="1" applyAlignment="1">
      <alignment vertical="center"/>
    </xf>
    <xf numFmtId="1" fontId="36" fillId="2" borderId="0" xfId="0" applyNumberFormat="1" applyFont="1" applyFill="1" applyAlignment="1">
      <alignment vertical="center"/>
    </xf>
    <xf numFmtId="1" fontId="42" fillId="3" borderId="12" xfId="0" applyNumberFormat="1" applyFont="1" applyFill="1" applyBorder="1" applyAlignment="1">
      <alignment horizontal="center" vertical="center"/>
    </xf>
    <xf numFmtId="1" fontId="39" fillId="2" borderId="0" xfId="0" applyNumberFormat="1" applyFont="1" applyFill="1" applyAlignment="1">
      <alignment vertical="center"/>
    </xf>
    <xf numFmtId="1" fontId="46" fillId="2" borderId="0" xfId="0" applyNumberFormat="1" applyFont="1" applyFill="1" applyAlignment="1">
      <alignment horizontal="left" vertical="center"/>
    </xf>
    <xf numFmtId="1" fontId="38" fillId="2" borderId="0" xfId="0" applyNumberFormat="1" applyFont="1" applyFill="1" applyAlignment="1">
      <alignment horizontal="left" vertical="center"/>
    </xf>
    <xf numFmtId="1" fontId="43" fillId="2" borderId="0" xfId="0" applyNumberFormat="1" applyFont="1" applyFill="1" applyAlignment="1">
      <alignment horizontal="left" vertical="center"/>
    </xf>
    <xf numFmtId="1" fontId="31" fillId="2" borderId="0" xfId="0" applyNumberFormat="1" applyFont="1" applyFill="1" applyAlignment="1">
      <alignment horizontal="left" vertical="center"/>
    </xf>
    <xf numFmtId="1" fontId="27" fillId="2" borderId="0" xfId="0" applyNumberFormat="1" applyFont="1" applyFill="1" applyAlignment="1">
      <alignment horizontal="left" vertical="center"/>
    </xf>
    <xf numFmtId="1" fontId="44" fillId="0" borderId="0" xfId="0" applyNumberFormat="1" applyFont="1" applyAlignment="1">
      <alignment vertical="center"/>
    </xf>
    <xf numFmtId="1" fontId="29" fillId="0" borderId="0" xfId="2" applyNumberFormat="1" applyFont="1" applyAlignment="1">
      <alignment horizontal="left" vertical="center"/>
    </xf>
    <xf numFmtId="1" fontId="49" fillId="0" borderId="0" xfId="2" applyNumberFormat="1" applyFont="1" applyAlignment="1">
      <alignment horizontal="left" vertical="center"/>
    </xf>
    <xf numFmtId="1" fontId="24" fillId="0" borderId="0" xfId="2" applyNumberFormat="1" applyFont="1" applyAlignment="1">
      <alignment horizontal="left" vertical="center"/>
    </xf>
    <xf numFmtId="1" fontId="52" fillId="0" borderId="0" xfId="0" applyNumberFormat="1" applyFont="1" applyAlignment="1">
      <alignment horizontal="left" vertical="top" wrapText="1"/>
    </xf>
    <xf numFmtId="0" fontId="49" fillId="2" borderId="0" xfId="0" applyFont="1" applyFill="1" applyAlignment="1">
      <alignment vertical="center" wrapText="1"/>
    </xf>
    <xf numFmtId="0" fontId="62" fillId="0" borderId="0" xfId="60" applyFont="1" applyAlignment="1">
      <alignment vertical="center"/>
    </xf>
    <xf numFmtId="0" fontId="63" fillId="0" borderId="0" xfId="60" applyFont="1" applyAlignment="1">
      <alignment vertical="center"/>
    </xf>
    <xf numFmtId="0" fontId="62" fillId="0" borderId="0" xfId="60" applyFont="1"/>
    <xf numFmtId="0" fontId="63" fillId="8" borderId="22" xfId="60" applyFont="1" applyFill="1" applyBorder="1" applyAlignment="1">
      <alignment horizontal="left" vertical="center"/>
    </xf>
    <xf numFmtId="0" fontId="63" fillId="0" borderId="0" xfId="60" applyFont="1" applyAlignment="1">
      <alignment horizontal="left" vertical="center"/>
    </xf>
    <xf numFmtId="0" fontId="63" fillId="0" borderId="0" xfId="60" applyFont="1" applyAlignment="1">
      <alignment horizontal="left" vertical="center" wrapText="1"/>
    </xf>
    <xf numFmtId="0" fontId="62" fillId="0" borderId="17" xfId="60" applyFont="1" applyBorder="1"/>
    <xf numFmtId="0" fontId="63" fillId="0" borderId="0" xfId="60" applyFont="1" applyAlignment="1">
      <alignment horizontal="center" vertical="center"/>
    </xf>
    <xf numFmtId="0" fontId="63" fillId="0" borderId="23" xfId="60" applyFont="1" applyBorder="1" applyAlignment="1">
      <alignment horizontal="center" vertical="center"/>
    </xf>
    <xf numFmtId="0" fontId="63" fillId="0" borderId="23" xfId="60" applyFont="1" applyBorder="1" applyAlignment="1">
      <alignment horizontal="center" vertical="center" wrapText="1"/>
    </xf>
    <xf numFmtId="0" fontId="63" fillId="0" borderId="26" xfId="60" applyFont="1" applyBorder="1" applyAlignment="1">
      <alignment horizontal="center" vertical="center"/>
    </xf>
    <xf numFmtId="0" fontId="63" fillId="0" borderId="27" xfId="60" applyFont="1" applyBorder="1" applyAlignment="1">
      <alignment horizontal="center" vertical="center" wrapText="1"/>
    </xf>
    <xf numFmtId="0" fontId="63" fillId="0" borderId="32" xfId="60" applyFont="1" applyBorder="1" applyAlignment="1">
      <alignment horizontal="center" vertical="center"/>
    </xf>
    <xf numFmtId="0" fontId="63" fillId="0" borderId="33" xfId="60" applyFont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45" fillId="2" borderId="0" xfId="0" applyFont="1" applyFill="1" applyAlignment="1">
      <alignment horizontal="left" vertical="center"/>
    </xf>
    <xf numFmtId="0" fontId="63" fillId="0" borderId="6" xfId="60" applyFont="1" applyBorder="1" applyAlignment="1">
      <alignment horizontal="center" vertical="center"/>
    </xf>
    <xf numFmtId="1" fontId="42" fillId="2" borderId="0" xfId="0" applyNumberFormat="1" applyFont="1" applyFill="1" applyAlignment="1">
      <alignment horizontal="center" vertical="center"/>
    </xf>
    <xf numFmtId="0" fontId="65" fillId="12" borderId="46" xfId="0" applyFont="1" applyFill="1" applyBorder="1" applyAlignment="1">
      <alignment vertical="center"/>
    </xf>
    <xf numFmtId="0" fontId="44" fillId="0" borderId="46" xfId="0" applyFont="1" applyBorder="1" applyAlignment="1">
      <alignment horizontal="center"/>
    </xf>
    <xf numFmtId="0" fontId="44" fillId="0" borderId="46" xfId="0" quotePrefix="1" applyFont="1" applyBorder="1" applyAlignment="1">
      <alignment horizontal="center"/>
    </xf>
    <xf numFmtId="16" fontId="44" fillId="0" borderId="46" xfId="0" quotePrefix="1" applyNumberFormat="1" applyFont="1" applyBorder="1" applyAlignment="1">
      <alignment horizontal="center"/>
    </xf>
    <xf numFmtId="14" fontId="63" fillId="14" borderId="22" xfId="60" applyNumberFormat="1" applyFont="1" applyFill="1" applyBorder="1" applyAlignment="1">
      <alignment horizontal="center" vertical="center"/>
    </xf>
    <xf numFmtId="0" fontId="63" fillId="14" borderId="22" xfId="60" applyFont="1" applyFill="1" applyBorder="1" applyAlignment="1">
      <alignment horizontal="center" vertical="center"/>
    </xf>
    <xf numFmtId="0" fontId="64" fillId="14" borderId="22" xfId="60" applyFont="1" applyFill="1" applyBorder="1" applyAlignment="1">
      <alignment horizontal="center" vertical="center"/>
    </xf>
    <xf numFmtId="0" fontId="0" fillId="0" borderId="18" xfId="0" applyBorder="1"/>
    <xf numFmtId="0" fontId="62" fillId="0" borderId="19" xfId="60" applyFont="1" applyBorder="1"/>
    <xf numFmtId="0" fontId="36" fillId="8" borderId="22" xfId="60" applyFont="1" applyFill="1" applyBorder="1" applyAlignment="1">
      <alignment horizontal="center" vertical="center"/>
    </xf>
    <xf numFmtId="0" fontId="36" fillId="8" borderId="5" xfId="60" applyFont="1" applyFill="1" applyBorder="1" applyAlignment="1">
      <alignment horizontal="center" vertical="center"/>
    </xf>
    <xf numFmtId="0" fontId="36" fillId="8" borderId="22" xfId="60" applyFont="1" applyFill="1" applyBorder="1" applyAlignment="1">
      <alignment horizontal="center" vertical="center" wrapText="1"/>
    </xf>
    <xf numFmtId="0" fontId="36" fillId="8" borderId="7" xfId="60" applyFont="1" applyFill="1" applyBorder="1" applyAlignment="1">
      <alignment horizontal="center" vertical="center" wrapText="1"/>
    </xf>
    <xf numFmtId="0" fontId="63" fillId="0" borderId="25" xfId="60" applyFont="1" applyBorder="1" applyAlignment="1">
      <alignment vertical="center" wrapText="1"/>
    </xf>
    <xf numFmtId="0" fontId="63" fillId="0" borderId="28" xfId="60" applyFont="1" applyBorder="1" applyAlignment="1">
      <alignment horizontal="left" vertical="center" wrapText="1"/>
    </xf>
    <xf numFmtId="0" fontId="63" fillId="0" borderId="29" xfId="60" applyFont="1" applyBorder="1" applyAlignment="1">
      <alignment horizontal="left" vertical="center" wrapText="1"/>
    </xf>
    <xf numFmtId="0" fontId="63" fillId="0" borderId="30" xfId="60" applyFont="1" applyBorder="1" applyAlignment="1">
      <alignment horizontal="left" vertical="center" wrapText="1"/>
    </xf>
    <xf numFmtId="0" fontId="63" fillId="0" borderId="31" xfId="60" applyFont="1" applyBorder="1" applyAlignment="1">
      <alignment horizontal="center" vertical="center"/>
    </xf>
    <xf numFmtId="0" fontId="63" fillId="0" borderId="33" xfId="60" applyFont="1" applyBorder="1" applyAlignment="1">
      <alignment horizontal="center" vertical="center" wrapText="1"/>
    </xf>
    <xf numFmtId="0" fontId="63" fillId="0" borderId="0" xfId="60" applyFont="1" applyAlignment="1">
      <alignment horizontal="center" vertical="top"/>
    </xf>
    <xf numFmtId="0" fontId="22" fillId="2" borderId="0" xfId="0" applyFont="1" applyFill="1" applyAlignment="1">
      <alignment vertical="center" wrapText="1"/>
    </xf>
    <xf numFmtId="0" fontId="40" fillId="2" borderId="0" xfId="0" applyFont="1" applyFill="1" applyAlignment="1">
      <alignment vertical="center"/>
    </xf>
    <xf numFmtId="1" fontId="26" fillId="2" borderId="13" xfId="0" applyNumberFormat="1" applyFont="1" applyFill="1" applyBorder="1" applyAlignment="1">
      <alignment horizontal="left" vertical="center" wrapText="1"/>
    </xf>
    <xf numFmtId="0" fontId="72" fillId="2" borderId="2" xfId="0" applyFont="1" applyFill="1" applyBorder="1" applyAlignment="1">
      <alignment horizontal="center" vertical="center" wrapText="1"/>
    </xf>
    <xf numFmtId="0" fontId="41" fillId="2" borderId="0" xfId="0" applyFont="1" applyFill="1" applyAlignment="1">
      <alignment vertical="center"/>
    </xf>
    <xf numFmtId="16" fontId="63" fillId="0" borderId="24" xfId="60" applyNumberFormat="1" applyFont="1" applyBorder="1" applyAlignment="1">
      <alignment vertical="center"/>
    </xf>
    <xf numFmtId="0" fontId="40" fillId="5" borderId="3" xfId="0" applyFont="1" applyFill="1" applyBorder="1" applyAlignment="1">
      <alignment horizontal="center" vertical="center" wrapText="1"/>
    </xf>
    <xf numFmtId="1" fontId="42" fillId="2" borderId="12" xfId="0" applyNumberFormat="1" applyFont="1" applyFill="1" applyBorder="1" applyAlignment="1">
      <alignment horizontal="left" vertical="center" wrapText="1"/>
    </xf>
    <xf numFmtId="0" fontId="45" fillId="15" borderId="9" xfId="0" quotePrefix="1" applyFont="1" applyFill="1" applyBorder="1" applyAlignment="1">
      <alignment horizontal="center" vertical="center"/>
    </xf>
    <xf numFmtId="0" fontId="45" fillId="17" borderId="9" xfId="0" quotePrefix="1" applyFont="1" applyFill="1" applyBorder="1" applyAlignment="1">
      <alignment horizontal="center" vertical="center"/>
    </xf>
    <xf numFmtId="0" fontId="74" fillId="2" borderId="36" xfId="0" applyFont="1" applyFill="1" applyBorder="1" applyAlignment="1">
      <alignment vertical="center" wrapText="1"/>
    </xf>
    <xf numFmtId="0" fontId="55" fillId="2" borderId="0" xfId="0" applyFont="1" applyFill="1" applyAlignment="1">
      <alignment vertical="center"/>
    </xf>
    <xf numFmtId="0" fontId="63" fillId="0" borderId="28" xfId="60" applyFont="1" applyBorder="1" applyAlignment="1">
      <alignment horizontal="left" vertical="center"/>
    </xf>
    <xf numFmtId="1" fontId="73" fillId="2" borderId="0" xfId="0" applyNumberFormat="1" applyFont="1" applyFill="1" applyAlignment="1">
      <alignment vertical="center"/>
    </xf>
    <xf numFmtId="1" fontId="73" fillId="7" borderId="0" xfId="0" applyNumberFormat="1" applyFont="1" applyFill="1" applyAlignment="1">
      <alignment horizontal="right" vertical="center"/>
    </xf>
    <xf numFmtId="1" fontId="73" fillId="7" borderId="0" xfId="0" applyNumberFormat="1" applyFont="1" applyFill="1" applyAlignment="1">
      <alignment horizontal="center" vertical="center"/>
    </xf>
    <xf numFmtId="0" fontId="73" fillId="2" borderId="0" xfId="0" applyFont="1" applyFill="1" applyAlignment="1">
      <alignment vertical="center"/>
    </xf>
    <xf numFmtId="0" fontId="78" fillId="7" borderId="0" xfId="0" applyFont="1" applyFill="1" applyAlignment="1">
      <alignment horizontal="left" vertical="center"/>
    </xf>
    <xf numFmtId="0" fontId="78" fillId="7" borderId="0" xfId="0" applyFont="1" applyFill="1" applyAlignment="1">
      <alignment horizontal="center" vertical="center"/>
    </xf>
    <xf numFmtId="1" fontId="78" fillId="7" borderId="0" xfId="0" applyNumberFormat="1" applyFont="1" applyFill="1" applyAlignment="1">
      <alignment horizontal="right" vertical="center"/>
    </xf>
    <xf numFmtId="1" fontId="78" fillId="7" borderId="0" xfId="0" applyNumberFormat="1" applyFont="1" applyFill="1" applyAlignment="1">
      <alignment horizontal="center" vertical="center"/>
    </xf>
    <xf numFmtId="1" fontId="79" fillId="2" borderId="0" xfId="0" applyNumberFormat="1" applyFont="1" applyFill="1" applyAlignment="1">
      <alignment vertical="center" wrapText="1"/>
    </xf>
    <xf numFmtId="0" fontId="79" fillId="2" borderId="0" xfId="0" applyFont="1" applyFill="1" applyAlignment="1">
      <alignment vertical="center" wrapText="1"/>
    </xf>
    <xf numFmtId="0" fontId="82" fillId="0" borderId="0" xfId="69" applyFont="1" applyAlignment="1">
      <alignment horizontal="left" vertical="top"/>
    </xf>
    <xf numFmtId="0" fontId="38" fillId="0" borderId="52" xfId="69" applyFont="1" applyBorder="1" applyAlignment="1">
      <alignment horizontal="left" vertical="top" wrapText="1"/>
    </xf>
    <xf numFmtId="1" fontId="82" fillId="0" borderId="0" xfId="69" applyNumberFormat="1" applyFont="1" applyAlignment="1">
      <alignment horizontal="left" vertical="top" indent="9" shrinkToFit="1"/>
    </xf>
    <xf numFmtId="0" fontId="82" fillId="0" borderId="0" xfId="69" applyFont="1" applyAlignment="1">
      <alignment horizontal="left" wrapText="1"/>
    </xf>
    <xf numFmtId="0" fontId="38" fillId="0" borderId="0" xfId="69" applyFont="1" applyAlignment="1">
      <alignment horizontal="left" vertical="top" wrapText="1"/>
    </xf>
    <xf numFmtId="1" fontId="82" fillId="0" borderId="57" xfId="69" applyNumberFormat="1" applyFont="1" applyBorder="1" applyAlignment="1">
      <alignment horizontal="center" vertical="center" shrinkToFit="1"/>
    </xf>
    <xf numFmtId="0" fontId="38" fillId="0" borderId="57" xfId="69" applyFont="1" applyBorder="1" applyAlignment="1">
      <alignment horizontal="center" vertical="center" wrapText="1"/>
    </xf>
    <xf numFmtId="180" fontId="38" fillId="0" borderId="57" xfId="69" applyNumberFormat="1" applyFont="1" applyBorder="1" applyAlignment="1">
      <alignment horizontal="center" vertical="center" wrapText="1"/>
    </xf>
    <xf numFmtId="181" fontId="38" fillId="0" borderId="57" xfId="69" applyNumberFormat="1" applyFont="1" applyBorder="1" applyAlignment="1">
      <alignment horizontal="center" vertical="center" wrapText="1"/>
    </xf>
    <xf numFmtId="0" fontId="40" fillId="0" borderId="0" xfId="69" applyFont="1" applyAlignment="1">
      <alignment horizontal="left" vertical="top" wrapText="1"/>
    </xf>
    <xf numFmtId="183" fontId="82" fillId="0" borderId="0" xfId="69" applyNumberFormat="1" applyFont="1" applyAlignment="1">
      <alignment horizontal="left" vertical="top" indent="6" shrinkToFit="1"/>
    </xf>
    <xf numFmtId="1" fontId="84" fillId="0" borderId="0" xfId="69" applyNumberFormat="1" applyFont="1" applyAlignment="1">
      <alignment horizontal="right" vertical="top" shrinkToFit="1"/>
    </xf>
    <xf numFmtId="0" fontId="85" fillId="0" borderId="0" xfId="69" applyFont="1" applyAlignment="1">
      <alignment horizontal="left" vertical="top"/>
    </xf>
    <xf numFmtId="0" fontId="85" fillId="0" borderId="0" xfId="69" applyFont="1" applyAlignment="1">
      <alignment horizontal="left" vertical="top" wrapText="1"/>
    </xf>
    <xf numFmtId="0" fontId="38" fillId="0" borderId="0" xfId="69" applyFont="1" applyAlignment="1">
      <alignment vertical="top" wrapText="1"/>
    </xf>
    <xf numFmtId="0" fontId="82" fillId="0" borderId="0" xfId="69" applyFont="1" applyAlignment="1">
      <alignment horizontal="left" vertical="top" wrapText="1"/>
    </xf>
    <xf numFmtId="0" fontId="82" fillId="0" borderId="0" xfId="69" applyFont="1" applyAlignment="1">
      <alignment horizontal="center" vertical="center"/>
    </xf>
    <xf numFmtId="180" fontId="82" fillId="0" borderId="57" xfId="69" applyNumberFormat="1" applyFont="1" applyBorder="1" applyAlignment="1">
      <alignment horizontal="center" vertical="center" wrapText="1"/>
    </xf>
    <xf numFmtId="181" fontId="82" fillId="0" borderId="57" xfId="69" applyNumberFormat="1" applyFont="1" applyBorder="1" applyAlignment="1">
      <alignment horizontal="center" vertical="center" wrapText="1"/>
    </xf>
    <xf numFmtId="182" fontId="82" fillId="0" borderId="57" xfId="69" applyNumberFormat="1" applyFont="1" applyBorder="1" applyAlignment="1">
      <alignment horizontal="center" vertical="center" wrapText="1"/>
    </xf>
    <xf numFmtId="182" fontId="82" fillId="0" borderId="57" xfId="69" applyNumberFormat="1" applyFont="1" applyBorder="1" applyAlignment="1">
      <alignment horizontal="center" vertical="center" shrinkToFit="1"/>
    </xf>
    <xf numFmtId="182" fontId="38" fillId="0" borderId="57" xfId="69" applyNumberFormat="1" applyFont="1" applyBorder="1" applyAlignment="1">
      <alignment horizontal="center" vertical="center" wrapText="1"/>
    </xf>
    <xf numFmtId="0" fontId="82" fillId="0" borderId="57" xfId="69" applyFont="1" applyBorder="1" applyAlignment="1">
      <alignment horizontal="center" vertical="center" wrapText="1"/>
    </xf>
    <xf numFmtId="181" fontId="82" fillId="0" borderId="57" xfId="69" applyNumberFormat="1" applyFont="1" applyBorder="1" applyAlignment="1">
      <alignment horizontal="center" vertical="center" shrinkToFit="1"/>
    </xf>
    <xf numFmtId="0" fontId="38" fillId="19" borderId="57" xfId="69" applyFont="1" applyFill="1" applyBorder="1" applyAlignment="1">
      <alignment horizontal="center" vertical="center" wrapText="1"/>
    </xf>
    <xf numFmtId="1" fontId="82" fillId="0" borderId="49" xfId="69" applyNumberFormat="1" applyFont="1" applyBorder="1" applyAlignment="1">
      <alignment horizontal="center" vertical="center" shrinkToFit="1"/>
    </xf>
    <xf numFmtId="181" fontId="82" fillId="0" borderId="49" xfId="69" applyNumberFormat="1" applyFont="1" applyBorder="1" applyAlignment="1">
      <alignment horizontal="center" vertical="center" wrapText="1"/>
    </xf>
    <xf numFmtId="182" fontId="82" fillId="0" borderId="49" xfId="69" applyNumberFormat="1" applyFont="1" applyBorder="1" applyAlignment="1">
      <alignment horizontal="center" vertical="center" wrapText="1"/>
    </xf>
    <xf numFmtId="0" fontId="82" fillId="0" borderId="49" xfId="69" applyFont="1" applyBorder="1" applyAlignment="1">
      <alignment horizontal="center" vertical="center" wrapText="1"/>
    </xf>
    <xf numFmtId="182" fontId="82" fillId="0" borderId="49" xfId="69" applyNumberFormat="1" applyFont="1" applyBorder="1" applyAlignment="1">
      <alignment horizontal="center" vertical="center" shrinkToFit="1"/>
    </xf>
    <xf numFmtId="181" fontId="82" fillId="0" borderId="49" xfId="69" applyNumberFormat="1" applyFont="1" applyBorder="1" applyAlignment="1">
      <alignment horizontal="center" vertical="center" shrinkToFit="1"/>
    </xf>
    <xf numFmtId="180" fontId="82" fillId="0" borderId="49" xfId="69" applyNumberFormat="1" applyFont="1" applyBorder="1" applyAlignment="1">
      <alignment horizontal="center" vertical="center" wrapText="1"/>
    </xf>
    <xf numFmtId="0" fontId="82" fillId="0" borderId="12" xfId="69" applyFont="1" applyBorder="1" applyAlignment="1">
      <alignment horizontal="center" vertical="center"/>
    </xf>
    <xf numFmtId="12" fontId="82" fillId="0" borderId="12" xfId="69" applyNumberFormat="1" applyFont="1" applyBorder="1" applyAlignment="1">
      <alignment horizontal="center" vertical="center"/>
    </xf>
    <xf numFmtId="180" fontId="82" fillId="0" borderId="12" xfId="69" applyNumberFormat="1" applyFont="1" applyBorder="1" applyAlignment="1">
      <alignment horizontal="center" vertical="center"/>
    </xf>
    <xf numFmtId="182" fontId="82" fillId="0" borderId="12" xfId="69" applyNumberFormat="1" applyFont="1" applyBorder="1" applyAlignment="1">
      <alignment horizontal="center" vertical="center"/>
    </xf>
    <xf numFmtId="181" fontId="82" fillId="0" borderId="12" xfId="69" applyNumberFormat="1" applyFont="1" applyBorder="1" applyAlignment="1">
      <alignment horizontal="center" vertical="center"/>
    </xf>
    <xf numFmtId="0" fontId="83" fillId="0" borderId="0" xfId="69" applyFont="1" applyAlignment="1">
      <alignment horizontal="center" vertical="center"/>
    </xf>
    <xf numFmtId="12" fontId="83" fillId="0" borderId="12" xfId="69" applyNumberFormat="1" applyFont="1" applyBorder="1" applyAlignment="1">
      <alignment horizontal="center" vertical="center" wrapText="1"/>
    </xf>
    <xf numFmtId="0" fontId="83" fillId="0" borderId="12" xfId="69" applyFont="1" applyBorder="1" applyAlignment="1">
      <alignment horizontal="center" vertical="center" wrapText="1"/>
    </xf>
    <xf numFmtId="0" fontId="38" fillId="0" borderId="57" xfId="69" applyFont="1" applyBorder="1" applyAlignment="1">
      <alignment horizontal="left" vertical="center" wrapText="1"/>
    </xf>
    <xf numFmtId="12" fontId="86" fillId="0" borderId="12" xfId="69" applyNumberFormat="1" applyFont="1" applyBorder="1" applyAlignment="1">
      <alignment horizontal="center" vertical="center"/>
    </xf>
    <xf numFmtId="0" fontId="50" fillId="2" borderId="0" xfId="0" applyFont="1" applyFill="1" applyAlignment="1">
      <alignment horizontal="left" vertical="top" wrapText="1"/>
    </xf>
    <xf numFmtId="0" fontId="50" fillId="2" borderId="0" xfId="0" applyFont="1" applyFill="1" applyAlignment="1">
      <alignment horizontal="left" vertical="top"/>
    </xf>
    <xf numFmtId="1" fontId="26" fillId="2" borderId="36" xfId="0" applyNumberFormat="1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vertical="center" wrapText="1"/>
    </xf>
    <xf numFmtId="0" fontId="26" fillId="2" borderId="36" xfId="0" applyFont="1" applyFill="1" applyBorder="1" applyAlignment="1">
      <alignment vertical="center"/>
    </xf>
    <xf numFmtId="1" fontId="26" fillId="2" borderId="36" xfId="0" applyNumberFormat="1" applyFont="1" applyFill="1" applyBorder="1" applyAlignment="1">
      <alignment vertical="center" wrapText="1"/>
    </xf>
    <xf numFmtId="1" fontId="26" fillId="2" borderId="36" xfId="0" applyNumberFormat="1" applyFont="1" applyFill="1" applyBorder="1" applyAlignment="1">
      <alignment vertical="center"/>
    </xf>
    <xf numFmtId="165" fontId="26" fillId="2" borderId="36" xfId="0" applyNumberFormat="1" applyFont="1" applyFill="1" applyBorder="1" applyAlignment="1">
      <alignment vertical="center"/>
    </xf>
    <xf numFmtId="1" fontId="26" fillId="2" borderId="12" xfId="0" applyNumberFormat="1" applyFont="1" applyFill="1" applyBorder="1" applyAlignment="1">
      <alignment horizontal="center" vertical="center"/>
    </xf>
    <xf numFmtId="1" fontId="88" fillId="0" borderId="12" xfId="1" applyNumberFormat="1" applyFont="1" applyBorder="1" applyAlignment="1">
      <alignment horizontal="center" vertical="center" wrapText="1"/>
    </xf>
    <xf numFmtId="1" fontId="26" fillId="2" borderId="12" xfId="0" applyNumberFormat="1" applyFont="1" applyFill="1" applyBorder="1" applyAlignment="1">
      <alignment horizontal="left" vertical="center"/>
    </xf>
    <xf numFmtId="174" fontId="26" fillId="2" borderId="12" xfId="0" applyNumberFormat="1" applyFont="1" applyFill="1" applyBorder="1" applyAlignment="1">
      <alignment horizontal="center" vertical="center"/>
    </xf>
    <xf numFmtId="1" fontId="26" fillId="2" borderId="37" xfId="0" applyNumberFormat="1" applyFont="1" applyFill="1" applyBorder="1" applyAlignment="1">
      <alignment horizontal="center" vertical="center"/>
    </xf>
    <xf numFmtId="1" fontId="27" fillId="2" borderId="11" xfId="0" applyNumberFormat="1" applyFont="1" applyFill="1" applyBorder="1" applyAlignment="1">
      <alignment vertical="center" wrapText="1"/>
    </xf>
    <xf numFmtId="177" fontId="26" fillId="2" borderId="12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47" fillId="4" borderId="2" xfId="0" quotePrefix="1" applyFont="1" applyFill="1" applyBorder="1" applyAlignment="1">
      <alignment horizontal="left" vertical="center"/>
    </xf>
    <xf numFmtId="0" fontId="47" fillId="4" borderId="2" xfId="0" quotePrefix="1" applyFont="1" applyFill="1" applyBorder="1" applyAlignment="1">
      <alignment horizontal="left" vertical="center" wrapText="1"/>
    </xf>
    <xf numFmtId="1" fontId="47" fillId="2" borderId="3" xfId="0" applyNumberFormat="1" applyFont="1" applyFill="1" applyBorder="1" applyAlignment="1">
      <alignment horizontal="left" vertical="center"/>
    </xf>
    <xf numFmtId="1" fontId="47" fillId="2" borderId="3" xfId="59" applyNumberFormat="1" applyFont="1" applyFill="1" applyBorder="1" applyAlignment="1">
      <alignment horizontal="left" vertical="center"/>
    </xf>
    <xf numFmtId="1" fontId="47" fillId="5" borderId="3" xfId="0" applyNumberFormat="1" applyFont="1" applyFill="1" applyBorder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1" fontId="78" fillId="7" borderId="0" xfId="0" applyNumberFormat="1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41" fillId="13" borderId="12" xfId="0" applyFont="1" applyFill="1" applyBorder="1" applyAlignment="1">
      <alignment horizontal="left" vertical="center" wrapText="1"/>
    </xf>
    <xf numFmtId="0" fontId="87" fillId="2" borderId="36" xfId="0" applyFont="1" applyFill="1" applyBorder="1" applyAlignment="1">
      <alignment horizontal="left" vertical="center"/>
    </xf>
    <xf numFmtId="0" fontId="57" fillId="2" borderId="36" xfId="0" applyFont="1" applyFill="1" applyBorder="1" applyAlignment="1">
      <alignment horizontal="left" vertical="center"/>
    </xf>
    <xf numFmtId="0" fontId="36" fillId="2" borderId="0" xfId="0" applyFont="1" applyFill="1" applyAlignment="1">
      <alignment horizontal="left" vertical="center"/>
    </xf>
    <xf numFmtId="1" fontId="88" fillId="0" borderId="12" xfId="1" applyNumberFormat="1" applyFont="1" applyBorder="1" applyAlignment="1">
      <alignment horizontal="left" vertical="center" wrapText="1"/>
    </xf>
    <xf numFmtId="0" fontId="36" fillId="2" borderId="4" xfId="0" applyFont="1" applyFill="1" applyBorder="1" applyAlignment="1">
      <alignment horizontal="left" vertical="center"/>
    </xf>
    <xf numFmtId="0" fontId="46" fillId="2" borderId="0" xfId="0" applyFont="1" applyFill="1" applyAlignment="1">
      <alignment horizontal="left" vertical="center" wrapText="1"/>
    </xf>
    <xf numFmtId="0" fontId="45" fillId="15" borderId="9" xfId="0" quotePrefix="1" applyFont="1" applyFill="1" applyBorder="1" applyAlignment="1">
      <alignment horizontal="left" vertical="center"/>
    </xf>
    <xf numFmtId="0" fontId="45" fillId="0" borderId="9" xfId="0" quotePrefix="1" applyFont="1" applyBorder="1" applyAlignment="1">
      <alignment horizontal="left" vertical="center"/>
    </xf>
    <xf numFmtId="0" fontId="45" fillId="2" borderId="12" xfId="0" applyFont="1" applyFill="1" applyBorder="1" applyAlignment="1">
      <alignment horizontal="left" vertical="center"/>
    </xf>
    <xf numFmtId="1" fontId="45" fillId="2" borderId="12" xfId="0" applyNumberFormat="1" applyFont="1" applyFill="1" applyBorder="1" applyAlignment="1">
      <alignment horizontal="left" vertical="center"/>
    </xf>
    <xf numFmtId="1" fontId="26" fillId="2" borderId="0" xfId="0" applyNumberFormat="1" applyFont="1" applyFill="1" applyAlignment="1">
      <alignment horizontal="left" vertical="center"/>
    </xf>
    <xf numFmtId="0" fontId="26" fillId="2" borderId="0" xfId="0" quotePrefix="1" applyFont="1" applyFill="1" applyAlignment="1">
      <alignment horizontal="left" vertical="center"/>
    </xf>
    <xf numFmtId="1" fontId="26" fillId="0" borderId="12" xfId="1" applyNumberFormat="1" applyFont="1" applyBorder="1" applyAlignment="1">
      <alignment horizontal="center" vertical="center" wrapText="1"/>
    </xf>
    <xf numFmtId="0" fontId="42" fillId="3" borderId="37" xfId="0" applyFont="1" applyFill="1" applyBorder="1" applyAlignment="1">
      <alignment vertical="center" wrapText="1"/>
    </xf>
    <xf numFmtId="0" fontId="42" fillId="3" borderId="40" xfId="0" applyFont="1" applyFill="1" applyBorder="1" applyAlignment="1">
      <alignment vertical="center" wrapText="1"/>
    </xf>
    <xf numFmtId="0" fontId="42" fillId="3" borderId="38" xfId="0" applyFont="1" applyFill="1" applyBorder="1" applyAlignment="1">
      <alignment vertical="center" wrapText="1"/>
    </xf>
    <xf numFmtId="1" fontId="26" fillId="3" borderId="12" xfId="0" applyNumberFormat="1" applyFont="1" applyFill="1" applyBorder="1" applyAlignment="1">
      <alignment horizontal="center" vertical="center" wrapText="1"/>
    </xf>
    <xf numFmtId="1" fontId="26" fillId="2" borderId="37" xfId="0" applyNumberFormat="1" applyFont="1" applyFill="1" applyBorder="1" applyAlignment="1">
      <alignment vertical="center" wrapText="1"/>
    </xf>
    <xf numFmtId="2" fontId="26" fillId="3" borderId="12" xfId="0" applyNumberFormat="1" applyFont="1" applyFill="1" applyBorder="1" applyAlignment="1">
      <alignment horizontal="center" vertical="center" wrapText="1"/>
    </xf>
    <xf numFmtId="0" fontId="42" fillId="2" borderId="12" xfId="0" applyFont="1" applyFill="1" applyBorder="1" applyAlignment="1">
      <alignment vertical="center" wrapText="1"/>
    </xf>
    <xf numFmtId="0" fontId="42" fillId="3" borderId="37" xfId="0" applyFont="1" applyFill="1" applyBorder="1" applyAlignment="1">
      <alignment vertical="center"/>
    </xf>
    <xf numFmtId="0" fontId="42" fillId="3" borderId="40" xfId="0" applyFont="1" applyFill="1" applyBorder="1" applyAlignment="1">
      <alignment vertical="center"/>
    </xf>
    <xf numFmtId="0" fontId="42" fillId="3" borderId="38" xfId="0" applyFont="1" applyFill="1" applyBorder="1" applyAlignment="1">
      <alignment vertical="center"/>
    </xf>
    <xf numFmtId="0" fontId="42" fillId="2" borderId="12" xfId="0" quotePrefix="1" applyFont="1" applyFill="1" applyBorder="1" applyAlignment="1">
      <alignment horizontal="center" vertical="center" wrapText="1"/>
    </xf>
    <xf numFmtId="1" fontId="41" fillId="2" borderId="12" xfId="0" applyNumberFormat="1" applyFont="1" applyFill="1" applyBorder="1" applyAlignment="1">
      <alignment vertical="center"/>
    </xf>
    <xf numFmtId="0" fontId="42" fillId="2" borderId="12" xfId="0" applyFont="1" applyFill="1" applyBorder="1" applyAlignment="1">
      <alignment horizontal="center" vertical="center" wrapText="1"/>
    </xf>
    <xf numFmtId="2" fontId="26" fillId="2" borderId="12" xfId="0" applyNumberFormat="1" applyFont="1" applyFill="1" applyBorder="1" applyAlignment="1">
      <alignment horizontal="center" vertical="center"/>
    </xf>
    <xf numFmtId="0" fontId="41" fillId="3" borderId="12" xfId="0" applyFont="1" applyFill="1" applyBorder="1" applyAlignment="1">
      <alignment vertical="center" wrapText="1"/>
    </xf>
    <xf numFmtId="1" fontId="46" fillId="0" borderId="12" xfId="0" applyNumberFormat="1" applyFont="1" applyBorder="1" applyAlignment="1">
      <alignment horizontal="left" vertical="center" wrapText="1"/>
    </xf>
    <xf numFmtId="1" fontId="90" fillId="0" borderId="0" xfId="2" applyNumberFormat="1" applyFont="1" applyAlignment="1">
      <alignment horizontal="left" vertical="center"/>
    </xf>
    <xf numFmtId="0" fontId="90" fillId="0" borderId="0" xfId="2" applyFont="1" applyAlignment="1">
      <alignment horizontal="left" vertical="center"/>
    </xf>
    <xf numFmtId="0" fontId="91" fillId="0" borderId="0" xfId="2" applyFont="1" applyAlignment="1">
      <alignment vertical="center"/>
    </xf>
    <xf numFmtId="1" fontId="90" fillId="8" borderId="12" xfId="2" applyNumberFormat="1" applyFont="1" applyFill="1" applyBorder="1" applyAlignment="1">
      <alignment horizontal="center" vertical="center" wrapText="1"/>
    </xf>
    <xf numFmtId="1" fontId="90" fillId="8" borderId="12" xfId="2" applyNumberFormat="1" applyFont="1" applyFill="1" applyBorder="1" applyAlignment="1">
      <alignment horizontal="left" vertical="center"/>
    </xf>
    <xf numFmtId="1" fontId="90" fillId="8" borderId="12" xfId="2" applyNumberFormat="1" applyFont="1" applyFill="1" applyBorder="1" applyAlignment="1">
      <alignment horizontal="left" vertical="center" wrapText="1"/>
    </xf>
    <xf numFmtId="1" fontId="91" fillId="0" borderId="12" xfId="2" applyNumberFormat="1" applyFont="1" applyBorder="1" applyAlignment="1">
      <alignment horizontal="left" vertical="center" wrapText="1"/>
    </xf>
    <xf numFmtId="1" fontId="90" fillId="8" borderId="12" xfId="2" applyNumberFormat="1" applyFont="1" applyFill="1" applyBorder="1" applyAlignment="1">
      <alignment vertical="center" wrapText="1"/>
    </xf>
    <xf numFmtId="0" fontId="91" fillId="0" borderId="12" xfId="2" applyFont="1" applyBorder="1" applyAlignment="1">
      <alignment vertical="center"/>
    </xf>
    <xf numFmtId="1" fontId="91" fillId="0" borderId="12" xfId="2" applyNumberFormat="1" applyFont="1" applyBorder="1" applyAlignment="1">
      <alignment vertical="center" wrapText="1"/>
    </xf>
    <xf numFmtId="1" fontId="89" fillId="2" borderId="36" xfId="0" applyNumberFormat="1" applyFont="1" applyFill="1" applyBorder="1" applyAlignment="1">
      <alignment vertical="center" wrapText="1"/>
    </xf>
    <xf numFmtId="0" fontId="89" fillId="2" borderId="36" xfId="0" applyFont="1" applyFill="1" applyBorder="1" applyAlignment="1">
      <alignment horizontal="left" vertical="center"/>
    </xf>
    <xf numFmtId="1" fontId="89" fillId="2" borderId="36" xfId="0" applyNumberFormat="1" applyFont="1" applyFill="1" applyBorder="1" applyAlignment="1">
      <alignment vertical="center"/>
    </xf>
    <xf numFmtId="165" fontId="89" fillId="2" borderId="36" xfId="0" applyNumberFormat="1" applyFont="1" applyFill="1" applyBorder="1" applyAlignment="1">
      <alignment vertical="center"/>
    </xf>
    <xf numFmtId="0" fontId="26" fillId="2" borderId="37" xfId="0" applyFont="1" applyFill="1" applyBorder="1" applyAlignment="1">
      <alignment horizontal="left" vertical="center" wrapText="1"/>
    </xf>
    <xf numFmtId="0" fontId="26" fillId="2" borderId="38" xfId="0" applyFont="1" applyFill="1" applyBorder="1" applyAlignment="1">
      <alignment horizontal="left" vertical="center" wrapText="1"/>
    </xf>
    <xf numFmtId="1" fontId="59" fillId="0" borderId="46" xfId="0" applyNumberFormat="1" applyFont="1" applyBorder="1" applyAlignment="1">
      <alignment horizontal="left" vertical="top" wrapText="1"/>
    </xf>
    <xf numFmtId="0" fontId="46" fillId="0" borderId="12" xfId="0" quotePrefix="1" applyFont="1" applyBorder="1" applyAlignment="1">
      <alignment horizontal="left" vertical="center" wrapText="1"/>
    </xf>
    <xf numFmtId="0" fontId="46" fillId="2" borderId="37" xfId="0" quotePrefix="1" applyFont="1" applyFill="1" applyBorder="1" applyAlignment="1">
      <alignment horizontal="left" vertical="center" wrapText="1"/>
    </xf>
    <xf numFmtId="0" fontId="46" fillId="2" borderId="40" xfId="0" quotePrefix="1" applyFont="1" applyFill="1" applyBorder="1" applyAlignment="1">
      <alignment horizontal="left" vertical="center" wrapText="1"/>
    </xf>
    <xf numFmtId="0" fontId="46" fillId="2" borderId="38" xfId="0" quotePrefix="1" applyFont="1" applyFill="1" applyBorder="1" applyAlignment="1">
      <alignment horizontal="left" vertical="center" wrapText="1"/>
    </xf>
    <xf numFmtId="12" fontId="80" fillId="16" borderId="37" xfId="0" applyNumberFormat="1" applyFont="1" applyFill="1" applyBorder="1" applyAlignment="1">
      <alignment horizontal="center" vertical="center" wrapText="1"/>
    </xf>
    <xf numFmtId="12" fontId="80" fillId="16" borderId="40" xfId="0" applyNumberFormat="1" applyFont="1" applyFill="1" applyBorder="1" applyAlignment="1">
      <alignment horizontal="center" vertical="center" wrapText="1"/>
    </xf>
    <xf numFmtId="12" fontId="80" fillId="16" borderId="38" xfId="0" applyNumberFormat="1" applyFont="1" applyFill="1" applyBorder="1" applyAlignment="1">
      <alignment horizontal="center" vertical="center" wrapText="1"/>
    </xf>
    <xf numFmtId="12" fontId="51" fillId="16" borderId="37" xfId="0" applyNumberFormat="1" applyFont="1" applyFill="1" applyBorder="1" applyAlignment="1">
      <alignment horizontal="center" vertical="center" wrapText="1"/>
    </xf>
    <xf numFmtId="12" fontId="51" fillId="16" borderId="40" xfId="0" applyNumberFormat="1" applyFont="1" applyFill="1" applyBorder="1" applyAlignment="1">
      <alignment horizontal="center" vertical="center" wrapText="1"/>
    </xf>
    <xf numFmtId="12" fontId="51" fillId="16" borderId="38" xfId="0" applyNumberFormat="1" applyFont="1" applyFill="1" applyBorder="1" applyAlignment="1">
      <alignment horizontal="center" vertical="center" wrapText="1"/>
    </xf>
    <xf numFmtId="0" fontId="53" fillId="0" borderId="46" xfId="0" applyFont="1" applyBorder="1" applyAlignment="1">
      <alignment horizontal="left" vertical="top" wrapText="1"/>
    </xf>
    <xf numFmtId="0" fontId="46" fillId="0" borderId="46" xfId="0" applyFont="1" applyBorder="1" applyAlignment="1">
      <alignment horizontal="left" vertical="top" wrapText="1"/>
    </xf>
    <xf numFmtId="0" fontId="41" fillId="13" borderId="12" xfId="0" applyFont="1" applyFill="1" applyBorder="1" applyAlignment="1">
      <alignment horizontal="center" vertical="center"/>
    </xf>
    <xf numFmtId="1" fontId="26" fillId="2" borderId="37" xfId="0" applyNumberFormat="1" applyFont="1" applyFill="1" applyBorder="1" applyAlignment="1">
      <alignment horizontal="center" vertical="center"/>
    </xf>
    <xf numFmtId="1" fontId="26" fillId="2" borderId="38" xfId="0" applyNumberFormat="1" applyFont="1" applyFill="1" applyBorder="1" applyAlignment="1">
      <alignment horizontal="center" vertical="center"/>
    </xf>
    <xf numFmtId="0" fontId="47" fillId="4" borderId="2" xfId="0" quotePrefix="1" applyFont="1" applyFill="1" applyBorder="1" applyAlignment="1">
      <alignment horizontal="center" vertical="center"/>
    </xf>
    <xf numFmtId="0" fontId="61" fillId="2" borderId="3" xfId="0" applyFont="1" applyFill="1" applyBorder="1" applyAlignment="1">
      <alignment horizontal="center" vertical="center"/>
    </xf>
    <xf numFmtId="0" fontId="50" fillId="2" borderId="3" xfId="0" applyFont="1" applyFill="1" applyBorder="1" applyAlignment="1">
      <alignment horizontal="center" vertical="center"/>
    </xf>
    <xf numFmtId="0" fontId="41" fillId="13" borderId="12" xfId="0" applyFont="1" applyFill="1" applyBorder="1" applyAlignment="1">
      <alignment horizontal="center" vertical="center" wrapText="1"/>
    </xf>
    <xf numFmtId="0" fontId="73" fillId="2" borderId="0" xfId="0" quotePrefix="1" applyFont="1" applyFill="1" applyAlignment="1">
      <alignment horizontal="left" vertical="center" wrapText="1"/>
    </xf>
    <xf numFmtId="0" fontId="50" fillId="3" borderId="13" xfId="0" applyFont="1" applyFill="1" applyBorder="1" applyAlignment="1">
      <alignment horizontal="left" vertical="top"/>
    </xf>
    <xf numFmtId="0" fontId="50" fillId="3" borderId="10" xfId="0" applyFont="1" applyFill="1" applyBorder="1" applyAlignment="1">
      <alignment horizontal="left" vertical="top"/>
    </xf>
    <xf numFmtId="0" fontId="50" fillId="3" borderId="11" xfId="0" applyFont="1" applyFill="1" applyBorder="1" applyAlignment="1">
      <alignment horizontal="left" vertical="top"/>
    </xf>
    <xf numFmtId="0" fontId="26" fillId="2" borderId="36" xfId="0" applyFont="1" applyFill="1" applyBorder="1" applyAlignment="1">
      <alignment horizontal="left" vertical="center" wrapText="1"/>
    </xf>
    <xf numFmtId="1" fontId="59" fillId="0" borderId="12" xfId="0" applyNumberFormat="1" applyFont="1" applyBorder="1" applyAlignment="1">
      <alignment horizontal="left" vertical="center" wrapText="1"/>
    </xf>
    <xf numFmtId="0" fontId="42" fillId="2" borderId="37" xfId="0" applyFont="1" applyFill="1" applyBorder="1" applyAlignment="1">
      <alignment horizontal="left" vertical="center" wrapText="1"/>
    </xf>
    <xf numFmtId="0" fontId="42" fillId="2" borderId="38" xfId="0" applyFont="1" applyFill="1" applyBorder="1" applyAlignment="1">
      <alignment horizontal="left" vertical="center" wrapText="1"/>
    </xf>
    <xf numFmtId="1" fontId="52" fillId="0" borderId="46" xfId="0" applyNumberFormat="1" applyFont="1" applyBorder="1" applyAlignment="1">
      <alignment horizontal="left" vertical="top" wrapText="1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1" fontId="50" fillId="2" borderId="3" xfId="0" applyNumberFormat="1" applyFont="1" applyFill="1" applyBorder="1" applyAlignment="1">
      <alignment horizontal="center" vertical="center"/>
    </xf>
    <xf numFmtId="1" fontId="50" fillId="5" borderId="3" xfId="0" applyNumberFormat="1" applyFont="1" applyFill="1" applyBorder="1" applyAlignment="1">
      <alignment horizontal="center" vertical="center"/>
    </xf>
    <xf numFmtId="0" fontId="40" fillId="2" borderId="42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1" fontId="78" fillId="7" borderId="3" xfId="0" applyNumberFormat="1" applyFont="1" applyFill="1" applyBorder="1" applyAlignment="1">
      <alignment horizontal="center" vertical="center"/>
    </xf>
    <xf numFmtId="1" fontId="59" fillId="0" borderId="37" xfId="0" applyNumberFormat="1" applyFont="1" applyBorder="1" applyAlignment="1">
      <alignment horizontal="left" vertical="center" wrapText="1"/>
    </xf>
    <xf numFmtId="1" fontId="59" fillId="0" borderId="40" xfId="0" applyNumberFormat="1" applyFont="1" applyBorder="1" applyAlignment="1">
      <alignment horizontal="left" vertical="center" wrapText="1"/>
    </xf>
    <xf numFmtId="1" fontId="59" fillId="0" borderId="38" xfId="0" applyNumberFormat="1" applyFont="1" applyBorder="1" applyAlignment="1">
      <alignment horizontal="left" vertical="center" wrapText="1"/>
    </xf>
    <xf numFmtId="0" fontId="22" fillId="12" borderId="12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173" fontId="73" fillId="3" borderId="12" xfId="0" applyNumberFormat="1" applyFont="1" applyFill="1" applyBorder="1" applyAlignment="1">
      <alignment horizontal="center" vertical="center" wrapText="1"/>
    </xf>
    <xf numFmtId="0" fontId="51" fillId="2" borderId="16" xfId="0" applyFont="1" applyFill="1" applyBorder="1" applyAlignment="1">
      <alignment horizontal="center" vertical="center" wrapText="1"/>
    </xf>
    <xf numFmtId="0" fontId="51" fillId="2" borderId="17" xfId="0" applyFont="1" applyFill="1" applyBorder="1" applyAlignment="1">
      <alignment horizontal="center" vertical="center" wrapText="1"/>
    </xf>
    <xf numFmtId="0" fontId="51" fillId="2" borderId="18" xfId="0" applyFont="1" applyFill="1" applyBorder="1" applyAlignment="1">
      <alignment horizontal="center" vertical="center" wrapText="1"/>
    </xf>
    <xf numFmtId="0" fontId="51" fillId="2" borderId="0" xfId="0" applyFont="1" applyFill="1" applyAlignment="1">
      <alignment horizontal="center" vertical="center" wrapText="1"/>
    </xf>
    <xf numFmtId="0" fontId="51" fillId="2" borderId="20" xfId="0" applyFont="1" applyFill="1" applyBorder="1" applyAlignment="1">
      <alignment horizontal="center" vertical="center" wrapText="1"/>
    </xf>
    <xf numFmtId="0" fontId="51" fillId="2" borderId="19" xfId="0" applyFont="1" applyFill="1" applyBorder="1" applyAlignment="1">
      <alignment horizontal="center" vertical="center" wrapText="1"/>
    </xf>
    <xf numFmtId="0" fontId="23" fillId="0" borderId="12" xfId="0" quotePrefix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21" fillId="3" borderId="21" xfId="0" applyFont="1" applyFill="1" applyBorder="1" applyAlignment="1">
      <alignment horizontal="left" vertical="center" wrapText="1"/>
    </xf>
    <xf numFmtId="0" fontId="50" fillId="2" borderId="0" xfId="0" applyFont="1" applyFill="1" applyAlignment="1">
      <alignment horizontal="left" vertical="top" wrapText="1"/>
    </xf>
    <xf numFmtId="0" fontId="50" fillId="2" borderId="0" xfId="0" applyFont="1" applyFill="1" applyAlignment="1">
      <alignment horizontal="left" vertical="top"/>
    </xf>
    <xf numFmtId="0" fontId="26" fillId="2" borderId="37" xfId="0" applyFont="1" applyFill="1" applyBorder="1" applyAlignment="1">
      <alignment horizontal="left" vertical="center"/>
    </xf>
    <xf numFmtId="0" fontId="26" fillId="2" borderId="40" xfId="0" applyFont="1" applyFill="1" applyBorder="1" applyAlignment="1">
      <alignment horizontal="left" vertical="center"/>
    </xf>
    <xf numFmtId="0" fontId="26" fillId="2" borderId="38" xfId="0" applyFont="1" applyFill="1" applyBorder="1" applyAlignment="1">
      <alignment horizontal="left" vertical="center"/>
    </xf>
    <xf numFmtId="1" fontId="59" fillId="0" borderId="37" xfId="0" applyNumberFormat="1" applyFont="1" applyBorder="1" applyAlignment="1">
      <alignment horizontal="left" vertical="top" wrapText="1"/>
    </xf>
    <xf numFmtId="1" fontId="59" fillId="0" borderId="40" xfId="0" applyNumberFormat="1" applyFont="1" applyBorder="1" applyAlignment="1">
      <alignment horizontal="left" vertical="top" wrapText="1"/>
    </xf>
    <xf numFmtId="1" fontId="59" fillId="0" borderId="38" xfId="0" applyNumberFormat="1" applyFont="1" applyBorder="1" applyAlignment="1">
      <alignment horizontal="left" vertical="top" wrapText="1"/>
    </xf>
    <xf numFmtId="0" fontId="77" fillId="0" borderId="0" xfId="0" quotePrefix="1" applyFont="1" applyAlignment="1">
      <alignment horizontal="left" vertical="center" wrapText="1"/>
    </xf>
    <xf numFmtId="0" fontId="30" fillId="2" borderId="0" xfId="0" applyFont="1" applyFill="1" applyAlignment="1">
      <alignment horizontal="left" vertical="center"/>
    </xf>
    <xf numFmtId="0" fontId="45" fillId="3" borderId="44" xfId="0" applyFont="1" applyFill="1" applyBorder="1" applyAlignment="1">
      <alignment horizontal="center" vertical="center" wrapText="1"/>
    </xf>
    <xf numFmtId="0" fontId="45" fillId="3" borderId="47" xfId="0" applyFont="1" applyFill="1" applyBorder="1" applyAlignment="1">
      <alignment horizontal="center" vertical="center" wrapText="1"/>
    </xf>
    <xf numFmtId="0" fontId="45" fillId="3" borderId="45" xfId="0" applyFont="1" applyFill="1" applyBorder="1" applyAlignment="1">
      <alignment horizontal="center" vertical="center" wrapText="1"/>
    </xf>
    <xf numFmtId="0" fontId="45" fillId="0" borderId="37" xfId="0" applyFont="1" applyBorder="1" applyAlignment="1">
      <alignment horizontal="center" vertical="center"/>
    </xf>
    <xf numFmtId="0" fontId="45" fillId="0" borderId="40" xfId="0" applyFont="1" applyBorder="1" applyAlignment="1">
      <alignment horizontal="center" vertical="center"/>
    </xf>
    <xf numFmtId="0" fontId="45" fillId="0" borderId="38" xfId="0" applyFont="1" applyBorder="1" applyAlignment="1">
      <alignment horizontal="center" vertical="center"/>
    </xf>
    <xf numFmtId="0" fontId="45" fillId="3" borderId="37" xfId="0" applyFont="1" applyFill="1" applyBorder="1" applyAlignment="1">
      <alignment horizontal="center" vertical="center" wrapText="1"/>
    </xf>
    <xf numFmtId="0" fontId="45" fillId="3" borderId="40" xfId="0" applyFont="1" applyFill="1" applyBorder="1" applyAlignment="1">
      <alignment horizontal="center" vertical="center" wrapText="1"/>
    </xf>
    <xf numFmtId="0" fontId="45" fillId="3" borderId="38" xfId="0" applyFont="1" applyFill="1" applyBorder="1" applyAlignment="1">
      <alignment horizontal="center" vertical="center" wrapText="1"/>
    </xf>
    <xf numFmtId="0" fontId="46" fillId="2" borderId="13" xfId="0" applyFont="1" applyFill="1" applyBorder="1" applyAlignment="1">
      <alignment horizontal="center" vertical="center" wrapText="1"/>
    </xf>
    <xf numFmtId="0" fontId="46" fillId="2" borderId="11" xfId="0" applyFont="1" applyFill="1" applyBorder="1" applyAlignment="1">
      <alignment horizontal="center" vertical="center" wrapText="1"/>
    </xf>
    <xf numFmtId="0" fontId="46" fillId="2" borderId="44" xfId="0" quotePrefix="1" applyFont="1" applyFill="1" applyBorder="1" applyAlignment="1">
      <alignment horizontal="left" vertical="center" wrapText="1"/>
    </xf>
    <xf numFmtId="0" fontId="46" fillId="2" borderId="47" xfId="0" quotePrefix="1" applyFont="1" applyFill="1" applyBorder="1" applyAlignment="1">
      <alignment horizontal="left" vertical="center" wrapText="1"/>
    </xf>
    <xf numFmtId="0" fontId="46" fillId="2" borderId="45" xfId="0" quotePrefix="1" applyFont="1" applyFill="1" applyBorder="1" applyAlignment="1">
      <alignment horizontal="left" vertical="center" wrapText="1"/>
    </xf>
    <xf numFmtId="0" fontId="45" fillId="0" borderId="44" xfId="0" applyFont="1" applyBorder="1" applyAlignment="1">
      <alignment horizontal="center" vertical="center"/>
    </xf>
    <xf numFmtId="0" fontId="45" fillId="0" borderId="47" xfId="0" applyFont="1" applyBorder="1" applyAlignment="1">
      <alignment horizontal="center" vertical="center"/>
    </xf>
    <xf numFmtId="0" fontId="45" fillId="0" borderId="45" xfId="0" applyFont="1" applyBorder="1" applyAlignment="1">
      <alignment horizontal="center" vertical="center"/>
    </xf>
    <xf numFmtId="0" fontId="47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0" fontId="45" fillId="0" borderId="12" xfId="0" applyFont="1" applyBorder="1" applyAlignment="1">
      <alignment horizontal="center" vertical="center"/>
    </xf>
    <xf numFmtId="0" fontId="45" fillId="17" borderId="44" xfId="0" quotePrefix="1" applyFont="1" applyFill="1" applyBorder="1" applyAlignment="1">
      <alignment horizontal="center" vertical="center"/>
    </xf>
    <xf numFmtId="0" fontId="45" fillId="17" borderId="45" xfId="0" quotePrefix="1" applyFont="1" applyFill="1" applyBorder="1" applyAlignment="1">
      <alignment horizontal="center" vertical="center"/>
    </xf>
    <xf numFmtId="0" fontId="46" fillId="0" borderId="39" xfId="0" applyFont="1" applyBorder="1" applyAlignment="1">
      <alignment horizontal="left" vertical="top" wrapText="1"/>
    </xf>
    <xf numFmtId="12" fontId="54" fillId="0" borderId="41" xfId="0" applyNumberFormat="1" applyFont="1" applyBorder="1" applyAlignment="1">
      <alignment horizontal="center" vertical="center" wrapText="1"/>
    </xf>
    <xf numFmtId="12" fontId="54" fillId="0" borderId="43" xfId="0" applyNumberFormat="1" applyFont="1" applyBorder="1" applyAlignment="1">
      <alignment horizontal="center" vertical="center" wrapText="1"/>
    </xf>
    <xf numFmtId="12" fontId="54" fillId="0" borderId="48" xfId="0" applyNumberFormat="1" applyFont="1" applyBorder="1" applyAlignment="1">
      <alignment horizontal="center" vertical="center" wrapText="1"/>
    </xf>
    <xf numFmtId="0" fontId="45" fillId="0" borderId="46" xfId="0" applyFont="1" applyBorder="1" applyAlignment="1">
      <alignment horizontal="left" vertical="top" wrapText="1"/>
    </xf>
    <xf numFmtId="0" fontId="42" fillId="3" borderId="37" xfId="0" applyFont="1" applyFill="1" applyBorder="1" applyAlignment="1">
      <alignment horizontal="left" vertical="center" wrapText="1"/>
    </xf>
    <xf numFmtId="0" fontId="42" fillId="3" borderId="40" xfId="0" applyFont="1" applyFill="1" applyBorder="1" applyAlignment="1">
      <alignment horizontal="left" vertical="center"/>
    </xf>
    <xf numFmtId="0" fontId="42" fillId="3" borderId="38" xfId="0" applyFont="1" applyFill="1" applyBorder="1" applyAlignment="1">
      <alignment horizontal="left" vertical="center"/>
    </xf>
    <xf numFmtId="176" fontId="26" fillId="2" borderId="46" xfId="0" applyNumberFormat="1" applyFont="1" applyFill="1" applyBorder="1" applyAlignment="1">
      <alignment horizontal="center" vertical="center"/>
    </xf>
    <xf numFmtId="1" fontId="90" fillId="8" borderId="12" xfId="2" applyNumberFormat="1" applyFont="1" applyFill="1" applyBorder="1" applyAlignment="1">
      <alignment horizontal="center" vertical="center" wrapText="1"/>
    </xf>
    <xf numFmtId="0" fontId="90" fillId="8" borderId="12" xfId="2" applyFont="1" applyFill="1" applyBorder="1" applyAlignment="1">
      <alignment horizontal="center" vertical="center" wrapText="1"/>
    </xf>
    <xf numFmtId="1" fontId="91" fillId="0" borderId="12" xfId="2" applyNumberFormat="1" applyFont="1" applyBorder="1" applyAlignment="1">
      <alignment horizontal="center" vertical="center" wrapText="1"/>
    </xf>
    <xf numFmtId="1" fontId="90" fillId="0" borderId="12" xfId="2" applyNumberFormat="1" applyFont="1" applyBorder="1" applyAlignment="1">
      <alignment horizontal="center" vertical="top" wrapText="1"/>
    </xf>
    <xf numFmtId="1" fontId="91" fillId="0" borderId="37" xfId="2" applyNumberFormat="1" applyFont="1" applyBorder="1" applyAlignment="1">
      <alignment horizontal="center" vertical="center" wrapText="1"/>
    </xf>
    <xf numFmtId="1" fontId="91" fillId="0" borderId="40" xfId="2" applyNumberFormat="1" applyFont="1" applyBorder="1" applyAlignment="1">
      <alignment horizontal="center" vertical="center" wrapText="1"/>
    </xf>
    <xf numFmtId="1" fontId="91" fillId="0" borderId="12" xfId="2" applyNumberFormat="1" applyFont="1" applyBorder="1" applyAlignment="1">
      <alignment horizontal="left" vertical="center" wrapText="1"/>
    </xf>
    <xf numFmtId="1" fontId="90" fillId="0" borderId="12" xfId="2" applyNumberFormat="1" applyFont="1" applyBorder="1" applyAlignment="1">
      <alignment horizontal="center" vertical="center" wrapText="1"/>
    </xf>
    <xf numFmtId="1" fontId="92" fillId="0" borderId="12" xfId="2" applyNumberFormat="1" applyFont="1" applyBorder="1" applyAlignment="1">
      <alignment horizontal="center" vertical="center" wrapText="1"/>
    </xf>
    <xf numFmtId="1" fontId="90" fillId="8" borderId="37" xfId="2" applyNumberFormat="1" applyFont="1" applyFill="1" applyBorder="1" applyAlignment="1">
      <alignment horizontal="center" vertical="center" wrapText="1"/>
    </xf>
    <xf numFmtId="1" fontId="90" fillId="8" borderId="40" xfId="2" applyNumberFormat="1" applyFont="1" applyFill="1" applyBorder="1" applyAlignment="1">
      <alignment horizontal="center" vertical="center" wrapText="1"/>
    </xf>
    <xf numFmtId="1" fontId="90" fillId="8" borderId="38" xfId="2" applyNumberFormat="1" applyFont="1" applyFill="1" applyBorder="1" applyAlignment="1">
      <alignment horizontal="center" vertical="center" wrapText="1"/>
    </xf>
    <xf numFmtId="0" fontId="90" fillId="8" borderId="37" xfId="2" applyFont="1" applyFill="1" applyBorder="1" applyAlignment="1">
      <alignment horizontal="center" vertical="center" wrapText="1"/>
    </xf>
    <xf numFmtId="0" fontId="90" fillId="8" borderId="40" xfId="2" applyFont="1" applyFill="1" applyBorder="1" applyAlignment="1">
      <alignment horizontal="center" vertical="center" wrapText="1"/>
    </xf>
    <xf numFmtId="0" fontId="90" fillId="8" borderId="38" xfId="2" applyFont="1" applyFill="1" applyBorder="1" applyAlignment="1">
      <alignment horizontal="center" vertical="center" wrapText="1"/>
    </xf>
    <xf numFmtId="1" fontId="90" fillId="0" borderId="37" xfId="2" applyNumberFormat="1" applyFont="1" applyBorder="1" applyAlignment="1">
      <alignment horizontal="center" vertical="top" wrapText="1"/>
    </xf>
    <xf numFmtId="1" fontId="90" fillId="0" borderId="40" xfId="2" applyNumberFormat="1" applyFont="1" applyBorder="1" applyAlignment="1">
      <alignment horizontal="center" vertical="top" wrapText="1"/>
    </xf>
    <xf numFmtId="1" fontId="90" fillId="0" borderId="38" xfId="2" applyNumberFormat="1" applyFont="1" applyBorder="1" applyAlignment="1">
      <alignment horizontal="center" vertical="top" wrapText="1"/>
    </xf>
    <xf numFmtId="1" fontId="90" fillId="0" borderId="37" xfId="2" applyNumberFormat="1" applyFont="1" applyBorder="1" applyAlignment="1">
      <alignment horizontal="center" vertical="center" wrapText="1"/>
    </xf>
    <xf numFmtId="1" fontId="90" fillId="0" borderId="40" xfId="2" applyNumberFormat="1" applyFont="1" applyBorder="1" applyAlignment="1">
      <alignment horizontal="center" vertical="center" wrapText="1"/>
    </xf>
    <xf numFmtId="1" fontId="90" fillId="0" borderId="38" xfId="2" applyNumberFormat="1" applyFont="1" applyBorder="1" applyAlignment="1">
      <alignment horizontal="center" vertical="center" wrapText="1"/>
    </xf>
    <xf numFmtId="0" fontId="38" fillId="0" borderId="12" xfId="69" applyFont="1" applyBorder="1" applyAlignment="1">
      <alignment horizontal="center" vertical="top" wrapText="1"/>
    </xf>
    <xf numFmtId="0" fontId="38" fillId="0" borderId="60" xfId="69" applyFont="1" applyBorder="1" applyAlignment="1">
      <alignment horizontal="center" vertical="top" wrapText="1"/>
    </xf>
    <xf numFmtId="0" fontId="38" fillId="0" borderId="61" xfId="69" applyFont="1" applyBorder="1" applyAlignment="1">
      <alignment horizontal="center" vertical="top" wrapText="1"/>
    </xf>
    <xf numFmtId="0" fontId="38" fillId="0" borderId="62" xfId="69" applyFont="1" applyBorder="1" applyAlignment="1">
      <alignment horizontal="center" vertical="top" wrapText="1"/>
    </xf>
    <xf numFmtId="0" fontId="38" fillId="0" borderId="49" xfId="69" applyFont="1" applyBorder="1" applyAlignment="1">
      <alignment horizontal="left" vertical="center" wrapText="1"/>
    </xf>
    <xf numFmtId="0" fontId="38" fillId="0" borderId="50" xfId="69" applyFont="1" applyBorder="1" applyAlignment="1">
      <alignment horizontal="left" vertical="center" wrapText="1"/>
    </xf>
    <xf numFmtId="0" fontId="83" fillId="0" borderId="65" xfId="69" applyFont="1" applyBorder="1" applyAlignment="1">
      <alignment horizontal="center" vertical="center"/>
    </xf>
    <xf numFmtId="0" fontId="83" fillId="0" borderId="8" xfId="69" applyFont="1" applyBorder="1" applyAlignment="1">
      <alignment horizontal="center" vertical="center"/>
    </xf>
    <xf numFmtId="0" fontId="83" fillId="0" borderId="66" xfId="69" applyFont="1" applyBorder="1" applyAlignment="1">
      <alignment horizontal="center" vertical="center"/>
    </xf>
    <xf numFmtId="0" fontId="83" fillId="0" borderId="62" xfId="69" applyFont="1" applyBorder="1" applyAlignment="1">
      <alignment horizontal="center" vertical="center"/>
    </xf>
    <xf numFmtId="0" fontId="38" fillId="18" borderId="12" xfId="69" applyFont="1" applyFill="1" applyBorder="1" applyAlignment="1">
      <alignment horizontal="left" vertical="top" wrapText="1"/>
    </xf>
    <xf numFmtId="179" fontId="82" fillId="0" borderId="0" xfId="69" applyNumberFormat="1" applyFont="1" applyAlignment="1">
      <alignment horizontal="left" vertical="top" shrinkToFit="1"/>
    </xf>
    <xf numFmtId="179" fontId="82" fillId="0" borderId="21" xfId="69" applyNumberFormat="1" applyFont="1" applyBorder="1" applyAlignment="1">
      <alignment horizontal="left" vertical="top" shrinkToFit="1"/>
    </xf>
    <xf numFmtId="0" fontId="38" fillId="0" borderId="0" xfId="69" applyFont="1" applyAlignment="1">
      <alignment horizontal="left" vertical="top" wrapText="1"/>
    </xf>
    <xf numFmtId="0" fontId="38" fillId="0" borderId="21" xfId="69" applyFont="1" applyBorder="1" applyAlignment="1">
      <alignment horizontal="left" vertical="top" wrapText="1"/>
    </xf>
    <xf numFmtId="0" fontId="40" fillId="0" borderId="64" xfId="69" applyFont="1" applyBorder="1" applyAlignment="1">
      <alignment horizontal="center" vertical="center" wrapText="1"/>
    </xf>
    <xf numFmtId="0" fontId="40" fillId="0" borderId="59" xfId="69" applyFont="1" applyBorder="1" applyAlignment="1">
      <alignment horizontal="center" vertical="center" wrapText="1"/>
    </xf>
    <xf numFmtId="1" fontId="82" fillId="0" borderId="0" xfId="69" applyNumberFormat="1" applyFont="1" applyAlignment="1">
      <alignment horizontal="left" vertical="top" shrinkToFit="1"/>
    </xf>
    <xf numFmtId="0" fontId="40" fillId="0" borderId="63" xfId="69" applyFont="1" applyBorder="1" applyAlignment="1">
      <alignment horizontal="center" vertical="center" wrapText="1"/>
    </xf>
    <xf numFmtId="0" fontId="40" fillId="0" borderId="58" xfId="69" applyFont="1" applyBorder="1" applyAlignment="1">
      <alignment horizontal="center" vertical="center" wrapText="1"/>
    </xf>
    <xf numFmtId="1" fontId="83" fillId="0" borderId="0" xfId="69" applyNumberFormat="1" applyFont="1" applyAlignment="1">
      <alignment horizontal="right" vertical="top" shrinkToFit="1"/>
    </xf>
    <xf numFmtId="0" fontId="40" fillId="0" borderId="51" xfId="69" applyFont="1" applyBorder="1" applyAlignment="1">
      <alignment horizontal="left" vertical="top" wrapText="1"/>
    </xf>
    <xf numFmtId="183" fontId="82" fillId="0" borderId="0" xfId="69" applyNumberFormat="1" applyFont="1" applyAlignment="1">
      <alignment horizontal="left" vertical="top" indent="6" shrinkToFit="1"/>
    </xf>
    <xf numFmtId="0" fontId="40" fillId="0" borderId="0" xfId="69" applyFont="1" applyAlignment="1">
      <alignment horizontal="left" vertical="top" wrapText="1" indent="2"/>
    </xf>
    <xf numFmtId="0" fontId="82" fillId="0" borderId="0" xfId="69" applyFont="1" applyAlignment="1">
      <alignment horizontal="left" wrapText="1"/>
    </xf>
    <xf numFmtId="1" fontId="82" fillId="0" borderId="0" xfId="69" applyNumberFormat="1" applyFont="1" applyAlignment="1">
      <alignment horizontal="left" vertical="top" indent="10" shrinkToFit="1"/>
    </xf>
    <xf numFmtId="0" fontId="82" fillId="0" borderId="0" xfId="69" applyFont="1" applyAlignment="1">
      <alignment horizontal="left" vertical="top" wrapText="1"/>
    </xf>
    <xf numFmtId="0" fontId="40" fillId="0" borderId="52" xfId="69" applyFont="1" applyBorder="1" applyAlignment="1">
      <alignment horizontal="center" vertical="center" wrapText="1"/>
    </xf>
    <xf numFmtId="0" fontId="40" fillId="0" borderId="0" xfId="69" applyFont="1" applyAlignment="1">
      <alignment horizontal="center" vertical="center" wrapText="1"/>
    </xf>
    <xf numFmtId="0" fontId="40" fillId="0" borderId="53" xfId="69" applyFont="1" applyBorder="1" applyAlignment="1">
      <alignment horizontal="center" vertical="center" wrapText="1"/>
    </xf>
    <xf numFmtId="0" fontId="40" fillId="0" borderId="54" xfId="69" applyFont="1" applyBorder="1" applyAlignment="1">
      <alignment horizontal="center" vertical="center" wrapText="1"/>
    </xf>
    <xf numFmtId="0" fontId="40" fillId="0" borderId="55" xfId="69" applyFont="1" applyBorder="1" applyAlignment="1">
      <alignment horizontal="center" vertical="center" wrapText="1"/>
    </xf>
    <xf numFmtId="0" fontId="40" fillId="0" borderId="56" xfId="69" applyFont="1" applyBorder="1" applyAlignment="1">
      <alignment horizontal="center" vertical="center" wrapText="1"/>
    </xf>
    <xf numFmtId="0" fontId="40" fillId="19" borderId="63" xfId="69" applyFont="1" applyFill="1" applyBorder="1" applyAlignment="1">
      <alignment horizontal="center" vertical="center" wrapText="1"/>
    </xf>
    <xf numFmtId="0" fontId="40" fillId="19" borderId="58" xfId="69" applyFont="1" applyFill="1" applyBorder="1" applyAlignment="1">
      <alignment horizontal="center" vertical="center" wrapText="1"/>
    </xf>
    <xf numFmtId="0" fontId="40" fillId="0" borderId="0" xfId="69" applyFont="1" applyAlignment="1">
      <alignment horizontal="right" vertical="top" wrapText="1"/>
    </xf>
    <xf numFmtId="1" fontId="82" fillId="0" borderId="0" xfId="69" applyNumberFormat="1" applyFont="1" applyAlignment="1">
      <alignment horizontal="right" vertical="top" shrinkToFit="1"/>
    </xf>
    <xf numFmtId="0" fontId="63" fillId="0" borderId="0" xfId="60" applyFont="1" applyAlignment="1">
      <alignment horizontal="left" vertical="center" wrapText="1"/>
    </xf>
    <xf numFmtId="0" fontId="63" fillId="8" borderId="22" xfId="60" applyFont="1" applyFill="1" applyBorder="1" applyAlignment="1">
      <alignment horizontal="left" vertical="center"/>
    </xf>
    <xf numFmtId="0" fontId="63" fillId="0" borderId="6" xfId="60" applyFont="1" applyBorder="1" applyAlignment="1">
      <alignment vertical="center"/>
    </xf>
    <xf numFmtId="0" fontId="63" fillId="0" borderId="6" xfId="60" applyFont="1" applyBorder="1" applyAlignment="1">
      <alignment horizontal="left" vertical="center"/>
    </xf>
    <xf numFmtId="0" fontId="36" fillId="8" borderId="5" xfId="60" applyFont="1" applyFill="1" applyBorder="1" applyAlignment="1">
      <alignment horizontal="center" vertical="center"/>
    </xf>
    <xf numFmtId="0" fontId="36" fillId="8" borderId="6" xfId="60" applyFont="1" applyFill="1" applyBorder="1" applyAlignment="1">
      <alignment horizontal="center" vertical="center"/>
    </xf>
    <xf numFmtId="0" fontId="63" fillId="0" borderId="28" xfId="60" applyFont="1" applyBorder="1" applyAlignment="1">
      <alignment horizontal="left" vertical="center" wrapText="1"/>
    </xf>
    <xf numFmtId="0" fontId="63" fillId="0" borderId="29" xfId="60" applyFont="1" applyBorder="1" applyAlignment="1">
      <alignment horizontal="left" vertical="center" wrapText="1"/>
    </xf>
    <xf numFmtId="0" fontId="63" fillId="0" borderId="30" xfId="60" applyFont="1" applyBorder="1" applyAlignment="1">
      <alignment horizontal="left" vertical="center" wrapText="1"/>
    </xf>
    <xf numFmtId="0" fontId="63" fillId="0" borderId="28" xfId="60" applyFont="1" applyBorder="1" applyAlignment="1">
      <alignment horizontal="left" vertical="top" wrapText="1"/>
    </xf>
    <xf numFmtId="0" fontId="63" fillId="0" borderId="29" xfId="60" applyFont="1" applyBorder="1" applyAlignment="1">
      <alignment horizontal="left" vertical="top" wrapText="1"/>
    </xf>
    <xf numFmtId="0" fontId="63" fillId="0" borderId="30" xfId="60" applyFont="1" applyBorder="1" applyAlignment="1">
      <alignment horizontal="left" vertical="top" wrapText="1"/>
    </xf>
    <xf numFmtId="0" fontId="63" fillId="0" borderId="28" xfId="60" applyFont="1" applyBorder="1" applyAlignment="1">
      <alignment horizontal="center" vertical="center" wrapText="1"/>
    </xf>
    <xf numFmtId="0" fontId="63" fillId="0" borderId="29" xfId="60" applyFont="1" applyBorder="1" applyAlignment="1">
      <alignment horizontal="center" vertical="center" wrapText="1"/>
    </xf>
    <xf numFmtId="0" fontId="63" fillId="0" borderId="30" xfId="60" applyFont="1" applyBorder="1" applyAlignment="1">
      <alignment horizontal="center" vertical="center" wrapText="1"/>
    </xf>
    <xf numFmtId="0" fontId="63" fillId="0" borderId="32" xfId="60" applyFont="1" applyBorder="1" applyAlignment="1">
      <alignment horizontal="left" vertical="center" wrapText="1"/>
    </xf>
    <xf numFmtId="0" fontId="63" fillId="0" borderId="34" xfId="60" applyFont="1" applyBorder="1" applyAlignment="1">
      <alignment horizontal="left" vertical="center" wrapText="1"/>
    </xf>
    <xf numFmtId="0" fontId="63" fillId="0" borderId="35" xfId="60" applyFont="1" applyBorder="1" applyAlignment="1">
      <alignment horizontal="left" vertical="center" wrapText="1"/>
    </xf>
  </cellXfs>
  <cellStyles count="71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Column_Title" xfId="11" xr:uid="{00000000-0005-0000-0000-000008000000}"/>
    <cellStyle name="Comma" xfId="59" builtinId="3"/>
    <cellStyle name="Comma 2" xfId="12" xr:uid="{00000000-0005-0000-0000-00000A000000}"/>
    <cellStyle name="Comma 2 2" xfId="13" xr:uid="{00000000-0005-0000-0000-00000B000000}"/>
    <cellStyle name="Comma 3" xfId="14" xr:uid="{00000000-0005-0000-0000-00000C000000}"/>
    <cellStyle name="Comma 4" xfId="15" xr:uid="{00000000-0005-0000-0000-00000D000000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Fixed" xfId="21" xr:uid="{00000000-0005-0000-0000-000013000000}"/>
    <cellStyle name="Grey" xfId="22" xr:uid="{00000000-0005-0000-0000-000014000000}"/>
    <cellStyle name="Heading 1 2" xfId="23" xr:uid="{00000000-0005-0000-0000-000015000000}"/>
    <cellStyle name="Heading 2 2" xfId="24" xr:uid="{00000000-0005-0000-0000-000016000000}"/>
    <cellStyle name="Input [yellow]" xfId="25" xr:uid="{00000000-0005-0000-0000-000017000000}"/>
    <cellStyle name="Normal" xfId="0" builtinId="0"/>
    <cellStyle name="Normal - Style1" xfId="26" xr:uid="{00000000-0005-0000-0000-000019000000}"/>
    <cellStyle name="Normal 10" xfId="61" xr:uid="{00000000-0005-0000-0000-00001A000000}"/>
    <cellStyle name="Normal 10 2" xfId="70" xr:uid="{882DBD38-D2DB-44E9-9789-BD489AB42C58}"/>
    <cellStyle name="Normal 133" xfId="1" xr:uid="{00000000-0005-0000-0000-00001B000000}"/>
    <cellStyle name="Normal 2" xfId="2" xr:uid="{00000000-0005-0000-0000-00001C000000}"/>
    <cellStyle name="Normal 2 2" xfId="27" xr:uid="{00000000-0005-0000-0000-00001D000000}"/>
    <cellStyle name="Normal 2 2 2" xfId="63" xr:uid="{00000000-0005-0000-0000-00001E000000}"/>
    <cellStyle name="Normal 2 3" xfId="60" xr:uid="{00000000-0005-0000-0000-00001F000000}"/>
    <cellStyle name="Normal 2 4" xfId="62" xr:uid="{00000000-0005-0000-0000-000020000000}"/>
    <cellStyle name="Normal 2_112060-QTM" xfId="28" xr:uid="{00000000-0005-0000-0000-000021000000}"/>
    <cellStyle name="Normal 3" xfId="29" xr:uid="{00000000-0005-0000-0000-000022000000}"/>
    <cellStyle name="Normal 3 2" xfId="30" xr:uid="{00000000-0005-0000-0000-000023000000}"/>
    <cellStyle name="Normal 3 2 2" xfId="64" xr:uid="{00000000-0005-0000-0000-000024000000}"/>
    <cellStyle name="Normal 3 3" xfId="31" xr:uid="{00000000-0005-0000-0000-000025000000}"/>
    <cellStyle name="Normal 3 4" xfId="68" xr:uid="{00000000-0005-0000-0000-000026000000}"/>
    <cellStyle name="Normal 3_111030-111048-111061-QTCN" xfId="32" xr:uid="{00000000-0005-0000-0000-000027000000}"/>
    <cellStyle name="Normal 4" xfId="33" xr:uid="{00000000-0005-0000-0000-000028000000}"/>
    <cellStyle name="Normal 4 2" xfId="34" xr:uid="{00000000-0005-0000-0000-000029000000}"/>
    <cellStyle name="Normal 5" xfId="35" xr:uid="{00000000-0005-0000-0000-00002A000000}"/>
    <cellStyle name="Normal 6" xfId="36" xr:uid="{00000000-0005-0000-0000-00002B000000}"/>
    <cellStyle name="Normal 7" xfId="67" xr:uid="{00000000-0005-0000-0000-00002C000000}"/>
    <cellStyle name="Normal 8" xfId="69" xr:uid="{06AF208E-D00A-4FBC-A551-BF5E879C9FF0}"/>
    <cellStyle name="Percent [2]" xfId="37" xr:uid="{00000000-0005-0000-0000-00002D000000}"/>
    <cellStyle name="Percent 2" xfId="38" xr:uid="{00000000-0005-0000-0000-00002E000000}"/>
    <cellStyle name="Percent 2 2" xfId="39" xr:uid="{00000000-0005-0000-0000-00002F000000}"/>
    <cellStyle name="Percent 2 3" xfId="40" xr:uid="{00000000-0005-0000-0000-000030000000}"/>
    <cellStyle name="Percent 3" xfId="41" xr:uid="{00000000-0005-0000-0000-000031000000}"/>
    <cellStyle name="SAPBEXstdData" xfId="42" xr:uid="{00000000-0005-0000-0000-000032000000}"/>
    <cellStyle name="SAPBEXstdItem" xfId="43" xr:uid="{00000000-0005-0000-0000-000033000000}"/>
    <cellStyle name="Style 1" xfId="44" xr:uid="{00000000-0005-0000-0000-000034000000}"/>
    <cellStyle name="Times New Roman" xfId="45" xr:uid="{00000000-0005-0000-0000-000035000000}"/>
    <cellStyle name="Total 2" xfId="46" xr:uid="{00000000-0005-0000-0000-000036000000}"/>
    <cellStyle name="Обычный_Лист1" xfId="47" xr:uid="{00000000-0005-0000-0000-000037000000}"/>
    <cellStyle name="똿뗦먛귟 [0.00]_PRODUCT DETAIL Q1" xfId="48" xr:uid="{00000000-0005-0000-0000-000038000000}"/>
    <cellStyle name="똿뗦먛귟_PRODUCT DETAIL Q1" xfId="49" xr:uid="{00000000-0005-0000-0000-000039000000}"/>
    <cellStyle name="믅됞 [0.00]_PRODUCT DETAIL Q1" xfId="50" xr:uid="{00000000-0005-0000-0000-00003A000000}"/>
    <cellStyle name="믅됞_PRODUCT DETAIL Q1" xfId="51" xr:uid="{00000000-0005-0000-0000-00003B000000}"/>
    <cellStyle name="백분율_HOBONG" xfId="52" xr:uid="{00000000-0005-0000-0000-00003C000000}"/>
    <cellStyle name="뷭?_BOOKSHIP" xfId="53" xr:uid="{00000000-0005-0000-0000-00003D000000}"/>
    <cellStyle name="콤마 [0]_1202" xfId="54" xr:uid="{00000000-0005-0000-0000-00003E000000}"/>
    <cellStyle name="콤마_1202" xfId="55" xr:uid="{00000000-0005-0000-0000-00003F000000}"/>
    <cellStyle name="통화 [0]_1202" xfId="56" xr:uid="{00000000-0005-0000-0000-000040000000}"/>
    <cellStyle name="통화_1202" xfId="57" xr:uid="{00000000-0005-0000-0000-000041000000}"/>
    <cellStyle name="표준_(정보부문)월별인원계획" xfId="58" xr:uid="{00000000-0005-0000-0000-000042000000}"/>
    <cellStyle name="常规 2" xfId="66" xr:uid="{00000000-0005-0000-0000-000043000000}"/>
    <cellStyle name="常规 3" xfId="65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3" Type="http://schemas.openxmlformats.org/officeDocument/2006/relationships/image" Target="../media/image7.png"/><Relationship Id="rId7" Type="http://schemas.openxmlformats.org/officeDocument/2006/relationships/image" Target="../media/image11.png"/><Relationship Id="rId12" Type="http://schemas.openxmlformats.org/officeDocument/2006/relationships/image" Target="../media/image1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0" Type="http://schemas.openxmlformats.org/officeDocument/2006/relationships/image" Target="../media/image14.png"/><Relationship Id="rId4" Type="http://schemas.openxmlformats.org/officeDocument/2006/relationships/image" Target="../media/image8.png"/><Relationship Id="rId9" Type="http://schemas.openxmlformats.org/officeDocument/2006/relationships/image" Target="../media/image1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jpeg"/><Relationship Id="rId2" Type="http://schemas.openxmlformats.org/officeDocument/2006/relationships/image" Target="../media/image17.jpeg"/><Relationship Id="rId1" Type="http://schemas.openxmlformats.org/officeDocument/2006/relationships/image" Target="../media/image16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119062</xdr:colOff>
      <xdr:row>3</xdr:row>
      <xdr:rowOff>19842</xdr:rowOff>
    </xdr:from>
    <xdr:to>
      <xdr:col>15</xdr:col>
      <xdr:colOff>883254</xdr:colOff>
      <xdr:row>5</xdr:row>
      <xdr:rowOff>476249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BAB706A-6100-42A8-888C-1559823DF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74531" y="1984373"/>
          <a:ext cx="2351692" cy="1905001"/>
        </a:xfrm>
        <a:prstGeom prst="rect">
          <a:avLst/>
        </a:prstGeom>
      </xdr:spPr>
    </xdr:pic>
    <xdr:clientData/>
  </xdr:twoCellAnchor>
  <xdr:twoCellAnchor>
    <xdr:from>
      <xdr:col>11</xdr:col>
      <xdr:colOff>396876</xdr:colOff>
      <xdr:row>85</xdr:row>
      <xdr:rowOff>754062</xdr:rowOff>
    </xdr:from>
    <xdr:to>
      <xdr:col>14</xdr:col>
      <xdr:colOff>694530</xdr:colOff>
      <xdr:row>110</xdr:row>
      <xdr:rowOff>317499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6E8E55-BABE-4BAF-B28E-762C4C442D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88595" y="52843906"/>
          <a:ext cx="3155154" cy="28971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1714500</xdr:colOff>
      <xdr:row>18</xdr:row>
      <xdr:rowOff>476248</xdr:rowOff>
    </xdr:from>
    <xdr:to>
      <xdr:col>3</xdr:col>
      <xdr:colOff>2260646</xdr:colOff>
      <xdr:row>18</xdr:row>
      <xdr:rowOff>4024312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12D996-048F-4666-8763-2447983A1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73125" y="36194998"/>
          <a:ext cx="3352159" cy="3548064"/>
        </a:xfrm>
        <a:prstGeom prst="rect">
          <a:avLst/>
        </a:prstGeom>
      </xdr:spPr>
    </xdr:pic>
    <xdr:clientData/>
  </xdr:twoCellAnchor>
  <xdr:twoCellAnchor editAs="oneCell">
    <xdr:from>
      <xdr:col>2</xdr:col>
      <xdr:colOff>690566</xdr:colOff>
      <xdr:row>23</xdr:row>
      <xdr:rowOff>547690</xdr:rowOff>
    </xdr:from>
    <xdr:to>
      <xdr:col>3</xdr:col>
      <xdr:colOff>3936789</xdr:colOff>
      <xdr:row>23</xdr:row>
      <xdr:rowOff>4087709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92C597B-4C50-47A7-845D-B44AF87D0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13803368" y="48156763"/>
          <a:ext cx="3540019" cy="6048374"/>
        </a:xfrm>
        <a:prstGeom prst="rect">
          <a:avLst/>
        </a:prstGeom>
      </xdr:spPr>
    </xdr:pic>
    <xdr:clientData/>
  </xdr:twoCellAnchor>
  <xdr:oneCellAnchor>
    <xdr:from>
      <xdr:col>2</xdr:col>
      <xdr:colOff>1410729</xdr:colOff>
      <xdr:row>31</xdr:row>
      <xdr:rowOff>220106</xdr:rowOff>
    </xdr:from>
    <xdr:ext cx="3881437" cy="1281776"/>
    <xdr:pic>
      <xdr:nvPicPr>
        <xdr:cNvPr id="13" name="Picture 12">
          <a:extLst>
            <a:ext uri="{FF2B5EF4-FFF2-40B4-BE49-F238E27FC236}">
              <a16:creationId xmlns:a16="http://schemas.microsoft.com/office/drawing/2014/main" id="{AD499334-4360-4665-AAD6-106624EF1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856675" y="87283755"/>
          <a:ext cx="3881437" cy="1281776"/>
        </a:xfrm>
        <a:prstGeom prst="rect">
          <a:avLst/>
        </a:prstGeom>
      </xdr:spPr>
    </xdr:pic>
    <xdr:clientData/>
  </xdr:oneCellAnchor>
  <xdr:twoCellAnchor editAs="oneCell">
    <xdr:from>
      <xdr:col>2</xdr:col>
      <xdr:colOff>1762126</xdr:colOff>
      <xdr:row>27</xdr:row>
      <xdr:rowOff>333374</xdr:rowOff>
    </xdr:from>
    <xdr:to>
      <xdr:col>3</xdr:col>
      <xdr:colOff>3990202</xdr:colOff>
      <xdr:row>27</xdr:row>
      <xdr:rowOff>4217353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2341DBBE-E9B5-4834-B1D3-335CC32DB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208072" y="74216482"/>
          <a:ext cx="5034089" cy="3883979"/>
        </a:xfrm>
        <a:prstGeom prst="rect">
          <a:avLst/>
        </a:prstGeom>
      </xdr:spPr>
    </xdr:pic>
    <xdr:clientData/>
  </xdr:twoCellAnchor>
  <xdr:twoCellAnchor editAs="oneCell">
    <xdr:from>
      <xdr:col>1</xdr:col>
      <xdr:colOff>2716771</xdr:colOff>
      <xdr:row>36</xdr:row>
      <xdr:rowOff>335524</xdr:rowOff>
    </xdr:from>
    <xdr:to>
      <xdr:col>2</xdr:col>
      <xdr:colOff>396446</xdr:colOff>
      <xdr:row>37</xdr:row>
      <xdr:rowOff>1348435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7039BFB-A7A9-4FF9-BDF1-97BC4289E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443730" y="80989105"/>
          <a:ext cx="2364946" cy="6213046"/>
        </a:xfrm>
        <a:prstGeom prst="rect">
          <a:avLst/>
        </a:prstGeom>
      </xdr:spPr>
    </xdr:pic>
    <xdr:clientData/>
  </xdr:twoCellAnchor>
  <xdr:twoCellAnchor editAs="oneCell">
    <xdr:from>
      <xdr:col>3</xdr:col>
      <xdr:colOff>2313421</xdr:colOff>
      <xdr:row>36</xdr:row>
      <xdr:rowOff>290040</xdr:rowOff>
    </xdr:from>
    <xdr:to>
      <xdr:col>3</xdr:col>
      <xdr:colOff>4505068</xdr:colOff>
      <xdr:row>37</xdr:row>
      <xdr:rowOff>1357270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05CA039-69C0-4CC5-AB30-2FE15CD6A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3319907" y="98320310"/>
          <a:ext cx="2191647" cy="6267365"/>
        </a:xfrm>
        <a:prstGeom prst="rect">
          <a:avLst/>
        </a:prstGeom>
      </xdr:spPr>
    </xdr:pic>
    <xdr:clientData/>
  </xdr:twoCellAnchor>
  <xdr:twoCellAnchor editAs="oneCell">
    <xdr:from>
      <xdr:col>2</xdr:col>
      <xdr:colOff>2101949</xdr:colOff>
      <xdr:row>39</xdr:row>
      <xdr:rowOff>355380</xdr:rowOff>
    </xdr:from>
    <xdr:to>
      <xdr:col>3</xdr:col>
      <xdr:colOff>1343025</xdr:colOff>
      <xdr:row>39</xdr:row>
      <xdr:rowOff>2557952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3BAA518-4144-4D77-88A4-141D41881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547895" y="106263083"/>
          <a:ext cx="2047089" cy="2202572"/>
        </a:xfrm>
        <a:prstGeom prst="rect">
          <a:avLst/>
        </a:prstGeom>
      </xdr:spPr>
    </xdr:pic>
    <xdr:clientData/>
  </xdr:twoCellAnchor>
  <xdr:twoCellAnchor editAs="oneCell">
    <xdr:from>
      <xdr:col>2</xdr:col>
      <xdr:colOff>1646266</xdr:colOff>
      <xdr:row>41</xdr:row>
      <xdr:rowOff>582077</xdr:rowOff>
    </xdr:from>
    <xdr:to>
      <xdr:col>3</xdr:col>
      <xdr:colOff>1827314</xdr:colOff>
      <xdr:row>41</xdr:row>
      <xdr:rowOff>2903450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FAB7BDA9-CB93-4C75-BDA1-6CF64C27A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092212" y="111355253"/>
          <a:ext cx="2987061" cy="2321373"/>
        </a:xfrm>
        <a:prstGeom prst="rect">
          <a:avLst/>
        </a:prstGeom>
      </xdr:spPr>
    </xdr:pic>
    <xdr:clientData/>
  </xdr:twoCellAnchor>
  <xdr:twoCellAnchor editAs="oneCell">
    <xdr:from>
      <xdr:col>2</xdr:col>
      <xdr:colOff>1037392</xdr:colOff>
      <xdr:row>43</xdr:row>
      <xdr:rowOff>152208</xdr:rowOff>
    </xdr:from>
    <xdr:to>
      <xdr:col>3</xdr:col>
      <xdr:colOff>1806174</xdr:colOff>
      <xdr:row>43</xdr:row>
      <xdr:rowOff>2874202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BDB00F9D-DD7D-410C-B6E2-2912A7F394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6483338" y="115919573"/>
          <a:ext cx="3574795" cy="2721994"/>
        </a:xfrm>
        <a:prstGeom prst="rect">
          <a:avLst/>
        </a:prstGeom>
      </xdr:spPr>
    </xdr:pic>
    <xdr:clientData/>
  </xdr:twoCellAnchor>
  <xdr:twoCellAnchor editAs="oneCell">
    <xdr:from>
      <xdr:col>2</xdr:col>
      <xdr:colOff>111109</xdr:colOff>
      <xdr:row>45</xdr:row>
      <xdr:rowOff>99787</xdr:rowOff>
    </xdr:from>
    <xdr:to>
      <xdr:col>3</xdr:col>
      <xdr:colOff>2101907</xdr:colOff>
      <xdr:row>45</xdr:row>
      <xdr:rowOff>2862253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5AF80ADE-BD46-4AE7-94FD-70E6022BB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557055" y="121221746"/>
          <a:ext cx="4796811" cy="2762466"/>
        </a:xfrm>
        <a:prstGeom prst="rect">
          <a:avLst/>
        </a:prstGeom>
      </xdr:spPr>
    </xdr:pic>
    <xdr:clientData/>
  </xdr:twoCellAnchor>
  <xdr:twoCellAnchor editAs="oneCell">
    <xdr:from>
      <xdr:col>2</xdr:col>
      <xdr:colOff>1076911</xdr:colOff>
      <xdr:row>51</xdr:row>
      <xdr:rowOff>397729</xdr:rowOff>
    </xdr:from>
    <xdr:to>
      <xdr:col>3</xdr:col>
      <xdr:colOff>1724798</xdr:colOff>
      <xdr:row>51</xdr:row>
      <xdr:rowOff>2443122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B844A27-03D8-414A-A7A6-6025B0CBA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6522857" y="130838743"/>
          <a:ext cx="3453900" cy="2045393"/>
        </a:xfrm>
        <a:prstGeom prst="rect">
          <a:avLst/>
        </a:prstGeom>
      </xdr:spPr>
    </xdr:pic>
    <xdr:clientData/>
  </xdr:twoCellAnchor>
  <xdr:twoCellAnchor>
    <xdr:from>
      <xdr:col>3</xdr:col>
      <xdr:colOff>5251622</xdr:colOff>
      <xdr:row>0</xdr:row>
      <xdr:rowOff>231690</xdr:rowOff>
    </xdr:from>
    <xdr:to>
      <xdr:col>3</xdr:col>
      <xdr:colOff>6590271</xdr:colOff>
      <xdr:row>1</xdr:row>
      <xdr:rowOff>662849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1D91DC-1BCA-419E-AF9F-93D013D7E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6258108" y="231690"/>
          <a:ext cx="1338649" cy="1229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590550</xdr:colOff>
      <xdr:row>19</xdr:row>
      <xdr:rowOff>91797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17D6AB-936F-4D8A-9779-EB0D82FB4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248150" cy="37112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1007575</xdr:colOff>
      <xdr:row>51</xdr:row>
      <xdr:rowOff>416620</xdr:rowOff>
    </xdr:from>
    <xdr:ext cx="4159875" cy="5435963"/>
    <xdr:pic>
      <xdr:nvPicPr>
        <xdr:cNvPr id="2" name="image5.jpeg">
          <a:extLst>
            <a:ext uri="{FF2B5EF4-FFF2-40B4-BE49-F238E27FC236}">
              <a16:creationId xmlns:a16="http://schemas.microsoft.com/office/drawing/2014/main" id="{74F4BAF6-5E88-4451-8B8F-1F8177F17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2775" y="10989370"/>
          <a:ext cx="4159875" cy="5435963"/>
        </a:xfrm>
        <a:prstGeom prst="rect">
          <a:avLst/>
        </a:prstGeom>
      </xdr:spPr>
    </xdr:pic>
    <xdr:clientData/>
  </xdr:oneCellAnchor>
  <xdr:oneCellAnchor>
    <xdr:from>
      <xdr:col>0</xdr:col>
      <xdr:colOff>638463</xdr:colOff>
      <xdr:row>51</xdr:row>
      <xdr:rowOff>338666</xdr:rowOff>
    </xdr:from>
    <xdr:ext cx="4335703" cy="5662798"/>
    <xdr:pic>
      <xdr:nvPicPr>
        <xdr:cNvPr id="3" name="image6.jpeg">
          <a:extLst>
            <a:ext uri="{FF2B5EF4-FFF2-40B4-BE49-F238E27FC236}">
              <a16:creationId xmlns:a16="http://schemas.microsoft.com/office/drawing/2014/main" id="{7B5F8165-FCEA-4A2B-8EB8-876AEC2F8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563" y="10911416"/>
          <a:ext cx="4335703" cy="5662798"/>
        </a:xfrm>
        <a:prstGeom prst="rect">
          <a:avLst/>
        </a:prstGeom>
      </xdr:spPr>
    </xdr:pic>
    <xdr:clientData/>
  </xdr:oneCellAnchor>
  <xdr:oneCellAnchor>
    <xdr:from>
      <xdr:col>6</xdr:col>
      <xdr:colOff>692044</xdr:colOff>
      <xdr:row>51</xdr:row>
      <xdr:rowOff>348246</xdr:rowOff>
    </xdr:from>
    <xdr:ext cx="4260956" cy="5554218"/>
    <xdr:pic>
      <xdr:nvPicPr>
        <xdr:cNvPr id="4" name="image7.jpeg">
          <a:extLst>
            <a:ext uri="{FF2B5EF4-FFF2-40B4-BE49-F238E27FC236}">
              <a16:creationId xmlns:a16="http://schemas.microsoft.com/office/drawing/2014/main" id="{BAEFC19B-3702-4209-A773-0EC2E7535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5644" y="10920996"/>
          <a:ext cx="4260956" cy="555421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Long Dong Thanh" id="{75513527-35C6-4934-8A12-2500D7B9D8FE}" userId="S::long.dong@un-available.net::d0973603-d6ff-49d5-bb76-5b2f9de7d539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3-03-22T03:56:08.86" personId="{75513527-35C6-4934-8A12-2500D7B9D8FE}" id="{742A5644-0C79-48F8-A0A8-0D2D8FDE1741}">
    <text xml:space="preserve">THEO COMMENT CUA KH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16"/>
  <sheetViews>
    <sheetView tabSelected="1" view="pageBreakPreview" topLeftCell="A41" zoomScale="48" zoomScaleNormal="55" zoomScaleSheetLayoutView="48" zoomScalePageLayoutView="40" workbookViewId="0">
      <selection activeCell="B65" sqref="B65:E65"/>
    </sheetView>
  </sheetViews>
  <sheetFormatPr defaultColWidth="9.140625" defaultRowHeight="14.25"/>
  <cols>
    <col min="1" max="1" width="6.5703125" style="141" customWidth="1"/>
    <col min="2" max="2" width="21.7109375" style="107" customWidth="1"/>
    <col min="3" max="3" width="21.42578125" style="65" customWidth="1"/>
    <col min="4" max="4" width="20.42578125" style="65" customWidth="1"/>
    <col min="5" max="5" width="25.7109375" style="65" customWidth="1"/>
    <col min="6" max="6" width="28.5703125" style="65" customWidth="1"/>
    <col min="7" max="7" width="30.42578125" style="66" customWidth="1"/>
    <col min="8" max="8" width="40.5703125" style="107" customWidth="1"/>
    <col min="9" max="9" width="18.85546875" style="65" customWidth="1"/>
    <col min="10" max="10" width="20" style="65" customWidth="1"/>
    <col min="11" max="11" width="20.28515625" style="65" customWidth="1"/>
    <col min="12" max="12" width="19" style="65" customWidth="1"/>
    <col min="13" max="15" width="11.85546875" style="65" customWidth="1"/>
    <col min="16" max="16" width="14.42578125" style="65" customWidth="1"/>
    <col min="17" max="17" width="14.85546875" style="65" bestFit="1" customWidth="1"/>
    <col min="18" max="18" width="9.140625" style="65"/>
    <col min="19" max="19" width="16.5703125" style="65" bestFit="1" customWidth="1"/>
    <col min="20" max="16384" width="9.140625" style="65"/>
  </cols>
  <sheetData>
    <row r="1" spans="1:16" s="1" customFormat="1" ht="51" customHeight="1">
      <c r="A1" s="362" t="s">
        <v>72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59" t="s">
        <v>73</v>
      </c>
      <c r="N1" s="359" t="s">
        <v>73</v>
      </c>
      <c r="O1" s="360" t="s">
        <v>74</v>
      </c>
      <c r="P1" s="360"/>
    </row>
    <row r="2" spans="1:16" s="1" customFormat="1" ht="51" customHeight="1">
      <c r="A2" s="364"/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59" t="s">
        <v>75</v>
      </c>
      <c r="N2" s="359" t="s">
        <v>75</v>
      </c>
      <c r="O2" s="368" t="s">
        <v>76</v>
      </c>
      <c r="P2" s="368"/>
    </row>
    <row r="3" spans="1:16" s="1" customFormat="1" ht="51" customHeight="1" thickBot="1">
      <c r="A3" s="366"/>
      <c r="B3" s="367"/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59" t="s">
        <v>77</v>
      </c>
      <c r="N3" s="359" t="s">
        <v>77</v>
      </c>
      <c r="O3" s="360">
        <v>1</v>
      </c>
      <c r="P3" s="360"/>
    </row>
    <row r="4" spans="1:16" s="2" customFormat="1" ht="33.75">
      <c r="A4" s="127"/>
      <c r="B4" s="101" t="s">
        <v>282</v>
      </c>
      <c r="G4" s="4"/>
      <c r="H4" s="265"/>
    </row>
    <row r="5" spans="1:16" s="2" customFormat="1" ht="79.5" customHeight="1">
      <c r="A5" s="127"/>
      <c r="B5" s="102" t="s">
        <v>0</v>
      </c>
      <c r="C5" s="5"/>
      <c r="D5" s="3"/>
      <c r="F5" s="6"/>
      <c r="G5" s="361" t="s">
        <v>330</v>
      </c>
      <c r="H5" s="361"/>
      <c r="I5" s="361"/>
      <c r="J5" s="361"/>
      <c r="K5" s="361"/>
      <c r="L5" s="361"/>
      <c r="M5" s="361"/>
    </row>
    <row r="6" spans="1:16" s="7" customFormat="1" ht="79.5" customHeight="1">
      <c r="A6" s="128"/>
      <c r="B6" s="103" t="s">
        <v>43</v>
      </c>
      <c r="C6" s="8"/>
      <c r="D6" s="9" t="s">
        <v>151</v>
      </c>
      <c r="E6" s="10"/>
      <c r="F6" s="8"/>
      <c r="G6" s="361"/>
      <c r="H6" s="361"/>
      <c r="I6" s="361"/>
      <c r="J6" s="361"/>
      <c r="K6" s="361"/>
      <c r="L6" s="361"/>
      <c r="M6" s="361"/>
      <c r="N6" s="11"/>
      <c r="O6" s="11"/>
      <c r="P6" s="11"/>
    </row>
    <row r="7" spans="1:16" s="7" customFormat="1" ht="79.5" customHeight="1">
      <c r="A7" s="128"/>
      <c r="B7" s="103" t="s">
        <v>44</v>
      </c>
      <c r="C7" s="8"/>
      <c r="D7" s="9" t="s">
        <v>319</v>
      </c>
      <c r="E7" s="9"/>
      <c r="F7" s="8"/>
      <c r="G7" s="361"/>
      <c r="H7" s="361"/>
      <c r="I7" s="361"/>
      <c r="J7" s="361"/>
      <c r="K7" s="361"/>
      <c r="L7" s="361"/>
      <c r="M7" s="361"/>
      <c r="N7" s="11"/>
      <c r="O7" s="11"/>
      <c r="P7" s="11"/>
    </row>
    <row r="8" spans="1:16" s="7" customFormat="1" ht="79.5" customHeight="1">
      <c r="A8" s="128"/>
      <c r="B8" s="103" t="s">
        <v>45</v>
      </c>
      <c r="C8" s="8"/>
      <c r="D8" s="369" t="s">
        <v>320</v>
      </c>
      <c r="E8" s="369"/>
      <c r="F8" s="370"/>
      <c r="G8" s="361"/>
      <c r="H8" s="361"/>
      <c r="I8" s="361"/>
      <c r="J8" s="361"/>
      <c r="K8" s="361"/>
      <c r="L8" s="361"/>
      <c r="M8" s="361"/>
      <c r="N8" s="11"/>
      <c r="O8" s="11"/>
      <c r="P8" s="11"/>
    </row>
    <row r="9" spans="1:16" s="12" customFormat="1" ht="30" customHeight="1">
      <c r="A9" s="129"/>
      <c r="B9" s="13" t="s">
        <v>1</v>
      </c>
      <c r="C9" s="13"/>
      <c r="D9" s="94" t="s">
        <v>149</v>
      </c>
      <c r="E9" s="14"/>
      <c r="F9" s="15"/>
      <c r="G9" s="95" t="s">
        <v>150</v>
      </c>
      <c r="H9" s="13"/>
      <c r="I9" s="15"/>
      <c r="J9" s="15"/>
      <c r="K9" s="15"/>
      <c r="L9" s="15"/>
      <c r="M9" s="15"/>
      <c r="N9" s="15"/>
      <c r="O9" s="15"/>
      <c r="P9" s="15"/>
    </row>
    <row r="10" spans="1:16" s="12" customFormat="1" ht="27.75">
      <c r="A10" s="129"/>
      <c r="B10" s="104" t="s">
        <v>2</v>
      </c>
      <c r="C10" s="16"/>
      <c r="D10" s="17" t="s">
        <v>321</v>
      </c>
      <c r="E10" s="17"/>
      <c r="F10" s="17"/>
      <c r="G10" s="18"/>
      <c r="H10" s="17"/>
      <c r="I10" s="19"/>
      <c r="J10" s="70" t="s">
        <v>46</v>
      </c>
      <c r="K10" s="70"/>
      <c r="L10" s="71" t="str">
        <f>G9</f>
        <v>DROP S3</v>
      </c>
      <c r="M10" s="20"/>
      <c r="N10" s="20"/>
      <c r="O10" s="20"/>
      <c r="P10" s="20"/>
    </row>
    <row r="11" spans="1:16" s="12" customFormat="1" ht="27.75">
      <c r="A11" s="129"/>
      <c r="B11" s="20" t="s">
        <v>3</v>
      </c>
      <c r="C11" s="19"/>
      <c r="D11" s="349"/>
      <c r="E11" s="350"/>
      <c r="F11" s="350"/>
      <c r="G11" s="21"/>
      <c r="H11" s="22"/>
      <c r="I11" s="19"/>
      <c r="J11" s="70" t="s">
        <v>4</v>
      </c>
      <c r="K11" s="70"/>
      <c r="L11" s="353" t="s">
        <v>137</v>
      </c>
      <c r="M11" s="353"/>
      <c r="N11" s="353"/>
      <c r="O11" s="353"/>
      <c r="P11" s="353"/>
    </row>
    <row r="12" spans="1:16" s="12" customFormat="1" ht="27.75">
      <c r="A12" s="129"/>
      <c r="B12" s="20" t="s">
        <v>5</v>
      </c>
      <c r="C12" s="19"/>
      <c r="D12" s="23"/>
      <c r="E12" s="19"/>
      <c r="F12" s="19"/>
      <c r="G12" s="24"/>
      <c r="H12" s="20"/>
      <c r="I12" s="19"/>
      <c r="J12" s="70" t="s">
        <v>40</v>
      </c>
      <c r="K12" s="46"/>
      <c r="L12" s="70" t="s">
        <v>112</v>
      </c>
      <c r="M12" s="19"/>
      <c r="N12" s="25"/>
      <c r="O12" s="25"/>
      <c r="P12" s="20"/>
    </row>
    <row r="13" spans="1:16" s="12" customFormat="1" ht="24" customHeight="1">
      <c r="A13" s="129"/>
      <c r="B13" s="354"/>
      <c r="C13" s="354"/>
      <c r="D13" s="354"/>
      <c r="E13" s="354"/>
      <c r="F13" s="354"/>
      <c r="G13" s="24"/>
      <c r="H13" s="20"/>
      <c r="I13" s="19"/>
      <c r="J13" s="70" t="s">
        <v>6</v>
      </c>
      <c r="K13" s="70"/>
      <c r="L13" s="70"/>
      <c r="M13" s="25"/>
      <c r="N13" s="20"/>
      <c r="O13" s="20"/>
      <c r="P13" s="25"/>
    </row>
    <row r="14" spans="1:16" s="12" customFormat="1" ht="27.75">
      <c r="A14" s="129"/>
      <c r="B14" s="20" t="s">
        <v>50</v>
      </c>
      <c r="C14" s="19"/>
      <c r="D14" s="19" t="s">
        <v>7</v>
      </c>
      <c r="E14" s="19"/>
      <c r="F14" s="19"/>
      <c r="G14" s="26"/>
      <c r="H14" s="20"/>
      <c r="I14" s="19"/>
      <c r="J14" s="70" t="s">
        <v>8</v>
      </c>
      <c r="K14" s="70"/>
      <c r="L14" s="20" t="s">
        <v>127</v>
      </c>
      <c r="M14" s="20"/>
      <c r="N14" s="20"/>
      <c r="O14" s="20"/>
      <c r="P14" s="20"/>
    </row>
    <row r="15" spans="1:16" s="12" customFormat="1" ht="30.75" customHeight="1">
      <c r="A15" s="129"/>
      <c r="B15" s="27" t="s">
        <v>63</v>
      </c>
      <c r="C15" s="27"/>
      <c r="D15" s="27"/>
      <c r="E15" s="13"/>
      <c r="F15" s="13"/>
      <c r="G15" s="28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2" customFormat="1" ht="49.5" customHeight="1">
      <c r="A16" s="127"/>
      <c r="B16" s="115"/>
      <c r="C16" s="116" t="s">
        <v>71</v>
      </c>
      <c r="D16" s="117" t="s">
        <v>9</v>
      </c>
      <c r="E16" s="96" t="s">
        <v>56</v>
      </c>
      <c r="F16" s="96"/>
      <c r="G16" s="96" t="s">
        <v>67</v>
      </c>
      <c r="H16" s="266" t="s">
        <v>60</v>
      </c>
      <c r="I16" s="96" t="s">
        <v>10</v>
      </c>
      <c r="J16" s="96" t="s">
        <v>57</v>
      </c>
      <c r="K16" s="96" t="s">
        <v>58</v>
      </c>
      <c r="L16" s="96" t="s">
        <v>59</v>
      </c>
      <c r="M16" s="336" t="s">
        <v>11</v>
      </c>
      <c r="N16" s="336"/>
      <c r="O16" s="29"/>
      <c r="P16" s="29"/>
    </row>
    <row r="17" spans="1:16" s="2" customFormat="1" ht="19.5" customHeight="1">
      <c r="A17" s="127"/>
      <c r="B17" s="337"/>
      <c r="C17" s="337"/>
      <c r="D17" s="337"/>
      <c r="E17" s="96"/>
      <c r="F17" s="120"/>
      <c r="G17" s="120"/>
      <c r="H17" s="267"/>
      <c r="I17" s="120"/>
      <c r="J17" s="120"/>
      <c r="K17" s="120"/>
      <c r="L17" s="120"/>
      <c r="M17" s="96"/>
      <c r="N17" s="96"/>
      <c r="O17" s="29"/>
      <c r="P17" s="29"/>
    </row>
    <row r="18" spans="1:16" s="2" customFormat="1" ht="80.25" customHeight="1">
      <c r="A18" s="127"/>
      <c r="B18" s="118" t="s">
        <v>12</v>
      </c>
      <c r="C18" s="188"/>
      <c r="D18" s="97" t="s">
        <v>322</v>
      </c>
      <c r="E18" s="97"/>
      <c r="F18" s="99"/>
      <c r="G18" s="99"/>
      <c r="H18" s="268">
        <v>15</v>
      </c>
      <c r="I18" s="99"/>
      <c r="J18" s="99"/>
      <c r="K18" s="99"/>
      <c r="L18" s="99"/>
      <c r="M18" s="338">
        <f>SUM(F18:L18)</f>
        <v>15</v>
      </c>
      <c r="N18" s="338"/>
      <c r="O18" s="30"/>
      <c r="P18" s="31"/>
    </row>
    <row r="19" spans="1:16" s="74" customFormat="1" ht="80.25" customHeight="1">
      <c r="A19" s="72"/>
      <c r="B19" s="118" t="s">
        <v>113</v>
      </c>
      <c r="C19" s="188"/>
      <c r="D19" s="119" t="str">
        <f>+D18</f>
        <v>BLANC DE BLANC</v>
      </c>
      <c r="E19" s="75"/>
      <c r="F19" s="75"/>
      <c r="G19" s="75"/>
      <c r="H19" s="269">
        <v>1</v>
      </c>
      <c r="I19" s="75"/>
      <c r="J19" s="75"/>
      <c r="K19" s="75"/>
      <c r="L19" s="75"/>
      <c r="M19" s="351">
        <f>SUM(F19:L19)</f>
        <v>1</v>
      </c>
      <c r="N19" s="338"/>
      <c r="O19" s="73"/>
    </row>
    <row r="20" spans="1:16" s="3" customFormat="1" ht="63.75" customHeight="1">
      <c r="A20" s="130"/>
      <c r="B20" s="105" t="s">
        <v>13</v>
      </c>
      <c r="C20" s="191"/>
      <c r="D20" s="108" t="str">
        <f>$D$18</f>
        <v>BLANC DE BLANC</v>
      </c>
      <c r="E20" s="98"/>
      <c r="F20" s="76"/>
      <c r="G20" s="76"/>
      <c r="H20" s="76">
        <f>SUM(H18:H19)</f>
        <v>16</v>
      </c>
      <c r="I20" s="76">
        <f t="shared" ref="I20:K20" si="0">SUM(I18:I19)</f>
        <v>0</v>
      </c>
      <c r="J20" s="76">
        <f t="shared" si="0"/>
        <v>0</v>
      </c>
      <c r="K20" s="76">
        <f t="shared" si="0"/>
        <v>0</v>
      </c>
      <c r="L20" s="76"/>
      <c r="M20" s="352">
        <f>SUM(M18:N19)</f>
        <v>16</v>
      </c>
      <c r="N20" s="352"/>
      <c r="O20" s="32"/>
      <c r="P20" s="32"/>
    </row>
    <row r="21" spans="1:16" s="33" customFormat="1" ht="36" customHeight="1">
      <c r="A21" s="131"/>
      <c r="B21" s="35"/>
      <c r="C21" s="34"/>
      <c r="D21" s="35"/>
      <c r="E21" s="36"/>
      <c r="F21" s="122"/>
      <c r="G21" s="123"/>
      <c r="H21" s="271"/>
      <c r="I21" s="124"/>
      <c r="J21" s="124"/>
      <c r="K21" s="124"/>
      <c r="L21" s="125"/>
      <c r="M21" s="126"/>
      <c r="N21" s="122"/>
      <c r="O21" s="122"/>
      <c r="P21" s="122"/>
    </row>
    <row r="22" spans="1:16" s="2" customFormat="1" ht="49.5" hidden="1" customHeight="1">
      <c r="A22" s="127"/>
      <c r="B22" s="115"/>
      <c r="C22" s="116" t="s">
        <v>71</v>
      </c>
      <c r="D22" s="117" t="s">
        <v>9</v>
      </c>
      <c r="E22" s="96" t="s">
        <v>56</v>
      </c>
      <c r="F22" s="96"/>
      <c r="G22" s="96" t="s">
        <v>67</v>
      </c>
      <c r="H22" s="266" t="s">
        <v>60</v>
      </c>
      <c r="I22" s="96" t="s">
        <v>10</v>
      </c>
      <c r="J22" s="96" t="s">
        <v>57</v>
      </c>
      <c r="K22" s="96" t="s">
        <v>58</v>
      </c>
      <c r="L22" s="96" t="s">
        <v>59</v>
      </c>
      <c r="M22" s="336" t="s">
        <v>11</v>
      </c>
      <c r="N22" s="336"/>
      <c r="O22" s="29"/>
      <c r="P22" s="29"/>
    </row>
    <row r="23" spans="1:16" s="2" customFormat="1" ht="19.5" hidden="1" customHeight="1">
      <c r="A23" s="127"/>
      <c r="B23" s="337"/>
      <c r="C23" s="337"/>
      <c r="D23" s="337"/>
      <c r="E23" s="96"/>
      <c r="F23" s="120"/>
      <c r="G23" s="120"/>
      <c r="H23" s="267"/>
      <c r="I23" s="120"/>
      <c r="J23" s="120"/>
      <c r="K23" s="120"/>
      <c r="L23" s="120"/>
      <c r="M23" s="96"/>
      <c r="N23" s="96"/>
      <c r="O23" s="29"/>
      <c r="P23" s="29"/>
    </row>
    <row r="24" spans="1:16" s="2" customFormat="1" ht="80.25" hidden="1" customHeight="1">
      <c r="A24" s="127"/>
      <c r="B24" s="118" t="s">
        <v>12</v>
      </c>
      <c r="C24" s="188"/>
      <c r="D24" s="97" t="s">
        <v>283</v>
      </c>
      <c r="E24" s="97"/>
      <c r="F24" s="99"/>
      <c r="G24" s="99"/>
      <c r="H24" s="268"/>
      <c r="I24" s="99"/>
      <c r="J24" s="99"/>
      <c r="K24" s="99"/>
      <c r="L24" s="99"/>
      <c r="M24" s="338">
        <f>SUM(F24:L24)</f>
        <v>0</v>
      </c>
      <c r="N24" s="338"/>
      <c r="O24" s="30"/>
      <c r="P24" s="31"/>
    </row>
    <row r="25" spans="1:16" s="74" customFormat="1" ht="80.25" hidden="1" customHeight="1">
      <c r="A25" s="72"/>
      <c r="B25" s="118" t="s">
        <v>113</v>
      </c>
      <c r="C25" s="188"/>
      <c r="D25" s="119" t="str">
        <f>+D24</f>
        <v>CUB</v>
      </c>
      <c r="E25" s="75"/>
      <c r="F25" s="75"/>
      <c r="G25" s="75"/>
      <c r="H25" s="269"/>
      <c r="I25" s="75"/>
      <c r="J25" s="75"/>
      <c r="K25" s="75"/>
      <c r="L25" s="75"/>
      <c r="M25" s="351">
        <f>SUM(F25:L25)</f>
        <v>0</v>
      </c>
      <c r="N25" s="338"/>
      <c r="O25" s="73"/>
    </row>
    <row r="26" spans="1:16" s="3" customFormat="1" ht="80.25" hidden="1" customHeight="1">
      <c r="A26" s="130"/>
      <c r="B26" s="105" t="s">
        <v>13</v>
      </c>
      <c r="C26" s="191"/>
      <c r="D26" s="108" t="str">
        <f>$D$24</f>
        <v>CUB</v>
      </c>
      <c r="E26" s="98"/>
      <c r="F26" s="76"/>
      <c r="G26" s="76"/>
      <c r="H26" s="270"/>
      <c r="I26" s="76"/>
      <c r="J26" s="76"/>
      <c r="K26" s="76"/>
      <c r="L26" s="76"/>
      <c r="M26" s="352">
        <f>SUM(M24:N25)</f>
        <v>0</v>
      </c>
      <c r="N26" s="352"/>
      <c r="O26" s="32"/>
      <c r="P26" s="32"/>
    </row>
    <row r="27" spans="1:16" s="33" customFormat="1" ht="36" hidden="1" customHeight="1">
      <c r="A27" s="131"/>
      <c r="B27" s="35"/>
      <c r="C27" s="34"/>
      <c r="D27" s="35"/>
      <c r="E27" s="36"/>
      <c r="F27" s="122"/>
      <c r="G27" s="123"/>
      <c r="H27" s="271"/>
      <c r="I27" s="124"/>
      <c r="J27" s="124"/>
      <c r="K27" s="124"/>
      <c r="L27" s="125"/>
      <c r="M27" s="126"/>
      <c r="N27" s="122"/>
      <c r="O27" s="122"/>
      <c r="P27" s="122"/>
    </row>
    <row r="28" spans="1:16" s="2" customFormat="1" ht="49.5" hidden="1" customHeight="1">
      <c r="A28" s="127"/>
      <c r="B28" s="115"/>
      <c r="C28" s="116" t="s">
        <v>71</v>
      </c>
      <c r="D28" s="117" t="s">
        <v>9</v>
      </c>
      <c r="E28" s="96" t="s">
        <v>56</v>
      </c>
      <c r="F28" s="96"/>
      <c r="G28" s="96" t="s">
        <v>67</v>
      </c>
      <c r="H28" s="266" t="s">
        <v>60</v>
      </c>
      <c r="I28" s="96" t="s">
        <v>10</v>
      </c>
      <c r="J28" s="96" t="s">
        <v>57</v>
      </c>
      <c r="K28" s="96" t="s">
        <v>58</v>
      </c>
      <c r="L28" s="96" t="s">
        <v>59</v>
      </c>
      <c r="M28" s="336" t="s">
        <v>11</v>
      </c>
      <c r="N28" s="336"/>
      <c r="O28" s="29"/>
      <c r="P28" s="29"/>
    </row>
    <row r="29" spans="1:16" s="2" customFormat="1" ht="19.5" hidden="1" customHeight="1">
      <c r="A29" s="127"/>
      <c r="B29" s="337"/>
      <c r="C29" s="337"/>
      <c r="D29" s="337"/>
      <c r="E29" s="96"/>
      <c r="F29" s="120"/>
      <c r="G29" s="120"/>
      <c r="H29" s="267"/>
      <c r="I29" s="120"/>
      <c r="J29" s="120"/>
      <c r="K29" s="120"/>
      <c r="L29" s="120"/>
      <c r="M29" s="96"/>
      <c r="N29" s="96"/>
      <c r="O29" s="29"/>
      <c r="P29" s="29"/>
    </row>
    <row r="30" spans="1:16" s="2" customFormat="1" ht="80.25" hidden="1" customHeight="1">
      <c r="A30" s="127"/>
      <c r="B30" s="118" t="s">
        <v>12</v>
      </c>
      <c r="C30" s="188"/>
      <c r="D30" s="97" t="s">
        <v>188</v>
      </c>
      <c r="E30" s="97"/>
      <c r="F30" s="99"/>
      <c r="G30" s="99"/>
      <c r="H30" s="268"/>
      <c r="I30" s="99"/>
      <c r="J30" s="99"/>
      <c r="K30" s="99"/>
      <c r="L30" s="99"/>
      <c r="M30" s="338">
        <f>SUM(F30:L30)</f>
        <v>0</v>
      </c>
      <c r="N30" s="338"/>
      <c r="O30" s="30"/>
      <c r="P30" s="31"/>
    </row>
    <row r="31" spans="1:16" s="74" customFormat="1" ht="80.25" hidden="1" customHeight="1">
      <c r="A31" s="72"/>
      <c r="B31" s="118" t="s">
        <v>113</v>
      </c>
      <c r="C31" s="188"/>
      <c r="D31" s="119" t="s">
        <v>188</v>
      </c>
      <c r="E31" s="75"/>
      <c r="F31" s="75"/>
      <c r="G31" s="75"/>
      <c r="H31" s="269"/>
      <c r="I31" s="75"/>
      <c r="J31" s="75"/>
      <c r="K31" s="75"/>
      <c r="L31" s="75"/>
      <c r="M31" s="351">
        <f>SUM(F31:L31)</f>
        <v>0</v>
      </c>
      <c r="N31" s="338"/>
      <c r="O31" s="73"/>
    </row>
    <row r="32" spans="1:16" s="3" customFormat="1" ht="80.25" hidden="1" customHeight="1">
      <c r="A32" s="130"/>
      <c r="B32" s="105" t="s">
        <v>13</v>
      </c>
      <c r="C32" s="191"/>
      <c r="D32" s="108" t="str">
        <f>D30</f>
        <v>NIRVANA</v>
      </c>
      <c r="E32" s="98"/>
      <c r="F32" s="76"/>
      <c r="G32" s="76">
        <f t="shared" ref="G32:L32" si="1">SUM(G30:G31)</f>
        <v>0</v>
      </c>
      <c r="H32" s="270"/>
      <c r="I32" s="76"/>
      <c r="J32" s="76">
        <f t="shared" si="1"/>
        <v>0</v>
      </c>
      <c r="K32" s="76">
        <f t="shared" si="1"/>
        <v>0</v>
      </c>
      <c r="L32" s="76">
        <f t="shared" si="1"/>
        <v>0</v>
      </c>
      <c r="M32" s="352">
        <f>SUM(M30:N31)</f>
        <v>0</v>
      </c>
      <c r="N32" s="352"/>
      <c r="O32" s="32"/>
      <c r="P32" s="32"/>
    </row>
    <row r="33" spans="1:19" s="33" customFormat="1" ht="36" customHeight="1">
      <c r="A33" s="131"/>
      <c r="B33" s="35"/>
      <c r="C33" s="34"/>
      <c r="D33" s="35"/>
      <c r="E33" s="36"/>
      <c r="F33" s="122"/>
      <c r="G33" s="123"/>
      <c r="H33" s="271"/>
      <c r="I33" s="124"/>
      <c r="J33" s="124"/>
      <c r="K33" s="124"/>
      <c r="L33" s="125"/>
      <c r="M33" s="126"/>
      <c r="N33" s="122"/>
      <c r="O33" s="122"/>
      <c r="P33" s="122"/>
    </row>
    <row r="34" spans="1:19" s="201" customFormat="1" ht="53.25" customHeight="1">
      <c r="A34" s="198"/>
      <c r="B34" s="202" t="s">
        <v>14</v>
      </c>
      <c r="C34" s="203"/>
      <c r="D34" s="202"/>
      <c r="E34" s="204"/>
      <c r="F34" s="205"/>
      <c r="G34" s="205">
        <f t="shared" ref="G34:L34" si="2">G26+G20+G32</f>
        <v>0</v>
      </c>
      <c r="H34" s="272">
        <f t="shared" si="2"/>
        <v>16</v>
      </c>
      <c r="I34" s="205">
        <f t="shared" si="2"/>
        <v>0</v>
      </c>
      <c r="J34" s="205">
        <f t="shared" si="2"/>
        <v>0</v>
      </c>
      <c r="K34" s="205">
        <f t="shared" si="2"/>
        <v>0</v>
      </c>
      <c r="L34" s="205">
        <f t="shared" si="2"/>
        <v>0</v>
      </c>
      <c r="M34" s="355">
        <v>16</v>
      </c>
      <c r="N34" s="355">
        <f>N26+N20</f>
        <v>0</v>
      </c>
      <c r="O34" s="200"/>
      <c r="P34" s="199"/>
      <c r="S34" s="201">
        <v>280</v>
      </c>
    </row>
    <row r="35" spans="1:19" s="207" customFormat="1" ht="31.5" customHeight="1">
      <c r="A35" s="206"/>
      <c r="B35" s="340"/>
      <c r="C35" s="340"/>
      <c r="D35" s="340"/>
      <c r="E35" s="340"/>
      <c r="F35" s="340"/>
      <c r="G35" s="340"/>
      <c r="H35" s="340"/>
      <c r="I35" s="340"/>
      <c r="J35" s="340"/>
      <c r="K35" s="340"/>
      <c r="L35" s="340"/>
      <c r="M35" s="340"/>
      <c r="N35" s="340"/>
      <c r="O35" s="340"/>
      <c r="P35" s="340"/>
    </row>
    <row r="36" spans="1:19" s="1" customFormat="1" ht="42.75" customHeight="1">
      <c r="A36" s="132"/>
      <c r="B36" s="100" t="s">
        <v>15</v>
      </c>
      <c r="C36" s="37"/>
      <c r="D36" s="196" t="s">
        <v>111</v>
      </c>
      <c r="E36" s="37"/>
      <c r="F36" s="38"/>
      <c r="G36" s="39"/>
      <c r="H36" s="273"/>
      <c r="I36" s="38"/>
      <c r="J36" s="38"/>
      <c r="K36" s="38"/>
      <c r="L36" s="38"/>
      <c r="N36" s="40"/>
      <c r="O36" s="40"/>
      <c r="P36" s="41"/>
    </row>
    <row r="37" spans="1:19" s="93" customFormat="1" ht="210" customHeight="1">
      <c r="A37" s="333" t="s">
        <v>16</v>
      </c>
      <c r="B37" s="333"/>
      <c r="C37" s="333"/>
      <c r="D37" s="77" t="s">
        <v>17</v>
      </c>
      <c r="E37" s="77" t="s">
        <v>18</v>
      </c>
      <c r="F37" s="77" t="s">
        <v>19</v>
      </c>
      <c r="G37" s="78" t="s">
        <v>20</v>
      </c>
      <c r="H37" s="274" t="s">
        <v>21</v>
      </c>
      <c r="I37" s="78" t="s">
        <v>36</v>
      </c>
      <c r="J37" s="78" t="s">
        <v>37</v>
      </c>
      <c r="K37" s="78" t="s">
        <v>39</v>
      </c>
      <c r="L37" s="78" t="s">
        <v>38</v>
      </c>
      <c r="M37" s="339" t="s">
        <v>52</v>
      </c>
      <c r="N37" s="339"/>
      <c r="O37" s="339"/>
      <c r="P37" s="339"/>
    </row>
    <row r="38" spans="1:19" s="109" customFormat="1" ht="51" customHeight="1">
      <c r="A38" s="341" t="str">
        <f>$D$18</f>
        <v>BLANC DE BLANC</v>
      </c>
      <c r="B38" s="342"/>
      <c r="C38" s="342"/>
      <c r="D38" s="342"/>
      <c r="E38" s="342"/>
      <c r="F38" s="342"/>
      <c r="G38" s="342"/>
      <c r="H38" s="342"/>
      <c r="I38" s="342"/>
      <c r="J38" s="342"/>
      <c r="K38" s="342"/>
      <c r="L38" s="342"/>
      <c r="M38" s="342"/>
      <c r="N38" s="342"/>
      <c r="O38" s="342"/>
      <c r="P38" s="343"/>
    </row>
    <row r="39" spans="1:19" s="12" customFormat="1" ht="160.5" customHeight="1">
      <c r="A39" s="252">
        <v>1</v>
      </c>
      <c r="B39" s="344" t="str">
        <f>L11</f>
        <v>100% COTTON BRUSHED FLEECE 340GSM</v>
      </c>
      <c r="C39" s="344"/>
      <c r="D39" s="253" t="s">
        <v>51</v>
      </c>
      <c r="E39" s="253" t="str">
        <f>$D$18</f>
        <v>BLANC DE BLANC</v>
      </c>
      <c r="F39" s="254" t="s">
        <v>10</v>
      </c>
      <c r="G39" s="314">
        <f>M20</f>
        <v>16</v>
      </c>
      <c r="H39" s="315">
        <v>0.53</v>
      </c>
      <c r="I39" s="316">
        <f>G39*H39</f>
        <v>8.48</v>
      </c>
      <c r="J39" s="316">
        <f>I39*5.9%+I39/30*0.5</f>
        <v>0.64165333333333341</v>
      </c>
      <c r="K39" s="316">
        <v>0.5</v>
      </c>
      <c r="L39" s="316">
        <f>+K39+J39+I39</f>
        <v>9.6216533333333345</v>
      </c>
      <c r="M39" s="345" t="s">
        <v>323</v>
      </c>
      <c r="N39" s="345"/>
      <c r="O39" s="345"/>
      <c r="P39" s="345"/>
    </row>
    <row r="40" spans="1:19" s="12" customFormat="1" ht="112.5" customHeight="1">
      <c r="A40" s="252">
        <v>2</v>
      </c>
      <c r="B40" s="318" t="s">
        <v>143</v>
      </c>
      <c r="C40" s="319"/>
      <c r="D40" s="253" t="s">
        <v>144</v>
      </c>
      <c r="E40" s="253" t="str">
        <f>$E$39</f>
        <v>BLANC DE BLANC</v>
      </c>
      <c r="F40" s="254" t="s">
        <v>10</v>
      </c>
      <c r="G40" s="314">
        <f>$G$39</f>
        <v>16</v>
      </c>
      <c r="H40" s="315">
        <v>0.16</v>
      </c>
      <c r="I40" s="316">
        <f>G40*H40</f>
        <v>2.56</v>
      </c>
      <c r="J40" s="317">
        <f>I40*3.4%</f>
        <v>8.7040000000000006E-2</v>
      </c>
      <c r="K40" s="317"/>
      <c r="L40" s="316">
        <f>+K40+J40+I40</f>
        <v>2.6470400000000001</v>
      </c>
      <c r="M40" s="320" t="s">
        <v>324</v>
      </c>
      <c r="N40" s="320"/>
      <c r="O40" s="320"/>
      <c r="P40" s="320"/>
    </row>
    <row r="41" spans="1:19" s="12" customFormat="1" ht="99.95" customHeight="1">
      <c r="A41" s="252">
        <v>3</v>
      </c>
      <c r="B41" s="318" t="s">
        <v>152</v>
      </c>
      <c r="C41" s="319"/>
      <c r="D41" s="253" t="s">
        <v>153</v>
      </c>
      <c r="E41" s="253" t="s">
        <v>156</v>
      </c>
      <c r="F41" s="254" t="s">
        <v>10</v>
      </c>
      <c r="G41" s="314">
        <f>$G$39</f>
        <v>16</v>
      </c>
      <c r="H41" s="315">
        <v>0.2</v>
      </c>
      <c r="I41" s="316">
        <f t="shared" ref="I41:I43" si="3">G41*H41</f>
        <v>3.2</v>
      </c>
      <c r="J41" s="317">
        <f>I41*3.9%</f>
        <v>0.12480000000000001</v>
      </c>
      <c r="K41" s="317"/>
      <c r="L41" s="316">
        <f>+K41+J41+I41</f>
        <v>3.3248000000000002</v>
      </c>
      <c r="M41" s="320"/>
      <c r="N41" s="320"/>
      <c r="O41" s="320"/>
      <c r="P41" s="320"/>
    </row>
    <row r="42" spans="1:19" s="12" customFormat="1" ht="102.75" hidden="1" customHeight="1">
      <c r="A42" s="121">
        <v>4</v>
      </c>
      <c r="B42" s="346" t="s">
        <v>116</v>
      </c>
      <c r="C42" s="347"/>
      <c r="D42" s="112" t="s">
        <v>114</v>
      </c>
      <c r="E42" s="195" t="str">
        <f>$E$41</f>
        <v>WHITE</v>
      </c>
      <c r="F42" s="113" t="s">
        <v>10</v>
      </c>
      <c r="G42" s="114">
        <f>$G$41</f>
        <v>16</v>
      </c>
      <c r="H42" s="276">
        <v>1</v>
      </c>
      <c r="I42" s="110">
        <f t="shared" si="3"/>
        <v>16</v>
      </c>
      <c r="J42" s="111">
        <f>I42*3.9%</f>
        <v>0.624</v>
      </c>
      <c r="K42" s="111"/>
      <c r="L42" s="110">
        <f>+K42+J42+I42</f>
        <v>16.623999999999999</v>
      </c>
      <c r="M42" s="348"/>
      <c r="N42" s="348"/>
      <c r="O42" s="348"/>
      <c r="P42" s="348"/>
    </row>
    <row r="43" spans="1:19" s="12" customFormat="1" ht="102.75" hidden="1" customHeight="1">
      <c r="A43" s="121">
        <v>5</v>
      </c>
      <c r="B43" s="346" t="s">
        <v>117</v>
      </c>
      <c r="C43" s="347"/>
      <c r="D43" s="112" t="s">
        <v>115</v>
      </c>
      <c r="E43" s="195" t="str">
        <f>$E$42</f>
        <v>WHITE</v>
      </c>
      <c r="F43" s="113" t="s">
        <v>10</v>
      </c>
      <c r="G43" s="114">
        <f>$G$42</f>
        <v>16</v>
      </c>
      <c r="H43" s="276">
        <v>2</v>
      </c>
      <c r="I43" s="110">
        <f t="shared" si="3"/>
        <v>32</v>
      </c>
      <c r="J43" s="111">
        <f>I43*3.9%</f>
        <v>1.248</v>
      </c>
      <c r="K43" s="111"/>
      <c r="L43" s="110">
        <f>+K43+J43+I43</f>
        <v>33.247999999999998</v>
      </c>
      <c r="M43" s="348"/>
      <c r="N43" s="348"/>
      <c r="O43" s="348"/>
      <c r="P43" s="348"/>
    </row>
    <row r="44" spans="1:19" s="33" customFormat="1" ht="10.5" customHeight="1">
      <c r="A44" s="131"/>
      <c r="B44" s="35"/>
      <c r="C44" s="34"/>
      <c r="D44" s="35"/>
      <c r="E44" s="36"/>
      <c r="F44" s="122"/>
      <c r="G44" s="123"/>
      <c r="H44" s="271"/>
      <c r="I44" s="124"/>
      <c r="J44" s="124"/>
      <c r="K44" s="124"/>
      <c r="L44" s="125"/>
      <c r="M44" s="126"/>
      <c r="N44" s="122"/>
      <c r="O44" s="122"/>
      <c r="P44" s="122"/>
    </row>
    <row r="45" spans="1:19" s="12" customFormat="1" ht="12.75" customHeight="1">
      <c r="A45" s="145"/>
      <c r="B45" s="145"/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6"/>
      <c r="P45" s="146"/>
    </row>
    <row r="46" spans="1:19" s="93" customFormat="1" ht="213.75" hidden="1" customHeight="1">
      <c r="A46" s="333" t="s">
        <v>16</v>
      </c>
      <c r="B46" s="333"/>
      <c r="C46" s="333"/>
      <c r="D46" s="77" t="s">
        <v>17</v>
      </c>
      <c r="E46" s="77" t="s">
        <v>18</v>
      </c>
      <c r="F46" s="77" t="s">
        <v>19</v>
      </c>
      <c r="G46" s="78" t="s">
        <v>20</v>
      </c>
      <c r="H46" s="274" t="s">
        <v>21</v>
      </c>
      <c r="I46" s="78" t="s">
        <v>36</v>
      </c>
      <c r="J46" s="78" t="s">
        <v>37</v>
      </c>
      <c r="K46" s="78" t="s">
        <v>39</v>
      </c>
      <c r="L46" s="78" t="s">
        <v>38</v>
      </c>
      <c r="M46" s="339" t="s">
        <v>52</v>
      </c>
      <c r="N46" s="339"/>
      <c r="O46" s="339"/>
      <c r="P46" s="339"/>
    </row>
    <row r="47" spans="1:19" s="109" customFormat="1" ht="42.75" hidden="1" customHeight="1">
      <c r="A47" s="341" t="str">
        <f>$D$24</f>
        <v>CUB</v>
      </c>
      <c r="B47" s="342"/>
      <c r="C47" s="342"/>
      <c r="D47" s="342"/>
      <c r="E47" s="342"/>
      <c r="F47" s="342"/>
      <c r="G47" s="342"/>
      <c r="H47" s="342"/>
      <c r="I47" s="342"/>
      <c r="J47" s="342"/>
      <c r="K47" s="342"/>
      <c r="L47" s="342"/>
      <c r="M47" s="342"/>
      <c r="N47" s="342"/>
      <c r="O47" s="342"/>
      <c r="P47" s="343"/>
    </row>
    <row r="48" spans="1:19" s="12" customFormat="1" ht="132.75" hidden="1" customHeight="1">
      <c r="A48" s="252">
        <v>1</v>
      </c>
      <c r="B48" s="344" t="str">
        <f>L11</f>
        <v>100% COTTON BRUSHED FLEECE 340GSM</v>
      </c>
      <c r="C48" s="344"/>
      <c r="D48" s="253" t="s">
        <v>51</v>
      </c>
      <c r="E48" s="253" t="s">
        <v>128</v>
      </c>
      <c r="F48" s="254" t="s">
        <v>10</v>
      </c>
      <c r="G48" s="255">
        <f>M26</f>
        <v>0</v>
      </c>
      <c r="H48" s="275">
        <v>0.53</v>
      </c>
      <c r="I48" s="256">
        <f>G48*H48</f>
        <v>0</v>
      </c>
      <c r="J48" s="256">
        <f>I48*4.5%+I48/30*0.5</f>
        <v>0</v>
      </c>
      <c r="K48" s="256">
        <v>0</v>
      </c>
      <c r="L48" s="256">
        <f>+K48+J48+I48</f>
        <v>0</v>
      </c>
      <c r="M48" s="356" t="s">
        <v>287</v>
      </c>
      <c r="N48" s="357"/>
      <c r="O48" s="357"/>
      <c r="P48" s="358"/>
    </row>
    <row r="49" spans="1:16" s="12" customFormat="1" ht="120" hidden="1" customHeight="1">
      <c r="A49" s="252">
        <v>2</v>
      </c>
      <c r="B49" s="318" t="s">
        <v>143</v>
      </c>
      <c r="C49" s="319"/>
      <c r="D49" s="253" t="s">
        <v>144</v>
      </c>
      <c r="E49" s="253" t="str">
        <f>$E$48</f>
        <v>PFD</v>
      </c>
      <c r="F49" s="254" t="s">
        <v>10</v>
      </c>
      <c r="G49" s="255">
        <f>$G$48</f>
        <v>0</v>
      </c>
      <c r="H49" s="275">
        <v>0.16</v>
      </c>
      <c r="I49" s="256">
        <f>G49*H49</f>
        <v>0</v>
      </c>
      <c r="J49" s="257">
        <f>I49*5%</f>
        <v>0</v>
      </c>
      <c r="K49" s="257"/>
      <c r="L49" s="256">
        <f>+K49+J49+I49</f>
        <v>0</v>
      </c>
      <c r="M49" s="376" t="s">
        <v>313</v>
      </c>
      <c r="N49" s="377"/>
      <c r="O49" s="377"/>
      <c r="P49" s="378"/>
    </row>
    <row r="50" spans="1:16" s="12" customFormat="1" ht="99.95" hidden="1" customHeight="1">
      <c r="A50" s="252">
        <v>3</v>
      </c>
      <c r="B50" s="318" t="s">
        <v>152</v>
      </c>
      <c r="C50" s="319"/>
      <c r="D50" s="253" t="s">
        <v>285</v>
      </c>
      <c r="E50" s="253" t="s">
        <v>156</v>
      </c>
      <c r="F50" s="254" t="s">
        <v>10</v>
      </c>
      <c r="G50" s="255">
        <f>$G$48</f>
        <v>0</v>
      </c>
      <c r="H50" s="275">
        <v>0.2</v>
      </c>
      <c r="I50" s="256">
        <f t="shared" ref="I50:I52" si="4">G50*H50</f>
        <v>0</v>
      </c>
      <c r="J50" s="257">
        <f>I50*3.9%</f>
        <v>0</v>
      </c>
      <c r="K50" s="257"/>
      <c r="L50" s="256">
        <f>+K50+J50+I50</f>
        <v>0</v>
      </c>
      <c r="M50" s="320"/>
      <c r="N50" s="320"/>
      <c r="O50" s="320"/>
      <c r="P50" s="320"/>
    </row>
    <row r="51" spans="1:16" s="12" customFormat="1" ht="96.75" hidden="1" customHeight="1">
      <c r="A51" s="121">
        <v>4</v>
      </c>
      <c r="B51" s="346" t="s">
        <v>116</v>
      </c>
      <c r="C51" s="347"/>
      <c r="D51" s="112" t="s">
        <v>114</v>
      </c>
      <c r="E51" s="195" t="str">
        <f>$E$50</f>
        <v>WHITE</v>
      </c>
      <c r="F51" s="113" t="s">
        <v>10</v>
      </c>
      <c r="G51" s="114">
        <f>$G$50</f>
        <v>0</v>
      </c>
      <c r="H51" s="276">
        <v>1</v>
      </c>
      <c r="I51" s="110">
        <f t="shared" si="4"/>
        <v>0</v>
      </c>
      <c r="J51" s="111">
        <f>I51*3.9%</f>
        <v>0</v>
      </c>
      <c r="K51" s="111"/>
      <c r="L51" s="110">
        <f>+K51+J51+I51</f>
        <v>0</v>
      </c>
      <c r="M51" s="348"/>
      <c r="N51" s="348"/>
      <c r="O51" s="348"/>
      <c r="P51" s="348"/>
    </row>
    <row r="52" spans="1:16" s="12" customFormat="1" ht="96.75" hidden="1" customHeight="1">
      <c r="A52" s="121">
        <v>5</v>
      </c>
      <c r="B52" s="346" t="s">
        <v>117</v>
      </c>
      <c r="C52" s="347"/>
      <c r="D52" s="112" t="s">
        <v>115</v>
      </c>
      <c r="E52" s="195" t="str">
        <f>$E$51</f>
        <v>WHITE</v>
      </c>
      <c r="F52" s="113" t="s">
        <v>10</v>
      </c>
      <c r="G52" s="114">
        <f>$G$51</f>
        <v>0</v>
      </c>
      <c r="H52" s="276">
        <v>2</v>
      </c>
      <c r="I52" s="110">
        <f t="shared" si="4"/>
        <v>0</v>
      </c>
      <c r="J52" s="111">
        <f>I52*3.9%</f>
        <v>0</v>
      </c>
      <c r="K52" s="111"/>
      <c r="L52" s="110">
        <f>+K52+J52+I52</f>
        <v>0</v>
      </c>
      <c r="M52" s="348"/>
      <c r="N52" s="348"/>
      <c r="O52" s="348"/>
      <c r="P52" s="348"/>
    </row>
    <row r="53" spans="1:16" s="33" customFormat="1" ht="32.25" hidden="1" customHeight="1">
      <c r="A53" s="131"/>
      <c r="B53" s="35"/>
      <c r="C53" s="34"/>
      <c r="D53" s="35"/>
      <c r="E53" s="36"/>
      <c r="F53" s="122"/>
      <c r="G53" s="123"/>
      <c r="H53" s="271"/>
      <c r="I53" s="124"/>
      <c r="J53" s="124"/>
      <c r="K53" s="124"/>
      <c r="L53" s="125"/>
      <c r="M53" s="126"/>
      <c r="N53" s="122"/>
      <c r="O53" s="122"/>
      <c r="P53" s="122"/>
    </row>
    <row r="54" spans="1:16" s="12" customFormat="1" ht="45" hidden="1">
      <c r="A54" s="164"/>
      <c r="B54" s="371" t="s">
        <v>107</v>
      </c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  <c r="N54" s="372"/>
      <c r="O54" s="372"/>
      <c r="P54" s="372"/>
    </row>
    <row r="55" spans="1:16" s="93" customFormat="1" ht="213.75" hidden="1" customHeight="1">
      <c r="A55" s="333" t="s">
        <v>16</v>
      </c>
      <c r="B55" s="333"/>
      <c r="C55" s="333"/>
      <c r="D55" s="77" t="s">
        <v>17</v>
      </c>
      <c r="E55" s="77" t="s">
        <v>18</v>
      </c>
      <c r="F55" s="77" t="s">
        <v>19</v>
      </c>
      <c r="G55" s="78" t="s">
        <v>20</v>
      </c>
      <c r="H55" s="274" t="s">
        <v>21</v>
      </c>
      <c r="I55" s="78" t="s">
        <v>36</v>
      </c>
      <c r="J55" s="78" t="s">
        <v>37</v>
      </c>
      <c r="K55" s="78" t="s">
        <v>39</v>
      </c>
      <c r="L55" s="78" t="s">
        <v>38</v>
      </c>
      <c r="M55" s="339" t="s">
        <v>52</v>
      </c>
      <c r="N55" s="339"/>
      <c r="O55" s="339"/>
      <c r="P55" s="339"/>
    </row>
    <row r="56" spans="1:16" s="109" customFormat="1" ht="42.75" hidden="1" customHeight="1">
      <c r="A56" s="341" t="str">
        <f>D30</f>
        <v>NIRVANA</v>
      </c>
      <c r="B56" s="342"/>
      <c r="C56" s="342"/>
      <c r="D56" s="342"/>
      <c r="E56" s="342"/>
      <c r="F56" s="342"/>
      <c r="G56" s="342"/>
      <c r="H56" s="342"/>
      <c r="I56" s="342"/>
      <c r="J56" s="342"/>
      <c r="K56" s="342"/>
      <c r="L56" s="342"/>
      <c r="M56" s="342"/>
      <c r="N56" s="342"/>
      <c r="O56" s="342"/>
      <c r="P56" s="343"/>
    </row>
    <row r="57" spans="1:16" s="12" customFormat="1" ht="138.75" hidden="1" customHeight="1">
      <c r="A57" s="252">
        <v>1</v>
      </c>
      <c r="B57" s="344" t="str">
        <f>L11</f>
        <v>100% COTTON BRUSHED FLEECE 340GSM</v>
      </c>
      <c r="C57" s="344"/>
      <c r="D57" s="253" t="s">
        <v>51</v>
      </c>
      <c r="E57" s="253" t="s">
        <v>128</v>
      </c>
      <c r="F57" s="254" t="s">
        <v>10</v>
      </c>
      <c r="G57" s="255">
        <f>M32</f>
        <v>0</v>
      </c>
      <c r="H57" s="275">
        <v>0.53</v>
      </c>
      <c r="I57" s="256">
        <f>G57*H57</f>
        <v>0</v>
      </c>
      <c r="J57" s="256">
        <f>I57*4.5%+I57/30*0.5</f>
        <v>0</v>
      </c>
      <c r="K57" s="256">
        <v>0</v>
      </c>
      <c r="L57" s="256">
        <f>+K57+J57+I57</f>
        <v>0</v>
      </c>
      <c r="M57" s="356" t="s">
        <v>287</v>
      </c>
      <c r="N57" s="357"/>
      <c r="O57" s="357"/>
      <c r="P57" s="358"/>
    </row>
    <row r="58" spans="1:16" s="12" customFormat="1" ht="132.75" hidden="1" customHeight="1">
      <c r="A58" s="252">
        <v>2</v>
      </c>
      <c r="B58" s="318" t="s">
        <v>143</v>
      </c>
      <c r="C58" s="319"/>
      <c r="D58" s="253" t="s">
        <v>144</v>
      </c>
      <c r="E58" s="253" t="str">
        <f>$E$48</f>
        <v>PFD</v>
      </c>
      <c r="F58" s="254" t="s">
        <v>10</v>
      </c>
      <c r="G58" s="255">
        <f>G57</f>
        <v>0</v>
      </c>
      <c r="H58" s="275">
        <v>0.16</v>
      </c>
      <c r="I58" s="256">
        <f>G58*H58</f>
        <v>0</v>
      </c>
      <c r="J58" s="257">
        <f>I58*5%</f>
        <v>0</v>
      </c>
      <c r="K58" s="257"/>
      <c r="L58" s="256">
        <f>+K58+J58+I58</f>
        <v>0</v>
      </c>
      <c r="M58" s="376" t="s">
        <v>313</v>
      </c>
      <c r="N58" s="377"/>
      <c r="O58" s="377"/>
      <c r="P58" s="378"/>
    </row>
    <row r="59" spans="1:16" s="12" customFormat="1" ht="99.95" hidden="1" customHeight="1">
      <c r="A59" s="252">
        <v>3</v>
      </c>
      <c r="B59" s="318" t="s">
        <v>152</v>
      </c>
      <c r="C59" s="319"/>
      <c r="D59" s="253" t="s">
        <v>153</v>
      </c>
      <c r="E59" s="253" t="s">
        <v>156</v>
      </c>
      <c r="F59" s="254" t="s">
        <v>10</v>
      </c>
      <c r="G59" s="255">
        <f>G57</f>
        <v>0</v>
      </c>
      <c r="H59" s="275">
        <v>0.2</v>
      </c>
      <c r="I59" s="256">
        <f t="shared" ref="I59" si="5">G59*H59</f>
        <v>0</v>
      </c>
      <c r="J59" s="257">
        <f>I59*3.9%</f>
        <v>0</v>
      </c>
      <c r="K59" s="257"/>
      <c r="L59" s="256">
        <f>+K59+J59+I59</f>
        <v>0</v>
      </c>
      <c r="M59" s="320"/>
      <c r="N59" s="320"/>
      <c r="O59" s="320"/>
      <c r="P59" s="320"/>
    </row>
    <row r="60" spans="1:16" s="12" customFormat="1" ht="45">
      <c r="A60" s="164"/>
      <c r="B60" s="250"/>
      <c r="C60" s="251"/>
      <c r="D60" s="251"/>
      <c r="E60" s="251"/>
      <c r="F60" s="251"/>
      <c r="G60" s="251"/>
      <c r="H60" s="251"/>
      <c r="I60" s="251"/>
      <c r="J60" s="251"/>
      <c r="K60" s="251"/>
      <c r="L60" s="251"/>
      <c r="M60" s="251"/>
      <c r="N60" s="251"/>
      <c r="O60" s="251"/>
      <c r="P60" s="251"/>
    </row>
    <row r="61" spans="1:16" s="42" customFormat="1" ht="33" customHeight="1">
      <c r="A61" s="133"/>
      <c r="B61" s="100" t="s">
        <v>22</v>
      </c>
      <c r="C61" s="43"/>
      <c r="D61" s="43"/>
      <c r="E61" s="43"/>
      <c r="G61" s="44"/>
      <c r="H61" s="277"/>
      <c r="P61" s="45"/>
    </row>
    <row r="62" spans="1:16" s="46" customFormat="1" ht="105">
      <c r="A62" s="333" t="s">
        <v>23</v>
      </c>
      <c r="B62" s="333"/>
      <c r="C62" s="333"/>
      <c r="D62" s="333"/>
      <c r="E62" s="333"/>
      <c r="F62" s="78" t="s">
        <v>47</v>
      </c>
      <c r="G62" s="78" t="s">
        <v>24</v>
      </c>
      <c r="H62" s="274" t="s">
        <v>42</v>
      </c>
      <c r="I62" s="77" t="s">
        <v>19</v>
      </c>
      <c r="J62" s="78" t="s">
        <v>48</v>
      </c>
      <c r="K62" s="78" t="s">
        <v>25</v>
      </c>
      <c r="L62" s="78" t="s">
        <v>26</v>
      </c>
      <c r="M62" s="78" t="s">
        <v>27</v>
      </c>
      <c r="N62" s="339" t="s">
        <v>28</v>
      </c>
      <c r="O62" s="339"/>
      <c r="P62" s="79" t="s">
        <v>29</v>
      </c>
    </row>
    <row r="63" spans="1:16" s="12" customFormat="1" ht="99.95" customHeight="1">
      <c r="A63" s="258">
        <v>1</v>
      </c>
      <c r="B63" s="373" t="s">
        <v>41</v>
      </c>
      <c r="C63" s="374"/>
      <c r="D63" s="374"/>
      <c r="E63" s="375"/>
      <c r="F63" s="287" t="str">
        <f>E39</f>
        <v>BLANC DE BLANC</v>
      </c>
      <c r="G63" s="287" t="s">
        <v>325</v>
      </c>
      <c r="H63" s="278" t="str">
        <f>$D$18</f>
        <v>BLANC DE BLANC</v>
      </c>
      <c r="I63" s="260" t="s">
        <v>30</v>
      </c>
      <c r="J63" s="258">
        <f>M20</f>
        <v>16</v>
      </c>
      <c r="K63" s="261">
        <f>260/4500</f>
        <v>5.7777777777777775E-2</v>
      </c>
      <c r="L63" s="258">
        <f>K63*J63</f>
        <v>0.9244444444444444</v>
      </c>
      <c r="M63" s="258">
        <f t="shared" ref="M63" si="6">L63*1%</f>
        <v>9.244444444444444E-3</v>
      </c>
      <c r="N63" s="334">
        <f>ROUNDUP(L63+M63,0)</f>
        <v>1</v>
      </c>
      <c r="O63" s="335"/>
      <c r="P63" s="263"/>
    </row>
    <row r="64" spans="1:16" s="12" customFormat="1" ht="99.95" customHeight="1">
      <c r="A64" s="258">
        <v>2</v>
      </c>
      <c r="B64" s="318" t="s">
        <v>331</v>
      </c>
      <c r="C64" s="374"/>
      <c r="D64" s="374"/>
      <c r="E64" s="375"/>
      <c r="F64" s="259" t="s">
        <v>289</v>
      </c>
      <c r="G64" s="259" t="s">
        <v>289</v>
      </c>
      <c r="H64" s="278" t="str">
        <f t="shared" ref="H64:H71" si="7">$D$18</f>
        <v>BLANC DE BLANC</v>
      </c>
      <c r="I64" s="260" t="s">
        <v>31</v>
      </c>
      <c r="J64" s="258">
        <f>$M$34</f>
        <v>16</v>
      </c>
      <c r="K64" s="261">
        <v>1</v>
      </c>
      <c r="L64" s="258">
        <f t="shared" ref="L64:L71" si="8">K64*J64</f>
        <v>16</v>
      </c>
      <c r="M64" s="258">
        <f t="shared" ref="M64" si="9">L64*1%</f>
        <v>0.16</v>
      </c>
      <c r="N64" s="334">
        <f t="shared" ref="N64:N71" si="10">ROUNDUP(L64+M64,0)</f>
        <v>17</v>
      </c>
      <c r="O64" s="335"/>
      <c r="P64" s="263"/>
    </row>
    <row r="65" spans="1:16" s="12" customFormat="1" ht="99.95" customHeight="1">
      <c r="A65" s="258">
        <v>3</v>
      </c>
      <c r="B65" s="373" t="s">
        <v>129</v>
      </c>
      <c r="C65" s="374"/>
      <c r="D65" s="374"/>
      <c r="E65" s="375"/>
      <c r="F65" s="259" t="s">
        <v>289</v>
      </c>
      <c r="G65" s="259" t="s">
        <v>289</v>
      </c>
      <c r="H65" s="278" t="str">
        <f t="shared" si="7"/>
        <v>BLANC DE BLANC</v>
      </c>
      <c r="I65" s="260" t="s">
        <v>31</v>
      </c>
      <c r="J65" s="258">
        <f t="shared" ref="J65:J71" si="11">$M$34</f>
        <v>16</v>
      </c>
      <c r="K65" s="261">
        <v>1</v>
      </c>
      <c r="L65" s="258">
        <f t="shared" si="8"/>
        <v>16</v>
      </c>
      <c r="M65" s="258">
        <f t="shared" ref="M65" si="12">L65*1%</f>
        <v>0.16</v>
      </c>
      <c r="N65" s="334">
        <f t="shared" si="10"/>
        <v>17</v>
      </c>
      <c r="O65" s="335"/>
      <c r="P65" s="263"/>
    </row>
    <row r="66" spans="1:16" s="12" customFormat="1" ht="99.95" customHeight="1">
      <c r="A66" s="258">
        <v>4</v>
      </c>
      <c r="B66" s="373" t="s">
        <v>130</v>
      </c>
      <c r="C66" s="374"/>
      <c r="D66" s="374"/>
      <c r="E66" s="375"/>
      <c r="F66" s="259" t="s">
        <v>289</v>
      </c>
      <c r="G66" s="259" t="s">
        <v>289</v>
      </c>
      <c r="H66" s="278" t="str">
        <f t="shared" si="7"/>
        <v>BLANC DE BLANC</v>
      </c>
      <c r="I66" s="260" t="s">
        <v>31</v>
      </c>
      <c r="J66" s="258">
        <f t="shared" si="11"/>
        <v>16</v>
      </c>
      <c r="K66" s="264">
        <v>1</v>
      </c>
      <c r="L66" s="258">
        <f t="shared" si="8"/>
        <v>16</v>
      </c>
      <c r="M66" s="258">
        <f t="shared" ref="M66" si="13">L66*1%</f>
        <v>0.16</v>
      </c>
      <c r="N66" s="334">
        <f t="shared" si="10"/>
        <v>17</v>
      </c>
      <c r="O66" s="335"/>
      <c r="P66" s="263"/>
    </row>
    <row r="67" spans="1:16" s="12" customFormat="1" ht="99.95" customHeight="1">
      <c r="A67" s="258">
        <v>5</v>
      </c>
      <c r="B67" s="373" t="s">
        <v>131</v>
      </c>
      <c r="C67" s="374"/>
      <c r="D67" s="374"/>
      <c r="E67" s="375"/>
      <c r="F67" s="259" t="s">
        <v>289</v>
      </c>
      <c r="G67" s="259" t="s">
        <v>289</v>
      </c>
      <c r="H67" s="278" t="str">
        <f t="shared" si="7"/>
        <v>BLANC DE BLANC</v>
      </c>
      <c r="I67" s="260" t="s">
        <v>31</v>
      </c>
      <c r="J67" s="258">
        <f t="shared" si="11"/>
        <v>16</v>
      </c>
      <c r="K67" s="264">
        <v>1</v>
      </c>
      <c r="L67" s="258">
        <f t="shared" si="8"/>
        <v>16</v>
      </c>
      <c r="M67" s="258">
        <f>L67*1%</f>
        <v>0.16</v>
      </c>
      <c r="N67" s="334">
        <f t="shared" si="10"/>
        <v>17</v>
      </c>
      <c r="O67" s="335"/>
      <c r="P67" s="263"/>
    </row>
    <row r="68" spans="1:16" s="12" customFormat="1" ht="99.95" customHeight="1">
      <c r="A68" s="258">
        <v>6</v>
      </c>
      <c r="B68" s="373" t="s">
        <v>326</v>
      </c>
      <c r="C68" s="374"/>
      <c r="D68" s="374"/>
      <c r="E68" s="375"/>
      <c r="F68" s="259" t="s">
        <v>289</v>
      </c>
      <c r="G68" s="259" t="s">
        <v>289</v>
      </c>
      <c r="H68" s="278" t="str">
        <f t="shared" si="7"/>
        <v>BLANC DE BLANC</v>
      </c>
      <c r="I68" s="260" t="s">
        <v>31</v>
      </c>
      <c r="J68" s="258">
        <f t="shared" si="11"/>
        <v>16</v>
      </c>
      <c r="K68" s="264">
        <v>2</v>
      </c>
      <c r="L68" s="258">
        <f t="shared" si="8"/>
        <v>32</v>
      </c>
      <c r="M68" s="258">
        <f t="shared" ref="M68" si="14">L68*1%</f>
        <v>0.32</v>
      </c>
      <c r="N68" s="334">
        <f t="shared" si="10"/>
        <v>33</v>
      </c>
      <c r="O68" s="335"/>
      <c r="P68" s="263"/>
    </row>
    <row r="69" spans="1:16" s="12" customFormat="1" ht="99.95" customHeight="1">
      <c r="A69" s="258">
        <v>7</v>
      </c>
      <c r="B69" s="373" t="s">
        <v>154</v>
      </c>
      <c r="C69" s="374"/>
      <c r="D69" s="374"/>
      <c r="E69" s="375"/>
      <c r="F69" s="259" t="s">
        <v>322</v>
      </c>
      <c r="G69" s="259" t="s">
        <v>327</v>
      </c>
      <c r="H69" s="278" t="str">
        <f t="shared" si="7"/>
        <v>BLANC DE BLANC</v>
      </c>
      <c r="I69" s="260" t="s">
        <v>10</v>
      </c>
      <c r="J69" s="258">
        <f t="shared" si="11"/>
        <v>16</v>
      </c>
      <c r="K69" s="264">
        <v>1.8</v>
      </c>
      <c r="L69" s="258">
        <f t="shared" si="8"/>
        <v>28.8</v>
      </c>
      <c r="M69" s="258">
        <f t="shared" ref="M69" si="15">L69*1%</f>
        <v>0.28800000000000003</v>
      </c>
      <c r="N69" s="334">
        <f t="shared" si="10"/>
        <v>30</v>
      </c>
      <c r="O69" s="335"/>
      <c r="P69" s="263"/>
    </row>
    <row r="70" spans="1:16" s="12" customFormat="1" ht="99.95" customHeight="1">
      <c r="A70" s="258">
        <v>8</v>
      </c>
      <c r="B70" s="373" t="s">
        <v>132</v>
      </c>
      <c r="C70" s="374"/>
      <c r="D70" s="374"/>
      <c r="E70" s="375"/>
      <c r="F70" s="259" t="s">
        <v>322</v>
      </c>
      <c r="G70" s="259" t="s">
        <v>327</v>
      </c>
      <c r="H70" s="278" t="str">
        <f t="shared" si="7"/>
        <v>BLANC DE BLANC</v>
      </c>
      <c r="I70" s="260" t="s">
        <v>10</v>
      </c>
      <c r="J70" s="258">
        <f t="shared" si="11"/>
        <v>16</v>
      </c>
      <c r="K70" s="261">
        <v>0.4</v>
      </c>
      <c r="L70" s="258">
        <f t="shared" si="8"/>
        <v>6.4</v>
      </c>
      <c r="M70" s="258">
        <f t="shared" ref="M70" si="16">L70*1%</f>
        <v>6.4000000000000001E-2</v>
      </c>
      <c r="N70" s="334">
        <f t="shared" si="10"/>
        <v>7</v>
      </c>
      <c r="O70" s="335"/>
      <c r="P70" s="263"/>
    </row>
    <row r="71" spans="1:16" s="12" customFormat="1" ht="99.95" customHeight="1">
      <c r="A71" s="258">
        <v>9</v>
      </c>
      <c r="B71" s="373" t="s">
        <v>284</v>
      </c>
      <c r="C71" s="374"/>
      <c r="D71" s="374"/>
      <c r="E71" s="375"/>
      <c r="F71" s="259" t="s">
        <v>156</v>
      </c>
      <c r="G71" s="259" t="s">
        <v>156</v>
      </c>
      <c r="H71" s="278" t="str">
        <f t="shared" si="7"/>
        <v>BLANC DE BLANC</v>
      </c>
      <c r="I71" s="260" t="s">
        <v>10</v>
      </c>
      <c r="J71" s="258">
        <f t="shared" si="11"/>
        <v>16</v>
      </c>
      <c r="K71" s="264">
        <v>1</v>
      </c>
      <c r="L71" s="258">
        <f t="shared" si="8"/>
        <v>16</v>
      </c>
      <c r="M71" s="258">
        <f t="shared" ref="M71" si="17">L71*1%</f>
        <v>0.16</v>
      </c>
      <c r="N71" s="334">
        <f t="shared" si="10"/>
        <v>17</v>
      </c>
      <c r="O71" s="335"/>
      <c r="P71" s="263"/>
    </row>
    <row r="72" spans="1:16" s="42" customFormat="1" ht="99.95" customHeight="1">
      <c r="A72" s="133"/>
      <c r="B72" s="100" t="s">
        <v>78</v>
      </c>
      <c r="C72" s="43"/>
      <c r="D72" s="43"/>
      <c r="E72" s="43"/>
      <c r="F72" s="47"/>
      <c r="G72" s="48"/>
      <c r="H72" s="279"/>
      <c r="I72" s="47"/>
      <c r="J72" s="47"/>
      <c r="K72" s="47"/>
      <c r="L72" s="47"/>
      <c r="M72" s="47"/>
      <c r="N72" s="47"/>
      <c r="O72" s="47"/>
      <c r="P72" s="49"/>
    </row>
    <row r="73" spans="1:16" s="46" customFormat="1" ht="99.95" customHeight="1">
      <c r="A73" s="333" t="s">
        <v>23</v>
      </c>
      <c r="B73" s="333"/>
      <c r="C73" s="333"/>
      <c r="D73" s="333"/>
      <c r="E73" s="333"/>
      <c r="F73" s="78" t="s">
        <v>47</v>
      </c>
      <c r="G73" s="78" t="s">
        <v>24</v>
      </c>
      <c r="H73" s="274" t="s">
        <v>42</v>
      </c>
      <c r="I73" s="77" t="s">
        <v>19</v>
      </c>
      <c r="J73" s="78" t="s">
        <v>48</v>
      </c>
      <c r="K73" s="78" t="s">
        <v>25</v>
      </c>
      <c r="L73" s="78" t="s">
        <v>26</v>
      </c>
      <c r="M73" s="78" t="s">
        <v>27</v>
      </c>
      <c r="N73" s="339" t="s">
        <v>28</v>
      </c>
      <c r="O73" s="339"/>
      <c r="P73" s="79" t="s">
        <v>29</v>
      </c>
    </row>
    <row r="74" spans="1:16" s="46" customFormat="1" ht="99.95" customHeight="1">
      <c r="A74" s="134">
        <v>1</v>
      </c>
      <c r="B74" s="288" t="s">
        <v>288</v>
      </c>
      <c r="C74" s="289"/>
      <c r="D74" s="289"/>
      <c r="E74" s="290"/>
      <c r="F74" s="259" t="s">
        <v>289</v>
      </c>
      <c r="G74" s="291" t="str">
        <f t="shared" ref="G74:G84" si="18">F74</f>
        <v>NỀN TRẮNG CHỮ ĐEN</v>
      </c>
      <c r="H74" s="292" t="str">
        <f t="shared" ref="H74:H84" si="19">$D$18</f>
        <v>BLANC DE BLANC</v>
      </c>
      <c r="I74" s="258" t="s">
        <v>31</v>
      </c>
      <c r="J74" s="258">
        <f t="shared" ref="J74:J82" si="20">$M$20</f>
        <v>16</v>
      </c>
      <c r="K74" s="293">
        <v>1</v>
      </c>
      <c r="L74" s="262">
        <f t="shared" ref="L74:L84" si="21">K74*J74</f>
        <v>16</v>
      </c>
      <c r="M74" s="258">
        <v>0</v>
      </c>
      <c r="N74" s="334">
        <f t="shared" ref="N74:N84" si="22">ROUNDUP(L74+M74,0)</f>
        <v>16</v>
      </c>
      <c r="O74" s="335"/>
      <c r="P74" s="294"/>
    </row>
    <row r="75" spans="1:16" s="46" customFormat="1" ht="99.95" customHeight="1">
      <c r="A75" s="134">
        <v>2</v>
      </c>
      <c r="B75" s="295" t="s">
        <v>290</v>
      </c>
      <c r="C75" s="296"/>
      <c r="D75" s="296"/>
      <c r="E75" s="297"/>
      <c r="F75" s="259" t="s">
        <v>138</v>
      </c>
      <c r="G75" s="291" t="str">
        <f t="shared" si="18"/>
        <v>BLACK</v>
      </c>
      <c r="H75" s="292" t="str">
        <f t="shared" si="19"/>
        <v>BLANC DE BLANC</v>
      </c>
      <c r="I75" s="258" t="s">
        <v>31</v>
      </c>
      <c r="J75" s="258">
        <f t="shared" si="20"/>
        <v>16</v>
      </c>
      <c r="K75" s="293">
        <v>1</v>
      </c>
      <c r="L75" s="262">
        <f t="shared" si="21"/>
        <v>16</v>
      </c>
      <c r="M75" s="258">
        <v>0</v>
      </c>
      <c r="N75" s="334">
        <f t="shared" si="22"/>
        <v>16</v>
      </c>
      <c r="O75" s="335"/>
      <c r="P75" s="294"/>
    </row>
    <row r="76" spans="1:16" s="46" customFormat="1" ht="99.95" customHeight="1">
      <c r="A76" s="134">
        <v>3</v>
      </c>
      <c r="B76" s="408" t="s">
        <v>291</v>
      </c>
      <c r="C76" s="409"/>
      <c r="D76" s="409"/>
      <c r="E76" s="410"/>
      <c r="F76" s="259" t="s">
        <v>289</v>
      </c>
      <c r="G76" s="291" t="str">
        <f t="shared" si="18"/>
        <v>NỀN TRẮNG CHỮ ĐEN</v>
      </c>
      <c r="H76" s="292" t="str">
        <f t="shared" si="19"/>
        <v>BLANC DE BLANC</v>
      </c>
      <c r="I76" s="258" t="s">
        <v>31</v>
      </c>
      <c r="J76" s="258">
        <f t="shared" si="20"/>
        <v>16</v>
      </c>
      <c r="K76" s="293">
        <v>1</v>
      </c>
      <c r="L76" s="262">
        <f t="shared" si="21"/>
        <v>16</v>
      </c>
      <c r="M76" s="258">
        <v>0</v>
      </c>
      <c r="N76" s="334">
        <f t="shared" si="22"/>
        <v>16</v>
      </c>
      <c r="O76" s="335"/>
      <c r="P76" s="298"/>
    </row>
    <row r="77" spans="1:16" s="46" customFormat="1" ht="99.95" customHeight="1">
      <c r="A77" s="134">
        <v>4</v>
      </c>
      <c r="B77" s="408" t="s">
        <v>292</v>
      </c>
      <c r="C77" s="409"/>
      <c r="D77" s="409"/>
      <c r="E77" s="410"/>
      <c r="F77" s="259" t="s">
        <v>289</v>
      </c>
      <c r="G77" s="81" t="str">
        <f t="shared" si="18"/>
        <v>NỀN TRẮNG CHỮ ĐEN</v>
      </c>
      <c r="H77" s="292" t="str">
        <f t="shared" si="19"/>
        <v>BLANC DE BLANC</v>
      </c>
      <c r="I77" s="258" t="s">
        <v>31</v>
      </c>
      <c r="J77" s="258">
        <f t="shared" si="20"/>
        <v>16</v>
      </c>
      <c r="K77" s="293">
        <v>1</v>
      </c>
      <c r="L77" s="262">
        <f t="shared" si="21"/>
        <v>16</v>
      </c>
      <c r="M77" s="258">
        <v>0</v>
      </c>
      <c r="N77" s="334">
        <f t="shared" si="22"/>
        <v>16</v>
      </c>
      <c r="O77" s="335"/>
      <c r="P77" s="299"/>
    </row>
    <row r="78" spans="1:16" s="46" customFormat="1" ht="99.95" customHeight="1">
      <c r="A78" s="134">
        <v>5</v>
      </c>
      <c r="B78" s="408" t="s">
        <v>293</v>
      </c>
      <c r="C78" s="409"/>
      <c r="D78" s="409"/>
      <c r="E78" s="410"/>
      <c r="F78" s="259" t="s">
        <v>289</v>
      </c>
      <c r="G78" s="81" t="str">
        <f t="shared" si="18"/>
        <v>NỀN TRẮNG CHỮ ĐEN</v>
      </c>
      <c r="H78" s="292" t="str">
        <f t="shared" si="19"/>
        <v>BLANC DE BLANC</v>
      </c>
      <c r="I78" s="258" t="s">
        <v>31</v>
      </c>
      <c r="J78" s="258">
        <f t="shared" si="20"/>
        <v>16</v>
      </c>
      <c r="K78" s="293">
        <f>K84</f>
        <v>0.2</v>
      </c>
      <c r="L78" s="262">
        <f t="shared" si="21"/>
        <v>3.2</v>
      </c>
      <c r="M78" s="258">
        <v>0</v>
      </c>
      <c r="N78" s="334">
        <f t="shared" si="22"/>
        <v>4</v>
      </c>
      <c r="O78" s="335"/>
      <c r="P78" s="299"/>
    </row>
    <row r="79" spans="1:16" s="46" customFormat="1" ht="52.5" customHeight="1">
      <c r="A79" s="134">
        <v>6</v>
      </c>
      <c r="B79" s="295" t="s">
        <v>294</v>
      </c>
      <c r="C79" s="296"/>
      <c r="D79" s="296"/>
      <c r="E79" s="297"/>
      <c r="F79" s="259" t="s">
        <v>295</v>
      </c>
      <c r="G79" s="291" t="str">
        <f>F79</f>
        <v>CLEAR</v>
      </c>
      <c r="H79" s="292" t="str">
        <f t="shared" si="19"/>
        <v>BLANC DE BLANC</v>
      </c>
      <c r="I79" s="258" t="s">
        <v>31</v>
      </c>
      <c r="J79" s="258">
        <f t="shared" si="20"/>
        <v>16</v>
      </c>
      <c r="K79" s="293">
        <v>1</v>
      </c>
      <c r="L79" s="262">
        <f>K79*J79</f>
        <v>16</v>
      </c>
      <c r="M79" s="258">
        <v>0</v>
      </c>
      <c r="N79" s="334">
        <f t="shared" si="22"/>
        <v>16</v>
      </c>
      <c r="O79" s="335"/>
      <c r="P79" s="300"/>
    </row>
    <row r="80" spans="1:16" s="46" customFormat="1" ht="52.5" customHeight="1">
      <c r="A80" s="134">
        <v>7</v>
      </c>
      <c r="B80" s="295" t="s">
        <v>296</v>
      </c>
      <c r="C80" s="296"/>
      <c r="D80" s="296"/>
      <c r="E80" s="297"/>
      <c r="F80" s="259" t="s">
        <v>295</v>
      </c>
      <c r="G80" s="291" t="str">
        <f>F80</f>
        <v>CLEAR</v>
      </c>
      <c r="H80" s="292" t="str">
        <f t="shared" si="19"/>
        <v>BLANC DE BLANC</v>
      </c>
      <c r="I80" s="258" t="s">
        <v>31</v>
      </c>
      <c r="J80" s="258">
        <f t="shared" si="20"/>
        <v>16</v>
      </c>
      <c r="K80" s="293">
        <v>1</v>
      </c>
      <c r="L80" s="262">
        <f>K80*J80</f>
        <v>16</v>
      </c>
      <c r="M80" s="258">
        <v>0</v>
      </c>
      <c r="N80" s="334">
        <f t="shared" si="22"/>
        <v>16</v>
      </c>
      <c r="O80" s="335"/>
      <c r="P80" s="300"/>
    </row>
    <row r="81" spans="1:16" s="46" customFormat="1" ht="52.5" customHeight="1">
      <c r="A81" s="134">
        <v>8</v>
      </c>
      <c r="B81" s="295" t="s">
        <v>297</v>
      </c>
      <c r="C81" s="296"/>
      <c r="D81" s="296"/>
      <c r="E81" s="297"/>
      <c r="F81" s="259" t="s">
        <v>298</v>
      </c>
      <c r="G81" s="291" t="str">
        <f>F81</f>
        <v>NATURAL</v>
      </c>
      <c r="H81" s="292" t="str">
        <f t="shared" si="19"/>
        <v>BLANC DE BLANC</v>
      </c>
      <c r="I81" s="258" t="s">
        <v>31</v>
      </c>
      <c r="J81" s="258">
        <f t="shared" si="20"/>
        <v>16</v>
      </c>
      <c r="K81" s="293">
        <v>2</v>
      </c>
      <c r="L81" s="262">
        <f>K81*J81</f>
        <v>32</v>
      </c>
      <c r="M81" s="258">
        <v>0</v>
      </c>
      <c r="N81" s="334">
        <f t="shared" si="22"/>
        <v>32</v>
      </c>
      <c r="O81" s="335"/>
      <c r="P81" s="300"/>
    </row>
    <row r="82" spans="1:16" s="46" customFormat="1" ht="52.5" customHeight="1">
      <c r="A82" s="134">
        <v>9</v>
      </c>
      <c r="B82" s="295" t="s">
        <v>299</v>
      </c>
      <c r="C82" s="296"/>
      <c r="D82" s="296"/>
      <c r="E82" s="297"/>
      <c r="F82" s="259" t="s">
        <v>298</v>
      </c>
      <c r="G82" s="291" t="str">
        <f>F82</f>
        <v>NATURAL</v>
      </c>
      <c r="H82" s="292" t="str">
        <f t="shared" si="19"/>
        <v>BLANC DE BLANC</v>
      </c>
      <c r="I82" s="258" t="s">
        <v>31</v>
      </c>
      <c r="J82" s="258">
        <f t="shared" si="20"/>
        <v>16</v>
      </c>
      <c r="K82" s="293">
        <v>2</v>
      </c>
      <c r="L82" s="262">
        <f>K82*J82</f>
        <v>32</v>
      </c>
      <c r="M82" s="258">
        <v>0</v>
      </c>
      <c r="N82" s="334">
        <f t="shared" si="22"/>
        <v>32</v>
      </c>
      <c r="O82" s="335"/>
      <c r="P82" s="300"/>
    </row>
    <row r="83" spans="1:16" s="46" customFormat="1" ht="52.5" customHeight="1">
      <c r="A83" s="134">
        <v>10</v>
      </c>
      <c r="B83" s="295" t="s">
        <v>79</v>
      </c>
      <c r="C83" s="296"/>
      <c r="D83" s="296"/>
      <c r="E83" s="297"/>
      <c r="F83" s="259" t="s">
        <v>298</v>
      </c>
      <c r="G83" s="291" t="str">
        <f t="shared" si="18"/>
        <v>NATURAL</v>
      </c>
      <c r="H83" s="292" t="str">
        <f t="shared" si="19"/>
        <v>BLANC DE BLANC</v>
      </c>
      <c r="I83" s="258" t="s">
        <v>31</v>
      </c>
      <c r="J83" s="258">
        <f>J82</f>
        <v>16</v>
      </c>
      <c r="K83" s="301">
        <v>0.1</v>
      </c>
      <c r="L83" s="262">
        <f t="shared" si="21"/>
        <v>1.6</v>
      </c>
      <c r="M83" s="258">
        <v>0</v>
      </c>
      <c r="N83" s="334">
        <f t="shared" si="22"/>
        <v>2</v>
      </c>
      <c r="O83" s="335"/>
      <c r="P83" s="302"/>
    </row>
    <row r="84" spans="1:16" s="80" customFormat="1" ht="84" customHeight="1">
      <c r="A84" s="134">
        <v>11</v>
      </c>
      <c r="B84" s="295" t="s">
        <v>55</v>
      </c>
      <c r="C84" s="296"/>
      <c r="D84" s="296"/>
      <c r="E84" s="297"/>
      <c r="F84" s="259" t="s">
        <v>298</v>
      </c>
      <c r="G84" s="291" t="str">
        <f t="shared" si="18"/>
        <v>NATURAL</v>
      </c>
      <c r="H84" s="292" t="str">
        <f t="shared" si="19"/>
        <v>BLANC DE BLANC</v>
      </c>
      <c r="I84" s="258" t="s">
        <v>31</v>
      </c>
      <c r="J84" s="258">
        <f>$M$20</f>
        <v>16</v>
      </c>
      <c r="K84" s="301">
        <f>K83*2</f>
        <v>0.2</v>
      </c>
      <c r="L84" s="262">
        <f t="shared" si="21"/>
        <v>3.2</v>
      </c>
      <c r="M84" s="258">
        <v>0</v>
      </c>
      <c r="N84" s="334">
        <f t="shared" si="22"/>
        <v>4</v>
      </c>
      <c r="O84" s="335"/>
      <c r="P84" s="302"/>
    </row>
    <row r="85" spans="1:16" s="50" customFormat="1" ht="33" customHeight="1">
      <c r="A85" s="135"/>
      <c r="B85" s="51"/>
      <c r="C85" s="51"/>
      <c r="G85" s="52"/>
      <c r="H85" s="51"/>
      <c r="N85" s="53"/>
      <c r="O85" s="53"/>
      <c r="P85" s="54"/>
    </row>
    <row r="86" spans="1:16" s="12" customFormat="1" ht="72" customHeight="1">
      <c r="A86" s="129"/>
      <c r="B86" s="100" t="s">
        <v>64</v>
      </c>
      <c r="C86" s="55"/>
      <c r="G86" s="56"/>
      <c r="H86" s="55"/>
      <c r="J86" s="380" t="s">
        <v>32</v>
      </c>
      <c r="K86" s="380"/>
      <c r="L86" s="380"/>
      <c r="M86" s="380"/>
      <c r="N86" s="57"/>
      <c r="O86" s="57"/>
      <c r="P86" s="58"/>
    </row>
    <row r="87" spans="1:16" s="82" customFormat="1" ht="78.75" customHeight="1">
      <c r="A87" s="136">
        <v>1</v>
      </c>
      <c r="B87" s="83" t="s">
        <v>145</v>
      </c>
      <c r="C87" s="84"/>
      <c r="D87" s="85"/>
      <c r="E87" s="85"/>
      <c r="F87" s="85"/>
      <c r="G87" s="86"/>
      <c r="H87" s="280"/>
      <c r="I87" s="86"/>
      <c r="J87" s="86"/>
      <c r="K87" s="87"/>
      <c r="L87" s="86"/>
      <c r="M87" s="86"/>
      <c r="N87" s="86"/>
      <c r="O87" s="86"/>
      <c r="P87" s="86"/>
    </row>
    <row r="88" spans="1:16" s="46" customFormat="1" ht="78.75" hidden="1" customHeight="1">
      <c r="A88" s="137"/>
      <c r="B88" s="387" t="s">
        <v>49</v>
      </c>
      <c r="C88" s="388"/>
      <c r="D88" s="388"/>
      <c r="E88" s="388"/>
      <c r="F88" s="388"/>
      <c r="G88" s="388"/>
      <c r="H88" s="388"/>
      <c r="I88" s="388"/>
      <c r="J88" s="389"/>
      <c r="K88" s="61"/>
      <c r="L88" s="60"/>
      <c r="M88" s="60"/>
      <c r="N88" s="60"/>
      <c r="O88" s="60"/>
      <c r="P88" s="60"/>
    </row>
    <row r="89" spans="1:16" s="46" customFormat="1" ht="78.75" hidden="1" customHeight="1">
      <c r="A89" s="137"/>
      <c r="B89" s="106" t="s">
        <v>42</v>
      </c>
      <c r="C89" s="384" t="s">
        <v>53</v>
      </c>
      <c r="D89" s="385"/>
      <c r="E89" s="385"/>
      <c r="F89" s="385"/>
      <c r="G89" s="385"/>
      <c r="H89" s="385"/>
      <c r="I89" s="385"/>
      <c r="J89" s="386"/>
      <c r="K89" s="60"/>
      <c r="L89" s="60"/>
      <c r="M89" s="60"/>
      <c r="N89" s="60"/>
      <c r="O89" s="60"/>
      <c r="P89" s="60"/>
    </row>
    <row r="90" spans="1:16" s="46" customFormat="1" ht="78.75" hidden="1" customHeight="1">
      <c r="A90" s="137"/>
      <c r="B90" s="192" t="str">
        <f>$D$18</f>
        <v>BLANC DE BLANC</v>
      </c>
      <c r="C90" s="322" t="s">
        <v>139</v>
      </c>
      <c r="D90" s="323"/>
      <c r="E90" s="323"/>
      <c r="F90" s="323"/>
      <c r="G90" s="323"/>
      <c r="H90" s="323"/>
      <c r="I90" s="323"/>
      <c r="J90" s="324"/>
      <c r="K90" s="60"/>
      <c r="L90" s="60"/>
      <c r="M90" s="60"/>
      <c r="N90" s="60"/>
    </row>
    <row r="91" spans="1:16" s="46" customFormat="1" ht="78.75" hidden="1" customHeight="1">
      <c r="A91" s="137"/>
      <c r="B91" s="192" t="str">
        <f>$D$24</f>
        <v>CUB</v>
      </c>
      <c r="C91" s="322" t="s">
        <v>139</v>
      </c>
      <c r="D91" s="323"/>
      <c r="E91" s="323"/>
      <c r="F91" s="323"/>
      <c r="G91" s="323"/>
      <c r="H91" s="323"/>
      <c r="I91" s="323"/>
      <c r="J91" s="324"/>
      <c r="K91" s="60"/>
      <c r="L91" s="60"/>
      <c r="M91" s="60"/>
      <c r="N91" s="60"/>
    </row>
    <row r="92" spans="1:16" s="46" customFormat="1" ht="78.75" hidden="1" customHeight="1">
      <c r="A92" s="137"/>
      <c r="B92" s="192" t="e">
        <f>#REF!</f>
        <v>#REF!</v>
      </c>
      <c r="C92" s="322" t="s">
        <v>126</v>
      </c>
      <c r="D92" s="323"/>
      <c r="E92" s="323"/>
      <c r="F92" s="323"/>
      <c r="G92" s="323"/>
      <c r="H92" s="323"/>
      <c r="I92" s="323"/>
      <c r="J92" s="324"/>
      <c r="K92" s="60"/>
      <c r="L92" s="60"/>
      <c r="M92" s="60"/>
      <c r="N92" s="60"/>
    </row>
    <row r="93" spans="1:16" s="46" customFormat="1" ht="34.5" hidden="1" customHeight="1">
      <c r="A93" s="137"/>
      <c r="B93" s="381" t="s">
        <v>54</v>
      </c>
      <c r="C93" s="382"/>
      <c r="D93" s="382"/>
      <c r="E93" s="382"/>
      <c r="F93" s="382"/>
      <c r="G93" s="382"/>
      <c r="H93" s="382"/>
      <c r="I93" s="383"/>
      <c r="J93" s="86"/>
      <c r="K93" s="60"/>
    </row>
    <row r="94" spans="1:16" s="62" customFormat="1" ht="34.5" hidden="1" customHeight="1">
      <c r="A94" s="138"/>
      <c r="B94" s="390"/>
      <c r="C94" s="391"/>
      <c r="D94" s="401" t="e">
        <f>#REF!</f>
        <v>#REF!</v>
      </c>
      <c r="E94" s="402"/>
      <c r="F94" s="194" t="e">
        <f>#REF!</f>
        <v>#REF!</v>
      </c>
      <c r="G94" s="193" t="e">
        <f>#REF!</f>
        <v>#REF!</v>
      </c>
      <c r="H94" s="281" t="e">
        <f>#REF!</f>
        <v>#REF!</v>
      </c>
      <c r="I94" s="193" t="e">
        <f>#REF!</f>
        <v>#REF!</v>
      </c>
      <c r="J94" s="193" t="e">
        <f>#REF!</f>
        <v>#REF!</v>
      </c>
      <c r="K94" s="189"/>
      <c r="L94" s="186"/>
    </row>
    <row r="95" spans="1:16" s="34" customFormat="1" ht="146.25" hidden="1" customHeight="1">
      <c r="A95" s="139"/>
      <c r="B95" s="407" t="s">
        <v>142</v>
      </c>
      <c r="C95" s="332"/>
      <c r="D95" s="325" t="s">
        <v>140</v>
      </c>
      <c r="E95" s="326"/>
      <c r="F95" s="326"/>
      <c r="G95" s="326"/>
      <c r="H95" s="326"/>
      <c r="I95" s="326"/>
      <c r="J95" s="327"/>
      <c r="K95" s="62"/>
      <c r="L95" s="185"/>
      <c r="M95" s="62"/>
      <c r="N95" s="62"/>
      <c r="O95" s="62"/>
      <c r="P95" s="62"/>
    </row>
    <row r="96" spans="1:16" s="34" customFormat="1" ht="102" hidden="1" customHeight="1">
      <c r="A96" s="139"/>
      <c r="B96" s="331" t="s">
        <v>141</v>
      </c>
      <c r="C96" s="332"/>
      <c r="D96" s="328" t="s">
        <v>133</v>
      </c>
      <c r="E96" s="329"/>
      <c r="F96" s="329"/>
      <c r="G96" s="329"/>
      <c r="H96" s="329"/>
      <c r="I96" s="329"/>
      <c r="J96" s="330"/>
      <c r="K96" s="62"/>
      <c r="L96" s="185"/>
      <c r="M96" s="62"/>
      <c r="N96" s="62"/>
      <c r="O96" s="62"/>
      <c r="P96" s="62"/>
    </row>
    <row r="97" spans="1:16" s="34" customFormat="1" ht="102" hidden="1" customHeight="1">
      <c r="A97" s="139"/>
      <c r="B97" s="331" t="s">
        <v>134</v>
      </c>
      <c r="C97" s="332"/>
      <c r="D97" s="328" t="s">
        <v>133</v>
      </c>
      <c r="E97" s="329"/>
      <c r="F97" s="329"/>
      <c r="G97" s="329"/>
      <c r="H97" s="329"/>
      <c r="I97" s="329"/>
      <c r="J97" s="330"/>
      <c r="K97" s="62"/>
      <c r="L97" s="185"/>
      <c r="M97" s="62"/>
      <c r="N97" s="62"/>
      <c r="O97" s="62"/>
      <c r="P97" s="62"/>
    </row>
    <row r="98" spans="1:16" s="59" customFormat="1" ht="39" customHeight="1">
      <c r="A98" s="137">
        <v>2</v>
      </c>
      <c r="B98" s="83" t="s">
        <v>109</v>
      </c>
      <c r="C98" s="87"/>
      <c r="D98" s="87"/>
      <c r="E98" s="87"/>
      <c r="F98" s="87"/>
      <c r="G98" s="86"/>
      <c r="H98" s="280"/>
      <c r="I98" s="86"/>
      <c r="J98" s="86"/>
      <c r="K98" s="61"/>
      <c r="L98" s="398"/>
      <c r="M98" s="398"/>
      <c r="N98" s="398"/>
      <c r="O98" s="398"/>
      <c r="P98" s="60"/>
    </row>
    <row r="99" spans="1:16" s="46" customFormat="1" ht="34.5" hidden="1" customHeight="1">
      <c r="A99" s="137"/>
      <c r="B99" s="381" t="s">
        <v>49</v>
      </c>
      <c r="C99" s="382"/>
      <c r="D99" s="382"/>
      <c r="E99" s="382"/>
      <c r="F99" s="382"/>
      <c r="G99" s="382"/>
      <c r="H99" s="382"/>
      <c r="I99" s="383"/>
      <c r="J99" s="86"/>
      <c r="K99" s="61"/>
      <c r="L99" s="60"/>
      <c r="M99" s="60"/>
      <c r="N99" s="60"/>
      <c r="O99" s="60"/>
      <c r="P99" s="60"/>
    </row>
    <row r="100" spans="1:16" s="46" customFormat="1" ht="49.5" hidden="1" customHeight="1">
      <c r="A100" s="137"/>
      <c r="B100" s="106" t="s">
        <v>42</v>
      </c>
      <c r="C100" s="395" t="s">
        <v>68</v>
      </c>
      <c r="D100" s="396"/>
      <c r="E100" s="396"/>
      <c r="F100" s="396"/>
      <c r="G100" s="396"/>
      <c r="H100" s="396"/>
      <c r="I100" s="397"/>
      <c r="J100" s="86"/>
      <c r="K100" s="60"/>
      <c r="L100" s="60"/>
      <c r="M100" s="60"/>
      <c r="N100" s="60"/>
      <c r="O100" s="60"/>
      <c r="P100" s="60"/>
    </row>
    <row r="101" spans="1:16" s="46" customFormat="1" ht="117.75" hidden="1" customHeight="1">
      <c r="A101" s="137"/>
      <c r="B101" s="187" t="e">
        <f>#REF!</f>
        <v>#REF!</v>
      </c>
      <c r="C101" s="392" t="s">
        <v>108</v>
      </c>
      <c r="D101" s="393"/>
      <c r="E101" s="393"/>
      <c r="F101" s="393"/>
      <c r="G101" s="393"/>
      <c r="H101" s="393"/>
      <c r="I101" s="394"/>
      <c r="J101" s="86"/>
      <c r="K101" s="60"/>
      <c r="L101" s="60"/>
      <c r="M101" s="60"/>
      <c r="N101" s="60"/>
    </row>
    <row r="102" spans="1:16" s="46" customFormat="1" ht="43.5" hidden="1" customHeight="1">
      <c r="A102" s="137"/>
      <c r="B102" s="381" t="s">
        <v>69</v>
      </c>
      <c r="C102" s="382"/>
      <c r="D102" s="382"/>
      <c r="E102" s="382"/>
      <c r="F102" s="382"/>
      <c r="G102" s="382"/>
      <c r="H102" s="382"/>
      <c r="I102" s="383"/>
      <c r="J102" s="86"/>
      <c r="K102" s="60"/>
      <c r="L102" s="186"/>
    </row>
    <row r="103" spans="1:16" s="62" customFormat="1" ht="34.5" hidden="1" customHeight="1">
      <c r="A103" s="138"/>
      <c r="B103" s="390"/>
      <c r="C103" s="391"/>
      <c r="D103" s="88" t="e">
        <f>#REF!</f>
        <v>#REF!</v>
      </c>
      <c r="E103" s="88" t="s">
        <v>67</v>
      </c>
      <c r="F103" s="88" t="s">
        <v>60</v>
      </c>
      <c r="G103" s="88" t="s">
        <v>10</v>
      </c>
      <c r="H103" s="282" t="s">
        <v>57</v>
      </c>
      <c r="I103" s="88" t="s">
        <v>58</v>
      </c>
      <c r="J103" s="88" t="s">
        <v>59</v>
      </c>
      <c r="K103" s="162"/>
    </row>
    <row r="104" spans="1:16" s="34" customFormat="1" ht="252.75" hidden="1" customHeight="1">
      <c r="A104" s="139"/>
      <c r="B104" s="403" t="s">
        <v>106</v>
      </c>
      <c r="C104" s="403"/>
      <c r="D104" s="404" t="s">
        <v>96</v>
      </c>
      <c r="E104" s="405"/>
      <c r="F104" s="405"/>
      <c r="G104" s="405"/>
      <c r="H104" s="405"/>
      <c r="I104" s="405"/>
      <c r="J104" s="406"/>
      <c r="K104" s="62"/>
      <c r="L104" s="62"/>
      <c r="M104" s="62"/>
      <c r="N104" s="62"/>
      <c r="O104" s="62"/>
      <c r="P104" s="62"/>
    </row>
    <row r="105" spans="1:16" s="59" customFormat="1" ht="40.5" customHeight="1">
      <c r="A105" s="137">
        <v>3</v>
      </c>
      <c r="B105" s="399" t="s">
        <v>328</v>
      </c>
      <c r="C105" s="399"/>
      <c r="D105" s="399"/>
      <c r="E105" s="399"/>
      <c r="F105" s="399"/>
      <c r="G105" s="399"/>
      <c r="H105" s="399"/>
      <c r="I105" s="399"/>
      <c r="J105" s="399"/>
      <c r="K105" s="61"/>
      <c r="L105" s="60"/>
      <c r="M105" s="60"/>
      <c r="N105" s="60"/>
      <c r="O105" s="60"/>
      <c r="P105" s="60"/>
    </row>
    <row r="106" spans="1:16" s="46" customFormat="1" ht="66" hidden="1" customHeight="1">
      <c r="A106" s="137"/>
      <c r="B106" s="106" t="s">
        <v>42</v>
      </c>
      <c r="C106" s="400" t="s">
        <v>70</v>
      </c>
      <c r="D106" s="400"/>
      <c r="E106" s="400"/>
      <c r="F106" s="400"/>
      <c r="G106" s="400"/>
      <c r="H106" s="400"/>
      <c r="I106" s="400"/>
      <c r="J106" s="86"/>
      <c r="K106" s="60"/>
      <c r="L106" s="60"/>
      <c r="M106" s="60"/>
      <c r="N106" s="60"/>
      <c r="O106" s="60"/>
      <c r="P106" s="60"/>
    </row>
    <row r="107" spans="1:16" s="46" customFormat="1" ht="87.75" hidden="1" customHeight="1">
      <c r="A107" s="137"/>
      <c r="B107" s="303" t="str">
        <f>D18</f>
        <v>BLANC DE BLANC</v>
      </c>
      <c r="C107" s="321" t="s">
        <v>314</v>
      </c>
      <c r="D107" s="321"/>
      <c r="E107" s="321"/>
      <c r="F107" s="321"/>
      <c r="G107" s="321"/>
      <c r="H107" s="321"/>
      <c r="I107" s="321"/>
      <c r="J107" s="86"/>
      <c r="K107" s="60"/>
      <c r="L107" s="60"/>
      <c r="M107" s="60"/>
      <c r="N107" s="60"/>
    </row>
    <row r="108" spans="1:16" s="46" customFormat="1" ht="87.75" hidden="1" customHeight="1">
      <c r="A108" s="137"/>
      <c r="B108" s="303" t="str">
        <f>D24</f>
        <v>CUB</v>
      </c>
      <c r="C108" s="321" t="s">
        <v>315</v>
      </c>
      <c r="D108" s="321"/>
      <c r="E108" s="321"/>
      <c r="F108" s="321"/>
      <c r="G108" s="321"/>
      <c r="H108" s="321"/>
      <c r="I108" s="321"/>
      <c r="J108" s="86"/>
      <c r="K108" s="60"/>
      <c r="L108" s="60"/>
      <c r="M108" s="60"/>
      <c r="N108" s="60"/>
    </row>
    <row r="109" spans="1:16" s="46" customFormat="1" ht="87.75" hidden="1" customHeight="1">
      <c r="A109" s="137"/>
      <c r="B109" s="303" t="str">
        <f>D30</f>
        <v>NIRVANA</v>
      </c>
      <c r="C109" s="321" t="s">
        <v>316</v>
      </c>
      <c r="D109" s="321"/>
      <c r="E109" s="321"/>
      <c r="F109" s="321"/>
      <c r="G109" s="321"/>
      <c r="H109" s="321"/>
      <c r="I109" s="321"/>
      <c r="J109" s="86"/>
      <c r="K109" s="60"/>
      <c r="L109" s="60"/>
      <c r="M109" s="60"/>
      <c r="N109" s="60"/>
    </row>
    <row r="110" spans="1:16" s="12" customFormat="1" ht="32.25" customHeight="1">
      <c r="A110" s="129"/>
      <c r="B110" s="380" t="s">
        <v>33</v>
      </c>
      <c r="C110" s="380"/>
      <c r="D110" s="380"/>
      <c r="E110" s="380"/>
      <c r="G110" s="56"/>
      <c r="H110" s="55"/>
      <c r="M110" s="58"/>
      <c r="N110" s="57"/>
      <c r="O110" s="57"/>
      <c r="P110" s="58"/>
    </row>
    <row r="111" spans="1:16" s="12" customFormat="1" ht="35.25" customHeight="1">
      <c r="A111" s="285">
        <v>1</v>
      </c>
      <c r="B111" s="286" t="s">
        <v>146</v>
      </c>
      <c r="C111" s="55"/>
      <c r="D111" s="55"/>
      <c r="G111" s="56"/>
      <c r="H111" s="55"/>
      <c r="M111" s="58"/>
      <c r="N111" s="57"/>
      <c r="O111" s="57"/>
      <c r="P111" s="58"/>
    </row>
    <row r="112" spans="1:16" s="12" customFormat="1" ht="35.25" customHeight="1">
      <c r="A112" s="285">
        <v>2</v>
      </c>
      <c r="B112" s="286" t="s">
        <v>65</v>
      </c>
      <c r="C112" s="55"/>
      <c r="D112" s="55"/>
      <c r="G112" s="56"/>
      <c r="H112" s="55"/>
      <c r="M112" s="58"/>
      <c r="N112" s="57"/>
      <c r="O112" s="57"/>
      <c r="P112" s="58"/>
    </row>
    <row r="113" spans="1:16" s="12" customFormat="1" ht="35.25" customHeight="1">
      <c r="A113" s="285">
        <v>3</v>
      </c>
      <c r="B113" s="286" t="s">
        <v>66</v>
      </c>
      <c r="C113" s="55"/>
      <c r="D113" s="55"/>
      <c r="G113" s="56"/>
      <c r="H113" s="55"/>
      <c r="M113" s="58"/>
      <c r="N113" s="57"/>
      <c r="O113" s="57"/>
      <c r="P113" s="58"/>
    </row>
    <row r="114" spans="1:16" s="15" customFormat="1" ht="30">
      <c r="A114" s="140"/>
      <c r="B114" s="89" t="s">
        <v>61</v>
      </c>
      <c r="C114" s="90" t="str">
        <f t="shared" ref="C114:I114" si="23">G16</f>
        <v>XS</v>
      </c>
      <c r="D114" s="90" t="str">
        <f t="shared" si="23"/>
        <v>S</v>
      </c>
      <c r="E114" s="90" t="str">
        <f t="shared" si="23"/>
        <v>M</v>
      </c>
      <c r="F114" s="90" t="str">
        <f t="shared" si="23"/>
        <v>L</v>
      </c>
      <c r="G114" s="90" t="str">
        <f t="shared" si="23"/>
        <v>XL</v>
      </c>
      <c r="H114" s="283" t="str">
        <f t="shared" si="23"/>
        <v>XXL</v>
      </c>
      <c r="I114" s="90" t="str">
        <f t="shared" si="23"/>
        <v>TOTAL</v>
      </c>
      <c r="K114" s="63"/>
      <c r="L114" s="64"/>
      <c r="M114" s="64"/>
      <c r="N114" s="63"/>
    </row>
    <row r="115" spans="1:16" s="15" customFormat="1" ht="60">
      <c r="A115" s="140"/>
      <c r="B115" s="91" t="s">
        <v>62</v>
      </c>
      <c r="C115" s="92">
        <f t="shared" ref="C115:H115" si="24">G34</f>
        <v>0</v>
      </c>
      <c r="D115" s="92">
        <f t="shared" si="24"/>
        <v>16</v>
      </c>
      <c r="E115" s="92">
        <f t="shared" si="24"/>
        <v>0</v>
      </c>
      <c r="F115" s="92">
        <f t="shared" si="24"/>
        <v>0</v>
      </c>
      <c r="G115" s="92">
        <f t="shared" si="24"/>
        <v>0</v>
      </c>
      <c r="H115" s="284">
        <f t="shared" si="24"/>
        <v>0</v>
      </c>
      <c r="I115" s="92">
        <f>SUM(C115:H115)</f>
        <v>16</v>
      </c>
      <c r="K115" s="63"/>
      <c r="L115" s="64"/>
      <c r="M115" s="64"/>
      <c r="N115" s="63"/>
    </row>
    <row r="116" spans="1:16" ht="144.75" customHeight="1">
      <c r="A116" s="379" t="s">
        <v>123</v>
      </c>
      <c r="B116" s="379"/>
      <c r="C116" s="379"/>
      <c r="D116" s="379"/>
      <c r="E116" s="379"/>
      <c r="F116" s="379"/>
      <c r="G116" s="379"/>
      <c r="H116" s="379"/>
      <c r="I116" s="379"/>
      <c r="J116" s="379"/>
      <c r="K116" s="379"/>
      <c r="L116" s="379"/>
      <c r="M116" s="379"/>
      <c r="N116" s="379"/>
      <c r="O116" s="379"/>
      <c r="P116" s="379"/>
    </row>
  </sheetData>
  <mergeCells count="131">
    <mergeCell ref="B68:E68"/>
    <mergeCell ref="N81:O81"/>
    <mergeCell ref="N82:O82"/>
    <mergeCell ref="N79:O79"/>
    <mergeCell ref="B76:E76"/>
    <mergeCell ref="B77:E77"/>
    <mergeCell ref="N71:O71"/>
    <mergeCell ref="N63:O63"/>
    <mergeCell ref="B64:E64"/>
    <mergeCell ref="N64:O64"/>
    <mergeCell ref="B65:E65"/>
    <mergeCell ref="N65:O65"/>
    <mergeCell ref="B67:E67"/>
    <mergeCell ref="N67:O67"/>
    <mergeCell ref="B66:E66"/>
    <mergeCell ref="N78:O78"/>
    <mergeCell ref="N73:O73"/>
    <mergeCell ref="C108:I108"/>
    <mergeCell ref="N84:O84"/>
    <mergeCell ref="B78:E78"/>
    <mergeCell ref="N74:O74"/>
    <mergeCell ref="N75:O75"/>
    <mergeCell ref="N80:O80"/>
    <mergeCell ref="N83:O83"/>
    <mergeCell ref="N76:O76"/>
    <mergeCell ref="N77:O77"/>
    <mergeCell ref="N69:O69"/>
    <mergeCell ref="A116:P116"/>
    <mergeCell ref="B110:E110"/>
    <mergeCell ref="B97:C97"/>
    <mergeCell ref="B93:I93"/>
    <mergeCell ref="J86:M86"/>
    <mergeCell ref="C92:J92"/>
    <mergeCell ref="C89:J89"/>
    <mergeCell ref="B88:J88"/>
    <mergeCell ref="B103:C103"/>
    <mergeCell ref="C101:I101"/>
    <mergeCell ref="B102:I102"/>
    <mergeCell ref="B94:C94"/>
    <mergeCell ref="B99:I99"/>
    <mergeCell ref="C100:I100"/>
    <mergeCell ref="L98:O98"/>
    <mergeCell ref="B105:J105"/>
    <mergeCell ref="C106:I106"/>
    <mergeCell ref="D94:E94"/>
    <mergeCell ref="B104:C104"/>
    <mergeCell ref="D104:J104"/>
    <mergeCell ref="C91:J91"/>
    <mergeCell ref="C109:I109"/>
    <mergeCell ref="B95:C95"/>
    <mergeCell ref="M1:N1"/>
    <mergeCell ref="O1:P1"/>
    <mergeCell ref="G5:M8"/>
    <mergeCell ref="A1:L3"/>
    <mergeCell ref="M2:N2"/>
    <mergeCell ref="O2:P2"/>
    <mergeCell ref="M3:N3"/>
    <mergeCell ref="O3:P3"/>
    <mergeCell ref="D8:F8"/>
    <mergeCell ref="D11:F11"/>
    <mergeCell ref="M25:N25"/>
    <mergeCell ref="M26:N26"/>
    <mergeCell ref="M22:N22"/>
    <mergeCell ref="B23:D23"/>
    <mergeCell ref="M24:N24"/>
    <mergeCell ref="L11:P11"/>
    <mergeCell ref="B13:F13"/>
    <mergeCell ref="B59:C59"/>
    <mergeCell ref="M59:P59"/>
    <mergeCell ref="M31:N31"/>
    <mergeCell ref="M32:N32"/>
    <mergeCell ref="M34:N34"/>
    <mergeCell ref="M16:N16"/>
    <mergeCell ref="B17:D17"/>
    <mergeCell ref="M18:N18"/>
    <mergeCell ref="M19:N19"/>
    <mergeCell ref="M20:N20"/>
    <mergeCell ref="A55:C55"/>
    <mergeCell ref="M55:P55"/>
    <mergeCell ref="A56:P56"/>
    <mergeCell ref="B57:C57"/>
    <mergeCell ref="M57:P57"/>
    <mergeCell ref="B58:C58"/>
    <mergeCell ref="M28:N28"/>
    <mergeCell ref="B29:D29"/>
    <mergeCell ref="M30:N30"/>
    <mergeCell ref="N66:O66"/>
    <mergeCell ref="A46:C46"/>
    <mergeCell ref="M46:P46"/>
    <mergeCell ref="B35:P35"/>
    <mergeCell ref="A37:C37"/>
    <mergeCell ref="M37:P37"/>
    <mergeCell ref="A38:P38"/>
    <mergeCell ref="B39:C39"/>
    <mergeCell ref="M39:P39"/>
    <mergeCell ref="B41:C41"/>
    <mergeCell ref="M41:P41"/>
    <mergeCell ref="B42:C42"/>
    <mergeCell ref="M42:P42"/>
    <mergeCell ref="A62:E62"/>
    <mergeCell ref="N62:O62"/>
    <mergeCell ref="B43:C43"/>
    <mergeCell ref="B54:P54"/>
    <mergeCell ref="M43:P43"/>
    <mergeCell ref="B63:E63"/>
    <mergeCell ref="B50:C50"/>
    <mergeCell ref="M50:P50"/>
    <mergeCell ref="B40:C40"/>
    <mergeCell ref="M40:P40"/>
    <mergeCell ref="C107:I107"/>
    <mergeCell ref="C90:J90"/>
    <mergeCell ref="D95:J95"/>
    <mergeCell ref="D97:J97"/>
    <mergeCell ref="B96:C96"/>
    <mergeCell ref="D96:J96"/>
    <mergeCell ref="A73:E73"/>
    <mergeCell ref="N70:O70"/>
    <mergeCell ref="N68:O68"/>
    <mergeCell ref="B69:E69"/>
    <mergeCell ref="B71:E71"/>
    <mergeCell ref="B51:C51"/>
    <mergeCell ref="M51:P51"/>
    <mergeCell ref="B52:C52"/>
    <mergeCell ref="M52:P52"/>
    <mergeCell ref="M58:P58"/>
    <mergeCell ref="B49:C49"/>
    <mergeCell ref="M49:P49"/>
    <mergeCell ref="A47:P47"/>
    <mergeCell ref="B48:C48"/>
    <mergeCell ref="M48:P48"/>
    <mergeCell ref="B70:E70"/>
  </mergeCells>
  <printOptions horizontalCentered="1"/>
  <pageMargins left="0.25" right="0" top="0.44" bottom="0.69" header="0" footer="0"/>
  <pageSetup paperSize="9" scale="27" fitToHeight="0" orientation="portrait" r:id="rId1"/>
  <headerFooter>
    <oddHeader>&amp;L&amp;G&amp;R&amp;"Muli,Bold"&amp;36[CUTTING DOCKET]</oddHeader>
    <oddFooter>&amp;L&amp;"Muli,Regular"&amp;20[UA]&amp;"-,Regular"
&amp;G&amp;R&amp;G</oddFooter>
  </headerFooter>
  <rowBreaks count="2" manualBreakCount="2">
    <brk id="60" max="16383" man="1"/>
    <brk id="84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87"/>
  <sheetViews>
    <sheetView view="pageBreakPreview" topLeftCell="A55" zoomScale="37" zoomScaleNormal="40" zoomScaleSheetLayoutView="37" zoomScalePageLayoutView="25" workbookViewId="0">
      <selection activeCell="B40" sqref="B40:D40"/>
    </sheetView>
  </sheetViews>
  <sheetFormatPr defaultColWidth="9.140625" defaultRowHeight="20.25"/>
  <cols>
    <col min="1" max="1" width="131" style="142" customWidth="1"/>
    <col min="2" max="2" width="70.140625" style="142" customWidth="1"/>
    <col min="3" max="3" width="42" style="142" customWidth="1"/>
    <col min="4" max="4" width="113.85546875" style="69" customWidth="1"/>
    <col min="5" max="16384" width="9.140625" style="69"/>
  </cols>
  <sheetData>
    <row r="1" spans="1:4" s="67" customFormat="1" ht="62.25" customHeight="1">
      <c r="A1" s="304" t="str">
        <f>'1. CUTTING DOCKET'!B7</f>
        <v xml:space="preserve">STYLE NUMBER: </v>
      </c>
      <c r="B1" s="305" t="str">
        <f>'1. CUTTING DOCKET'!D7</f>
        <v>H06-SP03W</v>
      </c>
      <c r="C1" s="304"/>
      <c r="D1" s="306"/>
    </row>
    <row r="2" spans="1:4" s="67" customFormat="1" ht="62.25" customHeight="1">
      <c r="A2" s="304" t="str">
        <f>'1. CUTTING DOCKET'!B8</f>
        <v xml:space="preserve">STYLE NAME : </v>
      </c>
      <c r="B2" s="305" t="str">
        <f>'1. CUTTING DOCKET'!D8</f>
        <v>Classic Sweatshort Women's</v>
      </c>
      <c r="C2" s="304"/>
      <c r="D2" s="306"/>
    </row>
    <row r="3" spans="1:4" s="68" customFormat="1" ht="69.75" customHeight="1">
      <c r="A3" s="311" t="s">
        <v>34</v>
      </c>
      <c r="B3" s="421" t="str">
        <f>'1. CUTTING DOCKET'!D18</f>
        <v>BLANC DE BLANC</v>
      </c>
      <c r="C3" s="422"/>
      <c r="D3" s="423"/>
    </row>
    <row r="4" spans="1:4" s="68" customFormat="1" ht="98.25" customHeight="1">
      <c r="A4" s="308" t="s">
        <v>35</v>
      </c>
      <c r="B4" s="413" t="s">
        <v>286</v>
      </c>
      <c r="C4" s="413"/>
      <c r="D4" s="413"/>
    </row>
    <row r="5" spans="1:4" s="68" customFormat="1" ht="94.5" customHeight="1">
      <c r="A5" s="309"/>
      <c r="B5" s="424" t="str">
        <f>'1. CUTTING DOCKET'!E39</f>
        <v>BLANC DE BLANC</v>
      </c>
      <c r="C5" s="425"/>
      <c r="D5" s="426"/>
    </row>
    <row r="6" spans="1:4" s="68" customFormat="1" ht="360" customHeight="1">
      <c r="A6" s="310" t="str">
        <f>'1. CUTTING DOCKET'!D39</f>
        <v>VẢI CHÍNH</v>
      </c>
      <c r="B6" s="427"/>
      <c r="C6" s="428"/>
      <c r="D6" s="429"/>
    </row>
    <row r="7" spans="1:4" s="68" customFormat="1" ht="132.75" customHeight="1">
      <c r="A7" s="309" t="str">
        <f>'1. CUTTING DOCKET'!B40</f>
        <v>SINGLE 190GSM</v>
      </c>
      <c r="B7" s="421" t="str">
        <f>'1. CUTTING DOCKET'!E40</f>
        <v>BLANC DE BLANC</v>
      </c>
      <c r="C7" s="422"/>
      <c r="D7" s="423"/>
    </row>
    <row r="8" spans="1:4" s="68" customFormat="1" ht="360" customHeight="1">
      <c r="A8" s="310" t="str">
        <f>'1. CUTTING DOCKET'!D40</f>
        <v>LÓT TÚI</v>
      </c>
      <c r="B8" s="427"/>
      <c r="C8" s="428"/>
      <c r="D8" s="429"/>
    </row>
    <row r="9" spans="1:4" s="68" customFormat="1" ht="132.75" customHeight="1">
      <c r="A9" s="309" t="str">
        <f>'1. CUTTING DOCKET'!B41</f>
        <v>KEO MÈ</v>
      </c>
      <c r="B9" s="421" t="str">
        <f>'1. CUTTING DOCKET'!D18</f>
        <v>BLANC DE BLANC</v>
      </c>
      <c r="C9" s="422"/>
      <c r="D9" s="423"/>
    </row>
    <row r="10" spans="1:4" s="68" customFormat="1" ht="360" customHeight="1">
      <c r="A10" s="310" t="str">
        <f>'1. CUTTING DOCKET'!D41</f>
        <v>MIỆNG TÚI SAU</v>
      </c>
      <c r="B10" s="430" t="str">
        <f>'1. CUTTING DOCKET'!E41</f>
        <v>WHITE</v>
      </c>
      <c r="C10" s="431"/>
      <c r="D10" s="432"/>
    </row>
    <row r="11" spans="1:4" s="68" customFormat="1" ht="117.75" hidden="1" customHeight="1">
      <c r="A11" s="309" t="str">
        <f>'1. CUTTING DOCKET'!B42</f>
        <v>FLAT KNIT RIB FOR CUFF 17 CMX50CM</v>
      </c>
      <c r="B11" s="309" t="str">
        <f>'1. CUTTING DOCKET'!E42</f>
        <v>WHITE</v>
      </c>
      <c r="C11" s="309" t="str">
        <f>'1. CUTTING DOCKET'!E51</f>
        <v>WHITE</v>
      </c>
      <c r="D11" s="307">
        <f>D2</f>
        <v>0</v>
      </c>
    </row>
    <row r="12" spans="1:4" s="68" customFormat="1" ht="337.5" hidden="1" customHeight="1">
      <c r="A12" s="313" t="str">
        <f>'1. CUTTING DOCKET'!D42</f>
        <v>BO TAY</v>
      </c>
      <c r="B12" s="313"/>
      <c r="C12" s="313"/>
      <c r="D12" s="312"/>
    </row>
    <row r="13" spans="1:4" s="68" customFormat="1" ht="102.75" hidden="1" customHeight="1">
      <c r="A13" s="309" t="str">
        <f>'1. CUTTING DOCKET'!B43</f>
        <v>FLAT KNIT RIB FOR HEM 17CM X 55CM</v>
      </c>
      <c r="B13" s="309" t="str">
        <f>'1. CUTTING DOCKET'!E43</f>
        <v>WHITE</v>
      </c>
      <c r="C13" s="309" t="str">
        <f>'1. CUTTING DOCKET'!E52</f>
        <v>WHITE</v>
      </c>
      <c r="D13" s="307">
        <f>D4</f>
        <v>0</v>
      </c>
    </row>
    <row r="14" spans="1:4" s="68" customFormat="1" ht="264.75" hidden="1" customHeight="1">
      <c r="A14" s="414" t="str">
        <f>'1. CUTTING DOCKET'!D43</f>
        <v>BO LAI</v>
      </c>
      <c r="B14" s="414"/>
      <c r="C14" s="414"/>
      <c r="D14" s="312"/>
    </row>
    <row r="15" spans="1:4" s="68" customFormat="1" ht="142.5" hidden="1" customHeight="1">
      <c r="A15" s="414"/>
      <c r="B15" s="414"/>
      <c r="C15" s="414"/>
      <c r="D15" s="312"/>
    </row>
    <row r="16" spans="1:4" s="68" customFormat="1" ht="132.75" customHeight="1">
      <c r="A16" s="309" t="str">
        <f>'1. CUTTING DOCKET'!B63</f>
        <v>CHỈ 40/2 MAY CHÍNH + VẮT SỔ</v>
      </c>
      <c r="B16" s="421" t="str">
        <f>'1. CUTTING DOCKET'!H63</f>
        <v>BLANC DE BLANC</v>
      </c>
      <c r="C16" s="422"/>
      <c r="D16" s="423"/>
    </row>
    <row r="17" spans="1:4" s="68" customFormat="1" ht="193.5" customHeight="1">
      <c r="A17" s="310" t="str">
        <f>A16</f>
        <v>CHỈ 40/2 MAY CHÍNH + VẮT SỔ</v>
      </c>
      <c r="B17" s="430" t="str">
        <f>'1. CUTTING DOCKET'!G63</f>
        <v>WH1347</v>
      </c>
      <c r="C17" s="431"/>
      <c r="D17" s="432"/>
    </row>
    <row r="18" spans="1:4" s="68" customFormat="1" ht="158.25" customHeight="1">
      <c r="A18" s="309" t="str">
        <f>'1. CUTTING DOCKET'!B64</f>
        <v>NHÃN DỆT BẰNG VẢI  38MM*71MM 
(CHI TIẾT THEO TỪNG SIZE)</v>
      </c>
      <c r="B18" s="412" t="str">
        <f>'1. CUTTING DOCKET'!F64</f>
        <v>NỀN TRẮNG CHỮ ĐEN</v>
      </c>
      <c r="C18" s="413"/>
      <c r="D18" s="413"/>
    </row>
    <row r="19" spans="1:4" s="68" customFormat="1" ht="360" customHeight="1">
      <c r="A19" s="310" t="s">
        <v>155</v>
      </c>
      <c r="B19" s="415"/>
      <c r="C19" s="415"/>
      <c r="D19" s="415"/>
    </row>
    <row r="20" spans="1:4" s="68" customFormat="1" ht="158.25" customHeight="1">
      <c r="A20" s="309" t="str">
        <f>'1. CUTTING DOCKET'!B65</f>
        <v>NHÃN THÀNH PHẦN 82.2*20MM CC-O41</v>
      </c>
      <c r="B20" s="412" t="str">
        <f>'1. CUTTING DOCKET'!F65</f>
        <v>NỀN TRẮNG CHỮ ĐEN</v>
      </c>
      <c r="C20" s="413"/>
      <c r="D20" s="413"/>
    </row>
    <row r="21" spans="1:4" s="68" customFormat="1" ht="409.5" customHeight="1">
      <c r="A21" s="418" t="s">
        <v>300</v>
      </c>
      <c r="B21" s="419"/>
      <c r="C21" s="419"/>
      <c r="D21" s="419"/>
    </row>
    <row r="22" spans="1:4" s="68" customFormat="1" ht="360" customHeight="1">
      <c r="A22" s="418"/>
      <c r="B22" s="419"/>
      <c r="C22" s="419"/>
      <c r="D22" s="419"/>
    </row>
    <row r="23" spans="1:4" s="68" customFormat="1" ht="158.25" customHeight="1">
      <c r="A23" s="309" t="str">
        <f>'1. CUTTING DOCKET'!B66</f>
        <v>NHÃN HSCO SATIN</v>
      </c>
      <c r="B23" s="412" t="str">
        <f>'1. CUTTING DOCKET'!F66</f>
        <v>NỀN TRẮNG CHỮ ĐEN</v>
      </c>
      <c r="C23" s="413"/>
      <c r="D23" s="413"/>
    </row>
    <row r="24" spans="1:4" s="68" customFormat="1" ht="360" customHeight="1">
      <c r="A24" s="310" t="s">
        <v>135</v>
      </c>
      <c r="B24" s="415"/>
      <c r="C24" s="415"/>
      <c r="D24" s="415"/>
    </row>
    <row r="25" spans="1:4" s="68" customFormat="1" ht="158.25" customHeight="1">
      <c r="A25" s="309" t="str">
        <f>'1. CUTTING DOCKET'!B67</f>
        <v>NHÃN SỐ TRACKING</v>
      </c>
      <c r="B25" s="412" t="str">
        <f>'1. CUTTING DOCKET'!F67</f>
        <v>NỀN TRẮNG CHỮ ĐEN</v>
      </c>
      <c r="C25" s="413"/>
      <c r="D25" s="413"/>
    </row>
    <row r="26" spans="1:4" s="68" customFormat="1" ht="360" customHeight="1">
      <c r="A26" s="310" t="s">
        <v>136</v>
      </c>
      <c r="B26" s="420" t="s">
        <v>301</v>
      </c>
      <c r="C26" s="420"/>
      <c r="D26" s="420"/>
    </row>
    <row r="27" spans="1:4" s="68" customFormat="1" ht="158.25" customHeight="1">
      <c r="A27" s="309" t="str">
        <f>'1. CUTTING DOCKET'!$B$68</f>
        <v>NHÃN TRANG TRÍ 4CM * 3.2CM
HSA-10026</v>
      </c>
      <c r="B27" s="412" t="s">
        <v>318</v>
      </c>
      <c r="C27" s="413"/>
      <c r="D27" s="413"/>
    </row>
    <row r="28" spans="1:4" s="68" customFormat="1" ht="360" customHeight="1">
      <c r="A28" s="310" t="s">
        <v>317</v>
      </c>
      <c r="B28" s="415"/>
      <c r="C28" s="415"/>
      <c r="D28" s="415"/>
    </row>
    <row r="29" spans="1:4" s="68" customFormat="1" ht="158.25" customHeight="1">
      <c r="A29" s="309" t="str">
        <f>'1. CUTTING DOCKET'!B69</f>
        <v>DÂY LUỒN DẸP 12MM</v>
      </c>
      <c r="B29" s="412" t="str">
        <f>'1. CUTTING DOCKET'!F69</f>
        <v>BLANC DE BLANC</v>
      </c>
      <c r="C29" s="413"/>
      <c r="D29" s="413"/>
    </row>
    <row r="30" spans="1:4" s="68" customFormat="1" ht="360" customHeight="1">
      <c r="A30" s="310" t="s">
        <v>157</v>
      </c>
      <c r="B30" s="415"/>
      <c r="C30" s="415"/>
      <c r="D30" s="415"/>
    </row>
    <row r="31" spans="1:4" s="68" customFormat="1" ht="158.25" customHeight="1">
      <c r="A31" s="309" t="str">
        <f>'1. CUTTING DOCKET'!$B$70</f>
        <v>DÂY TAPE XƯƠNG CÁ 1CM</v>
      </c>
      <c r="B31" s="412" t="str">
        <f>'1. CUTTING DOCKET'!F70</f>
        <v>BLANC DE BLANC</v>
      </c>
      <c r="C31" s="413"/>
      <c r="D31" s="413"/>
    </row>
    <row r="32" spans="1:4" s="68" customFormat="1" ht="163.5" customHeight="1">
      <c r="A32" s="310" t="s">
        <v>148</v>
      </c>
      <c r="B32" s="415"/>
      <c r="C32" s="415"/>
      <c r="D32" s="415"/>
    </row>
    <row r="33" spans="1:4" s="68" customFormat="1" ht="158.25" customHeight="1">
      <c r="A33" s="309" t="str">
        <f>'1. CUTTING DOCKET'!B71</f>
        <v>THUN LƯNG (5CM)</v>
      </c>
      <c r="B33" s="421" t="str">
        <f>'1. CUTTING DOCKET'!F71</f>
        <v>WHITE</v>
      </c>
      <c r="C33" s="422"/>
      <c r="D33" s="423"/>
    </row>
    <row r="34" spans="1:4" s="68" customFormat="1" ht="180" customHeight="1">
      <c r="A34" s="310" t="s">
        <v>147</v>
      </c>
      <c r="B34" s="415"/>
      <c r="C34" s="415"/>
      <c r="D34" s="415"/>
    </row>
    <row r="35" spans="1:4" s="68" customFormat="1" ht="54.75" customHeight="1">
      <c r="A35" s="412" t="str">
        <f>'1. CUTTING DOCKET'!B74</f>
        <v>THẺ BÀI</v>
      </c>
      <c r="B35" s="412" t="s">
        <v>289</v>
      </c>
      <c r="C35" s="412"/>
      <c r="D35" s="412"/>
    </row>
    <row r="36" spans="1:4" s="68" customFormat="1" ht="54.95" customHeight="1">
      <c r="A36" s="412"/>
      <c r="B36" s="412" t="s">
        <v>302</v>
      </c>
      <c r="C36" s="412"/>
      <c r="D36" s="307" t="s">
        <v>303</v>
      </c>
    </row>
    <row r="37" spans="1:4" s="68" customFormat="1" ht="409.6" customHeight="1">
      <c r="A37" s="418" t="s">
        <v>304</v>
      </c>
      <c r="B37" s="414"/>
      <c r="C37" s="414"/>
      <c r="D37" s="414"/>
    </row>
    <row r="38" spans="1:4" s="68" customFormat="1" ht="132" customHeight="1">
      <c r="A38" s="418"/>
      <c r="B38" s="414"/>
      <c r="C38" s="414"/>
      <c r="D38" s="414"/>
    </row>
    <row r="39" spans="1:4" s="68" customFormat="1" ht="80.099999999999994" customHeight="1">
      <c r="A39" s="309" t="str">
        <f>'1. CUTTING DOCKET'!B75</f>
        <v>ĐẠN BẮN TREO THẺ BÀI</v>
      </c>
      <c r="B39" s="412" t="str">
        <f>'1. CUTTING DOCKET'!G75</f>
        <v>BLACK</v>
      </c>
      <c r="C39" s="412"/>
      <c r="D39" s="412"/>
    </row>
    <row r="40" spans="1:4" s="68" customFormat="1" ht="215.25" customHeight="1">
      <c r="A40" s="310" t="s">
        <v>305</v>
      </c>
      <c r="B40" s="414"/>
      <c r="C40" s="414"/>
      <c r="D40" s="414"/>
    </row>
    <row r="41" spans="1:4" s="68" customFormat="1" ht="168.95" customHeight="1">
      <c r="A41" s="309" t="str">
        <f>'1. CUTTING DOCKET'!B76</f>
        <v>STICKER BARCODE TẠI THẺ BÀI
KÍCH THƯỚC: 20CMX30CM</v>
      </c>
      <c r="B41" s="412" t="s">
        <v>289</v>
      </c>
      <c r="C41" s="412"/>
      <c r="D41" s="412"/>
    </row>
    <row r="42" spans="1:4" s="68" customFormat="1" ht="237" customHeight="1">
      <c r="A42" s="310" t="s">
        <v>306</v>
      </c>
      <c r="B42" s="414"/>
      <c r="C42" s="414"/>
      <c r="D42" s="414"/>
    </row>
    <row r="43" spans="1:4" s="68" customFormat="1" ht="156.6" customHeight="1">
      <c r="A43" s="309" t="str">
        <f>'1. CUTTING DOCKET'!B77</f>
        <v>STICKER BARCODE TẠI POLY BAG
KÍCH THƯỚC: 35CMX55CM</v>
      </c>
      <c r="B43" s="412" t="s">
        <v>289</v>
      </c>
      <c r="C43" s="412"/>
      <c r="D43" s="412"/>
    </row>
    <row r="44" spans="1:4" s="68" customFormat="1" ht="280.5" customHeight="1">
      <c r="A44" s="310" t="s">
        <v>307</v>
      </c>
      <c r="B44" s="414"/>
      <c r="C44" s="414"/>
      <c r="D44" s="414"/>
    </row>
    <row r="45" spans="1:4" s="68" customFormat="1" ht="143.1" customHeight="1">
      <c r="A45" s="309" t="str">
        <f>'1. CUTTING DOCKET'!B78</f>
        <v>STICKER CARTON CHI TIẾT TỪNG CỬA HÀNG</v>
      </c>
      <c r="B45" s="412" t="s">
        <v>289</v>
      </c>
      <c r="C45" s="412"/>
      <c r="D45" s="412"/>
    </row>
    <row r="46" spans="1:4" s="68" customFormat="1" ht="252.95" customHeight="1">
      <c r="A46" s="310" t="s">
        <v>308</v>
      </c>
      <c r="B46" s="414"/>
      <c r="C46" s="414"/>
      <c r="D46" s="414"/>
    </row>
    <row r="47" spans="1:4" s="68" customFormat="1" ht="80.099999999999994" customHeight="1">
      <c r="A47" s="309" t="str">
        <f>'1. CUTTING DOCKET'!B79</f>
        <v>POLY BAG NHỎ</v>
      </c>
      <c r="B47" s="412" t="s">
        <v>309</v>
      </c>
      <c r="C47" s="412"/>
      <c r="D47" s="412"/>
    </row>
    <row r="48" spans="1:4" s="68" customFormat="1" ht="120.75" customHeight="1">
      <c r="A48" s="310" t="s">
        <v>310</v>
      </c>
      <c r="B48" s="414"/>
      <c r="C48" s="414"/>
      <c r="D48" s="414"/>
    </row>
    <row r="49" spans="1:6" s="68" customFormat="1" ht="80.099999999999994" customHeight="1">
      <c r="A49" s="309" t="str">
        <f>'1. CUTTING DOCKET'!B80</f>
        <v>POLY BAG THÙNG</v>
      </c>
      <c r="B49" s="412" t="s">
        <v>309</v>
      </c>
      <c r="C49" s="412"/>
      <c r="D49" s="412"/>
    </row>
    <row r="50" spans="1:6" s="68" customFormat="1" ht="120.75" customHeight="1">
      <c r="A50" s="310" t="s">
        <v>311</v>
      </c>
      <c r="B50" s="414"/>
      <c r="C50" s="414"/>
      <c r="D50" s="414"/>
      <c r="E50" s="411"/>
      <c r="F50" s="411"/>
    </row>
    <row r="51" spans="1:6" s="68" customFormat="1" ht="80.099999999999994" customHeight="1">
      <c r="A51" s="309" t="str">
        <f>'1. CUTTING DOCKET'!B81</f>
        <v>GÓI CHỐNG ẨM LOẠI NHỎ</v>
      </c>
      <c r="B51" s="412" t="str">
        <f>'1. CUTTING DOCKET'!G81</f>
        <v>NATURAL</v>
      </c>
      <c r="C51" s="412"/>
      <c r="D51" s="412"/>
      <c r="E51" s="411"/>
      <c r="F51" s="411"/>
    </row>
    <row r="52" spans="1:6" s="68" customFormat="1" ht="222.95" customHeight="1">
      <c r="A52" s="310" t="s">
        <v>329</v>
      </c>
      <c r="B52" s="414"/>
      <c r="C52" s="414"/>
      <c r="D52" s="414"/>
      <c r="E52" s="411"/>
      <c r="F52" s="411"/>
    </row>
    <row r="53" spans="1:6" s="68" customFormat="1" ht="126" customHeight="1">
      <c r="A53" s="309" t="str">
        <f>'1. CUTTING DOCKET'!B82</f>
        <v>GIẤY CHỐNG ẨM A4</v>
      </c>
      <c r="B53" s="421" t="str">
        <f>'1. CUTTING DOCKET'!G82</f>
        <v>NATURAL</v>
      </c>
      <c r="C53" s="422"/>
      <c r="D53" s="422"/>
      <c r="E53" s="411"/>
      <c r="F53" s="411"/>
    </row>
    <row r="54" spans="1:6" s="68" customFormat="1" ht="120.75" customHeight="1">
      <c r="A54" s="310" t="s">
        <v>329</v>
      </c>
      <c r="B54" s="416"/>
      <c r="C54" s="417"/>
      <c r="D54" s="417"/>
      <c r="E54" s="411"/>
      <c r="F54" s="411"/>
    </row>
    <row r="55" spans="1:6" s="68" customFormat="1" ht="126" customHeight="1">
      <c r="A55" s="309" t="str">
        <f>'1. CUTTING DOCKET'!B83</f>
        <v xml:space="preserve">THÙNG CARTON </v>
      </c>
      <c r="B55" s="421" t="str">
        <f>'1. CUTTING DOCKET'!F83</f>
        <v>NATURAL</v>
      </c>
      <c r="C55" s="422"/>
      <c r="D55" s="422"/>
      <c r="E55" s="411"/>
      <c r="F55" s="411"/>
    </row>
    <row r="56" spans="1:6" s="68" customFormat="1" ht="120.75" customHeight="1">
      <c r="A56" s="310" t="s">
        <v>312</v>
      </c>
      <c r="B56" s="416"/>
      <c r="C56" s="417"/>
      <c r="D56" s="417"/>
      <c r="E56" s="411"/>
      <c r="F56" s="411"/>
    </row>
    <row r="57" spans="1:6" s="68" customFormat="1" ht="126" customHeight="1">
      <c r="A57" s="309" t="str">
        <f>'1. CUTTING DOCKET'!B84</f>
        <v>TẤM LÓT THÙNG</v>
      </c>
      <c r="B57" s="421" t="str">
        <f>'1. CUTTING DOCKET'!F84</f>
        <v>NATURAL</v>
      </c>
      <c r="C57" s="422"/>
      <c r="D57" s="422"/>
      <c r="E57" s="411"/>
      <c r="F57" s="411"/>
    </row>
    <row r="58" spans="1:6" s="68" customFormat="1" ht="120.75" customHeight="1">
      <c r="A58" s="310" t="s">
        <v>311</v>
      </c>
      <c r="B58" s="416"/>
      <c r="C58" s="417"/>
      <c r="D58" s="417"/>
      <c r="E58" s="411"/>
      <c r="F58" s="411"/>
    </row>
    <row r="59" spans="1:6">
      <c r="E59" s="411"/>
      <c r="F59" s="411"/>
    </row>
    <row r="60" spans="1:6">
      <c r="E60" s="411"/>
      <c r="F60" s="411"/>
    </row>
    <row r="61" spans="1:6">
      <c r="E61" s="411"/>
      <c r="F61" s="411"/>
    </row>
    <row r="62" spans="1:6">
      <c r="E62" s="411"/>
      <c r="F62" s="411"/>
    </row>
    <row r="63" spans="1:6">
      <c r="E63" s="411"/>
      <c r="F63" s="411"/>
    </row>
    <row r="64" spans="1:6">
      <c r="E64" s="411"/>
      <c r="F64" s="411"/>
    </row>
    <row r="65" spans="5:6">
      <c r="E65" s="411"/>
      <c r="F65" s="411"/>
    </row>
    <row r="66" spans="5:6">
      <c r="E66" s="411"/>
      <c r="F66" s="411"/>
    </row>
    <row r="67" spans="5:6">
      <c r="E67" s="411"/>
      <c r="F67" s="411"/>
    </row>
    <row r="68" spans="5:6">
      <c r="E68" s="411"/>
      <c r="F68" s="411"/>
    </row>
    <row r="69" spans="5:6">
      <c r="E69" s="411"/>
      <c r="F69" s="411"/>
    </row>
    <row r="72" spans="5:6" ht="203.25" customHeight="1"/>
    <row r="86" spans="1:3" ht="44.25">
      <c r="A86" s="143"/>
      <c r="B86" s="143"/>
      <c r="C86" s="143"/>
    </row>
    <row r="87" spans="1:3" ht="33">
      <c r="A87" s="144"/>
      <c r="B87" s="144"/>
      <c r="C87" s="144"/>
    </row>
  </sheetData>
  <mergeCells count="57">
    <mergeCell ref="B9:D9"/>
    <mergeCell ref="B10:D10"/>
    <mergeCell ref="B16:D16"/>
    <mergeCell ref="B17:D17"/>
    <mergeCell ref="B33:D33"/>
    <mergeCell ref="C14:C15"/>
    <mergeCell ref="B14:B15"/>
    <mergeCell ref="B3:D3"/>
    <mergeCell ref="B5:D5"/>
    <mergeCell ref="B6:D6"/>
    <mergeCell ref="B7:D7"/>
    <mergeCell ref="B8:D8"/>
    <mergeCell ref="B4:D4"/>
    <mergeCell ref="B58:D58"/>
    <mergeCell ref="B51:D51"/>
    <mergeCell ref="B52:D52"/>
    <mergeCell ref="B53:D53"/>
    <mergeCell ref="B54:D54"/>
    <mergeCell ref="B55:D55"/>
    <mergeCell ref="A35:A36"/>
    <mergeCell ref="B35:D35"/>
    <mergeCell ref="B41:D41"/>
    <mergeCell ref="B42:D42"/>
    <mergeCell ref="B43:D43"/>
    <mergeCell ref="A37:A38"/>
    <mergeCell ref="B37:C38"/>
    <mergeCell ref="D37:D38"/>
    <mergeCell ref="B39:D39"/>
    <mergeCell ref="B40:D40"/>
    <mergeCell ref="A14:A15"/>
    <mergeCell ref="B18:D18"/>
    <mergeCell ref="B19:D19"/>
    <mergeCell ref="B28:D28"/>
    <mergeCell ref="B24:D24"/>
    <mergeCell ref="B23:D23"/>
    <mergeCell ref="B25:D25"/>
    <mergeCell ref="B27:D27"/>
    <mergeCell ref="B20:D20"/>
    <mergeCell ref="A21:A22"/>
    <mergeCell ref="B21:D22"/>
    <mergeCell ref="B26:D26"/>
    <mergeCell ref="E50:F69"/>
    <mergeCell ref="B31:D31"/>
    <mergeCell ref="B29:D29"/>
    <mergeCell ref="B36:C36"/>
    <mergeCell ref="B46:D46"/>
    <mergeCell ref="B47:D47"/>
    <mergeCell ref="B48:D48"/>
    <mergeCell ref="B49:D49"/>
    <mergeCell ref="B50:D50"/>
    <mergeCell ref="B30:D30"/>
    <mergeCell ref="B32:D32"/>
    <mergeCell ref="B34:D34"/>
    <mergeCell ref="B56:D56"/>
    <mergeCell ref="B44:D44"/>
    <mergeCell ref="B45:D45"/>
    <mergeCell ref="B57:D57"/>
  </mergeCells>
  <printOptions horizontalCentered="1"/>
  <pageMargins left="0.25" right="0" top="0.75" bottom="0.75" header="0" footer="0"/>
  <pageSetup paperSize="9" scale="27" fitToHeight="0" orientation="portrait" r:id="rId1"/>
  <headerFooter>
    <oddHeader>&amp;L&amp;G&amp;R&amp;"Muli,Bold"&amp;36[TRIMS CARD]</oddHeader>
    <oddFooter>&amp;L&amp;"Muli,Regular"&amp;20[UA]&amp;"-,Regular"
&amp;G&amp;R&amp;G</oddFooter>
  </headerFooter>
  <rowBreaks count="4" manualBreakCount="4">
    <brk id="19" max="3" man="1"/>
    <brk id="26" max="3" man="1"/>
    <brk id="38" max="3" man="1"/>
    <brk id="52" max="3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68B6D-DF07-458D-943F-9E874AE99DAA}">
  <dimension ref="A1"/>
  <sheetViews>
    <sheetView workbookViewId="0">
      <selection activeCell="L8" sqref="L8"/>
    </sheetView>
  </sheetViews>
  <sheetFormatPr defaultRowHeight="15"/>
  <sheetData/>
  <printOptions horizontalCentered="1" verticalCentered="1"/>
  <pageMargins left="0.7" right="0.7" top="0.75" bottom="0.75" header="0.3" footer="0.3"/>
  <pageSetup paperSize="9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C591D-88C1-4862-812D-46C6E7140F34}">
  <sheetPr>
    <pageSetUpPr fitToPage="1"/>
  </sheetPr>
  <dimension ref="A1:N54"/>
  <sheetViews>
    <sheetView view="pageBreakPreview" topLeftCell="A14" zoomScale="55" zoomScaleNormal="55" zoomScaleSheetLayoutView="55" workbookViewId="0">
      <selection activeCell="G19" sqref="G19"/>
    </sheetView>
  </sheetViews>
  <sheetFormatPr defaultColWidth="8.7109375" defaultRowHeight="23.25"/>
  <cols>
    <col min="1" max="1" width="20.140625" style="208" customWidth="1"/>
    <col min="2" max="2" width="3.5703125" style="208" customWidth="1"/>
    <col min="3" max="3" width="42.28515625" style="208" customWidth="1"/>
    <col min="4" max="4" width="43.85546875" style="208" customWidth="1"/>
    <col min="5" max="5" width="18.85546875" style="208" customWidth="1"/>
    <col min="6" max="6" width="19.7109375" style="208" customWidth="1"/>
    <col min="7" max="7" width="16.140625" style="208" customWidth="1"/>
    <col min="8" max="8" width="15.140625" style="208" customWidth="1"/>
    <col min="9" max="9" width="20.85546875" style="208" customWidth="1"/>
    <col min="10" max="10" width="15.42578125" style="208" customWidth="1"/>
    <col min="11" max="11" width="12.5703125" style="208" customWidth="1"/>
    <col min="12" max="12" width="22.85546875" style="208" customWidth="1"/>
    <col min="13" max="13" width="18" style="208" customWidth="1"/>
    <col min="14" max="14" width="17.42578125" style="208" customWidth="1"/>
    <col min="15" max="16384" width="8.7109375" style="208"/>
  </cols>
  <sheetData>
    <row r="1" spans="1:14" ht="26.45" customHeight="1">
      <c r="A1" s="433" t="s">
        <v>189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4" ht="26.45" customHeight="1">
      <c r="A2" s="434" t="s">
        <v>190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6"/>
    </row>
    <row r="3" spans="1:14" ht="26.45" customHeight="1">
      <c r="A3" s="209" t="s">
        <v>191</v>
      </c>
      <c r="B3" s="446" t="s">
        <v>192</v>
      </c>
      <c r="C3" s="446"/>
      <c r="D3" s="212"/>
      <c r="E3" s="211"/>
      <c r="F3" s="212" t="s">
        <v>193</v>
      </c>
      <c r="G3" s="212" t="s">
        <v>60</v>
      </c>
      <c r="H3" s="211"/>
      <c r="I3" s="212" t="s">
        <v>194</v>
      </c>
      <c r="J3" s="444">
        <v>44988</v>
      </c>
      <c r="K3" s="444"/>
      <c r="L3" s="444"/>
      <c r="M3" s="444"/>
      <c r="N3" s="445"/>
    </row>
    <row r="4" spans="1:14" ht="26.45" customHeight="1">
      <c r="A4" s="209" t="s">
        <v>195</v>
      </c>
      <c r="B4" s="450">
        <v>50298</v>
      </c>
      <c r="C4" s="450"/>
      <c r="D4" s="210"/>
      <c r="E4" s="211"/>
      <c r="F4" s="212" t="s">
        <v>196</v>
      </c>
      <c r="G4" s="446" t="s">
        <v>197</v>
      </c>
      <c r="H4" s="446"/>
      <c r="I4" s="212" t="s">
        <v>198</v>
      </c>
      <c r="J4" s="446" t="s">
        <v>199</v>
      </c>
      <c r="K4" s="446"/>
      <c r="L4" s="446"/>
      <c r="M4" s="446"/>
      <c r="N4" s="447"/>
    </row>
    <row r="5" spans="1:14" ht="26.45" customHeight="1">
      <c r="A5" s="209" t="s">
        <v>200</v>
      </c>
      <c r="B5" s="446" t="s">
        <v>201</v>
      </c>
      <c r="C5" s="446"/>
      <c r="D5" s="212"/>
      <c r="E5" s="211"/>
      <c r="F5" s="212" t="s">
        <v>202</v>
      </c>
      <c r="G5" s="212" t="s">
        <v>203</v>
      </c>
      <c r="H5" s="211"/>
      <c r="I5" s="212" t="s">
        <v>204</v>
      </c>
      <c r="J5" s="446" t="s">
        <v>205</v>
      </c>
      <c r="K5" s="446"/>
      <c r="L5" s="446"/>
      <c r="M5" s="446"/>
      <c r="N5" s="447"/>
    </row>
    <row r="6" spans="1:14" ht="26.45" customHeight="1">
      <c r="A6" s="443" t="s">
        <v>206</v>
      </c>
      <c r="B6" s="443"/>
      <c r="C6" s="443"/>
      <c r="D6" s="443"/>
      <c r="E6" s="443"/>
      <c r="F6" s="443"/>
      <c r="G6" s="443"/>
      <c r="H6" s="443"/>
      <c r="I6" s="443"/>
      <c r="J6" s="443"/>
      <c r="K6" s="443"/>
      <c r="L6" s="443"/>
      <c r="M6" s="443"/>
      <c r="N6" s="443"/>
    </row>
    <row r="7" spans="1:14" s="245" customFormat="1" ht="26.45" customHeight="1">
      <c r="A7" s="451" t="s">
        <v>277</v>
      </c>
      <c r="B7" s="460" t="s">
        <v>278</v>
      </c>
      <c r="C7" s="461"/>
      <c r="D7" s="462"/>
      <c r="E7" s="451" t="s">
        <v>281</v>
      </c>
      <c r="F7" s="451" t="s">
        <v>67</v>
      </c>
      <c r="G7" s="466" t="s">
        <v>60</v>
      </c>
      <c r="H7" s="451" t="s">
        <v>10</v>
      </c>
      <c r="I7" s="451" t="s">
        <v>57</v>
      </c>
      <c r="J7" s="451" t="s">
        <v>58</v>
      </c>
      <c r="K7" s="448" t="s">
        <v>59</v>
      </c>
      <c r="L7" s="439" t="s">
        <v>279</v>
      </c>
      <c r="M7" s="441" t="s">
        <v>280</v>
      </c>
      <c r="N7" s="442"/>
    </row>
    <row r="8" spans="1:14" s="245" customFormat="1" ht="24" customHeight="1">
      <c r="A8" s="452"/>
      <c r="B8" s="463"/>
      <c r="C8" s="464"/>
      <c r="D8" s="465"/>
      <c r="E8" s="452"/>
      <c r="F8" s="452"/>
      <c r="G8" s="467"/>
      <c r="H8" s="452"/>
      <c r="I8" s="452"/>
      <c r="J8" s="452"/>
      <c r="K8" s="449"/>
      <c r="L8" s="440"/>
      <c r="M8" s="246" t="s">
        <v>188</v>
      </c>
      <c r="N8" s="247" t="s">
        <v>138</v>
      </c>
    </row>
    <row r="9" spans="1:14" s="224" customFormat="1" ht="59.45" customHeight="1">
      <c r="A9" s="214" t="s">
        <v>207</v>
      </c>
      <c r="B9" s="437" t="s">
        <v>208</v>
      </c>
      <c r="C9" s="438"/>
      <c r="D9" s="248" t="s">
        <v>158</v>
      </c>
      <c r="E9" s="213">
        <v>1</v>
      </c>
      <c r="F9" s="213">
        <f>G9-L9</f>
        <v>24</v>
      </c>
      <c r="G9" s="213">
        <v>26</v>
      </c>
      <c r="H9" s="213">
        <f>G9+L9</f>
        <v>28</v>
      </c>
      <c r="I9" s="213">
        <f>H9+L9</f>
        <v>30</v>
      </c>
      <c r="J9" s="213">
        <f>I9+L9</f>
        <v>32</v>
      </c>
      <c r="K9" s="233">
        <f>J9+L9</f>
        <v>34</v>
      </c>
      <c r="L9" s="240">
        <v>2</v>
      </c>
      <c r="M9" s="249" t="str">
        <f>CHAR(252)</f>
        <v>ü</v>
      </c>
      <c r="N9" s="249" t="str">
        <f t="shared" ref="N9:N11" si="0">CHAR(252)</f>
        <v>ü</v>
      </c>
    </row>
    <row r="10" spans="1:14" s="224" customFormat="1" ht="59.45" customHeight="1">
      <c r="A10" s="214" t="s">
        <v>209</v>
      </c>
      <c r="B10" s="437" t="s">
        <v>210</v>
      </c>
      <c r="C10" s="438"/>
      <c r="D10" s="248" t="s">
        <v>159</v>
      </c>
      <c r="E10" s="213">
        <v>1</v>
      </c>
      <c r="F10" s="213">
        <f>G10-L10</f>
        <v>34</v>
      </c>
      <c r="G10" s="213">
        <v>36</v>
      </c>
      <c r="H10" s="213">
        <f>G10+L10</f>
        <v>38</v>
      </c>
      <c r="I10" s="213">
        <f>H10+L10</f>
        <v>40</v>
      </c>
      <c r="J10" s="213">
        <f>I10+L10</f>
        <v>42</v>
      </c>
      <c r="K10" s="233">
        <f>J10+L10</f>
        <v>44</v>
      </c>
      <c r="L10" s="240">
        <v>2</v>
      </c>
      <c r="M10" s="249" t="str">
        <f t="shared" ref="M10:M12" si="1">CHAR(252)</f>
        <v>ü</v>
      </c>
      <c r="N10" s="249" t="str">
        <f t="shared" si="0"/>
        <v>ü</v>
      </c>
    </row>
    <row r="11" spans="1:14" s="224" customFormat="1" ht="59.45" customHeight="1">
      <c r="A11" s="214" t="s">
        <v>211</v>
      </c>
      <c r="B11" s="437" t="s">
        <v>212</v>
      </c>
      <c r="C11" s="438"/>
      <c r="D11" s="248" t="s">
        <v>160</v>
      </c>
      <c r="E11" s="214" t="s">
        <v>213</v>
      </c>
      <c r="F11" s="214" t="str">
        <f>G11</f>
        <v>1 1/2</v>
      </c>
      <c r="G11" s="214" t="s">
        <v>214</v>
      </c>
      <c r="H11" s="213" t="str">
        <f>G11</f>
        <v>1 1/2</v>
      </c>
      <c r="I11" s="213" t="str">
        <f t="shared" ref="I11:K11" si="2">H11</f>
        <v>1 1/2</v>
      </c>
      <c r="J11" s="213" t="str">
        <f t="shared" si="2"/>
        <v>1 1/2</v>
      </c>
      <c r="K11" s="233" t="str">
        <f t="shared" si="2"/>
        <v>1 1/2</v>
      </c>
      <c r="L11" s="240">
        <v>0</v>
      </c>
      <c r="M11" s="249" t="str">
        <f t="shared" si="1"/>
        <v>ü</v>
      </c>
      <c r="N11" s="249" t="str">
        <f t="shared" si="0"/>
        <v>ü</v>
      </c>
    </row>
    <row r="12" spans="1:14" s="224" customFormat="1" ht="59.45" customHeight="1">
      <c r="A12" s="214" t="s">
        <v>215</v>
      </c>
      <c r="B12" s="437" t="s">
        <v>216</v>
      </c>
      <c r="C12" s="438"/>
      <c r="D12" s="248" t="s">
        <v>161</v>
      </c>
      <c r="E12" s="213">
        <v>2</v>
      </c>
      <c r="F12" s="213">
        <f>G12-L12</f>
        <v>54</v>
      </c>
      <c r="G12" s="213">
        <v>56</v>
      </c>
      <c r="H12" s="213">
        <f>G12+L12</f>
        <v>58</v>
      </c>
      <c r="I12" s="213">
        <f>H12+L12</f>
        <v>60</v>
      </c>
      <c r="J12" s="213">
        <f>I12+L12</f>
        <v>62</v>
      </c>
      <c r="K12" s="233">
        <f>J12+L12</f>
        <v>64</v>
      </c>
      <c r="L12" s="240">
        <v>2</v>
      </c>
      <c r="M12" s="249" t="str">
        <f t="shared" si="1"/>
        <v>ü</v>
      </c>
      <c r="N12" s="241"/>
    </row>
    <row r="13" spans="1:14" s="224" customFormat="1" ht="59.45" customHeight="1">
      <c r="A13" s="214" t="s">
        <v>217</v>
      </c>
      <c r="B13" s="437" t="s">
        <v>218</v>
      </c>
      <c r="C13" s="438"/>
      <c r="D13" s="248" t="s">
        <v>162</v>
      </c>
      <c r="E13" s="215">
        <v>0.375</v>
      </c>
      <c r="F13" s="215">
        <f>G13-L13</f>
        <v>11.875</v>
      </c>
      <c r="G13" s="214" t="s">
        <v>219</v>
      </c>
      <c r="H13" s="215">
        <f>G13+L13</f>
        <v>12.625</v>
      </c>
      <c r="I13" s="225">
        <f>H13+L13</f>
        <v>13</v>
      </c>
      <c r="J13" s="215">
        <f>I13+L13</f>
        <v>13.375</v>
      </c>
      <c r="K13" s="234">
        <f>J13+L13</f>
        <v>13.75</v>
      </c>
      <c r="L13" s="242">
        <v>0.375</v>
      </c>
      <c r="M13" s="241">
        <v>0.125</v>
      </c>
      <c r="N13" s="249" t="str">
        <f t="shared" ref="N13:N14" si="3">CHAR(252)</f>
        <v>ü</v>
      </c>
    </row>
    <row r="14" spans="1:14" s="224" customFormat="1" ht="59.45" customHeight="1">
      <c r="A14" s="214" t="s">
        <v>220</v>
      </c>
      <c r="B14" s="437" t="s">
        <v>221</v>
      </c>
      <c r="C14" s="438"/>
      <c r="D14" s="248" t="s">
        <v>163</v>
      </c>
      <c r="E14" s="214" t="s">
        <v>222</v>
      </c>
      <c r="F14" s="215">
        <f>G14-L14</f>
        <v>15.625</v>
      </c>
      <c r="G14" s="213">
        <v>16</v>
      </c>
      <c r="H14" s="215">
        <f>G14+L14</f>
        <v>16.375</v>
      </c>
      <c r="I14" s="226">
        <f>H14+L14</f>
        <v>16.75</v>
      </c>
      <c r="J14" s="215">
        <f>I14+L14</f>
        <v>17.125</v>
      </c>
      <c r="K14" s="235">
        <f>J14+L14</f>
        <v>17.5</v>
      </c>
      <c r="L14" s="242">
        <v>0.375</v>
      </c>
      <c r="M14" s="241"/>
      <c r="N14" s="249" t="str">
        <f t="shared" si="3"/>
        <v>ü</v>
      </c>
    </row>
    <row r="15" spans="1:14" s="224" customFormat="1" ht="59.45" customHeight="1">
      <c r="A15" s="214" t="s">
        <v>223</v>
      </c>
      <c r="B15" s="437" t="s">
        <v>224</v>
      </c>
      <c r="C15" s="438"/>
      <c r="D15" s="248" t="s">
        <v>164</v>
      </c>
      <c r="E15" s="214" t="s">
        <v>225</v>
      </c>
      <c r="F15" s="214">
        <f>G15</f>
        <v>8</v>
      </c>
      <c r="G15" s="213">
        <v>8</v>
      </c>
      <c r="H15" s="213">
        <f>G15</f>
        <v>8</v>
      </c>
      <c r="I15" s="213">
        <f t="shared" ref="I15:K15" si="4">H15</f>
        <v>8</v>
      </c>
      <c r="J15" s="213">
        <f t="shared" si="4"/>
        <v>8</v>
      </c>
      <c r="K15" s="233">
        <f t="shared" si="4"/>
        <v>8</v>
      </c>
      <c r="L15" s="240">
        <v>0</v>
      </c>
      <c r="M15" s="249" t="str">
        <f t="shared" ref="M15:M16" si="5">CHAR(252)</f>
        <v>ü</v>
      </c>
      <c r="N15" s="240"/>
    </row>
    <row r="16" spans="1:14" s="224" customFormat="1" ht="59.45" customHeight="1">
      <c r="A16" s="214" t="s">
        <v>226</v>
      </c>
      <c r="B16" s="437" t="s">
        <v>227</v>
      </c>
      <c r="C16" s="438"/>
      <c r="D16" s="248" t="s">
        <v>165</v>
      </c>
      <c r="E16" s="213">
        <v>1</v>
      </c>
      <c r="F16" s="213">
        <f t="shared" ref="F16:F22" si="6">G16-L16</f>
        <v>39</v>
      </c>
      <c r="G16" s="213">
        <v>41</v>
      </c>
      <c r="H16" s="213">
        <f t="shared" ref="H16:H22" si="7">G16+L16</f>
        <v>43</v>
      </c>
      <c r="I16" s="213">
        <f>H16+L16</f>
        <v>45</v>
      </c>
      <c r="J16" s="213">
        <f>I16+L16</f>
        <v>47</v>
      </c>
      <c r="K16" s="233">
        <f>J16+L16</f>
        <v>49</v>
      </c>
      <c r="L16" s="240">
        <v>2</v>
      </c>
      <c r="M16" s="249" t="str">
        <f t="shared" si="5"/>
        <v>ü</v>
      </c>
      <c r="N16" s="241">
        <f>-1/2</f>
        <v>-0.5</v>
      </c>
    </row>
    <row r="17" spans="1:14" s="224" customFormat="1" ht="59.45" customHeight="1">
      <c r="A17" s="214" t="s">
        <v>228</v>
      </c>
      <c r="B17" s="437" t="s">
        <v>229</v>
      </c>
      <c r="C17" s="438"/>
      <c r="D17" s="248" t="s">
        <v>166</v>
      </c>
      <c r="E17" s="216">
        <v>0.75</v>
      </c>
      <c r="F17" s="228">
        <f t="shared" si="6"/>
        <v>28.5</v>
      </c>
      <c r="G17" s="213">
        <v>29</v>
      </c>
      <c r="H17" s="229">
        <f t="shared" si="7"/>
        <v>29.5</v>
      </c>
      <c r="I17" s="230">
        <f>H17+L17</f>
        <v>30</v>
      </c>
      <c r="J17" s="228">
        <f>I17+L17</f>
        <v>30.5</v>
      </c>
      <c r="K17" s="236">
        <f>J17+L17</f>
        <v>31</v>
      </c>
      <c r="L17" s="243">
        <v>0.5</v>
      </c>
      <c r="M17" s="241">
        <v>-0.5</v>
      </c>
      <c r="N17" s="249" t="str">
        <f>CHAR(252)</f>
        <v>ü</v>
      </c>
    </row>
    <row r="18" spans="1:14" s="224" customFormat="1" ht="59.45" customHeight="1">
      <c r="A18" s="214" t="s">
        <v>230</v>
      </c>
      <c r="B18" s="437" t="s">
        <v>231</v>
      </c>
      <c r="C18" s="438"/>
      <c r="D18" s="248" t="s">
        <v>167</v>
      </c>
      <c r="E18" s="216">
        <v>0.75</v>
      </c>
      <c r="F18" s="228">
        <f t="shared" si="6"/>
        <v>23.5</v>
      </c>
      <c r="G18" s="214" t="s">
        <v>232</v>
      </c>
      <c r="H18" s="228">
        <f t="shared" si="7"/>
        <v>25.5</v>
      </c>
      <c r="I18" s="228">
        <f>H18+L18</f>
        <v>26.5</v>
      </c>
      <c r="J18" s="228">
        <f>I18+L18</f>
        <v>27.5</v>
      </c>
      <c r="K18" s="237">
        <f>J18+L18</f>
        <v>28.5</v>
      </c>
      <c r="L18" s="240">
        <v>1</v>
      </c>
      <c r="M18" s="241"/>
      <c r="N18" s="241">
        <f>-1/2</f>
        <v>-0.5</v>
      </c>
    </row>
    <row r="19" spans="1:14" s="224" customFormat="1" ht="59.45" customHeight="1">
      <c r="A19" s="214" t="s">
        <v>233</v>
      </c>
      <c r="B19" s="437" t="s">
        <v>234</v>
      </c>
      <c r="C19" s="438"/>
      <c r="D19" s="248" t="s">
        <v>168</v>
      </c>
      <c r="E19" s="214" t="s">
        <v>235</v>
      </c>
      <c r="F19" s="216">
        <f t="shared" si="6"/>
        <v>14</v>
      </c>
      <c r="G19" s="214" t="s">
        <v>236</v>
      </c>
      <c r="H19" s="228">
        <f t="shared" si="7"/>
        <v>14.5</v>
      </c>
      <c r="I19" s="231">
        <v>14.75</v>
      </c>
      <c r="J19" s="228">
        <f t="shared" ref="J19" si="8">I19+N19</f>
        <v>14.75</v>
      </c>
      <c r="K19" s="238">
        <v>15.25</v>
      </c>
      <c r="L19" s="244">
        <v>0.25</v>
      </c>
      <c r="M19" s="241">
        <v>-0.5</v>
      </c>
      <c r="N19" s="241"/>
    </row>
    <row r="20" spans="1:14" s="224" customFormat="1" ht="59.45" customHeight="1">
      <c r="A20" s="214" t="s">
        <v>57</v>
      </c>
      <c r="B20" s="437" t="s">
        <v>237</v>
      </c>
      <c r="C20" s="438"/>
      <c r="D20" s="248" t="s">
        <v>169</v>
      </c>
      <c r="E20" s="214" t="s">
        <v>235</v>
      </c>
      <c r="F20" s="231">
        <f t="shared" si="6"/>
        <v>17.25</v>
      </c>
      <c r="G20" s="213">
        <v>18</v>
      </c>
      <c r="H20" s="231">
        <f t="shared" si="7"/>
        <v>18.75</v>
      </c>
      <c r="I20" s="228">
        <f>H20+L20</f>
        <v>19.5</v>
      </c>
      <c r="J20" s="231">
        <f>I20+L20</f>
        <v>20.25</v>
      </c>
      <c r="K20" s="233">
        <f>J20+L20</f>
        <v>21</v>
      </c>
      <c r="L20" s="244">
        <v>0.75</v>
      </c>
      <c r="M20" s="240"/>
      <c r="N20" s="241">
        <v>-0.5</v>
      </c>
    </row>
    <row r="21" spans="1:14" s="224" customFormat="1" ht="59.45" customHeight="1">
      <c r="A21" s="214" t="s">
        <v>238</v>
      </c>
      <c r="B21" s="437" t="s">
        <v>239</v>
      </c>
      <c r="C21" s="438"/>
      <c r="D21" s="248" t="s">
        <v>170</v>
      </c>
      <c r="E21" s="214" t="s">
        <v>235</v>
      </c>
      <c r="F21" s="228">
        <f t="shared" si="6"/>
        <v>9</v>
      </c>
      <c r="G21" s="214" t="s">
        <v>240</v>
      </c>
      <c r="H21" s="229">
        <f t="shared" si="7"/>
        <v>10</v>
      </c>
      <c r="I21" s="227">
        <f>H21+L21</f>
        <v>10.5</v>
      </c>
      <c r="J21" s="228">
        <f>I21+L21</f>
        <v>11</v>
      </c>
      <c r="K21" s="235">
        <f>J21+L21</f>
        <v>11.5</v>
      </c>
      <c r="L21" s="243">
        <v>0.5</v>
      </c>
      <c r="M21" s="249" t="str">
        <f t="shared" ref="M21:N24" si="9">CHAR(252)</f>
        <v>ü</v>
      </c>
      <c r="N21" s="241">
        <v>-0.25</v>
      </c>
    </row>
    <row r="22" spans="1:14" s="224" customFormat="1" ht="59.45" customHeight="1">
      <c r="A22" s="214" t="s">
        <v>241</v>
      </c>
      <c r="B22" s="437" t="s">
        <v>242</v>
      </c>
      <c r="C22" s="438"/>
      <c r="D22" s="248" t="s">
        <v>171</v>
      </c>
      <c r="E22" s="214" t="s">
        <v>235</v>
      </c>
      <c r="F22" s="228">
        <f t="shared" si="6"/>
        <v>15.5</v>
      </c>
      <c r="G22" s="213">
        <v>16</v>
      </c>
      <c r="H22" s="229">
        <f t="shared" si="7"/>
        <v>16.5</v>
      </c>
      <c r="I22" s="230">
        <f>H22+L22</f>
        <v>17</v>
      </c>
      <c r="J22" s="228">
        <f>I22+L22</f>
        <v>17.5</v>
      </c>
      <c r="K22" s="236">
        <f>J22+L22</f>
        <v>18</v>
      </c>
      <c r="L22" s="243">
        <v>0.5</v>
      </c>
      <c r="M22" s="249" t="str">
        <f t="shared" si="9"/>
        <v>ü</v>
      </c>
      <c r="N22" s="249" t="str">
        <f t="shared" si="9"/>
        <v>ü</v>
      </c>
    </row>
    <row r="23" spans="1:14" s="224" customFormat="1" ht="59.45" customHeight="1">
      <c r="A23" s="214" t="s">
        <v>243</v>
      </c>
      <c r="B23" s="437" t="s">
        <v>244</v>
      </c>
      <c r="C23" s="438"/>
      <c r="D23" s="248" t="s">
        <v>172</v>
      </c>
      <c r="E23" s="214" t="s">
        <v>213</v>
      </c>
      <c r="F23" s="214">
        <f t="shared" ref="F23:F31" si="10">G23</f>
        <v>1</v>
      </c>
      <c r="G23" s="213">
        <v>1</v>
      </c>
      <c r="H23" s="213">
        <f>G23</f>
        <v>1</v>
      </c>
      <c r="I23" s="213">
        <f t="shared" ref="I23:K23" si="11">H23</f>
        <v>1</v>
      </c>
      <c r="J23" s="213">
        <f t="shared" si="11"/>
        <v>1</v>
      </c>
      <c r="K23" s="233">
        <f t="shared" si="11"/>
        <v>1</v>
      </c>
      <c r="L23" s="240">
        <v>0</v>
      </c>
      <c r="M23" s="249" t="str">
        <f t="shared" si="9"/>
        <v>ü</v>
      </c>
      <c r="N23" s="249" t="str">
        <f t="shared" si="9"/>
        <v>ü</v>
      </c>
    </row>
    <row r="24" spans="1:14" s="224" customFormat="1" ht="59.45" customHeight="1">
      <c r="A24" s="214" t="s">
        <v>245</v>
      </c>
      <c r="B24" s="437" t="s">
        <v>246</v>
      </c>
      <c r="C24" s="438"/>
      <c r="D24" s="248" t="s">
        <v>173</v>
      </c>
      <c r="E24" s="214" t="s">
        <v>247</v>
      </c>
      <c r="F24" s="214">
        <f t="shared" si="10"/>
        <v>2</v>
      </c>
      <c r="G24" s="213">
        <v>2</v>
      </c>
      <c r="H24" s="213">
        <f t="shared" ref="H24:K25" si="12">G24</f>
        <v>2</v>
      </c>
      <c r="I24" s="213">
        <f t="shared" si="12"/>
        <v>2</v>
      </c>
      <c r="J24" s="213">
        <f t="shared" si="12"/>
        <v>2</v>
      </c>
      <c r="K24" s="233">
        <f t="shared" si="12"/>
        <v>2</v>
      </c>
      <c r="L24" s="240">
        <v>0</v>
      </c>
      <c r="M24" s="249" t="str">
        <f t="shared" si="9"/>
        <v>ü</v>
      </c>
      <c r="N24" s="249" t="str">
        <f t="shared" si="9"/>
        <v>ü</v>
      </c>
    </row>
    <row r="25" spans="1:14" s="224" customFormat="1" ht="59.45" customHeight="1">
      <c r="A25" s="214" t="s">
        <v>60</v>
      </c>
      <c r="B25" s="437" t="s">
        <v>248</v>
      </c>
      <c r="C25" s="438"/>
      <c r="D25" s="248" t="s">
        <v>174</v>
      </c>
      <c r="E25" s="214" t="s">
        <v>247</v>
      </c>
      <c r="F25" s="214" t="str">
        <f t="shared" si="10"/>
        <v>1 1/8</v>
      </c>
      <c r="G25" s="214" t="s">
        <v>249</v>
      </c>
      <c r="H25" s="213" t="str">
        <f t="shared" si="12"/>
        <v>1 1/8</v>
      </c>
      <c r="I25" s="213" t="str">
        <f t="shared" si="12"/>
        <v>1 1/8</v>
      </c>
      <c r="J25" s="213" t="str">
        <f t="shared" si="12"/>
        <v>1 1/8</v>
      </c>
      <c r="K25" s="233" t="str">
        <f t="shared" si="12"/>
        <v>1 1/8</v>
      </c>
      <c r="L25" s="240">
        <v>0</v>
      </c>
      <c r="M25" s="241">
        <v>0.125</v>
      </c>
      <c r="N25" s="241">
        <v>0.25</v>
      </c>
    </row>
    <row r="26" spans="1:14" s="224" customFormat="1" ht="59.45" customHeight="1">
      <c r="A26" s="214" t="s">
        <v>250</v>
      </c>
      <c r="B26" s="437" t="s">
        <v>251</v>
      </c>
      <c r="C26" s="438"/>
      <c r="D26" s="248" t="s">
        <v>175</v>
      </c>
      <c r="E26" s="214" t="s">
        <v>247</v>
      </c>
      <c r="F26" s="214">
        <f t="shared" si="10"/>
        <v>6</v>
      </c>
      <c r="G26" s="232">
        <v>6</v>
      </c>
      <c r="H26" s="231">
        <f>G26+L26</f>
        <v>6.25</v>
      </c>
      <c r="I26" s="226">
        <f>H26</f>
        <v>6.25</v>
      </c>
      <c r="J26" s="229">
        <f>I26+L26</f>
        <v>6.5</v>
      </c>
      <c r="K26" s="235">
        <f>J26</f>
        <v>6.5</v>
      </c>
      <c r="L26" s="244">
        <v>0.25</v>
      </c>
      <c r="M26" s="241">
        <v>0.25</v>
      </c>
      <c r="N26" s="241">
        <v>0.25</v>
      </c>
    </row>
    <row r="27" spans="1:14" s="224" customFormat="1" ht="59.45" customHeight="1">
      <c r="A27" s="214" t="s">
        <v>252</v>
      </c>
      <c r="B27" s="437" t="s">
        <v>253</v>
      </c>
      <c r="C27" s="438"/>
      <c r="D27" s="248" t="s">
        <v>176</v>
      </c>
      <c r="E27" s="214" t="s">
        <v>247</v>
      </c>
      <c r="F27" s="214" t="str">
        <f t="shared" si="10"/>
        <v>3 1/4</v>
      </c>
      <c r="G27" s="214" t="s">
        <v>254</v>
      </c>
      <c r="H27" s="213" t="str">
        <f>G27</f>
        <v>3 1/4</v>
      </c>
      <c r="I27" s="213" t="str">
        <f t="shared" ref="I27:K27" si="13">H27</f>
        <v>3 1/4</v>
      </c>
      <c r="J27" s="213" t="str">
        <f t="shared" si="13"/>
        <v>3 1/4</v>
      </c>
      <c r="K27" s="233" t="str">
        <f t="shared" si="13"/>
        <v>3 1/4</v>
      </c>
      <c r="L27" s="240">
        <v>0</v>
      </c>
      <c r="M27" s="249" t="str">
        <f t="shared" ref="M27:N31" si="14">CHAR(252)</f>
        <v>ü</v>
      </c>
      <c r="N27" s="241">
        <v>0.125</v>
      </c>
    </row>
    <row r="28" spans="1:14" s="224" customFormat="1" ht="59.45" customHeight="1">
      <c r="A28" s="214" t="s">
        <v>255</v>
      </c>
      <c r="B28" s="437" t="s">
        <v>256</v>
      </c>
      <c r="C28" s="438"/>
      <c r="D28" s="248" t="s">
        <v>177</v>
      </c>
      <c r="E28" s="214" t="s">
        <v>247</v>
      </c>
      <c r="F28" s="214" t="str">
        <f t="shared" si="10"/>
        <v>1 7/8</v>
      </c>
      <c r="G28" s="214" t="s">
        <v>257</v>
      </c>
      <c r="H28" s="215">
        <f>G28+L28</f>
        <v>2.125</v>
      </c>
      <c r="I28" s="225">
        <f>H28</f>
        <v>2.125</v>
      </c>
      <c r="J28" s="215">
        <f>I28+L28</f>
        <v>2.375</v>
      </c>
      <c r="K28" s="239">
        <f>J28</f>
        <v>2.375</v>
      </c>
      <c r="L28" s="244">
        <v>0.25</v>
      </c>
      <c r="M28" s="249" t="str">
        <f t="shared" si="14"/>
        <v>ü</v>
      </c>
      <c r="N28" s="249" t="str">
        <f t="shared" si="14"/>
        <v>ü</v>
      </c>
    </row>
    <row r="29" spans="1:14" s="224" customFormat="1" ht="59.45" customHeight="1">
      <c r="A29" s="214" t="s">
        <v>258</v>
      </c>
      <c r="B29" s="437" t="s">
        <v>259</v>
      </c>
      <c r="C29" s="438"/>
      <c r="D29" s="248" t="s">
        <v>178</v>
      </c>
      <c r="E29" s="214" t="s">
        <v>247</v>
      </c>
      <c r="F29" s="214">
        <f t="shared" si="10"/>
        <v>6</v>
      </c>
      <c r="G29" s="213">
        <v>6</v>
      </c>
      <c r="H29" s="216">
        <f t="shared" ref="H29:H31" si="15">G29+L29</f>
        <v>6.25</v>
      </c>
      <c r="I29" s="226">
        <f t="shared" ref="I29:I31" si="16">H29</f>
        <v>6.25</v>
      </c>
      <c r="J29" s="229">
        <f t="shared" ref="J29:J31" si="17">I29+L29</f>
        <v>6.5</v>
      </c>
      <c r="K29" s="235">
        <f t="shared" ref="K29:K31" si="18">J29</f>
        <v>6.5</v>
      </c>
      <c r="L29" s="244">
        <v>0.25</v>
      </c>
      <c r="M29" s="249" t="str">
        <f t="shared" si="14"/>
        <v>ü</v>
      </c>
      <c r="N29" s="249" t="str">
        <f t="shared" si="14"/>
        <v>ü</v>
      </c>
    </row>
    <row r="30" spans="1:14" s="224" customFormat="1" ht="59.45" customHeight="1">
      <c r="A30" s="214" t="s">
        <v>260</v>
      </c>
      <c r="B30" s="437" t="s">
        <v>261</v>
      </c>
      <c r="C30" s="438"/>
      <c r="D30" s="248" t="s">
        <v>179</v>
      </c>
      <c r="E30" s="214" t="s">
        <v>247</v>
      </c>
      <c r="F30" s="214">
        <f t="shared" si="10"/>
        <v>6</v>
      </c>
      <c r="G30" s="213">
        <v>6</v>
      </c>
      <c r="H30" s="216">
        <f t="shared" si="15"/>
        <v>6.25</v>
      </c>
      <c r="I30" s="226">
        <f t="shared" si="16"/>
        <v>6.25</v>
      </c>
      <c r="J30" s="229">
        <f t="shared" si="17"/>
        <v>6.5</v>
      </c>
      <c r="K30" s="235">
        <f t="shared" si="18"/>
        <v>6.5</v>
      </c>
      <c r="L30" s="244">
        <v>0.25</v>
      </c>
      <c r="M30" s="249" t="str">
        <f t="shared" si="14"/>
        <v>ü</v>
      </c>
      <c r="N30" s="241">
        <v>-0.125</v>
      </c>
    </row>
    <row r="31" spans="1:14" s="224" customFormat="1" ht="59.45" customHeight="1">
      <c r="A31" s="214" t="s">
        <v>262</v>
      </c>
      <c r="B31" s="437" t="s">
        <v>263</v>
      </c>
      <c r="C31" s="438"/>
      <c r="D31" s="248" t="s">
        <v>180</v>
      </c>
      <c r="E31" s="214" t="s">
        <v>247</v>
      </c>
      <c r="F31" s="214">
        <f t="shared" si="10"/>
        <v>10</v>
      </c>
      <c r="G31" s="213">
        <v>10</v>
      </c>
      <c r="H31" s="216">
        <f t="shared" si="15"/>
        <v>10.25</v>
      </c>
      <c r="I31" s="226">
        <f t="shared" si="16"/>
        <v>10.25</v>
      </c>
      <c r="J31" s="229">
        <f t="shared" si="17"/>
        <v>10.5</v>
      </c>
      <c r="K31" s="235">
        <f t="shared" si="18"/>
        <v>10.5</v>
      </c>
      <c r="L31" s="244">
        <v>0.25</v>
      </c>
      <c r="M31" s="249" t="str">
        <f t="shared" si="14"/>
        <v>ü</v>
      </c>
      <c r="N31" s="241">
        <v>-0.25</v>
      </c>
    </row>
    <row r="32" spans="1:14" ht="16.5" customHeight="1">
      <c r="A32" s="454" t="s">
        <v>264</v>
      </c>
      <c r="B32" s="454"/>
      <c r="C32" s="454"/>
      <c r="D32" s="454"/>
      <c r="E32" s="454"/>
      <c r="F32" s="454"/>
      <c r="G32" s="454"/>
      <c r="H32" s="454"/>
      <c r="I32" s="454"/>
      <c r="J32" s="454"/>
      <c r="K32" s="454"/>
    </row>
    <row r="33" spans="1:13" ht="16.5" customHeight="1">
      <c r="A33" s="217" t="s">
        <v>265</v>
      </c>
      <c r="B33" s="455">
        <v>37703</v>
      </c>
      <c r="C33" s="455"/>
      <c r="D33" s="218"/>
      <c r="E33" s="211"/>
      <c r="F33" s="211"/>
      <c r="G33" s="211"/>
      <c r="H33" s="211"/>
      <c r="I33" s="211"/>
      <c r="J33" s="211"/>
      <c r="K33" s="211"/>
    </row>
    <row r="34" spans="1:13" ht="16.5" customHeight="1">
      <c r="A34" s="456" t="s">
        <v>266</v>
      </c>
      <c r="B34" s="456"/>
      <c r="C34" s="457"/>
      <c r="D34" s="457"/>
      <c r="E34" s="457"/>
      <c r="F34" s="457"/>
      <c r="G34" s="457"/>
      <c r="H34" s="457"/>
      <c r="I34" s="457"/>
      <c r="J34" s="457"/>
      <c r="K34" s="457"/>
      <c r="L34" s="457"/>
      <c r="M34" s="457"/>
    </row>
    <row r="35" spans="1:13" ht="16.5" customHeight="1">
      <c r="A35" s="453">
        <v>1</v>
      </c>
      <c r="B35" s="453"/>
      <c r="C35" s="446" t="s">
        <v>267</v>
      </c>
      <c r="D35" s="446"/>
      <c r="E35" s="446"/>
      <c r="F35" s="446"/>
      <c r="G35" s="446"/>
      <c r="H35" s="446"/>
      <c r="I35" s="446"/>
      <c r="J35" s="446"/>
      <c r="K35" s="446"/>
      <c r="L35" s="446"/>
      <c r="M35" s="446"/>
    </row>
    <row r="36" spans="1:13" ht="16.5" customHeight="1">
      <c r="A36" s="453">
        <v>2</v>
      </c>
      <c r="B36" s="453"/>
      <c r="C36" s="446" t="s">
        <v>268</v>
      </c>
      <c r="D36" s="446"/>
      <c r="E36" s="446"/>
      <c r="F36" s="446"/>
      <c r="G36" s="446"/>
      <c r="H36" s="446"/>
      <c r="I36" s="446"/>
      <c r="J36" s="446"/>
      <c r="K36" s="446"/>
      <c r="L36" s="446"/>
      <c r="M36" s="446"/>
    </row>
    <row r="37" spans="1:13" s="220" customFormat="1" ht="16.5" customHeight="1">
      <c r="A37" s="219"/>
      <c r="B37" s="219">
        <v>1</v>
      </c>
      <c r="C37" s="220" t="s">
        <v>181</v>
      </c>
      <c r="D37" s="221"/>
      <c r="E37" s="221"/>
      <c r="F37" s="221"/>
      <c r="G37" s="221"/>
      <c r="H37" s="221"/>
      <c r="I37" s="221"/>
      <c r="J37" s="221"/>
      <c r="K37" s="221"/>
      <c r="L37" s="221"/>
      <c r="M37" s="221"/>
    </row>
    <row r="38" spans="1:13" s="220" customFormat="1" ht="16.5" customHeight="1">
      <c r="A38" s="219"/>
      <c r="B38" s="219">
        <v>2</v>
      </c>
      <c r="C38" s="220" t="s">
        <v>182</v>
      </c>
      <c r="D38" s="221"/>
      <c r="E38" s="221"/>
      <c r="F38" s="221"/>
      <c r="G38" s="221"/>
      <c r="H38" s="221"/>
      <c r="I38" s="221"/>
      <c r="J38" s="221"/>
      <c r="K38" s="221"/>
      <c r="L38" s="221"/>
      <c r="M38" s="221"/>
    </row>
    <row r="39" spans="1:13" ht="16.5" customHeight="1">
      <c r="A39" s="456" t="s">
        <v>269</v>
      </c>
      <c r="B39" s="456"/>
      <c r="C39" s="456"/>
      <c r="D39" s="456"/>
      <c r="E39" s="456"/>
      <c r="F39" s="456"/>
      <c r="G39" s="456"/>
      <c r="H39" s="456"/>
      <c r="I39" s="456"/>
      <c r="J39" s="456"/>
      <c r="K39" s="456"/>
      <c r="L39" s="456"/>
      <c r="M39" s="456"/>
    </row>
    <row r="40" spans="1:13" ht="16.5" customHeight="1">
      <c r="A40" s="453">
        <v>1</v>
      </c>
      <c r="B40" s="453"/>
      <c r="C40" s="446" t="s">
        <v>270</v>
      </c>
      <c r="D40" s="446"/>
      <c r="E40" s="446"/>
      <c r="F40" s="446"/>
      <c r="G40" s="446"/>
      <c r="H40" s="446"/>
      <c r="I40" s="446"/>
      <c r="J40" s="446"/>
      <c r="K40" s="446"/>
      <c r="L40" s="446"/>
      <c r="M40" s="446"/>
    </row>
    <row r="41" spans="1:13" ht="16.5" customHeight="1">
      <c r="A41" s="453">
        <v>2</v>
      </c>
      <c r="B41" s="453"/>
      <c r="C41" s="446" t="s">
        <v>271</v>
      </c>
      <c r="D41" s="446"/>
      <c r="E41" s="446"/>
      <c r="F41" s="446"/>
      <c r="G41" s="446"/>
      <c r="H41" s="446"/>
      <c r="I41" s="446"/>
      <c r="J41" s="446"/>
      <c r="K41" s="446"/>
      <c r="L41" s="446"/>
      <c r="M41" s="446"/>
    </row>
    <row r="42" spans="1:13" ht="16.5" customHeight="1">
      <c r="A42" s="453">
        <v>3</v>
      </c>
      <c r="B42" s="453"/>
      <c r="C42" s="446" t="s">
        <v>272</v>
      </c>
      <c r="D42" s="446"/>
      <c r="E42" s="446"/>
      <c r="F42" s="446"/>
      <c r="G42" s="446"/>
      <c r="H42" s="446"/>
      <c r="I42" s="446"/>
      <c r="J42" s="446"/>
      <c r="K42" s="446"/>
      <c r="L42" s="446"/>
      <c r="M42" s="446"/>
    </row>
    <row r="43" spans="1:13" s="220" customFormat="1" ht="16.5" customHeight="1">
      <c r="A43" s="219"/>
      <c r="B43" s="219">
        <v>1</v>
      </c>
      <c r="C43" s="220" t="s">
        <v>183</v>
      </c>
      <c r="D43" s="221"/>
      <c r="E43" s="221"/>
      <c r="F43" s="221"/>
      <c r="G43" s="221"/>
      <c r="H43" s="221"/>
      <c r="I43" s="221"/>
      <c r="J43" s="221"/>
      <c r="K43" s="221"/>
      <c r="L43" s="221"/>
      <c r="M43" s="221"/>
    </row>
    <row r="44" spans="1:13" s="220" customFormat="1" ht="16.5" customHeight="1">
      <c r="A44" s="219"/>
      <c r="B44" s="219">
        <v>2</v>
      </c>
      <c r="C44" s="220" t="s">
        <v>184</v>
      </c>
      <c r="D44" s="221"/>
      <c r="E44" s="221"/>
      <c r="F44" s="221"/>
      <c r="G44" s="221"/>
      <c r="H44" s="221"/>
      <c r="I44" s="221"/>
      <c r="J44" s="221"/>
      <c r="K44" s="221"/>
      <c r="L44" s="221"/>
      <c r="M44" s="221"/>
    </row>
    <row r="45" spans="1:13" s="220" customFormat="1" ht="16.5" customHeight="1">
      <c r="A45" s="219"/>
      <c r="B45" s="219">
        <v>3</v>
      </c>
      <c r="C45" s="220" t="s">
        <v>185</v>
      </c>
      <c r="D45" s="221"/>
      <c r="E45" s="221"/>
      <c r="F45" s="221"/>
      <c r="G45" s="221"/>
      <c r="H45" s="221"/>
      <c r="I45" s="221"/>
      <c r="J45" s="221"/>
      <c r="K45" s="221"/>
      <c r="L45" s="221"/>
      <c r="M45" s="221"/>
    </row>
    <row r="46" spans="1:13" ht="16.5" customHeight="1">
      <c r="A46" s="468" t="s">
        <v>273</v>
      </c>
      <c r="B46" s="468"/>
      <c r="C46" s="457"/>
      <c r="D46" s="457"/>
      <c r="E46" s="457"/>
      <c r="F46" s="457"/>
      <c r="G46" s="457"/>
      <c r="H46" s="457"/>
      <c r="I46" s="457"/>
      <c r="J46" s="457"/>
      <c r="K46" s="457"/>
      <c r="L46" s="457"/>
      <c r="M46" s="457"/>
    </row>
    <row r="47" spans="1:13" ht="16.5" customHeight="1">
      <c r="A47" s="469">
        <v>1</v>
      </c>
      <c r="B47" s="469"/>
      <c r="C47" s="222" t="s">
        <v>274</v>
      </c>
      <c r="D47" s="222" t="s">
        <v>186</v>
      </c>
      <c r="E47" s="222"/>
      <c r="F47" s="222"/>
      <c r="G47" s="222"/>
      <c r="H47" s="222"/>
      <c r="I47" s="222"/>
      <c r="J47" s="222"/>
      <c r="K47" s="222"/>
      <c r="L47" s="222"/>
      <c r="M47" s="222"/>
    </row>
    <row r="48" spans="1:13" ht="16.5" customHeight="1">
      <c r="A48" s="456" t="s">
        <v>275</v>
      </c>
      <c r="B48" s="456"/>
      <c r="C48" s="456"/>
      <c r="D48" s="456"/>
      <c r="E48" s="456"/>
      <c r="F48" s="456"/>
      <c r="G48" s="456"/>
      <c r="H48" s="456"/>
      <c r="I48" s="456"/>
      <c r="J48" s="456"/>
      <c r="K48" s="456"/>
      <c r="L48" s="456"/>
      <c r="M48" s="456"/>
    </row>
    <row r="49" spans="1:13" ht="16.5" customHeight="1">
      <c r="A49" s="458"/>
      <c r="B49" s="458"/>
      <c r="C49" s="458"/>
      <c r="D49" s="458"/>
      <c r="E49" s="458"/>
      <c r="F49" s="458"/>
      <c r="G49" s="458"/>
      <c r="H49" s="458"/>
      <c r="I49" s="458"/>
      <c r="J49" s="458"/>
      <c r="K49" s="458"/>
      <c r="L49" s="458"/>
      <c r="M49" s="458"/>
    </row>
    <row r="50" spans="1:13" ht="16.5" customHeight="1">
      <c r="A50" s="459" t="s">
        <v>276</v>
      </c>
      <c r="B50" s="459"/>
      <c r="C50" s="459"/>
      <c r="D50" s="459"/>
      <c r="E50" s="459"/>
      <c r="F50" s="459"/>
      <c r="G50" s="459"/>
      <c r="H50" s="459"/>
      <c r="I50" s="459"/>
      <c r="J50" s="459"/>
      <c r="K50" s="459"/>
      <c r="L50" s="459"/>
    </row>
    <row r="51" spans="1:13" ht="16.5" customHeight="1">
      <c r="A51" s="223"/>
      <c r="B51" s="223"/>
      <c r="C51" s="208" t="s">
        <v>187</v>
      </c>
      <c r="D51" s="223"/>
      <c r="E51" s="223"/>
      <c r="F51" s="223"/>
      <c r="G51" s="223"/>
      <c r="H51" s="223"/>
      <c r="I51" s="223"/>
      <c r="J51" s="223"/>
      <c r="K51" s="223"/>
      <c r="L51" s="223"/>
    </row>
    <row r="52" spans="1:13" ht="243" customHeight="1"/>
    <row r="53" spans="1:13" ht="240.95" customHeight="1"/>
    <row r="54" spans="1:13" ht="246.95" customHeight="1"/>
  </sheetData>
  <mergeCells count="65">
    <mergeCell ref="A49:M49"/>
    <mergeCell ref="A50:L50"/>
    <mergeCell ref="A7:A8"/>
    <mergeCell ref="B7:D8"/>
    <mergeCell ref="E7:E8"/>
    <mergeCell ref="F7:F8"/>
    <mergeCell ref="G7:G8"/>
    <mergeCell ref="H7:H8"/>
    <mergeCell ref="I7:I8"/>
    <mergeCell ref="A42:B42"/>
    <mergeCell ref="C42:M42"/>
    <mergeCell ref="A46:B46"/>
    <mergeCell ref="C46:M46"/>
    <mergeCell ref="A47:B47"/>
    <mergeCell ref="A48:M48"/>
    <mergeCell ref="A36:B36"/>
    <mergeCell ref="C36:M36"/>
    <mergeCell ref="A39:M39"/>
    <mergeCell ref="A40:B40"/>
    <mergeCell ref="C40:M40"/>
    <mergeCell ref="A41:B41"/>
    <mergeCell ref="C41:M41"/>
    <mergeCell ref="A35:B35"/>
    <mergeCell ref="C35:M35"/>
    <mergeCell ref="B25:C25"/>
    <mergeCell ref="B26:C26"/>
    <mergeCell ref="B27:C27"/>
    <mergeCell ref="B28:C28"/>
    <mergeCell ref="B29:C29"/>
    <mergeCell ref="B30:C30"/>
    <mergeCell ref="B31:C31"/>
    <mergeCell ref="A32:K32"/>
    <mergeCell ref="B33:C33"/>
    <mergeCell ref="A34:B34"/>
    <mergeCell ref="C34:M34"/>
    <mergeCell ref="B12:C12"/>
    <mergeCell ref="J7:J8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1:N1"/>
    <mergeCell ref="A2:N2"/>
    <mergeCell ref="B9:C9"/>
    <mergeCell ref="B10:C10"/>
    <mergeCell ref="B11:C11"/>
    <mergeCell ref="L7:L8"/>
    <mergeCell ref="M7:N7"/>
    <mergeCell ref="A6:N6"/>
    <mergeCell ref="J3:N3"/>
    <mergeCell ref="J4:N4"/>
    <mergeCell ref="J5:N5"/>
    <mergeCell ref="K7:K8"/>
    <mergeCell ref="B3:C3"/>
    <mergeCell ref="B4:C4"/>
    <mergeCell ref="G4:H4"/>
    <mergeCell ref="B5:C5"/>
  </mergeCells>
  <printOptions horizontalCentered="1" verticalCentered="1"/>
  <pageMargins left="0.2" right="0.2" top="0.25" bottom="0.25" header="0.3" footer="0.3"/>
  <pageSetup paperSize="9" scale="50" fitToHeight="0" orientation="landscape" r:id="rId1"/>
  <rowBreaks count="2" manualBreakCount="2">
    <brk id="19" max="13" man="1"/>
    <brk id="31" max="11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1"/>
  <sheetViews>
    <sheetView zoomScaleNormal="100" zoomScaleSheetLayoutView="85" zoomScalePageLayoutView="70" workbookViewId="0">
      <selection activeCell="C19" sqref="C19:F19"/>
    </sheetView>
  </sheetViews>
  <sheetFormatPr defaultColWidth="9.85546875" defaultRowHeight="15.75"/>
  <cols>
    <col min="1" max="1" width="5.42578125" style="161" bestFit="1" customWidth="1"/>
    <col min="2" max="2" width="17.7109375" style="161" customWidth="1"/>
    <col min="3" max="3" width="10.5703125" style="161" customWidth="1"/>
    <col min="4" max="4" width="20" style="161" customWidth="1"/>
    <col min="5" max="5" width="2.28515625" style="161" customWidth="1"/>
    <col min="6" max="6" width="15.85546875" style="161" customWidth="1"/>
    <col min="7" max="7" width="19.28515625" style="161" customWidth="1"/>
    <col min="8" max="8" width="45.5703125" style="161" customWidth="1"/>
    <col min="9" max="254" width="9.85546875" style="161"/>
    <col min="255" max="255" width="3.85546875" style="161" customWidth="1"/>
    <col min="256" max="257" width="9.5703125" style="161" customWidth="1"/>
    <col min="258" max="259" width="14.7109375" style="161" customWidth="1"/>
    <col min="260" max="260" width="0" style="161" hidden="1" customWidth="1"/>
    <col min="261" max="267" width="9.5703125" style="161" customWidth="1"/>
    <col min="268" max="510" width="9.85546875" style="161"/>
    <col min="511" max="511" width="3.85546875" style="161" customWidth="1"/>
    <col min="512" max="513" width="9.5703125" style="161" customWidth="1"/>
    <col min="514" max="515" width="14.7109375" style="161" customWidth="1"/>
    <col min="516" max="516" width="0" style="161" hidden="1" customWidth="1"/>
    <col min="517" max="523" width="9.5703125" style="161" customWidth="1"/>
    <col min="524" max="766" width="9.85546875" style="161"/>
    <col min="767" max="767" width="3.85546875" style="161" customWidth="1"/>
    <col min="768" max="769" width="9.5703125" style="161" customWidth="1"/>
    <col min="770" max="771" width="14.7109375" style="161" customWidth="1"/>
    <col min="772" max="772" width="0" style="161" hidden="1" customWidth="1"/>
    <col min="773" max="779" width="9.5703125" style="161" customWidth="1"/>
    <col min="780" max="1022" width="9.85546875" style="161"/>
    <col min="1023" max="1023" width="3.85546875" style="161" customWidth="1"/>
    <col min="1024" max="1025" width="9.5703125" style="161" customWidth="1"/>
    <col min="1026" max="1027" width="14.7109375" style="161" customWidth="1"/>
    <col min="1028" max="1028" width="0" style="161" hidden="1" customWidth="1"/>
    <col min="1029" max="1035" width="9.5703125" style="161" customWidth="1"/>
    <col min="1036" max="1278" width="9.85546875" style="161"/>
    <col min="1279" max="1279" width="3.85546875" style="161" customWidth="1"/>
    <col min="1280" max="1281" width="9.5703125" style="161" customWidth="1"/>
    <col min="1282" max="1283" width="14.7109375" style="161" customWidth="1"/>
    <col min="1284" max="1284" width="0" style="161" hidden="1" customWidth="1"/>
    <col min="1285" max="1291" width="9.5703125" style="161" customWidth="1"/>
    <col min="1292" max="1534" width="9.85546875" style="161"/>
    <col min="1535" max="1535" width="3.85546875" style="161" customWidth="1"/>
    <col min="1536" max="1537" width="9.5703125" style="161" customWidth="1"/>
    <col min="1538" max="1539" width="14.7109375" style="161" customWidth="1"/>
    <col min="1540" max="1540" width="0" style="161" hidden="1" customWidth="1"/>
    <col min="1541" max="1547" width="9.5703125" style="161" customWidth="1"/>
    <col min="1548" max="1790" width="9.85546875" style="161"/>
    <col min="1791" max="1791" width="3.85546875" style="161" customWidth="1"/>
    <col min="1792" max="1793" width="9.5703125" style="161" customWidth="1"/>
    <col min="1794" max="1795" width="14.7109375" style="161" customWidth="1"/>
    <col min="1796" max="1796" width="0" style="161" hidden="1" customWidth="1"/>
    <col min="1797" max="1803" width="9.5703125" style="161" customWidth="1"/>
    <col min="1804" max="2046" width="9.85546875" style="161"/>
    <col min="2047" max="2047" width="3.85546875" style="161" customWidth="1"/>
    <col min="2048" max="2049" width="9.5703125" style="161" customWidth="1"/>
    <col min="2050" max="2051" width="14.7109375" style="161" customWidth="1"/>
    <col min="2052" max="2052" width="0" style="161" hidden="1" customWidth="1"/>
    <col min="2053" max="2059" width="9.5703125" style="161" customWidth="1"/>
    <col min="2060" max="2302" width="9.85546875" style="161"/>
    <col min="2303" max="2303" width="3.85546875" style="161" customWidth="1"/>
    <col min="2304" max="2305" width="9.5703125" style="161" customWidth="1"/>
    <col min="2306" max="2307" width="14.7109375" style="161" customWidth="1"/>
    <col min="2308" max="2308" width="0" style="161" hidden="1" customWidth="1"/>
    <col min="2309" max="2315" width="9.5703125" style="161" customWidth="1"/>
    <col min="2316" max="2558" width="9.85546875" style="161"/>
    <col min="2559" max="2559" width="3.85546875" style="161" customWidth="1"/>
    <col min="2560" max="2561" width="9.5703125" style="161" customWidth="1"/>
    <col min="2562" max="2563" width="14.7109375" style="161" customWidth="1"/>
    <col min="2564" max="2564" width="0" style="161" hidden="1" customWidth="1"/>
    <col min="2565" max="2571" width="9.5703125" style="161" customWidth="1"/>
    <col min="2572" max="2814" width="9.85546875" style="161"/>
    <col min="2815" max="2815" width="3.85546875" style="161" customWidth="1"/>
    <col min="2816" max="2817" width="9.5703125" style="161" customWidth="1"/>
    <col min="2818" max="2819" width="14.7109375" style="161" customWidth="1"/>
    <col min="2820" max="2820" width="0" style="161" hidden="1" customWidth="1"/>
    <col min="2821" max="2827" width="9.5703125" style="161" customWidth="1"/>
    <col min="2828" max="3070" width="9.85546875" style="161"/>
    <col min="3071" max="3071" width="3.85546875" style="161" customWidth="1"/>
    <col min="3072" max="3073" width="9.5703125" style="161" customWidth="1"/>
    <col min="3074" max="3075" width="14.7109375" style="161" customWidth="1"/>
    <col min="3076" max="3076" width="0" style="161" hidden="1" customWidth="1"/>
    <col min="3077" max="3083" width="9.5703125" style="161" customWidth="1"/>
    <col min="3084" max="3326" width="9.85546875" style="161"/>
    <col min="3327" max="3327" width="3.85546875" style="161" customWidth="1"/>
    <col min="3328" max="3329" width="9.5703125" style="161" customWidth="1"/>
    <col min="3330" max="3331" width="14.7109375" style="161" customWidth="1"/>
    <col min="3332" max="3332" width="0" style="161" hidden="1" customWidth="1"/>
    <col min="3333" max="3339" width="9.5703125" style="161" customWidth="1"/>
    <col min="3340" max="3582" width="9.85546875" style="161"/>
    <col min="3583" max="3583" width="3.85546875" style="161" customWidth="1"/>
    <col min="3584" max="3585" width="9.5703125" style="161" customWidth="1"/>
    <col min="3586" max="3587" width="14.7109375" style="161" customWidth="1"/>
    <col min="3588" max="3588" width="0" style="161" hidden="1" customWidth="1"/>
    <col min="3589" max="3595" width="9.5703125" style="161" customWidth="1"/>
    <col min="3596" max="3838" width="9.85546875" style="161"/>
    <col min="3839" max="3839" width="3.85546875" style="161" customWidth="1"/>
    <col min="3840" max="3841" width="9.5703125" style="161" customWidth="1"/>
    <col min="3842" max="3843" width="14.7109375" style="161" customWidth="1"/>
    <col min="3844" max="3844" width="0" style="161" hidden="1" customWidth="1"/>
    <col min="3845" max="3851" width="9.5703125" style="161" customWidth="1"/>
    <col min="3852" max="4094" width="9.85546875" style="161"/>
    <col min="4095" max="4095" width="3.85546875" style="161" customWidth="1"/>
    <col min="4096" max="4097" width="9.5703125" style="161" customWidth="1"/>
    <col min="4098" max="4099" width="14.7109375" style="161" customWidth="1"/>
    <col min="4100" max="4100" width="0" style="161" hidden="1" customWidth="1"/>
    <col min="4101" max="4107" width="9.5703125" style="161" customWidth="1"/>
    <col min="4108" max="4350" width="9.85546875" style="161"/>
    <col min="4351" max="4351" width="3.85546875" style="161" customWidth="1"/>
    <col min="4352" max="4353" width="9.5703125" style="161" customWidth="1"/>
    <col min="4354" max="4355" width="14.7109375" style="161" customWidth="1"/>
    <col min="4356" max="4356" width="0" style="161" hidden="1" customWidth="1"/>
    <col min="4357" max="4363" width="9.5703125" style="161" customWidth="1"/>
    <col min="4364" max="4606" width="9.85546875" style="161"/>
    <col min="4607" max="4607" width="3.85546875" style="161" customWidth="1"/>
    <col min="4608" max="4609" width="9.5703125" style="161" customWidth="1"/>
    <col min="4610" max="4611" width="14.7109375" style="161" customWidth="1"/>
    <col min="4612" max="4612" width="0" style="161" hidden="1" customWidth="1"/>
    <col min="4613" max="4619" width="9.5703125" style="161" customWidth="1"/>
    <col min="4620" max="4862" width="9.85546875" style="161"/>
    <col min="4863" max="4863" width="3.85546875" style="161" customWidth="1"/>
    <col min="4864" max="4865" width="9.5703125" style="161" customWidth="1"/>
    <col min="4866" max="4867" width="14.7109375" style="161" customWidth="1"/>
    <col min="4868" max="4868" width="0" style="161" hidden="1" customWidth="1"/>
    <col min="4869" max="4875" width="9.5703125" style="161" customWidth="1"/>
    <col min="4876" max="5118" width="9.85546875" style="161"/>
    <col min="5119" max="5119" width="3.85546875" style="161" customWidth="1"/>
    <col min="5120" max="5121" width="9.5703125" style="161" customWidth="1"/>
    <col min="5122" max="5123" width="14.7109375" style="161" customWidth="1"/>
    <col min="5124" max="5124" width="0" style="161" hidden="1" customWidth="1"/>
    <col min="5125" max="5131" width="9.5703125" style="161" customWidth="1"/>
    <col min="5132" max="5374" width="9.85546875" style="161"/>
    <col min="5375" max="5375" width="3.85546875" style="161" customWidth="1"/>
    <col min="5376" max="5377" width="9.5703125" style="161" customWidth="1"/>
    <col min="5378" max="5379" width="14.7109375" style="161" customWidth="1"/>
    <col min="5380" max="5380" width="0" style="161" hidden="1" customWidth="1"/>
    <col min="5381" max="5387" width="9.5703125" style="161" customWidth="1"/>
    <col min="5388" max="5630" width="9.85546875" style="161"/>
    <col min="5631" max="5631" width="3.85546875" style="161" customWidth="1"/>
    <col min="5632" max="5633" width="9.5703125" style="161" customWidth="1"/>
    <col min="5634" max="5635" width="14.7109375" style="161" customWidth="1"/>
    <col min="5636" max="5636" width="0" style="161" hidden="1" customWidth="1"/>
    <col min="5637" max="5643" width="9.5703125" style="161" customWidth="1"/>
    <col min="5644" max="5886" width="9.85546875" style="161"/>
    <col min="5887" max="5887" width="3.85546875" style="161" customWidth="1"/>
    <col min="5888" max="5889" width="9.5703125" style="161" customWidth="1"/>
    <col min="5890" max="5891" width="14.7109375" style="161" customWidth="1"/>
    <col min="5892" max="5892" width="0" style="161" hidden="1" customWidth="1"/>
    <col min="5893" max="5899" width="9.5703125" style="161" customWidth="1"/>
    <col min="5900" max="6142" width="9.85546875" style="161"/>
    <col min="6143" max="6143" width="3.85546875" style="161" customWidth="1"/>
    <col min="6144" max="6145" width="9.5703125" style="161" customWidth="1"/>
    <col min="6146" max="6147" width="14.7109375" style="161" customWidth="1"/>
    <col min="6148" max="6148" width="0" style="161" hidden="1" customWidth="1"/>
    <col min="6149" max="6155" width="9.5703125" style="161" customWidth="1"/>
    <col min="6156" max="6398" width="9.85546875" style="161"/>
    <col min="6399" max="6399" width="3.85546875" style="161" customWidth="1"/>
    <col min="6400" max="6401" width="9.5703125" style="161" customWidth="1"/>
    <col min="6402" max="6403" width="14.7109375" style="161" customWidth="1"/>
    <col min="6404" max="6404" width="0" style="161" hidden="1" customWidth="1"/>
    <col min="6405" max="6411" width="9.5703125" style="161" customWidth="1"/>
    <col min="6412" max="6654" width="9.85546875" style="161"/>
    <col min="6655" max="6655" width="3.85546875" style="161" customWidth="1"/>
    <col min="6656" max="6657" width="9.5703125" style="161" customWidth="1"/>
    <col min="6658" max="6659" width="14.7109375" style="161" customWidth="1"/>
    <col min="6660" max="6660" width="0" style="161" hidden="1" customWidth="1"/>
    <col min="6661" max="6667" width="9.5703125" style="161" customWidth="1"/>
    <col min="6668" max="6910" width="9.85546875" style="161"/>
    <col min="6911" max="6911" width="3.85546875" style="161" customWidth="1"/>
    <col min="6912" max="6913" width="9.5703125" style="161" customWidth="1"/>
    <col min="6914" max="6915" width="14.7109375" style="161" customWidth="1"/>
    <col min="6916" max="6916" width="0" style="161" hidden="1" customWidth="1"/>
    <col min="6917" max="6923" width="9.5703125" style="161" customWidth="1"/>
    <col min="6924" max="7166" width="9.85546875" style="161"/>
    <col min="7167" max="7167" width="3.85546875" style="161" customWidth="1"/>
    <col min="7168" max="7169" width="9.5703125" style="161" customWidth="1"/>
    <col min="7170" max="7171" width="14.7109375" style="161" customWidth="1"/>
    <col min="7172" max="7172" width="0" style="161" hidden="1" customWidth="1"/>
    <col min="7173" max="7179" width="9.5703125" style="161" customWidth="1"/>
    <col min="7180" max="7422" width="9.85546875" style="161"/>
    <col min="7423" max="7423" width="3.85546875" style="161" customWidth="1"/>
    <col min="7424" max="7425" width="9.5703125" style="161" customWidth="1"/>
    <col min="7426" max="7427" width="14.7109375" style="161" customWidth="1"/>
    <col min="7428" max="7428" width="0" style="161" hidden="1" customWidth="1"/>
    <col min="7429" max="7435" width="9.5703125" style="161" customWidth="1"/>
    <col min="7436" max="7678" width="9.85546875" style="161"/>
    <col min="7679" max="7679" width="3.85546875" style="161" customWidth="1"/>
    <col min="7680" max="7681" width="9.5703125" style="161" customWidth="1"/>
    <col min="7682" max="7683" width="14.7109375" style="161" customWidth="1"/>
    <col min="7684" max="7684" width="0" style="161" hidden="1" customWidth="1"/>
    <col min="7685" max="7691" width="9.5703125" style="161" customWidth="1"/>
    <col min="7692" max="7934" width="9.85546875" style="161"/>
    <col min="7935" max="7935" width="3.85546875" style="161" customWidth="1"/>
    <col min="7936" max="7937" width="9.5703125" style="161" customWidth="1"/>
    <col min="7938" max="7939" width="14.7109375" style="161" customWidth="1"/>
    <col min="7940" max="7940" width="0" style="161" hidden="1" customWidth="1"/>
    <col min="7941" max="7947" width="9.5703125" style="161" customWidth="1"/>
    <col min="7948" max="8190" width="9.85546875" style="161"/>
    <col min="8191" max="8191" width="3.85546875" style="161" customWidth="1"/>
    <col min="8192" max="8193" width="9.5703125" style="161" customWidth="1"/>
    <col min="8194" max="8195" width="14.7109375" style="161" customWidth="1"/>
    <col min="8196" max="8196" width="0" style="161" hidden="1" customWidth="1"/>
    <col min="8197" max="8203" width="9.5703125" style="161" customWidth="1"/>
    <col min="8204" max="8446" width="9.85546875" style="161"/>
    <col min="8447" max="8447" width="3.85546875" style="161" customWidth="1"/>
    <col min="8448" max="8449" width="9.5703125" style="161" customWidth="1"/>
    <col min="8450" max="8451" width="14.7109375" style="161" customWidth="1"/>
    <col min="8452" max="8452" width="0" style="161" hidden="1" customWidth="1"/>
    <col min="8453" max="8459" width="9.5703125" style="161" customWidth="1"/>
    <col min="8460" max="8702" width="9.85546875" style="161"/>
    <col min="8703" max="8703" width="3.85546875" style="161" customWidth="1"/>
    <col min="8704" max="8705" width="9.5703125" style="161" customWidth="1"/>
    <col min="8706" max="8707" width="14.7109375" style="161" customWidth="1"/>
    <col min="8708" max="8708" width="0" style="161" hidden="1" customWidth="1"/>
    <col min="8709" max="8715" width="9.5703125" style="161" customWidth="1"/>
    <col min="8716" max="8958" width="9.85546875" style="161"/>
    <col min="8959" max="8959" width="3.85546875" style="161" customWidth="1"/>
    <col min="8960" max="8961" width="9.5703125" style="161" customWidth="1"/>
    <col min="8962" max="8963" width="14.7109375" style="161" customWidth="1"/>
    <col min="8964" max="8964" width="0" style="161" hidden="1" customWidth="1"/>
    <col min="8965" max="8971" width="9.5703125" style="161" customWidth="1"/>
    <col min="8972" max="9214" width="9.85546875" style="161"/>
    <col min="9215" max="9215" width="3.85546875" style="161" customWidth="1"/>
    <col min="9216" max="9217" width="9.5703125" style="161" customWidth="1"/>
    <col min="9218" max="9219" width="14.7109375" style="161" customWidth="1"/>
    <col min="9220" max="9220" width="0" style="161" hidden="1" customWidth="1"/>
    <col min="9221" max="9227" width="9.5703125" style="161" customWidth="1"/>
    <col min="9228" max="9470" width="9.85546875" style="161"/>
    <col min="9471" max="9471" width="3.85546875" style="161" customWidth="1"/>
    <col min="9472" max="9473" width="9.5703125" style="161" customWidth="1"/>
    <col min="9474" max="9475" width="14.7109375" style="161" customWidth="1"/>
    <col min="9476" max="9476" width="0" style="161" hidden="1" customWidth="1"/>
    <col min="9477" max="9483" width="9.5703125" style="161" customWidth="1"/>
    <col min="9484" max="9726" width="9.85546875" style="161"/>
    <col min="9727" max="9727" width="3.85546875" style="161" customWidth="1"/>
    <col min="9728" max="9729" width="9.5703125" style="161" customWidth="1"/>
    <col min="9730" max="9731" width="14.7109375" style="161" customWidth="1"/>
    <col min="9732" max="9732" width="0" style="161" hidden="1" customWidth="1"/>
    <col min="9733" max="9739" width="9.5703125" style="161" customWidth="1"/>
    <col min="9740" max="9982" width="9.85546875" style="161"/>
    <col min="9983" max="9983" width="3.85546875" style="161" customWidth="1"/>
    <col min="9984" max="9985" width="9.5703125" style="161" customWidth="1"/>
    <col min="9986" max="9987" width="14.7109375" style="161" customWidth="1"/>
    <col min="9988" max="9988" width="0" style="161" hidden="1" customWidth="1"/>
    <col min="9989" max="9995" width="9.5703125" style="161" customWidth="1"/>
    <col min="9996" max="10238" width="9.85546875" style="161"/>
    <col min="10239" max="10239" width="3.85546875" style="161" customWidth="1"/>
    <col min="10240" max="10241" width="9.5703125" style="161" customWidth="1"/>
    <col min="10242" max="10243" width="14.7109375" style="161" customWidth="1"/>
    <col min="10244" max="10244" width="0" style="161" hidden="1" customWidth="1"/>
    <col min="10245" max="10251" width="9.5703125" style="161" customWidth="1"/>
    <col min="10252" max="10494" width="9.85546875" style="161"/>
    <col min="10495" max="10495" width="3.85546875" style="161" customWidth="1"/>
    <col min="10496" max="10497" width="9.5703125" style="161" customWidth="1"/>
    <col min="10498" max="10499" width="14.7109375" style="161" customWidth="1"/>
    <col min="10500" max="10500" width="0" style="161" hidden="1" customWidth="1"/>
    <col min="10501" max="10507" width="9.5703125" style="161" customWidth="1"/>
    <col min="10508" max="10750" width="9.85546875" style="161"/>
    <col min="10751" max="10751" width="3.85546875" style="161" customWidth="1"/>
    <col min="10752" max="10753" width="9.5703125" style="161" customWidth="1"/>
    <col min="10754" max="10755" width="14.7109375" style="161" customWidth="1"/>
    <col min="10756" max="10756" width="0" style="161" hidden="1" customWidth="1"/>
    <col min="10757" max="10763" width="9.5703125" style="161" customWidth="1"/>
    <col min="10764" max="11006" width="9.85546875" style="161"/>
    <col min="11007" max="11007" width="3.85546875" style="161" customWidth="1"/>
    <col min="11008" max="11009" width="9.5703125" style="161" customWidth="1"/>
    <col min="11010" max="11011" width="14.7109375" style="161" customWidth="1"/>
    <col min="11012" max="11012" width="0" style="161" hidden="1" customWidth="1"/>
    <col min="11013" max="11019" width="9.5703125" style="161" customWidth="1"/>
    <col min="11020" max="11262" width="9.85546875" style="161"/>
    <col min="11263" max="11263" width="3.85546875" style="161" customWidth="1"/>
    <col min="11264" max="11265" width="9.5703125" style="161" customWidth="1"/>
    <col min="11266" max="11267" width="14.7109375" style="161" customWidth="1"/>
    <col min="11268" max="11268" width="0" style="161" hidden="1" customWidth="1"/>
    <col min="11269" max="11275" width="9.5703125" style="161" customWidth="1"/>
    <col min="11276" max="11518" width="9.85546875" style="161"/>
    <col min="11519" max="11519" width="3.85546875" style="161" customWidth="1"/>
    <col min="11520" max="11521" width="9.5703125" style="161" customWidth="1"/>
    <col min="11522" max="11523" width="14.7109375" style="161" customWidth="1"/>
    <col min="11524" max="11524" width="0" style="161" hidden="1" customWidth="1"/>
    <col min="11525" max="11531" width="9.5703125" style="161" customWidth="1"/>
    <col min="11532" max="11774" width="9.85546875" style="161"/>
    <col min="11775" max="11775" width="3.85546875" style="161" customWidth="1"/>
    <col min="11776" max="11777" width="9.5703125" style="161" customWidth="1"/>
    <col min="11778" max="11779" width="14.7109375" style="161" customWidth="1"/>
    <col min="11780" max="11780" width="0" style="161" hidden="1" customWidth="1"/>
    <col min="11781" max="11787" width="9.5703125" style="161" customWidth="1"/>
    <col min="11788" max="12030" width="9.85546875" style="161"/>
    <col min="12031" max="12031" width="3.85546875" style="161" customWidth="1"/>
    <col min="12032" max="12033" width="9.5703125" style="161" customWidth="1"/>
    <col min="12034" max="12035" width="14.7109375" style="161" customWidth="1"/>
    <col min="12036" max="12036" width="0" style="161" hidden="1" customWidth="1"/>
    <col min="12037" max="12043" width="9.5703125" style="161" customWidth="1"/>
    <col min="12044" max="12286" width="9.85546875" style="161"/>
    <col min="12287" max="12287" width="3.85546875" style="161" customWidth="1"/>
    <col min="12288" max="12289" width="9.5703125" style="161" customWidth="1"/>
    <col min="12290" max="12291" width="14.7109375" style="161" customWidth="1"/>
    <col min="12292" max="12292" width="0" style="161" hidden="1" customWidth="1"/>
    <col min="12293" max="12299" width="9.5703125" style="161" customWidth="1"/>
    <col min="12300" max="12542" width="9.85546875" style="161"/>
    <col min="12543" max="12543" width="3.85546875" style="161" customWidth="1"/>
    <col min="12544" max="12545" width="9.5703125" style="161" customWidth="1"/>
    <col min="12546" max="12547" width="14.7109375" style="161" customWidth="1"/>
    <col min="12548" max="12548" width="0" style="161" hidden="1" customWidth="1"/>
    <col min="12549" max="12555" width="9.5703125" style="161" customWidth="1"/>
    <col min="12556" max="12798" width="9.85546875" style="161"/>
    <col min="12799" max="12799" width="3.85546875" style="161" customWidth="1"/>
    <col min="12800" max="12801" width="9.5703125" style="161" customWidth="1"/>
    <col min="12802" max="12803" width="14.7109375" style="161" customWidth="1"/>
    <col min="12804" max="12804" width="0" style="161" hidden="1" customWidth="1"/>
    <col min="12805" max="12811" width="9.5703125" style="161" customWidth="1"/>
    <col min="12812" max="13054" width="9.85546875" style="161"/>
    <col min="13055" max="13055" width="3.85546875" style="161" customWidth="1"/>
    <col min="13056" max="13057" width="9.5703125" style="161" customWidth="1"/>
    <col min="13058" max="13059" width="14.7109375" style="161" customWidth="1"/>
    <col min="13060" max="13060" width="0" style="161" hidden="1" customWidth="1"/>
    <col min="13061" max="13067" width="9.5703125" style="161" customWidth="1"/>
    <col min="13068" max="13310" width="9.85546875" style="161"/>
    <col min="13311" max="13311" width="3.85546875" style="161" customWidth="1"/>
    <col min="13312" max="13313" width="9.5703125" style="161" customWidth="1"/>
    <col min="13314" max="13315" width="14.7109375" style="161" customWidth="1"/>
    <col min="13316" max="13316" width="0" style="161" hidden="1" customWidth="1"/>
    <col min="13317" max="13323" width="9.5703125" style="161" customWidth="1"/>
    <col min="13324" max="13566" width="9.85546875" style="161"/>
    <col min="13567" max="13567" width="3.85546875" style="161" customWidth="1"/>
    <col min="13568" max="13569" width="9.5703125" style="161" customWidth="1"/>
    <col min="13570" max="13571" width="14.7109375" style="161" customWidth="1"/>
    <col min="13572" max="13572" width="0" style="161" hidden="1" customWidth="1"/>
    <col min="13573" max="13579" width="9.5703125" style="161" customWidth="1"/>
    <col min="13580" max="13822" width="9.85546875" style="161"/>
    <col min="13823" max="13823" width="3.85546875" style="161" customWidth="1"/>
    <col min="13824" max="13825" width="9.5703125" style="161" customWidth="1"/>
    <col min="13826" max="13827" width="14.7109375" style="161" customWidth="1"/>
    <col min="13828" max="13828" width="0" style="161" hidden="1" customWidth="1"/>
    <col min="13829" max="13835" width="9.5703125" style="161" customWidth="1"/>
    <col min="13836" max="14078" width="9.85546875" style="161"/>
    <col min="14079" max="14079" width="3.85546875" style="161" customWidth="1"/>
    <col min="14080" max="14081" width="9.5703125" style="161" customWidth="1"/>
    <col min="14082" max="14083" width="14.7109375" style="161" customWidth="1"/>
    <col min="14084" max="14084" width="0" style="161" hidden="1" customWidth="1"/>
    <col min="14085" max="14091" width="9.5703125" style="161" customWidth="1"/>
    <col min="14092" max="14334" width="9.85546875" style="161"/>
    <col min="14335" max="14335" width="3.85546875" style="161" customWidth="1"/>
    <col min="14336" max="14337" width="9.5703125" style="161" customWidth="1"/>
    <col min="14338" max="14339" width="14.7109375" style="161" customWidth="1"/>
    <col min="14340" max="14340" width="0" style="161" hidden="1" customWidth="1"/>
    <col min="14341" max="14347" width="9.5703125" style="161" customWidth="1"/>
    <col min="14348" max="14590" width="9.85546875" style="161"/>
    <col min="14591" max="14591" width="3.85546875" style="161" customWidth="1"/>
    <col min="14592" max="14593" width="9.5703125" style="161" customWidth="1"/>
    <col min="14594" max="14595" width="14.7109375" style="161" customWidth="1"/>
    <col min="14596" max="14596" width="0" style="161" hidden="1" customWidth="1"/>
    <col min="14597" max="14603" width="9.5703125" style="161" customWidth="1"/>
    <col min="14604" max="14846" width="9.85546875" style="161"/>
    <col min="14847" max="14847" width="3.85546875" style="161" customWidth="1"/>
    <col min="14848" max="14849" width="9.5703125" style="161" customWidth="1"/>
    <col min="14850" max="14851" width="14.7109375" style="161" customWidth="1"/>
    <col min="14852" max="14852" width="0" style="161" hidden="1" customWidth="1"/>
    <col min="14853" max="14859" width="9.5703125" style="161" customWidth="1"/>
    <col min="14860" max="15102" width="9.85546875" style="161"/>
    <col min="15103" max="15103" width="3.85546875" style="161" customWidth="1"/>
    <col min="15104" max="15105" width="9.5703125" style="161" customWidth="1"/>
    <col min="15106" max="15107" width="14.7109375" style="161" customWidth="1"/>
    <col min="15108" max="15108" width="0" style="161" hidden="1" customWidth="1"/>
    <col min="15109" max="15115" width="9.5703125" style="161" customWidth="1"/>
    <col min="15116" max="15358" width="9.85546875" style="161"/>
    <col min="15359" max="15359" width="3.85546875" style="161" customWidth="1"/>
    <col min="15360" max="15361" width="9.5703125" style="161" customWidth="1"/>
    <col min="15362" max="15363" width="14.7109375" style="161" customWidth="1"/>
    <col min="15364" max="15364" width="0" style="161" hidden="1" customWidth="1"/>
    <col min="15365" max="15371" width="9.5703125" style="161" customWidth="1"/>
    <col min="15372" max="15614" width="9.85546875" style="161"/>
    <col min="15615" max="15615" width="3.85546875" style="161" customWidth="1"/>
    <col min="15616" max="15617" width="9.5703125" style="161" customWidth="1"/>
    <col min="15618" max="15619" width="14.7109375" style="161" customWidth="1"/>
    <col min="15620" max="15620" width="0" style="161" hidden="1" customWidth="1"/>
    <col min="15621" max="15627" width="9.5703125" style="161" customWidth="1"/>
    <col min="15628" max="15870" width="9.85546875" style="161"/>
    <col min="15871" max="15871" width="3.85546875" style="161" customWidth="1"/>
    <col min="15872" max="15873" width="9.5703125" style="161" customWidth="1"/>
    <col min="15874" max="15875" width="14.7109375" style="161" customWidth="1"/>
    <col min="15876" max="15876" width="0" style="161" hidden="1" customWidth="1"/>
    <col min="15877" max="15883" width="9.5703125" style="161" customWidth="1"/>
    <col min="15884" max="16126" width="9.85546875" style="161"/>
    <col min="16127" max="16127" width="3.85546875" style="161" customWidth="1"/>
    <col min="16128" max="16129" width="9.5703125" style="161" customWidth="1"/>
    <col min="16130" max="16131" width="14.7109375" style="161" customWidth="1"/>
    <col min="16132" max="16132" width="0" style="161" hidden="1" customWidth="1"/>
    <col min="16133" max="16139" width="9.5703125" style="161" customWidth="1"/>
    <col min="16140" max="16384" width="9.85546875" style="161"/>
  </cols>
  <sheetData>
    <row r="1" spans="1:8" s="149" customFormat="1" ht="18" customHeight="1">
      <c r="B1"/>
      <c r="C1"/>
      <c r="D1"/>
      <c r="E1"/>
      <c r="F1" s="165" t="s">
        <v>73</v>
      </c>
      <c r="G1" s="166" t="s">
        <v>94</v>
      </c>
      <c r="H1"/>
    </row>
    <row r="2" spans="1:8" s="149" customFormat="1" ht="14.45" customHeight="1">
      <c r="B2"/>
      <c r="C2"/>
      <c r="D2"/>
      <c r="E2"/>
      <c r="F2" s="165" t="s">
        <v>75</v>
      </c>
      <c r="G2" s="167" t="s">
        <v>97</v>
      </c>
      <c r="H2"/>
    </row>
    <row r="3" spans="1:8" s="149" customFormat="1" ht="14.45" customHeight="1" thickBot="1">
      <c r="B3"/>
      <c r="C3"/>
      <c r="D3"/>
      <c r="E3"/>
      <c r="F3" s="165" t="s">
        <v>77</v>
      </c>
      <c r="G3" s="168" t="s">
        <v>95</v>
      </c>
      <c r="H3"/>
    </row>
    <row r="4" spans="1:8" s="149" customFormat="1" ht="17.25" customHeight="1" thickBot="1">
      <c r="A4" s="148"/>
      <c r="B4" s="471" t="s">
        <v>80</v>
      </c>
      <c r="C4" s="471"/>
      <c r="D4" s="169">
        <v>44902</v>
      </c>
      <c r="E4"/>
      <c r="F4"/>
      <c r="G4"/>
      <c r="H4"/>
    </row>
    <row r="5" spans="1:8" s="149" customFormat="1" ht="3.95" customHeight="1" thickBot="1">
      <c r="A5" s="148"/>
      <c r="B5" s="472"/>
      <c r="C5" s="472"/>
      <c r="D5" s="163"/>
      <c r="E5"/>
      <c r="F5" s="148"/>
      <c r="G5" s="148"/>
      <c r="H5"/>
    </row>
    <row r="6" spans="1:8" s="149" customFormat="1" ht="17.25" customHeight="1" thickBot="1">
      <c r="A6" s="148"/>
      <c r="B6" s="471" t="s">
        <v>81</v>
      </c>
      <c r="C6" s="471"/>
      <c r="D6" s="170" t="str">
        <f>'1. CUTTING DOCKET'!L14</f>
        <v>HERSCHEL</v>
      </c>
      <c r="E6"/>
      <c r="F6" s="150" t="s">
        <v>82</v>
      </c>
      <c r="G6" s="171" t="str">
        <f>'1. CUTTING DOCKET'!D9</f>
        <v>SS24</v>
      </c>
      <c r="H6"/>
    </row>
    <row r="7" spans="1:8" s="149" customFormat="1" ht="3.95" customHeight="1" thickBot="1">
      <c r="A7" s="148"/>
      <c r="B7" s="473"/>
      <c r="C7" s="473"/>
      <c r="D7" s="163"/>
      <c r="E7"/>
      <c r="F7" s="151"/>
      <c r="G7" s="151"/>
      <c r="H7"/>
    </row>
    <row r="8" spans="1:8" s="149" customFormat="1" ht="17.25" customHeight="1" thickBot="1">
      <c r="A8" s="148"/>
      <c r="B8" s="471" t="s">
        <v>98</v>
      </c>
      <c r="C8" s="471"/>
      <c r="D8" s="170" t="str">
        <f>'1. CUTTING DOCKET'!D7</f>
        <v>H06-SP03W</v>
      </c>
      <c r="E8" s="172"/>
      <c r="F8" s="150" t="s">
        <v>83</v>
      </c>
      <c r="G8" s="170" t="str">
        <f>'1. CUTTING DOCKET'!D10</f>
        <v>SHORTS</v>
      </c>
      <c r="H8"/>
    </row>
    <row r="9" spans="1:8" s="149" customFormat="1" ht="9" customHeight="1" thickBot="1">
      <c r="A9" s="173"/>
      <c r="B9" s="153"/>
      <c r="C9" s="153"/>
      <c r="D9" s="153"/>
      <c r="F9" s="153"/>
      <c r="G9" s="153"/>
    </row>
    <row r="10" spans="1:8" s="154" customFormat="1" ht="33.75" customHeight="1" thickBot="1">
      <c r="A10" s="174" t="s">
        <v>99</v>
      </c>
      <c r="B10" s="175" t="s">
        <v>100</v>
      </c>
      <c r="C10" s="474" t="s">
        <v>101</v>
      </c>
      <c r="D10" s="475"/>
      <c r="E10" s="475"/>
      <c r="F10" s="475"/>
      <c r="G10" s="176" t="s">
        <v>102</v>
      </c>
      <c r="H10" s="177" t="s">
        <v>103</v>
      </c>
    </row>
    <row r="11" spans="1:8" s="149" customFormat="1" ht="76.5" customHeight="1">
      <c r="A11" s="155">
        <v>1</v>
      </c>
      <c r="B11" s="156" t="s">
        <v>84</v>
      </c>
      <c r="C11" s="190" t="s">
        <v>111</v>
      </c>
      <c r="D11" s="178"/>
      <c r="E11" s="178"/>
      <c r="F11" s="178"/>
      <c r="G11" s="155"/>
      <c r="H11" s="155"/>
    </row>
    <row r="12" spans="1:8" s="149" customFormat="1" ht="76.5" customHeight="1">
      <c r="A12" s="157">
        <v>2</v>
      </c>
      <c r="B12" s="158" t="s">
        <v>85</v>
      </c>
      <c r="C12" s="197" t="s">
        <v>118</v>
      </c>
      <c r="D12" s="180"/>
      <c r="E12" s="180"/>
      <c r="F12" s="181"/>
      <c r="G12" s="182"/>
      <c r="H12" s="182"/>
    </row>
    <row r="13" spans="1:8" s="149" customFormat="1" ht="76.5" customHeight="1">
      <c r="A13" s="157">
        <v>3</v>
      </c>
      <c r="B13" s="158" t="s">
        <v>86</v>
      </c>
      <c r="C13" s="482" t="s">
        <v>122</v>
      </c>
      <c r="D13" s="483"/>
      <c r="E13" s="483"/>
      <c r="F13" s="484"/>
      <c r="G13" s="182"/>
      <c r="H13" s="182"/>
    </row>
    <row r="14" spans="1:8" s="149" customFormat="1" ht="76.5" customHeight="1">
      <c r="A14" s="157">
        <v>4</v>
      </c>
      <c r="B14" s="158" t="s">
        <v>87</v>
      </c>
      <c r="C14" s="482" t="s">
        <v>119</v>
      </c>
      <c r="D14" s="483"/>
      <c r="E14" s="483"/>
      <c r="F14" s="484"/>
      <c r="G14" s="182"/>
      <c r="H14" s="182"/>
    </row>
    <row r="15" spans="1:8" s="149" customFormat="1" ht="76.5" customHeight="1">
      <c r="A15" s="157">
        <v>5</v>
      </c>
      <c r="B15" s="158" t="s">
        <v>88</v>
      </c>
      <c r="C15" s="476" t="s">
        <v>120</v>
      </c>
      <c r="D15" s="477"/>
      <c r="E15" s="477"/>
      <c r="F15" s="478"/>
      <c r="G15" s="182"/>
      <c r="H15" s="182"/>
    </row>
    <row r="16" spans="1:8" s="149" customFormat="1" ht="76.5" customHeight="1">
      <c r="A16" s="157">
        <v>6</v>
      </c>
      <c r="B16" s="158" t="s">
        <v>89</v>
      </c>
      <c r="C16" s="179"/>
      <c r="D16" s="180"/>
      <c r="E16" s="180"/>
      <c r="F16" s="181"/>
      <c r="G16" s="182"/>
      <c r="H16" s="182"/>
    </row>
    <row r="17" spans="1:12" s="149" customFormat="1" ht="87" customHeight="1">
      <c r="A17" s="157">
        <v>7</v>
      </c>
      <c r="B17" s="158" t="s">
        <v>90</v>
      </c>
      <c r="C17" s="476" t="s">
        <v>121</v>
      </c>
      <c r="D17" s="477"/>
      <c r="E17" s="477"/>
      <c r="F17" s="478"/>
      <c r="G17" s="182"/>
      <c r="H17" s="182"/>
    </row>
    <row r="18" spans="1:12" s="149" customFormat="1" ht="76.5" customHeight="1">
      <c r="A18" s="157">
        <v>8</v>
      </c>
      <c r="B18" s="158" t="s">
        <v>91</v>
      </c>
      <c r="C18" s="476" t="s">
        <v>110</v>
      </c>
      <c r="D18" s="477"/>
      <c r="E18" s="477"/>
      <c r="F18" s="478"/>
      <c r="G18" s="182"/>
      <c r="H18" s="182"/>
    </row>
    <row r="19" spans="1:12" s="149" customFormat="1" ht="76.5" customHeight="1">
      <c r="A19" s="157">
        <v>9</v>
      </c>
      <c r="B19" s="158" t="s">
        <v>92</v>
      </c>
      <c r="C19" s="479" t="s">
        <v>125</v>
      </c>
      <c r="D19" s="480"/>
      <c r="E19" s="480"/>
      <c r="F19" s="481"/>
      <c r="G19" s="182"/>
      <c r="H19" s="182"/>
    </row>
    <row r="20" spans="1:12" s="149" customFormat="1" ht="76.5" customHeight="1" thickBot="1">
      <c r="A20" s="159">
        <v>10</v>
      </c>
      <c r="B20" s="183" t="s">
        <v>93</v>
      </c>
      <c r="C20" s="485" t="s">
        <v>124</v>
      </c>
      <c r="D20" s="486"/>
      <c r="E20" s="486"/>
      <c r="F20" s="487"/>
      <c r="G20" s="160"/>
      <c r="H20" s="160"/>
    </row>
    <row r="21" spans="1:12" ht="12" customHeight="1">
      <c r="A21" s="154"/>
      <c r="B21" s="154"/>
      <c r="C21" s="152"/>
      <c r="D21" s="152"/>
      <c r="E21" s="152"/>
      <c r="F21" s="152"/>
      <c r="G21" s="152"/>
      <c r="H21" s="152"/>
      <c r="I21" s="152"/>
      <c r="J21" s="152"/>
      <c r="K21" s="152"/>
      <c r="L21" s="152"/>
    </row>
    <row r="22" spans="1:12" ht="34.5" customHeight="1">
      <c r="A22" s="154"/>
      <c r="B22" s="470" t="s">
        <v>104</v>
      </c>
      <c r="C22" s="470"/>
      <c r="D22" s="470"/>
      <c r="E22" s="152"/>
      <c r="F22" s="152"/>
      <c r="G22" s="470" t="s">
        <v>105</v>
      </c>
      <c r="H22" s="470"/>
    </row>
    <row r="23" spans="1:12" ht="39.950000000000003" customHeight="1">
      <c r="A23" s="154"/>
      <c r="B23" s="184"/>
      <c r="C23" s="184"/>
      <c r="D23" s="184"/>
      <c r="E23" s="184"/>
      <c r="F23" s="149"/>
      <c r="G23" s="184"/>
      <c r="H23" s="184"/>
    </row>
    <row r="24" spans="1:12" ht="39.950000000000003" customHeight="1">
      <c r="A24" s="148"/>
      <c r="B24" s="147"/>
      <c r="C24" s="147"/>
      <c r="D24" s="147"/>
      <c r="E24" s="147"/>
      <c r="F24" s="147"/>
      <c r="G24" s="147"/>
      <c r="H24" s="147"/>
    </row>
    <row r="25" spans="1:12" ht="39.950000000000003" customHeight="1">
      <c r="A25" s="148"/>
      <c r="B25" s="147"/>
      <c r="C25" s="147"/>
      <c r="D25" s="147"/>
      <c r="E25" s="147"/>
      <c r="F25" s="147"/>
      <c r="G25" s="147"/>
      <c r="H25" s="147"/>
    </row>
    <row r="26" spans="1:12" ht="39.950000000000003" customHeight="1">
      <c r="A26" s="148"/>
      <c r="B26" s="147"/>
      <c r="C26" s="147"/>
      <c r="D26" s="147"/>
      <c r="E26" s="147"/>
      <c r="F26" s="147"/>
      <c r="G26" s="147"/>
      <c r="H26" s="147"/>
    </row>
    <row r="27" spans="1:12" ht="39.950000000000003" customHeight="1">
      <c r="A27" s="148"/>
      <c r="B27" s="147"/>
      <c r="C27" s="147"/>
      <c r="D27" s="147"/>
      <c r="E27" s="147"/>
      <c r="F27" s="147"/>
      <c r="G27" s="147"/>
      <c r="H27" s="147"/>
    </row>
    <row r="28" spans="1:12" ht="39.950000000000003" customHeight="1">
      <c r="A28" s="148"/>
      <c r="B28" s="147"/>
      <c r="C28" s="147"/>
      <c r="D28" s="147"/>
      <c r="E28" s="147"/>
      <c r="F28" s="147"/>
      <c r="G28" s="147"/>
      <c r="H28" s="147"/>
    </row>
    <row r="29" spans="1:12" ht="39.950000000000003" customHeight="1">
      <c r="A29" s="148"/>
      <c r="B29" s="147"/>
      <c r="C29" s="147"/>
      <c r="D29" s="147"/>
      <c r="E29" s="147"/>
      <c r="F29" s="147"/>
      <c r="G29" s="147"/>
      <c r="H29" s="147"/>
    </row>
    <row r="30" spans="1:12" ht="39.950000000000003" customHeight="1">
      <c r="A30" s="148"/>
      <c r="B30" s="147"/>
      <c r="C30" s="147"/>
      <c r="D30" s="147"/>
      <c r="E30" s="147"/>
      <c r="F30" s="147"/>
      <c r="G30" s="147"/>
      <c r="H30" s="147"/>
    </row>
    <row r="31" spans="1:12" ht="39.950000000000003" customHeight="1">
      <c r="A31" s="148"/>
      <c r="B31" s="147"/>
      <c r="C31" s="147"/>
      <c r="D31" s="147"/>
      <c r="E31" s="147"/>
      <c r="F31" s="147"/>
      <c r="G31" s="147"/>
      <c r="H31" s="147"/>
    </row>
    <row r="32" spans="1:12" ht="39.950000000000003" customHeight="1">
      <c r="A32" s="148"/>
      <c r="B32" s="147"/>
      <c r="C32" s="147"/>
      <c r="D32" s="147"/>
      <c r="E32" s="147"/>
      <c r="F32" s="147"/>
      <c r="G32" s="147"/>
      <c r="H32" s="147"/>
    </row>
    <row r="33" spans="1:8" ht="39.950000000000003" customHeight="1">
      <c r="A33" s="148"/>
      <c r="B33" s="147"/>
      <c r="C33" s="147"/>
      <c r="D33" s="147"/>
      <c r="E33" s="147"/>
      <c r="F33" s="147"/>
      <c r="G33" s="147"/>
      <c r="H33" s="147"/>
    </row>
    <row r="34" spans="1:8" ht="39.950000000000003" customHeight="1">
      <c r="A34" s="148"/>
      <c r="B34" s="147"/>
      <c r="C34" s="147"/>
      <c r="D34" s="147"/>
      <c r="E34" s="147"/>
      <c r="F34" s="147"/>
      <c r="G34" s="147"/>
      <c r="H34" s="147"/>
    </row>
    <row r="35" spans="1:8" ht="39.950000000000003" customHeight="1">
      <c r="A35" s="148"/>
      <c r="B35" s="147"/>
      <c r="C35" s="147"/>
      <c r="D35" s="147"/>
      <c r="E35" s="147"/>
      <c r="F35" s="147"/>
      <c r="G35" s="147"/>
      <c r="H35" s="147"/>
    </row>
    <row r="61" spans="5:5">
      <c r="E61" s="161">
        <f>SUM(E57:E60)</f>
        <v>0</v>
      </c>
    </row>
  </sheetData>
  <mergeCells count="15">
    <mergeCell ref="G22:H22"/>
    <mergeCell ref="B4:C4"/>
    <mergeCell ref="B5:C5"/>
    <mergeCell ref="B6:C6"/>
    <mergeCell ref="B7:C7"/>
    <mergeCell ref="B8:C8"/>
    <mergeCell ref="C10:F10"/>
    <mergeCell ref="C15:F15"/>
    <mergeCell ref="C17:F17"/>
    <mergeCell ref="C18:F18"/>
    <mergeCell ref="C19:F19"/>
    <mergeCell ref="B22:D22"/>
    <mergeCell ref="C14:F14"/>
    <mergeCell ref="C13:F13"/>
    <mergeCell ref="C20:F20"/>
  </mergeCells>
  <printOptions horizontalCentered="1"/>
  <pageMargins left="0.25" right="0.25" top="0.75303030303030305" bottom="0.75" header="0.3" footer="0.3"/>
  <pageSetup paperSize="9" scale="72" fitToHeight="0" orientation="portrait" r:id="rId1"/>
  <headerFooter scaleWithDoc="0">
    <oddHeader xml:space="preserve">&amp;L&amp;G&amp;R&amp;"Muli,Bold"&amp;16&amp;K000000[PP MEETING REPORT]
</oddHeader>
    <oddFooter>&amp;L&amp;"Euclid Circular A SemiBold,Regular"&amp;12[UA]&amp;"Euclid Circular A,Regular"&amp;5
&amp;G&amp;R&amp;G</oddFooter>
  </headerFooter>
  <rowBreaks count="1" manualBreakCount="1">
    <brk id="23" max="7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1. CUTTING DOCKET</vt:lpstr>
      <vt:lpstr>2. TRIM CARD</vt:lpstr>
      <vt:lpstr>Sheet1</vt:lpstr>
      <vt:lpstr>UA FULL SIZE 220323</vt:lpstr>
      <vt:lpstr>PP MEETING </vt:lpstr>
      <vt:lpstr>'2. TRIM CARD'!Print_Area</vt:lpstr>
      <vt:lpstr>'PP MEETING '!Print_Area</vt:lpstr>
      <vt:lpstr>'UA FULL SIZE 220323'!Print_Area</vt:lpstr>
      <vt:lpstr>'1. CUTTING DOCKET'!Print_Titles</vt:lpstr>
      <vt:lpstr>'2. TRIM CARD'!Print_Titles</vt:lpstr>
      <vt:lpstr>'UA FULL SIZE 220323'!Print_Titles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Dao Giang Thi Thanh</cp:lastModifiedBy>
  <cp:lastPrinted>2023-07-31T06:16:01Z</cp:lastPrinted>
  <dcterms:created xsi:type="dcterms:W3CDTF">2016-05-06T01:47:29Z</dcterms:created>
  <dcterms:modified xsi:type="dcterms:W3CDTF">2023-07-31T06:26:17Z</dcterms:modified>
</cp:coreProperties>
</file>