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WOMEN/FLEECE/HOODIE/"/>
    </mc:Choice>
  </mc:AlternateContent>
  <xr:revisionPtr revIDLastSave="2" documentId="13_ncr:1_{C28503BF-6232-4203-A79D-028910F13E47}" xr6:coauthVersionLast="47" xr6:coauthVersionMax="47" xr10:uidLastSave="{ACCF2794-ABBE-47D4-ACC0-3BBCAE26EBC2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UA updated 5-7-2023" sheetId="24" state="hidden" r:id="rId6"/>
    <sheet name="TS sau khi add L=4%,W=0.5%" sheetId="25" r:id="rId7"/>
    <sheet name="MER.QT-04.BM4" sheetId="2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SCM40" localSheetId="2">'[1]Raw material movement'!#REF!</definedName>
    <definedName name="____SCM40" localSheetId="7">'[1]Raw material movement'!#REF!</definedName>
    <definedName name="____SCM40" localSheetId="6">'[1]Raw material movement'!#REF!</definedName>
    <definedName name="____SCM40" localSheetId="5">'[1]Raw material movement'!#REF!</definedName>
    <definedName name="____SCM40">'[1]Raw material movement'!#REF!</definedName>
    <definedName name="___SCM40" localSheetId="2">'[2]Raw material movement'!#REF!</definedName>
    <definedName name="___SCM40" localSheetId="7">'[2]Raw material movement'!#REF!</definedName>
    <definedName name="___SCM40" localSheetId="6">'[2]Raw material movement'!#REF!</definedName>
    <definedName name="___SCM40" localSheetId="5">'[2]Raw material movement'!#REF!</definedName>
    <definedName name="___SCM40">'[2]Raw material movement'!#REF!</definedName>
    <definedName name="__SCM40" localSheetId="2">'[3]Raw material movement'!#REF!</definedName>
    <definedName name="__SCM40" localSheetId="7">'[3]Raw material movement'!#REF!</definedName>
    <definedName name="__SCM40" localSheetId="6">'[3]Raw material movement'!#REF!</definedName>
    <definedName name="__SCM40" localSheetId="5">'[3]Raw material movement'!#REF!</definedName>
    <definedName name="__SCM40">'[3]Raw material movement'!#REF!</definedName>
    <definedName name="_2DATA_DATA2_L" localSheetId="2">'[4]#REF'!#REF!</definedName>
    <definedName name="_2DATA_DATA2_L" localSheetId="7">'[4]#REF'!#REF!</definedName>
    <definedName name="_2DATA_DATA2_L" localSheetId="6">'[4]#REF'!#REF!</definedName>
    <definedName name="_2DATA_DATA2_L" localSheetId="5">'[4]#REF'!#REF!</definedName>
    <definedName name="_2DATA_DATA2_L">'[4]#REF'!#REF!</definedName>
    <definedName name="_DATA_DATA2_L" localSheetId="2">'[5]#REF'!#REF!</definedName>
    <definedName name="_DATA_DATA2_L" localSheetId="7">'[5]#REF'!#REF!</definedName>
    <definedName name="_DATA_DATA2_L" localSheetId="6">'[5]#REF'!#REF!</definedName>
    <definedName name="_DATA_DATA2_L" localSheetId="5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0" hidden="1">'1. CUTTING DOCKET'!$A$38:$R$80</definedName>
    <definedName name="_xlnm._FilterDatabase" localSheetId="1" hidden="1">GREY!$A$64:$Q$131</definedName>
    <definedName name="_SCM40" localSheetId="6">'[2]Raw material movement'!#REF!</definedName>
    <definedName name="_SCM40" localSheetId="5">'[2]Raw material movement'!#REF!</definedName>
    <definedName name="_SCM40">'[2]Raw material movement'!#REF!</definedName>
    <definedName name="AB" localSheetId="6">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6">#REF!</definedName>
    <definedName name="IB" localSheetId="5">#REF!</definedName>
    <definedName name="IB">#REF!</definedName>
    <definedName name="INTERNAL_INVOICE" localSheetId="6">[9]UN!#REF!</definedName>
    <definedName name="INTERNAL_INVOICE">[9]UN!#REF!</definedName>
    <definedName name="MAHANG" localSheetId="6">#REF!</definedName>
    <definedName name="MAHANG" localSheetId="5">#REF!</definedName>
    <definedName name="MAHANG">#REF!</definedName>
    <definedName name="MAVT">[10]Code!$A$7:$A$73</definedName>
    <definedName name="PRICE" localSheetId="6">#REF!</definedName>
    <definedName name="PRICE" localSheetId="5">#REF!</definedName>
    <definedName name="PRICE">#REF!</definedName>
    <definedName name="_xlnm.Print_Area" localSheetId="0">'1. CUTTING DOCKET'!$A$1:$Q$108</definedName>
    <definedName name="_xlnm.Print_Area" localSheetId="2">'2. TRIM CARD'!$A$1:$C$52</definedName>
    <definedName name="_xlnm.Print_Area" localSheetId="3">'2. TRIM CARD (GREY)'!$A$1:$E$39</definedName>
    <definedName name="_xlnm.Print_Area" localSheetId="1">GREY!$A$1:$P$169</definedName>
    <definedName name="_xlnm.Print_Area" localSheetId="7">'MER.QT-04.BM4'!$A$1:$H$19</definedName>
    <definedName name="_xlnm.Print_Area" localSheetId="6">'TS sau khi add L=4%,W=0.5%'!$A$1:$L$43</definedName>
    <definedName name="_xlnm.Print_Area" localSheetId="5">'UA updated 5-7-2023'!$A$1:$J$37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_xlnm.Print_Titles" localSheetId="6">'TS sau khi add L=4%,W=0.5%'!$1:$8</definedName>
    <definedName name="_xlnm.Print_Titles" localSheetId="5">'UA updated 5-7-2023'!$1:$8</definedName>
    <definedName name="style" localSheetId="6">#REF!</definedName>
    <definedName name="style" localSheetId="5">#REF!</definedName>
    <definedName name="style">#REF!</definedName>
    <definedName name="WAFORD" localSheetId="6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5" l="1"/>
  <c r="K37" i="25" s="1"/>
  <c r="L37" i="25" s="1"/>
  <c r="G37" i="25"/>
  <c r="J36" i="25"/>
  <c r="K36" i="25" s="1"/>
  <c r="L36" i="25" s="1"/>
  <c r="G36" i="25"/>
  <c r="J35" i="25"/>
  <c r="K35" i="25" s="1"/>
  <c r="L35" i="25" s="1"/>
  <c r="G35" i="25"/>
  <c r="J34" i="25"/>
  <c r="K34" i="25" s="1"/>
  <c r="G34" i="25"/>
  <c r="J33" i="25"/>
  <c r="K33" i="25" s="1"/>
  <c r="G33" i="25"/>
  <c r="J32" i="25"/>
  <c r="K32" i="25" s="1"/>
  <c r="L32" i="25" s="1"/>
  <c r="G32" i="25"/>
  <c r="J31" i="25"/>
  <c r="K31" i="25" s="1"/>
  <c r="L31" i="25" s="1"/>
  <c r="G31" i="25"/>
  <c r="J30" i="25"/>
  <c r="K30" i="25" s="1"/>
  <c r="L30" i="25" s="1"/>
  <c r="G30" i="25"/>
  <c r="J29" i="25"/>
  <c r="K29" i="25" s="1"/>
  <c r="L29" i="25" s="1"/>
  <c r="G29" i="25"/>
  <c r="J28" i="25"/>
  <c r="K28" i="25" s="1"/>
  <c r="L28" i="25" s="1"/>
  <c r="G28" i="25"/>
  <c r="J27" i="25"/>
  <c r="K27" i="25" s="1"/>
  <c r="L27" i="25" s="1"/>
  <c r="G27" i="25"/>
  <c r="J26" i="25"/>
  <c r="K26" i="25" s="1"/>
  <c r="L26" i="25" s="1"/>
  <c r="G26" i="25"/>
  <c r="J25" i="25"/>
  <c r="K25" i="25" s="1"/>
  <c r="L25" i="25" s="1"/>
  <c r="G25" i="25"/>
  <c r="J24" i="25"/>
  <c r="K24" i="25" s="1"/>
  <c r="L24" i="25" s="1"/>
  <c r="G24" i="25"/>
  <c r="J23" i="25"/>
  <c r="K23" i="25" s="1"/>
  <c r="L23" i="25" s="1"/>
  <c r="G23" i="25"/>
  <c r="J22" i="25"/>
  <c r="K22" i="25" s="1"/>
  <c r="L22" i="25" s="1"/>
  <c r="G22" i="25"/>
  <c r="J21" i="25"/>
  <c r="K21" i="25" s="1"/>
  <c r="L21" i="25" s="1"/>
  <c r="G21" i="25"/>
  <c r="J20" i="25"/>
  <c r="K20" i="25" s="1"/>
  <c r="L20" i="25" s="1"/>
  <c r="G20" i="25"/>
  <c r="J19" i="25"/>
  <c r="K19" i="25" s="1"/>
  <c r="L19" i="25" s="1"/>
  <c r="G19" i="25"/>
  <c r="J18" i="25"/>
  <c r="K18" i="25" s="1"/>
  <c r="L18" i="25" s="1"/>
  <c r="G18" i="25"/>
  <c r="L17" i="25"/>
  <c r="K17" i="25"/>
  <c r="L16" i="25"/>
  <c r="K16" i="25"/>
  <c r="J16" i="25"/>
  <c r="G16" i="25"/>
  <c r="K15" i="25"/>
  <c r="L15" i="25" s="1"/>
  <c r="J15" i="25"/>
  <c r="G15" i="25"/>
  <c r="L14" i="25"/>
  <c r="K14" i="25"/>
  <c r="J14" i="25"/>
  <c r="G14" i="25"/>
  <c r="K13" i="25"/>
  <c r="L13" i="25" s="1"/>
  <c r="J13" i="25"/>
  <c r="G13" i="25"/>
  <c r="L12" i="25"/>
  <c r="K12" i="25"/>
  <c r="J12" i="25"/>
  <c r="G12" i="25"/>
  <c r="K11" i="25"/>
  <c r="L11" i="25" s="1"/>
  <c r="J11" i="25"/>
  <c r="G11" i="25"/>
  <c r="L10" i="25"/>
  <c r="K10" i="25"/>
  <c r="J10" i="25"/>
  <c r="G10" i="25"/>
  <c r="K9" i="25"/>
  <c r="L9" i="25" s="1"/>
  <c r="J9" i="25"/>
  <c r="G9" i="25"/>
  <c r="I37" i="24" l="1"/>
  <c r="J37" i="24" s="1"/>
  <c r="H37" i="24"/>
  <c r="F37" i="24"/>
  <c r="H36" i="24"/>
  <c r="I36" i="24" s="1"/>
  <c r="J36" i="24" s="1"/>
  <c r="F36" i="24"/>
  <c r="H35" i="24"/>
  <c r="I35" i="24" s="1"/>
  <c r="J35" i="24" s="1"/>
  <c r="F35" i="24"/>
  <c r="H34" i="24"/>
  <c r="I34" i="24" s="1"/>
  <c r="F34" i="24"/>
  <c r="I33" i="24"/>
  <c r="H33" i="24"/>
  <c r="F33" i="24"/>
  <c r="J32" i="24"/>
  <c r="I32" i="24"/>
  <c r="H32" i="24"/>
  <c r="F32" i="24"/>
  <c r="I31" i="24"/>
  <c r="J31" i="24" s="1"/>
  <c r="H31" i="24"/>
  <c r="F31" i="24"/>
  <c r="H30" i="24"/>
  <c r="I30" i="24" s="1"/>
  <c r="J30" i="24" s="1"/>
  <c r="F30" i="24"/>
  <c r="I29" i="24"/>
  <c r="J29" i="24" s="1"/>
  <c r="H29" i="24"/>
  <c r="F29" i="24"/>
  <c r="H28" i="24"/>
  <c r="I28" i="24" s="1"/>
  <c r="J28" i="24" s="1"/>
  <c r="F28" i="24"/>
  <c r="I27" i="24"/>
  <c r="J27" i="24" s="1"/>
  <c r="H27" i="24"/>
  <c r="F27" i="24"/>
  <c r="H26" i="24"/>
  <c r="I26" i="24" s="1"/>
  <c r="J26" i="24" s="1"/>
  <c r="F26" i="24"/>
  <c r="I25" i="24"/>
  <c r="J25" i="24" s="1"/>
  <c r="H25" i="24"/>
  <c r="F25" i="24"/>
  <c r="H24" i="24"/>
  <c r="I24" i="24" s="1"/>
  <c r="J24" i="24" s="1"/>
  <c r="F24" i="24"/>
  <c r="I23" i="24"/>
  <c r="J23" i="24" s="1"/>
  <c r="H23" i="24"/>
  <c r="H22" i="24"/>
  <c r="I22" i="24" s="1"/>
  <c r="J22" i="24" s="1"/>
  <c r="F22" i="24"/>
  <c r="H21" i="24"/>
  <c r="I21" i="24" s="1"/>
  <c r="J21" i="24" s="1"/>
  <c r="F21" i="24"/>
  <c r="H20" i="24"/>
  <c r="I20" i="24" s="1"/>
  <c r="J20" i="24" s="1"/>
  <c r="F20" i="24"/>
  <c r="H19" i="24"/>
  <c r="I19" i="24" s="1"/>
  <c r="J19" i="24" s="1"/>
  <c r="F19" i="24"/>
  <c r="H18" i="24"/>
  <c r="I18" i="24" s="1"/>
  <c r="J18" i="24" s="1"/>
  <c r="F18" i="24"/>
  <c r="I17" i="24"/>
  <c r="J17" i="24" s="1"/>
  <c r="J16" i="24"/>
  <c r="I16" i="24"/>
  <c r="H16" i="24"/>
  <c r="F16" i="24"/>
  <c r="H15" i="24"/>
  <c r="I15" i="24" s="1"/>
  <c r="J15" i="24" s="1"/>
  <c r="F15" i="24"/>
  <c r="H14" i="24"/>
  <c r="I14" i="24" s="1"/>
  <c r="J14" i="24" s="1"/>
  <c r="F14" i="24"/>
  <c r="H13" i="24"/>
  <c r="I13" i="24" s="1"/>
  <c r="J13" i="24" s="1"/>
  <c r="F13" i="24"/>
  <c r="H12" i="24"/>
  <c r="I12" i="24" s="1"/>
  <c r="J12" i="24" s="1"/>
  <c r="F12" i="24"/>
  <c r="H11" i="24"/>
  <c r="I11" i="24" s="1"/>
  <c r="J11" i="24" s="1"/>
  <c r="F11" i="24"/>
  <c r="H10" i="24"/>
  <c r="I10" i="24" s="1"/>
  <c r="J10" i="24" s="1"/>
  <c r="F10" i="24"/>
  <c r="H9" i="24"/>
  <c r="I9" i="24" s="1"/>
  <c r="J9" i="24" s="1"/>
  <c r="F9" i="24"/>
  <c r="J34" i="1" l="1"/>
  <c r="J32" i="1"/>
  <c r="J31" i="1"/>
  <c r="D8" i="23" l="1"/>
  <c r="A17" i="22" l="1"/>
  <c r="C16" i="22"/>
  <c r="B16" i="22"/>
  <c r="C5" i="22"/>
  <c r="C6" i="22" s="1"/>
  <c r="C9" i="22" s="1"/>
  <c r="C15" i="22" s="1"/>
  <c r="B5" i="22"/>
  <c r="B6" i="22" s="1"/>
  <c r="B9" i="22" s="1"/>
  <c r="B15" i="22" s="1"/>
  <c r="B28" i="22" s="1"/>
  <c r="B4" i="22"/>
  <c r="B3" i="22"/>
  <c r="B51" i="22"/>
  <c r="A43" i="22"/>
  <c r="A41" i="22"/>
  <c r="A39" i="22"/>
  <c r="B37" i="22"/>
  <c r="B39" i="22" s="1"/>
  <c r="A37" i="22"/>
  <c r="A35" i="22"/>
  <c r="A33" i="22"/>
  <c r="A30" i="22"/>
  <c r="A28" i="22"/>
  <c r="B24" i="22"/>
  <c r="B26" i="22" s="1"/>
  <c r="A24" i="22"/>
  <c r="B22" i="22"/>
  <c r="A22" i="22"/>
  <c r="B19" i="22"/>
  <c r="A19" i="22"/>
  <c r="A15" i="22"/>
  <c r="A14" i="22"/>
  <c r="C13" i="22"/>
  <c r="A13" i="22"/>
  <c r="A12" i="22"/>
  <c r="C11" i="22"/>
  <c r="A11" i="22"/>
  <c r="A9" i="22"/>
  <c r="B7" i="22"/>
  <c r="A4" i="22"/>
  <c r="A3" i="22"/>
  <c r="B2" i="22"/>
  <c r="A2" i="22"/>
  <c r="L77" i="1"/>
  <c r="M77" i="1" s="1"/>
  <c r="L76" i="1"/>
  <c r="M76" i="1" s="1"/>
  <c r="L75" i="1"/>
  <c r="M75" i="1" s="1"/>
  <c r="L74" i="1"/>
  <c r="M74" i="1" s="1"/>
  <c r="O74" i="1" s="1"/>
  <c r="L73" i="1"/>
  <c r="M73" i="1" s="1"/>
  <c r="O73" i="1" s="1"/>
  <c r="M72" i="1"/>
  <c r="O72" i="1" s="1"/>
  <c r="L71" i="1"/>
  <c r="M71" i="1" s="1"/>
  <c r="O71" i="1" s="1"/>
  <c r="M70" i="1"/>
  <c r="O70" i="1" s="1"/>
  <c r="M69" i="1"/>
  <c r="O69" i="1" s="1"/>
  <c r="M68" i="1"/>
  <c r="O68" i="1" s="1"/>
  <c r="M67" i="1"/>
  <c r="L65" i="1" l="1"/>
  <c r="M65" i="1" s="1"/>
  <c r="L66" i="1"/>
  <c r="M66" i="1" l="1"/>
  <c r="I49" i="1" l="1"/>
  <c r="I47" i="1"/>
  <c r="I45" i="1"/>
  <c r="I43" i="1"/>
  <c r="I41" i="1"/>
  <c r="F51" i="1" l="1"/>
  <c r="H51" i="1" s="1"/>
  <c r="H56" i="1" s="1"/>
  <c r="H58" i="1" s="1"/>
  <c r="F39" i="1"/>
  <c r="H39" i="1" s="1"/>
  <c r="H41" i="1" s="1"/>
  <c r="H43" i="1" s="1"/>
  <c r="H45" i="1" s="1"/>
  <c r="H47" i="1" s="1"/>
  <c r="H49" i="1" s="1"/>
  <c r="A33" i="1"/>
  <c r="A30" i="1"/>
  <c r="D24" i="1"/>
  <c r="D23" i="1"/>
  <c r="D20" i="1"/>
  <c r="D19" i="1"/>
  <c r="H20" i="1"/>
  <c r="G20" i="1"/>
  <c r="Q19" i="1"/>
  <c r="Q18" i="1"/>
  <c r="H24" i="1"/>
  <c r="G24" i="1"/>
  <c r="Q23" i="1"/>
  <c r="Q22" i="1"/>
  <c r="E34" i="1" l="1"/>
  <c r="E35" i="1" s="1"/>
  <c r="E32" i="1"/>
  <c r="E31" i="1"/>
  <c r="G26" i="1"/>
  <c r="H26" i="1"/>
  <c r="F40" i="1"/>
  <c r="H40" i="1" s="1"/>
  <c r="H42" i="1" s="1"/>
  <c r="H44" i="1" s="1"/>
  <c r="H46" i="1" s="1"/>
  <c r="H48" i="1" s="1"/>
  <c r="H50" i="1" s="1"/>
  <c r="Q20" i="1"/>
  <c r="G31" i="1" s="1"/>
  <c r="G32" i="1" s="1"/>
  <c r="K39" i="1" s="1"/>
  <c r="K41" i="1" s="1"/>
  <c r="K43" i="1" s="1"/>
  <c r="K45" i="1" s="1"/>
  <c r="K47" i="1" s="1"/>
  <c r="K49" i="1" s="1"/>
  <c r="K51" i="1" s="1"/>
  <c r="F52" i="1"/>
  <c r="H52" i="1" s="1"/>
  <c r="H57" i="1" s="1"/>
  <c r="H59" i="1" s="1"/>
  <c r="Q24" i="1"/>
  <c r="G34" i="1" s="1"/>
  <c r="G35" i="1" s="1"/>
  <c r="K40" i="1" s="1"/>
  <c r="K42" i="1" s="1"/>
  <c r="K44" i="1" s="1"/>
  <c r="K46" i="1" s="1"/>
  <c r="K48" i="1" s="1"/>
  <c r="K50" i="1" s="1"/>
  <c r="K52" i="1" l="1"/>
  <c r="K57" i="1" s="1"/>
  <c r="K56" i="1"/>
  <c r="M49" i="1"/>
  <c r="O49" i="1" s="1"/>
  <c r="M45" i="1"/>
  <c r="O45" i="1" s="1"/>
  <c r="M47" i="1"/>
  <c r="O47" i="1" s="1"/>
  <c r="M41" i="1"/>
  <c r="O41" i="1" s="1"/>
  <c r="M43" i="1"/>
  <c r="O43" i="1" s="1"/>
  <c r="Q26" i="1"/>
  <c r="I52" i="1"/>
  <c r="I51" i="1"/>
  <c r="I46" i="1"/>
  <c r="I44" i="1"/>
  <c r="I50" i="1"/>
  <c r="I40" i="1"/>
  <c r="I48" i="1"/>
  <c r="I39" i="1"/>
  <c r="I58" i="1" l="1"/>
  <c r="C100" i="1"/>
  <c r="C83" i="1" l="1"/>
  <c r="I59" i="1"/>
  <c r="I57" i="1"/>
  <c r="L64" i="1"/>
  <c r="I56" i="1"/>
  <c r="I42" i="1"/>
  <c r="H4" i="1" l="1"/>
  <c r="E107" i="1" l="1"/>
  <c r="F107" i="1"/>
  <c r="D107" i="1"/>
  <c r="G107" i="1"/>
  <c r="C107" i="1"/>
  <c r="H107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93" i="1" l="1"/>
  <c r="I107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100" i="1" l="1"/>
  <c r="B83" i="1"/>
  <c r="B93" i="1"/>
  <c r="B5" i="17"/>
  <c r="M52" i="1" l="1"/>
  <c r="O52" i="1" s="1"/>
  <c r="M51" i="1"/>
  <c r="O51" i="1" s="1"/>
  <c r="M40" i="1"/>
  <c r="M39" i="1"/>
  <c r="I32" i="1"/>
  <c r="I31" i="1"/>
  <c r="I34" i="1"/>
  <c r="I35" i="1"/>
  <c r="M50" i="1"/>
  <c r="O50" i="1" s="1"/>
  <c r="M46" i="1"/>
  <c r="O46" i="1" s="1"/>
  <c r="M48" i="1"/>
  <c r="O48" i="1" s="1"/>
  <c r="M58" i="1"/>
  <c r="O58" i="1" s="1"/>
  <c r="M44" i="1"/>
  <c r="O44" i="1" s="1"/>
  <c r="M42" i="1"/>
  <c r="O42" i="1" s="1"/>
  <c r="B15" i="17"/>
  <c r="M31" i="1" l="1"/>
  <c r="M32" i="1"/>
  <c r="J35" i="1"/>
  <c r="M35" i="1" s="1"/>
  <c r="M34" i="1"/>
  <c r="M64" i="1"/>
  <c r="M61" i="1"/>
  <c r="O61" i="1" s="1"/>
  <c r="M63" i="1"/>
  <c r="O63" i="1" s="1"/>
  <c r="M57" i="1"/>
  <c r="O57" i="1" s="1"/>
  <c r="M60" i="1"/>
  <c r="O60" i="1" s="1"/>
  <c r="M59" i="1"/>
  <c r="O59" i="1" s="1"/>
  <c r="M56" i="1"/>
  <c r="O62" i="1"/>
</calcChain>
</file>

<file path=xl/sharedStrings.xml><?xml version="1.0" encoding="utf-8"?>
<sst xmlns="http://schemas.openxmlformats.org/spreadsheetml/2006/main" count="1230" uniqueCount="434">
  <si>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</si>
  <si>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</si>
  <si>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</si>
  <si>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</si>
  <si>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</si>
  <si>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</si>
  <si>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</si>
  <si>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</si>
  <si>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</si>
  <si>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</si>
  <si>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</si>
  <si>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</si>
  <si>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</si>
  <si>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</si>
  <si>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</si>
  <si>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</si>
  <si>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</si>
  <si>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</si>
  <si>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</si>
  <si>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</si>
  <si>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</si>
  <si>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</si>
  <si>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</si>
  <si>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</si>
  <si>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</si>
  <si>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</si>
  <si>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</si>
  <si>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</si>
  <si>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</si>
  <si>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</si>
  <si>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</si>
  <si>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</si>
  <si>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</si>
  <si>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</si>
  <si>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</si>
  <si>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</si>
  <si>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</si>
  <si>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</si>
  <si>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</si>
  <si>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</si>
  <si>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</si>
  <si>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</si>
  <si>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</si>
  <si>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</si>
  <si>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</si>
  <si>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</si>
  <si>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</si>
  <si>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</si>
  <si>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</si>
  <si>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</si>
  <si>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</si>
  <si>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</si>
  <si>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</si>
  <si>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</si>
  <si>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</si>
  <si>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</si>
  <si>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</si>
  <si>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</si>
  <si>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</si>
  <si>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</si>
  <si>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</si>
  <si>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</si>
  <si>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</si>
  <si>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</si>
  <si>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</si>
  <si>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</si>
  <si>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</si>
  <si>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</si>
  <si>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</si>
  <si>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</si>
  <si>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</si>
  <si>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</si>
  <si>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</si>
  <si>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</si>
  <si>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</si>
  <si>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</si>
  <si>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</si>
  <si>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</si>
  <si>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</si>
  <si>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</si>
  <si>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</si>
  <si>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</si>
  <si>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</si>
  <si>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</si>
  <si>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</si>
  <si>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</si>
  <si>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</si>
  <si>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</si>
  <si>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</si>
  <si>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</si>
  <si>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</si>
  <si>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</si>
  <si>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</si>
  <si>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</si>
  <si>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</si>
  <si>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</si>
  <si>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</si>
  <si>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</si>
  <si>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</si>
  <si>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</si>
  <si>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</si>
  <si>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</si>
  <si>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</si>
  <si>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</si>
  <si>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</si>
  <si>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</si>
  <si>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</si>
  <si>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</si>
  <si>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</si>
  <si>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</si>
  <si>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</si>
  <si>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</si>
  <si>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</si>
  <si>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</si>
  <si>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</si>
  <si>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</si>
  <si>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</si>
  <si>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</si>
  <si>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</si>
  <si>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</si>
  <si>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</si>
  <si>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</si>
  <si>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</si>
  <si>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</si>
  <si>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</si>
  <si>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</si>
  <si>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</si>
  <si>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</si>
  <si>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</si>
  <si>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</si>
  <si>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</si>
  <si>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</si>
  <si>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</si>
  <si>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</si>
  <si>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</si>
  <si>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</si>
  <si>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</si>
  <si>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</si>
  <si>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</si>
  <si>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</si>
  <si>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</si>
  <si>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</si>
  <si>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</si>
  <si>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</si>
  <si>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</si>
  <si>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</si>
  <si>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</si>
  <si>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</si>
  <si>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</si>
  <si>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</si>
  <si>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</si>
  <si>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</si>
  <si>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</si>
  <si>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</si>
  <si>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</si>
  <si>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</si>
  <si>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</si>
  <si>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</si>
  <si>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</si>
  <si>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</si>
  <si>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</si>
  <si>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</si>
  <si>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</si>
  <si>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</si>
  <si>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</si>
  <si>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</si>
  <si>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</si>
  <si>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</si>
  <si>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</si>
  <si>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</si>
  <si>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</si>
  <si>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</si>
  <si>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</si>
  <si>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</si>
  <si>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</si>
  <si>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</si>
  <si>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</si>
  <si>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</si>
  <si>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</si>
  <si>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</si>
  <si>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</si>
  <si>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</si>
  <si>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</si>
  <si>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</si>
  <si>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</si>
  <si>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</si>
  <si>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</si>
  <si>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</si>
  <si>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</si>
  <si>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</si>
  <si>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</si>
  <si>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</si>
  <si>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</si>
  <si>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</si>
  <si>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</si>
  <si>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</si>
  <si>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</si>
  <si>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</si>
  <si>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</si>
  <si>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</si>
  <si>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</si>
  <si>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</si>
  <si>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</si>
  <si>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</si>
  <si>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ĐỊNH VỊ HÌNH IN THÂN TRƯỚC: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</si>
  <si>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</si>
  <si>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</si>
  <si>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</si>
  <si>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</si>
  <si>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</si>
  <si>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</si>
  <si>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</si>
  <si>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</si>
  <si>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</si>
  <si>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</si>
  <si>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</si>
  <si>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</si>
  <si>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</si>
  <si>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</si>
  <si>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</si>
  <si>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25CM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</si>
  <si>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</si>
  <si>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</si>
  <si>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</si>
  <si>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</si>
  <si>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CREWNECK</t>
  </si>
  <si>
    <t>BRUSHED FLEECE 100% COTTON (30/1+8/1) HEAVY WASHING_350GSM</t>
  </si>
  <si>
    <t>BRUSHED FLEECE (30/1+8/1) HEAVY WASHING_350GSM</t>
  </si>
  <si>
    <t>RIB 2X2 COTTON SPANDEX (30/2'CM+70D))_400GSM</t>
  </si>
  <si>
    <t xml:space="preserve">BO CỔ / 
BO LAI/
BO TAY </t>
  </si>
  <si>
    <t>NHÃN THÀNH PHẦN 100% COTTON
KÍCH THƯỚC: 82.2 *20 MM
CODE: CC-0054</t>
  </si>
  <si>
    <t>DÂY TAPE XƯƠNG CÁ 1CM</t>
  </si>
  <si>
    <t>DUYỆT MÀU SẮC + CHẤT LƯỢNG HÌNH IN THEO S/O MÃ H06-CR28M DỰ KIẾN DUYỆT NGÀY 20/10/2023</t>
  </si>
  <si>
    <t>GẮN CÁCH SƯỜN TRÁI THÂN TRƯỚC 4 CM VÀ CÁCH ĐƯỜNG TRA BO LAI 3 CM</t>
  </si>
  <si>
    <t>VÒNG KHỦY TAY</t>
  </si>
  <si>
    <t>CANH GIỮA THÂN TRƯỚC - CÁCH 6.5CM TỪ ĐƯỜNG TRA CỔ ĐẾN ĐỈNH HÌNH IN</t>
  </si>
  <si>
    <t>RỘNG CỔ TẠI ĐỈNH VAI TỪ ĐƯỜNG MAY ĐẾN ĐƯỜNG MAY</t>
  </si>
  <si>
    <t>HẠ CỔ TRƯỚC TỪ ĐỈNH VAI (KHÔNG BAO GỒM BO CỔ)</t>
  </si>
  <si>
    <t>HẠ CỔ SAU TỪ ĐỈNH VAI (KHÔNG BAO GỒM BO CỔ)</t>
  </si>
  <si>
    <t>RỘNG VAI - ĐO NGANG TỪ ĐIỂM HẠ VAI TRÁI QUA ĐIỂM HẠ VAI PHẢI</t>
  </si>
  <si>
    <t>NGANG THÂN TRƯỚC (6" TỪ ĐỈNH VAI)</t>
  </si>
  <si>
    <t>NGANG THÂN SAU (6" TỪ ĐỈNH VAI)</t>
  </si>
  <si>
    <t>HẠ NÁCH TỪ ĐỈNH VAI - ĐO THẲNG TỪ ĐỈNH VAI ĐẾN NÁCH</t>
  </si>
  <si>
    <t>XUÔI VAI - ĐO KHOẢNG CÁCH TỪ ĐỈNH VAI ĐẾN HẠ VAI</t>
  </si>
  <si>
    <t>NHÃN DỆT BẰNG VẢI 38MM*71MM 
(NHÃN CHÍNH-PHÂN THEO TỪNG SIZE)
CODE: HSC-ML-0075(WOMENS)</t>
  </si>
  <si>
    <t>ICEBERG GREEN</t>
  </si>
  <si>
    <t>MER: DIỆU - 204</t>
  </si>
  <si>
    <t xml:space="preserve">SS25 </t>
  </si>
  <si>
    <t>S1</t>
  </si>
  <si>
    <t>H06  SS25  S2604</t>
  </si>
  <si>
    <t>ASH ROSE</t>
  </si>
  <si>
    <t>HSSS250216001T00K
L0652/10
ÁNH A CẤP ĐỦ SL</t>
  </si>
  <si>
    <t>HSSS250216002T00K
L1153/11
ÁNH A CẤP ĐỦ SL</t>
  </si>
  <si>
    <t>HSSS250216003T00K
L1154/11
ÁNH A CẤP ĐỦ SL</t>
  </si>
  <si>
    <t xml:space="preserve">HSSS250216003T00K
L0643/10
ÁNH A CẤP ĐỦ SL
</t>
  </si>
  <si>
    <t>RE7562</t>
  </si>
  <si>
    <t>GR9093</t>
  </si>
  <si>
    <t>NHÃN TRACKING
#240324S1</t>
  </si>
  <si>
    <t>H06-0310</t>
  </si>
  <si>
    <t>H06-0311</t>
  </si>
  <si>
    <t>H06-0313</t>
  </si>
  <si>
    <t>H06-0312</t>
  </si>
  <si>
    <t>H06-0314</t>
  </si>
  <si>
    <t>H06-0315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</si>
  <si>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</si>
  <si>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</si>
  <si>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</si>
  <si>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</si>
  <si>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</si>
  <si>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</si>
  <si>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</si>
  <si>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</si>
  <si>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</si>
  <si>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</si>
  <si>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</si>
  <si>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</si>
  <si>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</si>
  <si>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</si>
  <si>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</si>
  <si>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r>
      <rPr>
        <b/>
        <u/>
        <sz val="36"/>
        <color theme="1"/>
        <rFont val="Muli"/>
      </rPr>
      <t>GHI CHÚ:</t>
    </r>
    <r>
      <rPr>
        <b/>
        <sz val="36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</si>
  <si>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CHỈ MAY CHÍNH+VẮT SỔ</t>
  </si>
  <si>
    <t xml:space="preserve">
GẮN TẠI BÊN TRONG SƯỜN TRÁI (THÂN SAU)
VỊ TRÍ: TỪ LAI LÊN 5"
1 BỘ GỒM 3 CÁI
THỨ TỰ TRÊN DƯỚI =&gt; XEM HÌNH BÊN</t>
  </si>
  <si>
    <t>CODE: 240324S1</t>
  </si>
  <si>
    <t>VÒNG CỔ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</si>
  <si>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</si>
  <si>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</si>
  <si>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</si>
  <si>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</si>
  <si>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</si>
  <si>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</si>
  <si>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</si>
  <si>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</si>
  <si>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</si>
  <si>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H06-0238</t>
  </si>
  <si>
    <t>NHÃN TRANG TRÍ 4CM * 3.2CM 
CODE: HSA-10026</t>
  </si>
  <si>
    <t>1/2</t>
  </si>
  <si>
    <t>CUSTOMER</t>
  </si>
  <si>
    <t>SS25</t>
  </si>
  <si>
    <t>Pattern-Marker
&amp; Cutting</t>
  </si>
  <si>
    <t>Outsource</t>
  </si>
  <si>
    <t>QA/QC
(CFA)</t>
  </si>
  <si>
    <t>TÁC NGHIỆP MAY MẪU SMS+SIZE SET:
THAM KHẢO CÁCH MAY THEO ÁO MẪU PHOTO MÃ H06-HD33W MÀU ASH ROSE CHUYỂN CÙNG TÁC NGHIỆP</t>
  </si>
  <si>
    <t>H06-HD33W</t>
  </si>
  <si>
    <t>CLASSIC HOODIE WOMEN'S</t>
  </si>
  <si>
    <t>Herschel Supply Co.</t>
  </si>
  <si>
    <t>Base Measurements</t>
  </si>
  <si>
    <t>Style Name:</t>
  </si>
  <si>
    <t>CLASSIC HOODIE + PIGMENT HOODIE WOMEN'S</t>
  </si>
  <si>
    <t>Base Size:</t>
  </si>
  <si>
    <t>Last Update</t>
  </si>
  <si>
    <t>Style Number:</t>
  </si>
  <si>
    <t>Category:</t>
  </si>
  <si>
    <t>Women's Apparel</t>
  </si>
  <si>
    <t>Status:</t>
  </si>
  <si>
    <t>new</t>
  </si>
  <si>
    <t>Season:</t>
  </si>
  <si>
    <t>2024 S3</t>
  </si>
  <si>
    <t>Developer:</t>
  </si>
  <si>
    <t>BJ Kang</t>
  </si>
  <si>
    <t>Stage:</t>
  </si>
  <si>
    <t>1st Proto Sample</t>
  </si>
  <si>
    <t>POM</t>
  </si>
  <si>
    <t>Code</t>
  </si>
  <si>
    <t>Description</t>
  </si>
  <si>
    <t>Tolerance</t>
  </si>
  <si>
    <t>Grading</t>
  </si>
  <si>
    <t>UA comment</t>
  </si>
  <si>
    <t>A</t>
  </si>
  <si>
    <t>Neck Width HSP Seam to Seam</t>
  </si>
  <si>
    <t>1/4</t>
  </si>
  <si>
    <t>B</t>
  </si>
  <si>
    <t>Front Neck Drop from HSP (excl nkbd)</t>
  </si>
  <si>
    <t>C</t>
  </si>
  <si>
    <t>Back Neck Drop from HSP (excl nkbd)</t>
  </si>
  <si>
    <t>1/8</t>
  </si>
  <si>
    <t>D</t>
  </si>
  <si>
    <t>Shoulder Width - Set in</t>
  </si>
  <si>
    <t>3/8</t>
  </si>
  <si>
    <t>F</t>
  </si>
  <si>
    <t>Across Front (6" from HSP)</t>
  </si>
  <si>
    <t>18 1/4</t>
  </si>
  <si>
    <t>G</t>
  </si>
  <si>
    <t>Across Back (6" from HSP)</t>
  </si>
  <si>
    <t>18 1/2</t>
  </si>
  <si>
    <t>H</t>
  </si>
  <si>
    <t>Armhole Drop from HSP</t>
  </si>
  <si>
    <t>12 1/4</t>
  </si>
  <si>
    <t>I</t>
  </si>
  <si>
    <t>Shoulder Slope (for Ref.)</t>
  </si>
  <si>
    <t>1 3/4</t>
  </si>
  <si>
    <t>J</t>
  </si>
  <si>
    <t>Shoulder Seam Forward (for Ref. At LSP only, 0" at HSP)</t>
  </si>
  <si>
    <t>CHỒM VAI TRƯỚC(CHỈ THAM KHẢO TẠI ĐIỂM HẠ VAI, 0" TẠI ĐỈNH VAI)</t>
  </si>
  <si>
    <t>K</t>
  </si>
  <si>
    <t>Front Length (HSP to Hem) - Above Low Hip</t>
  </si>
  <si>
    <t>DÀI THÂN TRƯỚC TỪ ĐỈNH VAI TỚI LAI</t>
  </si>
  <si>
    <t>24 1/2</t>
  </si>
  <si>
    <t>Chest Circumference  1" Below Armhole</t>
  </si>
  <si>
    <t xml:space="preserve">VÒNG NGỰC THÂN TRƯỚC 1" DƯỚI NÁCH </t>
  </si>
  <si>
    <t>Bottom Hem Circumference (Relaxed) RIB</t>
  </si>
  <si>
    <t>LAI NGUYÊN VÒNG ĐO ÊM TẠI RIB</t>
  </si>
  <si>
    <t>N</t>
  </si>
  <si>
    <t>Bottom Hem Circumference at join seam</t>
  </si>
  <si>
    <t>LAI NGUYÊN VÒNG ĐO ÊM TẠI ĐƯỜNG MAY</t>
  </si>
  <si>
    <t>P</t>
  </si>
  <si>
    <t>Bottom Trim/Rib Height</t>
  </si>
  <si>
    <t>TO BẢN RIB</t>
  </si>
  <si>
    <t>2 1/2</t>
  </si>
  <si>
    <t>Q</t>
  </si>
  <si>
    <t>CB Sleeve Length - Long SLV</t>
  </si>
  <si>
    <t>DÀI TAY TỪ GIỮA THÂN SAU</t>
  </si>
  <si>
    <t xml:space="preserve">BJ- 1/2" down &amp; 3/4" up for the long sleeve women's. 5/8" down &amp; 7/8" up for the long sleeve men's. I will update Men's accordingly. </t>
  </si>
  <si>
    <t>R</t>
  </si>
  <si>
    <t>Bicep Circumference 1" from underarm</t>
  </si>
  <si>
    <t>BẮP TAY NGUYÊN VÒNG DƯỚI NÁCH 1 INCH</t>
  </si>
  <si>
    <t>Elbow Postion from Underarm</t>
  </si>
  <si>
    <t>VỊ TRÍ ĐO KHỦY TAY TỪ DƯỚI NÁCH</t>
  </si>
  <si>
    <t>T</t>
  </si>
  <si>
    <t>Elbow Circumference</t>
  </si>
  <si>
    <t>15 1/2</t>
  </si>
  <si>
    <t>BJ - 3/8" grading for smooth line from bicep to cuff. (bicep 1/2" grading. Cuff 1/4" grading)</t>
  </si>
  <si>
    <t>U</t>
  </si>
  <si>
    <t>Cuff Circumference at edge (Relaxed)</t>
  </si>
  <si>
    <t>VÒNG CỬA TAY TẠI GIỮA - ĐO ÊM</t>
  </si>
  <si>
    <t>7 1/2</t>
  </si>
  <si>
    <t>V</t>
  </si>
  <si>
    <t>Cuff Circumference at join seam</t>
  </si>
  <si>
    <t>VÒNG CỬA TAY TẠI ĐƯỜNG MAY</t>
  </si>
  <si>
    <t>10 3/4</t>
  </si>
  <si>
    <t>X</t>
  </si>
  <si>
    <t>Cuff Height</t>
  </si>
  <si>
    <t>TO BẢN RIB TAY</t>
  </si>
  <si>
    <t>Y</t>
  </si>
  <si>
    <t>Hood Ht @ HPS to Top of Hood</t>
  </si>
  <si>
    <t>CAO NÓN TỪ ĐỈNH VAI ĐỂN ĐỈNH NÓN</t>
  </si>
  <si>
    <r>
      <t xml:space="preserve">adjust to fit with spec of Hood Opening. </t>
    </r>
    <r>
      <rPr>
        <b/>
        <sz val="18"/>
        <color rgb="FFFF0000"/>
        <rFont val="Muli"/>
      </rPr>
      <t xml:space="preserve">BJ- Confirmed. </t>
    </r>
  </si>
  <si>
    <t>Z</t>
  </si>
  <si>
    <t>Hood Opening @ CF (Half)</t>
  </si>
  <si>
    <t>CAO NÓN TẠI GIỮA</t>
  </si>
  <si>
    <t>AA</t>
  </si>
  <si>
    <t>Hood width (@ 6" down)</t>
  </si>
  <si>
    <t>RỘNG NÓN( 6'' XUỐNG)</t>
  </si>
  <si>
    <t>11 1/2</t>
  </si>
  <si>
    <t>AB</t>
  </si>
  <si>
    <t>Kangaroo PKT Width @ Top</t>
  </si>
  <si>
    <t>RỘNG TÚI CẠNH TRÊN</t>
  </si>
  <si>
    <t>8 1/2</t>
  </si>
  <si>
    <t>BJ- PKTs grade in jump sizes.</t>
  </si>
  <si>
    <t>AC</t>
  </si>
  <si>
    <t>Kangaroo PKT Width @ Cuff seam</t>
  </si>
  <si>
    <t>RỘNG TÚI CẠNH DƯỚI</t>
  </si>
  <si>
    <t>12 1/2</t>
  </si>
  <si>
    <t>AD</t>
  </si>
  <si>
    <t>Kangaroo PKT HT @ Center</t>
  </si>
  <si>
    <t>CAO TÚI KANGAROO TẠI GIỮA</t>
  </si>
  <si>
    <t>AE</t>
  </si>
  <si>
    <t>Kangaroo PKT HT @ Side</t>
  </si>
  <si>
    <t>RỘNG TÚI KANGAROO TẠI CẠNH SƯỜN</t>
  </si>
  <si>
    <t>AF</t>
  </si>
  <si>
    <t>Kangaroo PKT Opening</t>
  </si>
  <si>
    <t>RỘNG MIỆNG TÚI</t>
  </si>
  <si>
    <r>
      <t>- Actual Opening of size S is 6 inch.
- Adjust to fit with spec of Kangaroo PKT HT @ Center and Kangaroo PKT Opening.</t>
    </r>
    <r>
      <rPr>
        <b/>
        <sz val="18"/>
        <color rgb="FFFF0000"/>
        <rFont val="Muli"/>
      </rPr>
      <t xml:space="preserve"> BJ - Confirmed. </t>
    </r>
  </si>
  <si>
    <t>1st Proto Sample Comments:</t>
  </si>
  <si>
    <t>Date:</t>
  </si>
  <si>
    <t>BJ - Some of tolerance were copied from Men's, so I updated some. Can follow this new tolerance for the rest women's.</t>
  </si>
  <si>
    <t>HOODIE</t>
  </si>
  <si>
    <t>BẢNG THÔNG SỐ CÓ ADD THÊM L=4%, W=0.5%</t>
  </si>
  <si>
    <t xml:space="preserve">Tolerance </t>
  </si>
  <si>
    <t>Tol UA suggest</t>
  </si>
  <si>
    <t>S(TS TP)</t>
  </si>
  <si>
    <t>LAI NGUYÊN VÒNG ĐO CĂNG TẠI ĐƯỜNG MAY</t>
  </si>
  <si>
    <t>Chữ tô đỏ UA đề xuất dung size mới cho sản xuất</t>
  </si>
  <si>
    <t>Dây tape 1.2cm ở cổ ( có dye)</t>
  </si>
  <si>
    <t>40cm allsize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</si>
</sst>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0"/>
      <color indexed="8"/>
      <name val="Muli"/>
    </font>
    <font>
      <sz val="24"/>
      <color theme="9"/>
      <name val="Muli"/>
    </font>
    <font>
      <b/>
      <u/>
      <sz val="36"/>
      <color theme="1"/>
      <name val="Muli"/>
    </font>
    <font>
      <b/>
      <sz val="20"/>
      <color theme="1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sz val="20"/>
      <color theme="1"/>
      <name val="Muli"/>
    </font>
    <font>
      <sz val="18"/>
      <color rgb="FF000000"/>
      <name val="Muli"/>
    </font>
    <font>
      <b/>
      <sz val="18"/>
      <color rgb="FFFF0000"/>
      <name val="Muli"/>
    </font>
    <font>
      <b/>
      <sz val="26"/>
      <color rgb="FF000000"/>
      <name val="Muli"/>
    </font>
    <font>
      <b/>
      <sz val="18"/>
      <color rgb="FF000000"/>
      <name val="Muli"/>
    </font>
    <font>
      <sz val="18"/>
      <color rgb="FFFF0000"/>
      <name val="Muli"/>
    </font>
    <font>
      <b/>
      <sz val="18"/>
      <color theme="1"/>
      <name val="Muli"/>
    </font>
    <font>
      <sz val="18"/>
      <color theme="1"/>
      <name val="Muli"/>
    </font>
    <font>
      <b/>
      <sz val="24"/>
      <color rgb="FF000000"/>
      <name val="Muli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</cellStyleXfs>
  <cellXfs count="64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5" borderId="3" xfId="0" applyFont="1" applyFill="1" applyBorder="1" applyAlignment="1">
      <alignment horizontal="left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3" fillId="5" borderId="3" xfId="0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0" fontId="43" fillId="12" borderId="0" xfId="0" applyFont="1" applyFill="1" applyAlignment="1">
      <alignment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8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91" fillId="2" borderId="0" xfId="0" applyFont="1" applyFill="1" applyAlignment="1">
      <alignment vertical="center"/>
    </xf>
    <xf numFmtId="0" fontId="99" fillId="2" borderId="0" xfId="0" applyFont="1" applyFill="1" applyAlignment="1">
      <alignment horizontal="left" vertical="center"/>
    </xf>
    <xf numFmtId="0" fontId="43" fillId="12" borderId="41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0" fontId="41" fillId="0" borderId="41" xfId="2" applyFont="1" applyBorder="1" applyAlignment="1">
      <alignment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0" xfId="2" applyFont="1" applyBorder="1" applyAlignment="1">
      <alignment vertical="center" wrapText="1"/>
    </xf>
    <xf numFmtId="0" fontId="0" fillId="0" borderId="43" xfId="0" applyBorder="1"/>
    <xf numFmtId="1" fontId="101" fillId="0" borderId="42" xfId="1" applyNumberFormat="1" applyFont="1" applyBorder="1" applyAlignment="1">
      <alignment horizontal="center" vertical="center" wrapText="1"/>
    </xf>
    <xf numFmtId="0" fontId="102" fillId="9" borderId="42" xfId="0" applyFont="1" applyFill="1" applyBorder="1" applyAlignment="1">
      <alignment vertical="center"/>
    </xf>
    <xf numFmtId="0" fontId="103" fillId="0" borderId="42" xfId="0" applyFont="1" applyBorder="1" applyAlignment="1">
      <alignment horizontal="center"/>
    </xf>
    <xf numFmtId="0" fontId="103" fillId="0" borderId="42" xfId="0" quotePrefix="1" applyFont="1" applyBorder="1" applyAlignment="1">
      <alignment horizontal="center"/>
    </xf>
    <xf numFmtId="16" fontId="103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105" fillId="0" borderId="42" xfId="1" applyNumberFormat="1" applyFont="1" applyBorder="1" applyAlignment="1">
      <alignment horizontal="center" vertical="center" wrapText="1"/>
    </xf>
    <xf numFmtId="0" fontId="83" fillId="2" borderId="42" xfId="0" quotePrefix="1" applyFont="1" applyFill="1" applyBorder="1" applyAlignment="1">
      <alignment horizontal="left" vertical="center"/>
    </xf>
    <xf numFmtId="0" fontId="83" fillId="2" borderId="42" xfId="0" quotePrefix="1" applyFont="1" applyFill="1" applyBorder="1" applyAlignment="1">
      <alignment horizontal="left" vertical="center" wrapText="1"/>
    </xf>
    <xf numFmtId="0" fontId="106" fillId="0" borderId="0" xfId="128" applyFont="1" applyAlignment="1">
      <alignment horizontal="left" vertical="top"/>
    </xf>
    <xf numFmtId="0" fontId="35" fillId="0" borderId="71" xfId="128" applyFont="1" applyBorder="1" applyAlignment="1">
      <alignment horizontal="left" vertical="top" wrapText="1"/>
    </xf>
    <xf numFmtId="0" fontId="35" fillId="0" borderId="72" xfId="128" applyFont="1" applyBorder="1" applyAlignment="1">
      <alignment horizontal="left" vertical="top" wrapText="1"/>
    </xf>
    <xf numFmtId="0" fontId="106" fillId="0" borderId="72" xfId="128" applyFont="1" applyBorder="1" applyAlignment="1">
      <alignment horizontal="center" wrapText="1"/>
    </xf>
    <xf numFmtId="12" fontId="35" fillId="0" borderId="72" xfId="128" applyNumberFormat="1" applyFont="1" applyBorder="1" applyAlignment="1">
      <alignment horizontal="left" vertical="top" wrapText="1"/>
    </xf>
    <xf numFmtId="12" fontId="106" fillId="0" borderId="72" xfId="128" applyNumberFormat="1" applyFont="1" applyBorder="1" applyAlignment="1">
      <alignment horizontal="left" wrapText="1"/>
    </xf>
    <xf numFmtId="12" fontId="106" fillId="0" borderId="72" xfId="128" applyNumberFormat="1" applyFont="1" applyBorder="1" applyAlignment="1">
      <alignment horizontal="center" vertical="top" shrinkToFit="1"/>
    </xf>
    <xf numFmtId="0" fontId="106" fillId="0" borderId="72" xfId="128" applyFont="1" applyBorder="1" applyAlignment="1">
      <alignment horizontal="left" vertical="top"/>
    </xf>
    <xf numFmtId="0" fontId="35" fillId="0" borderId="69" xfId="128" applyFont="1" applyBorder="1" applyAlignment="1">
      <alignment horizontal="left" vertical="top" wrapText="1"/>
    </xf>
    <xf numFmtId="0" fontId="35" fillId="0" borderId="0" xfId="128" applyFont="1" applyAlignment="1">
      <alignment horizontal="left" vertical="top" wrapText="1"/>
    </xf>
    <xf numFmtId="0" fontId="106" fillId="0" borderId="0" xfId="128" applyFont="1" applyAlignment="1">
      <alignment horizontal="center" wrapText="1"/>
    </xf>
    <xf numFmtId="12" fontId="35" fillId="0" borderId="0" xfId="128" applyNumberFormat="1" applyFont="1" applyAlignment="1">
      <alignment horizontal="left" vertical="top" wrapText="1"/>
    </xf>
    <xf numFmtId="0" fontId="35" fillId="0" borderId="73" xfId="128" applyFont="1" applyBorder="1" applyAlignment="1">
      <alignment horizontal="left" vertical="top" wrapText="1"/>
    </xf>
    <xf numFmtId="0" fontId="35" fillId="0" borderId="45" xfId="128" applyFont="1" applyBorder="1" applyAlignment="1">
      <alignment horizontal="left" vertical="top" wrapText="1"/>
    </xf>
    <xf numFmtId="0" fontId="106" fillId="0" borderId="45" xfId="128" applyFont="1" applyBorder="1" applyAlignment="1">
      <alignment horizontal="center" wrapText="1"/>
    </xf>
    <xf numFmtId="12" fontId="35" fillId="0" borderId="45" xfId="128" applyNumberFormat="1" applyFont="1" applyBorder="1" applyAlignment="1">
      <alignment horizontal="left" vertical="top" wrapText="1"/>
    </xf>
    <xf numFmtId="12" fontId="106" fillId="0" borderId="45" xfId="128" applyNumberFormat="1" applyFont="1" applyBorder="1" applyAlignment="1">
      <alignment horizontal="left" wrapText="1"/>
    </xf>
    <xf numFmtId="0" fontId="106" fillId="0" borderId="45" xfId="128" applyFont="1" applyBorder="1" applyAlignment="1">
      <alignment horizontal="left" vertical="top"/>
    </xf>
    <xf numFmtId="0" fontId="106" fillId="0" borderId="0" xfId="128" applyFont="1" applyAlignment="1">
      <alignment horizontal="center" vertical="center"/>
    </xf>
    <xf numFmtId="0" fontId="109" fillId="0" borderId="0" xfId="128" applyFont="1" applyAlignment="1">
      <alignment horizontal="center" vertical="center"/>
    </xf>
    <xf numFmtId="0" fontId="35" fillId="0" borderId="76" xfId="128" applyFont="1" applyBorder="1" applyAlignment="1">
      <alignment horizontal="center" vertical="center" wrapText="1"/>
    </xf>
    <xf numFmtId="0" fontId="35" fillId="0" borderId="76" xfId="128" applyFont="1" applyBorder="1" applyAlignment="1">
      <alignment horizontal="left" vertical="center" wrapText="1"/>
    </xf>
    <xf numFmtId="0" fontId="106" fillId="0" borderId="42" xfId="128" applyFont="1" applyBorder="1" applyAlignment="1">
      <alignment vertical="center"/>
    </xf>
    <xf numFmtId="0" fontId="110" fillId="0" borderId="76" xfId="128" applyFont="1" applyBorder="1" applyAlignment="1">
      <alignment horizontal="center" vertical="center" wrapText="1"/>
    </xf>
    <xf numFmtId="12" fontId="106" fillId="0" borderId="65" xfId="128" applyNumberFormat="1" applyFont="1" applyBorder="1" applyAlignment="1">
      <alignment horizontal="center" vertical="center" wrapText="1"/>
    </xf>
    <xf numFmtId="12" fontId="35" fillId="0" borderId="76" xfId="128" applyNumberFormat="1" applyFont="1" applyBorder="1" applyAlignment="1">
      <alignment horizontal="center" vertical="center" wrapText="1"/>
    </xf>
    <xf numFmtId="12" fontId="104" fillId="0" borderId="76" xfId="128" applyNumberFormat="1" applyFont="1" applyBorder="1" applyAlignment="1">
      <alignment horizontal="center" vertical="center" wrapText="1"/>
    </xf>
    <xf numFmtId="12" fontId="106" fillId="0" borderId="76" xfId="128" applyNumberFormat="1" applyFont="1" applyBorder="1" applyAlignment="1">
      <alignment horizontal="center" vertical="center" wrapText="1"/>
    </xf>
    <xf numFmtId="0" fontId="106" fillId="0" borderId="0" xfId="128" applyFont="1" applyAlignment="1">
      <alignment horizontal="left" vertical="center"/>
    </xf>
    <xf numFmtId="12" fontId="109" fillId="0" borderId="76" xfId="128" applyNumberFormat="1" applyFont="1" applyBorder="1" applyAlignment="1">
      <alignment horizontal="center" vertical="center" shrinkToFit="1"/>
    </xf>
    <xf numFmtId="12" fontId="106" fillId="0" borderId="66" xfId="128" applyNumberFormat="1" applyFont="1" applyBorder="1" applyAlignment="1">
      <alignment horizontal="center" vertical="center" wrapText="1"/>
    </xf>
    <xf numFmtId="12" fontId="106" fillId="0" borderId="42" xfId="128" applyNumberFormat="1" applyFont="1" applyBorder="1" applyAlignment="1">
      <alignment horizontal="center" vertical="center" wrapText="1"/>
    </xf>
    <xf numFmtId="12" fontId="106" fillId="0" borderId="60" xfId="128" applyNumberFormat="1" applyFont="1" applyBorder="1" applyAlignment="1">
      <alignment horizontal="center" vertical="center" wrapText="1"/>
    </xf>
    <xf numFmtId="1" fontId="106" fillId="0" borderId="76" xfId="128" applyNumberFormat="1" applyFont="1" applyBorder="1" applyAlignment="1">
      <alignment horizontal="center" vertical="center" shrinkToFit="1"/>
    </xf>
    <xf numFmtId="12" fontId="111" fillId="0" borderId="76" xfId="128" applyNumberFormat="1" applyFont="1" applyBorder="1" applyAlignment="1">
      <alignment horizontal="center" vertical="center" shrinkToFit="1"/>
    </xf>
    <xf numFmtId="0" fontId="35" fillId="0" borderId="42" xfId="128" applyFont="1" applyBorder="1" applyAlignment="1">
      <alignment vertical="center" wrapText="1"/>
    </xf>
    <xf numFmtId="12" fontId="111" fillId="0" borderId="76" xfId="128" applyNumberFormat="1" applyFont="1" applyBorder="1" applyAlignment="1">
      <alignment horizontal="center" vertical="center"/>
    </xf>
    <xf numFmtId="0" fontId="106" fillId="0" borderId="42" xfId="128" applyFont="1" applyBorder="1" applyAlignment="1">
      <alignment horizontal="left" vertical="center" wrapText="1"/>
    </xf>
    <xf numFmtId="12" fontId="110" fillId="0" borderId="76" xfId="128" applyNumberFormat="1" applyFont="1" applyBorder="1" applyAlignment="1">
      <alignment horizontal="center" vertical="center" wrapText="1"/>
    </xf>
    <xf numFmtId="12" fontId="110" fillId="0" borderId="65" xfId="128" applyNumberFormat="1" applyFont="1" applyBorder="1" applyAlignment="1">
      <alignment horizontal="center" vertical="center" wrapText="1"/>
    </xf>
    <xf numFmtId="0" fontId="110" fillId="0" borderId="0" xfId="128" applyFont="1" applyAlignment="1">
      <alignment horizontal="left" vertical="center"/>
    </xf>
    <xf numFmtId="0" fontId="106" fillId="0" borderId="42" xfId="128" applyFont="1" applyBorder="1" applyAlignment="1">
      <alignment vertical="center" wrapText="1"/>
    </xf>
    <xf numFmtId="12" fontId="107" fillId="0" borderId="76" xfId="128" applyNumberFormat="1" applyFont="1" applyBorder="1" applyAlignment="1">
      <alignment horizontal="center" vertical="center" wrapText="1"/>
    </xf>
    <xf numFmtId="0" fontId="109" fillId="0" borderId="0" xfId="128" applyFont="1" applyAlignment="1">
      <alignment horizontal="left" vertical="center"/>
    </xf>
    <xf numFmtId="0" fontId="106" fillId="0" borderId="60" xfId="128" applyFont="1" applyBorder="1" applyAlignment="1">
      <alignment vertical="center"/>
    </xf>
    <xf numFmtId="0" fontId="106" fillId="0" borderId="65" xfId="128" applyFont="1" applyBorder="1" applyAlignment="1">
      <alignment vertical="center"/>
    </xf>
    <xf numFmtId="0" fontId="109" fillId="0" borderId="0" xfId="128" quotePrefix="1" applyFont="1" applyAlignment="1">
      <alignment horizontal="left" vertical="center" wrapText="1"/>
    </xf>
    <xf numFmtId="0" fontId="104" fillId="0" borderId="0" xfId="128" applyFont="1" applyAlignment="1">
      <alignment horizontal="left" vertical="top" wrapText="1"/>
    </xf>
    <xf numFmtId="177" fontId="106" fillId="0" borderId="0" xfId="128" applyNumberFormat="1" applyFont="1" applyAlignment="1">
      <alignment horizontal="left" vertical="top" indent="2" shrinkToFit="1"/>
    </xf>
    <xf numFmtId="12" fontId="106" fillId="0" borderId="0" xfId="128" applyNumberFormat="1" applyFont="1" applyAlignment="1">
      <alignment horizontal="center" wrapText="1"/>
    </xf>
    <xf numFmtId="0" fontId="110" fillId="0" borderId="0" xfId="128" applyFont="1" applyAlignment="1">
      <alignment horizontal="center" vertical="top"/>
    </xf>
    <xf numFmtId="0" fontId="106" fillId="0" borderId="0" xfId="128" applyFont="1" applyAlignment="1">
      <alignment horizontal="center" vertical="top"/>
    </xf>
    <xf numFmtId="12" fontId="106" fillId="0" borderId="0" xfId="128" applyNumberFormat="1" applyFont="1" applyAlignment="1">
      <alignment horizontal="center" vertical="top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92" fillId="0" borderId="42" xfId="0" applyNumberFormat="1" applyFont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5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7" fillId="10" borderId="4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6" fillId="0" borderId="23" xfId="0" applyFont="1" applyBorder="1" applyAlignment="1">
      <alignment horizontal="center" vertical="center" wrapText="1"/>
    </xf>
    <xf numFmtId="0" fontId="96" fillId="0" borderId="24" xfId="0" applyFont="1" applyBorder="1" applyAlignment="1">
      <alignment horizontal="center" vertical="center" wrapText="1"/>
    </xf>
    <xf numFmtId="0" fontId="96" fillId="0" borderId="25" xfId="0" applyFont="1" applyBorder="1" applyAlignment="1">
      <alignment horizontal="center" vertical="center" wrapText="1"/>
    </xf>
    <xf numFmtId="0" fontId="96" fillId="0" borderId="26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96" fillId="0" borderId="27" xfId="0" applyFont="1" applyBorder="1" applyAlignment="1">
      <alignment horizontal="center" vertical="center" wrapText="1"/>
    </xf>
    <xf numFmtId="0" fontId="96" fillId="0" borderId="31" xfId="0" applyFont="1" applyBorder="1" applyAlignment="1">
      <alignment horizontal="center" vertical="center" wrapText="1"/>
    </xf>
    <xf numFmtId="0" fontId="96" fillId="0" borderId="28" xfId="0" applyFont="1" applyBorder="1" applyAlignment="1">
      <alignment horizontal="center" vertical="center" wrapText="1"/>
    </xf>
    <xf numFmtId="0" fontId="9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43" fillId="2" borderId="43" xfId="0" quotePrefix="1" applyFont="1" applyFill="1" applyBorder="1" applyAlignment="1">
      <alignment horizontal="center" vertical="center" wrapText="1"/>
    </xf>
    <xf numFmtId="0" fontId="43" fillId="2" borderId="40" xfId="0" quotePrefix="1" applyFont="1" applyFill="1" applyBorder="1" applyAlignment="1">
      <alignment horizontal="center" vertical="center" wrapText="1"/>
    </xf>
    <xf numFmtId="0" fontId="43" fillId="2" borderId="41" xfId="0" quotePrefix="1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91" fillId="2" borderId="0" xfId="0" applyFont="1" applyFill="1" applyAlignment="1">
      <alignment horizontal="left" vertical="center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2" fontId="107" fillId="0" borderId="74" xfId="128" applyNumberFormat="1" applyFont="1" applyBorder="1" applyAlignment="1">
      <alignment horizontal="center" vertical="center" wrapText="1"/>
    </xf>
    <xf numFmtId="12" fontId="107" fillId="0" borderId="75" xfId="128" applyNumberFormat="1" applyFont="1" applyBorder="1" applyAlignment="1">
      <alignment horizontal="center" vertical="center" wrapText="1"/>
    </xf>
    <xf numFmtId="0" fontId="108" fillId="0" borderId="69" xfId="128" applyFont="1" applyBorder="1" applyAlignment="1">
      <alignment horizontal="center" vertical="center" wrapText="1"/>
    </xf>
    <xf numFmtId="0" fontId="104" fillId="0" borderId="67" xfId="128" applyFont="1" applyBorder="1" applyAlignment="1">
      <alignment horizontal="left" vertical="top" wrapText="1"/>
    </xf>
    <xf numFmtId="0" fontId="35" fillId="0" borderId="69" xfId="128" applyFont="1" applyBorder="1" applyAlignment="1">
      <alignment horizontal="center" vertical="top" wrapText="1"/>
    </xf>
    <xf numFmtId="0" fontId="35" fillId="0" borderId="0" xfId="128" applyFont="1" applyAlignment="1">
      <alignment horizontal="center" vertical="top" wrapText="1"/>
    </xf>
    <xf numFmtId="12" fontId="35" fillId="0" borderId="0" xfId="128" applyNumberFormat="1" applyFont="1" applyAlignment="1">
      <alignment horizontal="left" vertical="top" wrapText="1"/>
    </xf>
    <xf numFmtId="0" fontId="35" fillId="0" borderId="71" xfId="128" applyFont="1" applyBorder="1" applyAlignment="1">
      <alignment horizontal="left" vertical="top" wrapText="1"/>
    </xf>
    <xf numFmtId="0" fontId="35" fillId="0" borderId="72" xfId="128" applyFont="1" applyBorder="1" applyAlignment="1">
      <alignment horizontal="left" vertical="top" wrapText="1"/>
    </xf>
    <xf numFmtId="0" fontId="104" fillId="0" borderId="74" xfId="128" applyFont="1" applyBorder="1" applyAlignment="1">
      <alignment horizontal="center" vertical="center" wrapText="1"/>
    </xf>
    <xf numFmtId="0" fontId="104" fillId="0" borderId="75" xfId="128" applyFont="1" applyBorder="1" applyAlignment="1">
      <alignment horizontal="center" vertical="center" wrapText="1"/>
    </xf>
    <xf numFmtId="0" fontId="104" fillId="0" borderId="66" xfId="128" applyFont="1" applyBorder="1" applyAlignment="1">
      <alignment horizontal="center" vertical="center" wrapText="1"/>
    </xf>
    <xf numFmtId="0" fontId="104" fillId="0" borderId="68" xfId="128" applyFont="1" applyBorder="1" applyAlignment="1">
      <alignment horizontal="center" vertical="center" wrapText="1"/>
    </xf>
    <xf numFmtId="0" fontId="104" fillId="0" borderId="69" xfId="128" applyFont="1" applyBorder="1" applyAlignment="1">
      <alignment horizontal="center" vertical="center" wrapText="1"/>
    </xf>
    <xf numFmtId="0" fontId="104" fillId="0" borderId="70" xfId="128" applyFont="1" applyBorder="1" applyAlignment="1">
      <alignment horizontal="center"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4" fillId="0" borderId="59" xfId="59" applyFont="1" applyBorder="1" applyAlignment="1">
      <alignment vertical="center" wrapText="1"/>
    </xf>
    <xf numFmtId="0" fontId="27" fillId="47" borderId="71" xfId="128" applyFont="1" applyFill="1" applyBorder="1" applyAlignment="1">
      <alignment horizontal="center" vertical="center" wrapText="1"/>
    </xf>
    <xf numFmtId="0" fontId="27" fillId="47" borderId="72" xfId="128" applyFont="1" applyFill="1" applyBorder="1" applyAlignment="1">
      <alignment horizontal="center" vertical="center" wrapText="1"/>
    </xf>
    <xf numFmtId="0" fontId="107" fillId="47" borderId="74" xfId="128" applyFont="1" applyFill="1" applyBorder="1" applyAlignment="1">
      <alignment horizontal="center" vertical="center" wrapText="1"/>
    </xf>
    <xf numFmtId="0" fontId="107" fillId="47" borderId="75" xfId="128" applyFont="1" applyFill="1" applyBorder="1" applyAlignment="1">
      <alignment horizontal="center" vertical="center" wrapText="1"/>
    </xf>
    <xf numFmtId="0" fontId="112" fillId="0" borderId="76" xfId="128" applyFont="1" applyBorder="1" applyAlignment="1">
      <alignment horizontal="center" vertical="center" wrapText="1"/>
    </xf>
    <xf numFmtId="0" fontId="111" fillId="49" borderId="76" xfId="128" applyFont="1" applyFill="1" applyBorder="1" applyAlignment="1">
      <alignment horizontal="center" vertical="center" wrapText="1"/>
    </xf>
    <xf numFmtId="12" fontId="104" fillId="49" borderId="76" xfId="128" applyNumberFormat="1" applyFont="1" applyFill="1" applyBorder="1" applyAlignment="1">
      <alignment horizontal="center" vertical="center" wrapText="1"/>
    </xf>
    <xf numFmtId="12" fontId="109" fillId="49" borderId="76" xfId="128" applyNumberFormat="1" applyFont="1" applyFill="1" applyBorder="1" applyAlignment="1">
      <alignment horizontal="center" vertical="center" shrinkToFit="1"/>
    </xf>
    <xf numFmtId="12" fontId="107" fillId="49" borderId="65" xfId="128" applyNumberFormat="1" applyFont="1" applyFill="1" applyBorder="1" applyAlignment="1">
      <alignment horizontal="center" vertical="center" wrapText="1"/>
    </xf>
    <xf numFmtId="12" fontId="107" fillId="49" borderId="77" xfId="128" applyNumberFormat="1" applyFont="1" applyFill="1" applyBorder="1" applyAlignment="1">
      <alignment horizontal="center" vertical="center" wrapText="1"/>
    </xf>
    <xf numFmtId="12" fontId="107" fillId="49" borderId="73" xfId="128" applyNumberFormat="1" applyFont="1" applyFill="1" applyBorder="1" applyAlignment="1">
      <alignment horizontal="center" vertical="center" wrapText="1"/>
    </xf>
    <xf numFmtId="12" fontId="107" fillId="49" borderId="60" xfId="128" applyNumberFormat="1" applyFont="1" applyFill="1" applyBorder="1" applyAlignment="1">
      <alignment horizontal="center" vertical="center" wrapText="1"/>
    </xf>
    <xf numFmtId="1" fontId="112" fillId="0" borderId="76" xfId="128" applyNumberFormat="1" applyFont="1" applyBorder="1" applyAlignment="1">
      <alignment horizontal="center" vertical="center" shrinkToFit="1"/>
    </xf>
    <xf numFmtId="1" fontId="111" fillId="49" borderId="76" xfId="128" applyNumberFormat="1" applyFont="1" applyFill="1" applyBorder="1" applyAlignment="1">
      <alignment horizontal="center" vertical="center" shrinkToFit="1"/>
    </xf>
    <xf numFmtId="12" fontId="111" fillId="49" borderId="76" xfId="128" applyNumberFormat="1" applyFont="1" applyFill="1" applyBorder="1" applyAlignment="1">
      <alignment horizontal="center" vertical="center" shrinkToFit="1"/>
    </xf>
    <xf numFmtId="12" fontId="111" fillId="49" borderId="76" xfId="128" applyNumberFormat="1" applyFont="1" applyFill="1" applyBorder="1" applyAlignment="1">
      <alignment horizontal="center" vertical="center"/>
    </xf>
    <xf numFmtId="12" fontId="112" fillId="0" borderId="76" xfId="128" applyNumberFormat="1" applyFont="1" applyBorder="1" applyAlignment="1">
      <alignment horizontal="center" vertical="center" wrapText="1"/>
    </xf>
    <xf numFmtId="12" fontId="104" fillId="49" borderId="65" xfId="128" applyNumberFormat="1" applyFont="1" applyFill="1" applyBorder="1" applyAlignment="1">
      <alignment horizontal="center" vertical="center" wrapText="1"/>
    </xf>
    <xf numFmtId="12" fontId="107" fillId="49" borderId="76" xfId="128" applyNumberFormat="1" applyFont="1" applyFill="1" applyBorder="1" applyAlignment="1">
      <alignment horizontal="center" vertical="center" wrapText="1"/>
    </xf>
    <xf numFmtId="0" fontId="90" fillId="49" borderId="46" xfId="128" applyFont="1" applyFill="1" applyBorder="1" applyAlignment="1">
      <alignment horizontal="center" vertical="center" wrapText="1"/>
    </xf>
    <xf numFmtId="0" fontId="90" fillId="49" borderId="45" xfId="128" applyFont="1" applyFill="1" applyBorder="1" applyAlignment="1">
      <alignment horizontal="center" vertical="center" wrapText="1"/>
    </xf>
    <xf numFmtId="0" fontId="109" fillId="47" borderId="42" xfId="128" applyFont="1" applyFill="1" applyBorder="1" applyAlignment="1">
      <alignment horizontal="center" vertical="center"/>
    </xf>
    <xf numFmtId="12" fontId="113" fillId="47" borderId="10" xfId="128" applyNumberFormat="1" applyFont="1" applyFill="1" applyBorder="1" applyAlignment="1">
      <alignment horizontal="center" vertical="center"/>
    </xf>
    <xf numFmtId="12" fontId="113" fillId="47" borderId="42" xfId="128" applyNumberFormat="1" applyFont="1" applyFill="1" applyBorder="1" applyAlignment="1">
      <alignment horizontal="center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1.png"/><Relationship Id="rId2" Type="http://schemas.openxmlformats.org/officeDocument/2006/relationships/image" Target="../media/image9.png"/><Relationship Id="rId16" Type="http://schemas.openxmlformats.org/officeDocument/2006/relationships/image" Target="../media/image23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5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508000</xdr:colOff>
      <xdr:row>3</xdr:row>
      <xdr:rowOff>47625</xdr:rowOff>
    </xdr:from>
    <xdr:to>
      <xdr:col>16</xdr:col>
      <xdr:colOff>936626</xdr:colOff>
      <xdr:row>6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52CB5F-41D8-74FB-A295-13B27A4662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9833"/>
        <a:stretch/>
      </xdr:blipFill>
      <xdr:spPr>
        <a:xfrm>
          <a:off x="18780125" y="1571625"/>
          <a:ext cx="2746376" cy="2047875"/>
        </a:xfrm>
        <a:prstGeom prst="rect">
          <a:avLst/>
        </a:prstGeom>
      </xdr:spPr>
    </xdr:pic>
    <xdr:clientData/>
  </xdr:twoCellAnchor>
  <xdr:twoCellAnchor editAs="oneCell">
    <xdr:from>
      <xdr:col>13</xdr:col>
      <xdr:colOff>619125</xdr:colOff>
      <xdr:row>6</xdr:row>
      <xdr:rowOff>25400</xdr:rowOff>
    </xdr:from>
    <xdr:to>
      <xdr:col>16</xdr:col>
      <xdr:colOff>936625</xdr:colOff>
      <xdr:row>8</xdr:row>
      <xdr:rowOff>358775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4A7B82-2274-4661-B08A-00357A88D7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52" r="710"/>
        <a:stretch/>
      </xdr:blipFill>
      <xdr:spPr>
        <a:xfrm>
          <a:off x="18891250" y="3517900"/>
          <a:ext cx="2635250" cy="204787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285749</xdr:colOff>
      <xdr:row>77</xdr:row>
      <xdr:rowOff>127000</xdr:rowOff>
    </xdr:from>
    <xdr:to>
      <xdr:col>16</xdr:col>
      <xdr:colOff>817403</xdr:colOff>
      <xdr:row>104</xdr:row>
      <xdr:rowOff>22225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7C165D-DD56-43C9-AC71-C5606A46AB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9833"/>
        <a:stretch/>
      </xdr:blipFill>
      <xdr:spPr>
        <a:xfrm>
          <a:off x="16033749" y="76644500"/>
          <a:ext cx="5373529" cy="4006850"/>
        </a:xfrm>
        <a:prstGeom prst="rect">
          <a:avLst/>
        </a:prstGeom>
      </xdr:spPr>
    </xdr:pic>
    <xdr:clientData/>
  </xdr:twoCellAnchor>
  <xdr:twoCellAnchor editAs="oneCell">
    <xdr:from>
      <xdr:col>11</xdr:col>
      <xdr:colOff>396875</xdr:colOff>
      <xdr:row>104</xdr:row>
      <xdr:rowOff>206374</xdr:rowOff>
    </xdr:from>
    <xdr:to>
      <xdr:col>16</xdr:col>
      <xdr:colOff>711102</xdr:colOff>
      <xdr:row>107</xdr:row>
      <xdr:rowOff>1492249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A515EE5-DF68-4FAB-A404-FEB5E71BE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152" t="10856" r="710"/>
        <a:stretch/>
      </xdr:blipFill>
      <xdr:spPr>
        <a:xfrm>
          <a:off x="16144875" y="80835499"/>
          <a:ext cx="5156102" cy="3571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2016129</xdr:colOff>
      <xdr:row>22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19</xdr:row>
      <xdr:rowOff>365126</xdr:rowOff>
    </xdr:from>
    <xdr:to>
      <xdr:col>2</xdr:col>
      <xdr:colOff>523874</xdr:colOff>
      <xdr:row>20</xdr:row>
      <xdr:rowOff>730250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25A54DD-0B2D-4C7F-87AF-F809CED9B575}"/>
            </a:ext>
          </a:extLst>
        </xdr:cNvPr>
        <xdr:cNvGrpSpPr/>
      </xdr:nvGrpSpPr>
      <xdr:grpSpPr>
        <a:xfrm>
          <a:off x="7858124" y="26511251"/>
          <a:ext cx="6016625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E770F22-271B-9EE5-3B22-1860EFC51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F51DA55-F12B-F37F-65D1-F356EA53DD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2F2F67E-B08E-B1DF-03EC-0A79A9263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1C20427-68B8-F740-3EF9-7410B6362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51C0B6E-7368-E5AF-F344-3F40C8385B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3627B9-5234-CE35-B81B-F21952998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31</xdr:row>
      <xdr:rowOff>111125</xdr:rowOff>
    </xdr:from>
    <xdr:to>
      <xdr:col>1</xdr:col>
      <xdr:colOff>3912082</xdr:colOff>
      <xdr:row>31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4A33CF-B41B-43B9-A9B0-27BD97C23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31</xdr:row>
      <xdr:rowOff>63500</xdr:rowOff>
    </xdr:from>
    <xdr:to>
      <xdr:col>2</xdr:col>
      <xdr:colOff>4333875</xdr:colOff>
      <xdr:row>31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D1943F-0BA3-47A8-BC53-F8D855AD2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31</xdr:row>
      <xdr:rowOff>1968499</xdr:rowOff>
    </xdr:from>
    <xdr:to>
      <xdr:col>2</xdr:col>
      <xdr:colOff>3651250</xdr:colOff>
      <xdr:row>31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002580C3-C34A-471E-9B32-D4A8A91483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33</xdr:row>
      <xdr:rowOff>301625</xdr:rowOff>
    </xdr:from>
    <xdr:to>
      <xdr:col>2</xdr:col>
      <xdr:colOff>790986</xdr:colOff>
      <xdr:row>33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E319F3-96B4-4B4A-825A-D2AD9FFCA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461381" y="5280342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35</xdr:row>
      <xdr:rowOff>95250</xdr:rowOff>
    </xdr:from>
    <xdr:to>
      <xdr:col>2</xdr:col>
      <xdr:colOff>1651000</xdr:colOff>
      <xdr:row>35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0DF1D9F-4D4C-42B2-B0BB-F305BD1A1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461750" y="5571490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37</xdr:row>
      <xdr:rowOff>63500</xdr:rowOff>
    </xdr:from>
    <xdr:to>
      <xdr:col>2</xdr:col>
      <xdr:colOff>1588241</xdr:colOff>
      <xdr:row>37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80EC9E-CEE3-4395-A21E-91E82319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39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8CECFD-C9CE-4A08-91B8-05DEE89DD37E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45</xdr:row>
      <xdr:rowOff>222250</xdr:rowOff>
    </xdr:from>
    <xdr:to>
      <xdr:col>2</xdr:col>
      <xdr:colOff>1387417</xdr:colOff>
      <xdr:row>45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3817F91-9083-45F4-AA47-4D60C12C7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88749" y="7329170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4540250</xdr:colOff>
      <xdr:row>17</xdr:row>
      <xdr:rowOff>127000</xdr:rowOff>
    </xdr:from>
    <xdr:to>
      <xdr:col>2</xdr:col>
      <xdr:colOff>1477358</xdr:colOff>
      <xdr:row>17</xdr:row>
      <xdr:rowOff>4487615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b="47882"/>
        <a:stretch/>
      </xdr:blipFill>
      <xdr:spPr>
        <a:xfrm>
          <a:off x="11747500" y="18653125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2476500</xdr:colOff>
      <xdr:row>26</xdr:row>
      <xdr:rowOff>174625</xdr:rowOff>
    </xdr:from>
    <xdr:to>
      <xdr:col>1</xdr:col>
      <xdr:colOff>5683250</xdr:colOff>
      <xdr:row>26</xdr:row>
      <xdr:rowOff>2730501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7EC6DAE-73CD-46DC-B4A9-7FDA311F7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3275" t="13605" r="13995" b="8167"/>
        <a:stretch/>
      </xdr:blipFill>
      <xdr:spPr>
        <a:xfrm>
          <a:off x="9683750" y="39036625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0</xdr:row>
      <xdr:rowOff>127000</xdr:rowOff>
    </xdr:from>
    <xdr:to>
      <xdr:col>2</xdr:col>
      <xdr:colOff>3079751</xdr:colOff>
      <xdr:row>3</xdr:row>
      <xdr:rowOff>365125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9D3D1B-D03F-4D9E-BE22-AEA767339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r="49833"/>
        <a:stretch/>
      </xdr:blipFill>
      <xdr:spPr>
        <a:xfrm>
          <a:off x="13684250" y="127000"/>
          <a:ext cx="2746376" cy="2047875"/>
        </a:xfrm>
        <a:prstGeom prst="rect">
          <a:avLst/>
        </a:prstGeom>
      </xdr:spPr>
    </xdr:pic>
    <xdr:clientData/>
  </xdr:twoCellAnchor>
  <xdr:twoCellAnchor editAs="oneCell">
    <xdr:from>
      <xdr:col>2</xdr:col>
      <xdr:colOff>3127375</xdr:colOff>
      <xdr:row>0</xdr:row>
      <xdr:rowOff>104775</xdr:rowOff>
    </xdr:from>
    <xdr:to>
      <xdr:col>2</xdr:col>
      <xdr:colOff>5762625</xdr:colOff>
      <xdr:row>3</xdr:row>
      <xdr:rowOff>342900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79A04BD-0AAF-42B6-86AB-63202B97D4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51152" r="710"/>
        <a:stretch/>
      </xdr:blipFill>
      <xdr:spPr>
        <a:xfrm>
          <a:off x="16478250" y="104775"/>
          <a:ext cx="2635250" cy="2047875"/>
        </a:xfrm>
        <a:prstGeom prst="rect">
          <a:avLst/>
        </a:prstGeom>
      </xdr:spPr>
    </xdr:pic>
    <xdr:clientData/>
  </xdr:twoCellAnchor>
  <xdr:twoCellAnchor editAs="oneCell">
    <xdr:from>
      <xdr:col>2</xdr:col>
      <xdr:colOff>671311</xdr:colOff>
      <xdr:row>26</xdr:row>
      <xdr:rowOff>95250</xdr:rowOff>
    </xdr:from>
    <xdr:to>
      <xdr:col>2</xdr:col>
      <xdr:colOff>5876601</xdr:colOff>
      <xdr:row>26</xdr:row>
      <xdr:rowOff>2762250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C079BFA-0705-57BC-F266-875740162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b="10700"/>
        <a:stretch/>
      </xdr:blipFill>
      <xdr:spPr>
        <a:xfrm>
          <a:off x="14022186" y="40020875"/>
          <a:ext cx="5205290" cy="2667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SPEC/FINAL%20SPEC-THONG%20SO%20DANG%20SU%20DUNG%20CHO%20HANG%20SAN%20XUAT/H06-HD01W-TS%20sau%20khi%20add%20L=4%25-17-1-2024.xlsx" TargetMode="External"/><Relationship Id="rId2" Type="http://schemas.microsoft.com/office/2019/04/relationships/externalLinkLongPath" Target="/sites/COMMERCIAL/Shared%20Documents/General/2-CUSTOMER-FOLDER/HERSCHEL/2-SS24/2-PRODUCTION/2-STYLE-FILE/SPEC/FINAL%20SPEC-THONG%20SO%20DANG%20SU%20DUNG%20CHO%20HANG%20SAN%20XUAT/H06-HD01W-TS%20sau%20khi%20add%20L=4%25-17-1-2024.xlsx?A3FE384C" TargetMode="External"/><Relationship Id="rId1" Type="http://schemas.openxmlformats.org/officeDocument/2006/relationships/externalLinkPath" Target="file:///\\A3FE384C\H06-HD01W-TS%20sau%20khi%20add%20L=4%25-17-1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1">
          <cell r="B31" t="str">
            <v>RIB 2X2 COTTON SPANDEX (30/2'CM+70D))_400GSM</v>
          </cell>
        </row>
        <row r="37">
          <cell r="B37" t="str">
            <v>CHỈ 40/2 MAY CHÍNH</v>
          </cell>
        </row>
        <row r="41">
          <cell r="B41" t="str">
            <v>NHÃN THÀNH PHẦN 100% COTTON
KÍCH THƯỚC: 82.2 *20 MM
CODE: CC-054</v>
          </cell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B45" t="str">
            <v>NHÃN TRACKING
#240324S1</v>
          </cell>
          <cell r="F45" t="str">
            <v>NỀN TRẮNG CHỮ ĐEN</v>
          </cell>
        </row>
        <row r="51">
          <cell r="B51" t="str">
            <v>DÂY TAPE XƯƠNG CÁ 1CM</v>
          </cell>
        </row>
        <row r="58">
          <cell r="B58" t="str">
            <v>ĐẠN BẮN TREO THẺ BÀI</v>
          </cell>
        </row>
        <row r="60">
          <cell r="B60" t="str">
            <v>STICKER BARCODE TẠI THẺ BÀI
KÍCH THƯỚC: 20CMX30CM</v>
          </cell>
        </row>
        <row r="62">
          <cell r="B62" t="str">
            <v>STICKER BARCODE TẠI POLY BAG
KÍCH THƯỚC: 35CMX55CM</v>
          </cell>
        </row>
        <row r="64">
          <cell r="B64" t="str">
            <v>STICKER CARTON CHI TIẾT TỪNG CỬA HÀNG</v>
          </cell>
        </row>
        <row r="66">
          <cell r="B66" t="str">
            <v>POLY BAG LỚN</v>
          </cell>
        </row>
        <row r="68">
          <cell r="B6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S sau khi add L=4%,W=0.5%"/>
      <sheetName val="TS gốc "/>
      <sheetName val="4. HERSCHEL'S FULL SIZ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0"/>
  <sheetViews>
    <sheetView view="pageBreakPreview" zoomScale="40" zoomScaleNormal="10" zoomScaleSheetLayoutView="40" zoomScalePageLayoutView="25" workbookViewId="0">
      <selection activeCell="R6" sqref="R6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33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8.17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6.26953125" style="49" customWidth="1"/>
    <col min="17" max="17" width="21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10" t="s">
        <v>73</v>
      </c>
      <c r="O1" s="410" t="s">
        <v>73</v>
      </c>
      <c r="P1" s="411" t="s">
        <v>74</v>
      </c>
      <c r="Q1" s="411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10" t="s">
        <v>75</v>
      </c>
      <c r="O2" s="410" t="s">
        <v>75</v>
      </c>
      <c r="P2" s="412" t="s">
        <v>76</v>
      </c>
      <c r="Q2" s="412"/>
    </row>
    <row r="3" spans="1:17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410" t="s">
        <v>77</v>
      </c>
      <c r="O3" s="410" t="s">
        <v>77</v>
      </c>
      <c r="P3" s="413" t="s">
        <v>79</v>
      </c>
      <c r="Q3" s="411"/>
    </row>
    <row r="4" spans="1:17" s="2" customFormat="1" ht="40.5" customHeight="1" thickBot="1">
      <c r="B4" s="3" t="s">
        <v>246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417" t="s">
        <v>301</v>
      </c>
      <c r="H5" s="418"/>
      <c r="I5" s="418"/>
      <c r="J5" s="418"/>
      <c r="K5" s="418"/>
      <c r="L5" s="418"/>
      <c r="M5" s="419"/>
    </row>
    <row r="6" spans="1:17" s="7" customFormat="1" ht="58" customHeight="1">
      <c r="B6" s="8" t="s">
        <v>43</v>
      </c>
      <c r="C6" s="8"/>
      <c r="D6" s="9" t="s">
        <v>249</v>
      </c>
      <c r="E6" s="11"/>
      <c r="F6" s="8"/>
      <c r="G6" s="420"/>
      <c r="H6" s="421"/>
      <c r="I6" s="421"/>
      <c r="J6" s="421"/>
      <c r="K6" s="421"/>
      <c r="L6" s="421"/>
      <c r="M6" s="422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302</v>
      </c>
      <c r="E7" s="9"/>
      <c r="F7" s="8"/>
      <c r="G7" s="420"/>
      <c r="H7" s="421"/>
      <c r="I7" s="421"/>
      <c r="J7" s="421"/>
      <c r="K7" s="421"/>
      <c r="L7" s="421"/>
      <c r="M7" s="422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416" t="s">
        <v>303</v>
      </c>
      <c r="E8" s="416"/>
      <c r="F8" s="416"/>
      <c r="G8" s="423"/>
      <c r="H8" s="424"/>
      <c r="I8" s="424"/>
      <c r="J8" s="424"/>
      <c r="K8" s="424"/>
      <c r="L8" s="424"/>
      <c r="M8" s="425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247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225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248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428"/>
      <c r="E11" s="429"/>
      <c r="F11" s="429"/>
      <c r="G11" s="22"/>
      <c r="H11" s="23"/>
      <c r="I11" s="20"/>
      <c r="J11" s="204" t="s">
        <v>4</v>
      </c>
      <c r="K11" s="20"/>
      <c r="L11" s="205"/>
      <c r="M11" s="426" t="s">
        <v>227</v>
      </c>
      <c r="N11" s="426"/>
      <c r="O11" s="426"/>
      <c r="P11" s="426"/>
      <c r="Q11" s="426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430"/>
      <c r="C13" s="430"/>
      <c r="D13" s="430"/>
      <c r="E13" s="430"/>
      <c r="F13" s="430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218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80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80"/>
      <c r="Q17" s="283" t="s">
        <v>11</v>
      </c>
    </row>
    <row r="18" spans="1:17" s="219" customFormat="1" ht="120.5" customHeight="1">
      <c r="B18" s="220" t="s">
        <v>12</v>
      </c>
      <c r="C18" s="269"/>
      <c r="D18" s="275" t="s">
        <v>250</v>
      </c>
      <c r="E18" s="221"/>
      <c r="F18" s="222"/>
      <c r="G18" s="222">
        <v>10</v>
      </c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11</v>
      </c>
    </row>
    <row r="19" spans="1:17" s="219" customFormat="1" ht="120.5" customHeight="1">
      <c r="B19" s="220" t="s">
        <v>63</v>
      </c>
      <c r="C19" s="269"/>
      <c r="D19" s="275" t="str">
        <f>$D$18</f>
        <v>ASH ROSE</v>
      </c>
      <c r="E19" s="221"/>
      <c r="F19" s="222"/>
      <c r="G19" s="222">
        <v>2</v>
      </c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3</v>
      </c>
    </row>
    <row r="20" spans="1:17" s="229" customFormat="1" ht="120.5" customHeight="1">
      <c r="A20" s="281"/>
      <c r="B20" s="282" t="s">
        <v>13</v>
      </c>
      <c r="C20" s="270"/>
      <c r="D20" s="276" t="str">
        <f>$D$18</f>
        <v>ASH ROSE</v>
      </c>
      <c r="E20" s="226"/>
      <c r="F20" s="227"/>
      <c r="G20" s="227">
        <f t="shared" ref="G20:H20" si="0">SUM(G18:G19)</f>
        <v>12</v>
      </c>
      <c r="H20" s="227">
        <f t="shared" si="0"/>
        <v>2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14</v>
      </c>
    </row>
    <row r="21" spans="1:17" s="219" customFormat="1" ht="81.5" customHeight="1">
      <c r="B21" s="216"/>
      <c r="C21" s="217" t="s">
        <v>72</v>
      </c>
      <c r="D21" s="217" t="s">
        <v>9</v>
      </c>
      <c r="E21" s="218" t="s">
        <v>56</v>
      </c>
      <c r="F21" s="218" t="s">
        <v>182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80"/>
      <c r="Q21" s="283" t="s">
        <v>11</v>
      </c>
    </row>
    <row r="22" spans="1:17" s="219" customFormat="1" ht="120.5" customHeight="1">
      <c r="B22" s="220" t="s">
        <v>12</v>
      </c>
      <c r="C22" s="269"/>
      <c r="D22" s="275" t="s">
        <v>245</v>
      </c>
      <c r="E22" s="221"/>
      <c r="F22" s="222"/>
      <c r="G22" s="222">
        <v>34</v>
      </c>
      <c r="H22" s="222">
        <v>1</v>
      </c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35</v>
      </c>
    </row>
    <row r="23" spans="1:17" s="219" customFormat="1" ht="120.5" customHeight="1">
      <c r="B23" s="220" t="s">
        <v>63</v>
      </c>
      <c r="C23" s="269"/>
      <c r="D23" s="275" t="str">
        <f>$D$22</f>
        <v>ICEBERG GREEN</v>
      </c>
      <c r="E23" s="221"/>
      <c r="F23" s="222"/>
      <c r="G23" s="222">
        <v>4</v>
      </c>
      <c r="H23" s="222">
        <v>1</v>
      </c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5</v>
      </c>
    </row>
    <row r="24" spans="1:17" s="229" customFormat="1" ht="120.5" customHeight="1">
      <c r="A24" s="281"/>
      <c r="B24" s="225" t="s">
        <v>13</v>
      </c>
      <c r="C24" s="270"/>
      <c r="D24" s="276" t="str">
        <f>$D$22</f>
        <v>ICEBERG GREEN</v>
      </c>
      <c r="E24" s="226"/>
      <c r="F24" s="227"/>
      <c r="G24" s="227">
        <f t="shared" ref="G24:H24" si="1">SUM(G22:G23)</f>
        <v>38</v>
      </c>
      <c r="H24" s="227">
        <f t="shared" si="1"/>
        <v>2</v>
      </c>
      <c r="I24" s="227"/>
      <c r="J24" s="227"/>
      <c r="K24" s="227"/>
      <c r="L24" s="228"/>
      <c r="M24" s="227"/>
      <c r="N24" s="227"/>
      <c r="O24" s="227"/>
      <c r="P24" s="227"/>
      <c r="Q24" s="227">
        <f>SUM(Q22:Q23)</f>
        <v>40</v>
      </c>
    </row>
    <row r="25" spans="1:17" s="219" customFormat="1" ht="29.5" customHeight="1">
      <c r="B25" s="230"/>
      <c r="C25" s="230"/>
      <c r="D25" s="230"/>
      <c r="E25" s="231"/>
      <c r="F25" s="231"/>
      <c r="G25" s="232"/>
      <c r="H25" s="231"/>
      <c r="I25" s="231"/>
      <c r="J25" s="231"/>
      <c r="K25" s="231"/>
      <c r="L25" s="231"/>
      <c r="M25" s="233"/>
      <c r="N25" s="233"/>
      <c r="O25" s="233"/>
      <c r="P25" s="233"/>
      <c r="Q25" s="234"/>
    </row>
    <row r="26" spans="1:17" s="229" customFormat="1" ht="68.5" customHeight="1">
      <c r="A26" s="284"/>
      <c r="B26" s="235" t="s">
        <v>121</v>
      </c>
      <c r="C26" s="236"/>
      <c r="D26" s="235"/>
      <c r="E26" s="237"/>
      <c r="F26" s="238">
        <v>0</v>
      </c>
      <c r="G26" s="238">
        <f>G24+G20</f>
        <v>50</v>
      </c>
      <c r="H26" s="238">
        <f>H24+H20</f>
        <v>4</v>
      </c>
      <c r="I26" s="238">
        <v>0</v>
      </c>
      <c r="J26" s="238">
        <v>0</v>
      </c>
      <c r="K26" s="238">
        <v>0</v>
      </c>
      <c r="L26" s="238"/>
      <c r="M26" s="238"/>
      <c r="N26" s="238"/>
      <c r="O26" s="238"/>
      <c r="P26" s="238"/>
      <c r="Q26" s="238">
        <f>SUM(F26:P26)</f>
        <v>54</v>
      </c>
    </row>
    <row r="27" spans="1:17" s="105" customFormat="1" ht="20.25" customHeight="1">
      <c r="B27" s="106"/>
      <c r="C27" s="107"/>
      <c r="D27" s="427" t="s">
        <v>184</v>
      </c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</row>
    <row r="28" spans="1:17" s="1" customFormat="1" ht="59.15" customHeight="1">
      <c r="B28" s="75" t="s">
        <v>14</v>
      </c>
      <c r="C28" s="32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7"/>
      <c r="P28" s="427"/>
      <c r="Q28" s="427"/>
    </row>
    <row r="29" spans="1:17" s="33" customFormat="1" ht="120">
      <c r="A29" s="415" t="s">
        <v>15</v>
      </c>
      <c r="B29" s="415"/>
      <c r="C29" s="415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181</v>
      </c>
      <c r="K29" s="208" t="s">
        <v>179</v>
      </c>
      <c r="L29" s="208" t="s">
        <v>180</v>
      </c>
      <c r="M29" s="208" t="s">
        <v>36</v>
      </c>
      <c r="N29" s="414" t="s">
        <v>51</v>
      </c>
      <c r="O29" s="414"/>
      <c r="P29" s="414"/>
      <c r="Q29" s="414"/>
    </row>
    <row r="30" spans="1:17" s="43" customFormat="1" ht="65.5" customHeight="1">
      <c r="A30" s="401" t="str">
        <f>$D$18</f>
        <v>ASH ROSE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  <c r="P30" s="401"/>
      <c r="Q30" s="401"/>
    </row>
    <row r="31" spans="1:17" s="2" customFormat="1" ht="200" customHeight="1">
      <c r="A31" s="261">
        <v>1</v>
      </c>
      <c r="B31" s="371" t="s">
        <v>226</v>
      </c>
      <c r="C31" s="371"/>
      <c r="D31" s="262" t="s">
        <v>113</v>
      </c>
      <c r="E31" s="262" t="str">
        <f>A30</f>
        <v>ASH ROSE</v>
      </c>
      <c r="F31" s="261" t="s">
        <v>10</v>
      </c>
      <c r="G31" s="263">
        <f>Q20</f>
        <v>14</v>
      </c>
      <c r="H31" s="264">
        <v>1.3</v>
      </c>
      <c r="I31" s="265">
        <f>H31*G31</f>
        <v>18.2</v>
      </c>
      <c r="J31" s="266">
        <f>(I31*1.8%+(I31/50)*0.5)</f>
        <v>0.50960000000000005</v>
      </c>
      <c r="K31" s="266">
        <v>0</v>
      </c>
      <c r="L31" s="266">
        <v>0</v>
      </c>
      <c r="M31" s="267">
        <f>ROUNDUP(SUM(I31:L31),0)</f>
        <v>19</v>
      </c>
      <c r="N31" s="370" t="s">
        <v>254</v>
      </c>
      <c r="O31" s="370"/>
      <c r="P31" s="370"/>
      <c r="Q31" s="370"/>
    </row>
    <row r="32" spans="1:17" s="2" customFormat="1" ht="200" customHeight="1">
      <c r="A32" s="261">
        <v>2</v>
      </c>
      <c r="B32" s="371" t="s">
        <v>228</v>
      </c>
      <c r="C32" s="371"/>
      <c r="D32" s="262" t="s">
        <v>229</v>
      </c>
      <c r="E32" s="262" t="str">
        <f>A30</f>
        <v>ASH ROSE</v>
      </c>
      <c r="F32" s="261" t="s">
        <v>10</v>
      </c>
      <c r="G32" s="263">
        <f>G31</f>
        <v>14</v>
      </c>
      <c r="H32" s="264">
        <v>0.19</v>
      </c>
      <c r="I32" s="265">
        <f>H32*G32</f>
        <v>2.66</v>
      </c>
      <c r="J32" s="266">
        <f>((I32*2.9%+(I32/50)*0.5)*0)</f>
        <v>0</v>
      </c>
      <c r="K32" s="266">
        <v>0</v>
      </c>
      <c r="L32" s="266">
        <v>0</v>
      </c>
      <c r="M32" s="267">
        <f>ROUNDUP(SUM(I32:L32),0)</f>
        <v>3</v>
      </c>
      <c r="N32" s="370" t="s">
        <v>253</v>
      </c>
      <c r="O32" s="370"/>
      <c r="P32" s="370"/>
      <c r="Q32" s="370"/>
    </row>
    <row r="33" spans="1:17" s="43" customFormat="1" ht="64.5" customHeight="1">
      <c r="A33" s="401" t="str">
        <f>$D$22</f>
        <v>ICEBERG GREEN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</row>
    <row r="34" spans="1:17" s="2" customFormat="1" ht="207.5" customHeight="1">
      <c r="A34" s="261">
        <v>1</v>
      </c>
      <c r="B34" s="371" t="s">
        <v>226</v>
      </c>
      <c r="C34" s="371"/>
      <c r="D34" s="262" t="s">
        <v>113</v>
      </c>
      <c r="E34" s="262" t="str">
        <f>$A$33</f>
        <v>ICEBERG GREEN</v>
      </c>
      <c r="F34" s="261" t="s">
        <v>10</v>
      </c>
      <c r="G34" s="263">
        <f>Q24</f>
        <v>40</v>
      </c>
      <c r="H34" s="264">
        <v>1.3</v>
      </c>
      <c r="I34" s="265">
        <f>H34*G34</f>
        <v>52</v>
      </c>
      <c r="J34" s="266">
        <f>(I34*1.3%+(I34/50)*0.5)</f>
        <v>1.1960000000000002</v>
      </c>
      <c r="K34" s="266">
        <v>0</v>
      </c>
      <c r="L34" s="266">
        <v>0</v>
      </c>
      <c r="M34" s="267">
        <f>ROUNDUP(SUM(I34:L34),0)</f>
        <v>54</v>
      </c>
      <c r="N34" s="370" t="s">
        <v>251</v>
      </c>
      <c r="O34" s="370"/>
      <c r="P34" s="370"/>
      <c r="Q34" s="370"/>
    </row>
    <row r="35" spans="1:17" s="2" customFormat="1" ht="207.5" customHeight="1">
      <c r="A35" s="261">
        <v>2</v>
      </c>
      <c r="B35" s="371" t="s">
        <v>228</v>
      </c>
      <c r="C35" s="371"/>
      <c r="D35" s="262" t="s">
        <v>229</v>
      </c>
      <c r="E35" s="262" t="str">
        <f>E34</f>
        <v>ICEBERG GREEN</v>
      </c>
      <c r="F35" s="261" t="s">
        <v>10</v>
      </c>
      <c r="G35" s="263">
        <f>G34</f>
        <v>40</v>
      </c>
      <c r="H35" s="264">
        <v>0.19</v>
      </c>
      <c r="I35" s="265">
        <f>H35*G35</f>
        <v>7.6</v>
      </c>
      <c r="J35" s="266">
        <f>((I35*0%+(I35/50)*0.5)*0)</f>
        <v>0</v>
      </c>
      <c r="K35" s="266">
        <v>0</v>
      </c>
      <c r="L35" s="266">
        <v>0</v>
      </c>
      <c r="M35" s="267">
        <f>ROUNDUP(SUM(I35:L35),0)</f>
        <v>8</v>
      </c>
      <c r="N35" s="370" t="s">
        <v>252</v>
      </c>
      <c r="O35" s="370"/>
      <c r="P35" s="370"/>
      <c r="Q35" s="370"/>
    </row>
    <row r="36" spans="1:17" s="43" customFormat="1" ht="34" hidden="1" customHeight="1">
      <c r="A36" s="404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</row>
    <row r="37" spans="1:17" s="34" customFormat="1" ht="37" customHeight="1" thickBot="1">
      <c r="B37" s="75" t="s">
        <v>21</v>
      </c>
      <c r="C37" s="35"/>
      <c r="D37" s="35"/>
      <c r="E37" s="35"/>
      <c r="G37" s="36"/>
      <c r="Q37" s="37"/>
    </row>
    <row r="38" spans="1:17" s="51" customFormat="1" ht="70.5" customHeight="1">
      <c r="A38" s="405" t="s">
        <v>22</v>
      </c>
      <c r="B38" s="406"/>
      <c r="C38" s="406"/>
      <c r="D38" s="406"/>
      <c r="E38" s="407"/>
      <c r="F38" s="271" t="s">
        <v>47</v>
      </c>
      <c r="G38" s="271" t="s">
        <v>23</v>
      </c>
      <c r="H38" s="408" t="s">
        <v>42</v>
      </c>
      <c r="I38" s="409"/>
      <c r="J38" s="273" t="s">
        <v>18</v>
      </c>
      <c r="K38" s="271" t="s">
        <v>48</v>
      </c>
      <c r="L38" s="271" t="s">
        <v>24</v>
      </c>
      <c r="M38" s="272" t="s">
        <v>25</v>
      </c>
      <c r="N38" s="272" t="s">
        <v>26</v>
      </c>
      <c r="O38" s="272" t="s">
        <v>27</v>
      </c>
      <c r="P38" s="402" t="s">
        <v>28</v>
      </c>
      <c r="Q38" s="403"/>
    </row>
    <row r="39" spans="1:17" s="12" customFormat="1" ht="91.5" customHeight="1">
      <c r="A39" s="210">
        <v>1</v>
      </c>
      <c r="B39" s="366" t="s">
        <v>212</v>
      </c>
      <c r="C39" s="366"/>
      <c r="D39" s="366"/>
      <c r="E39" s="366"/>
      <c r="F39" s="201" t="str">
        <f>$D$18</f>
        <v>ASH ROSE</v>
      </c>
      <c r="G39" s="256" t="s">
        <v>255</v>
      </c>
      <c r="H39" s="367" t="str">
        <f>F39</f>
        <v>ASH ROSE</v>
      </c>
      <c r="I39" s="367" t="e">
        <f>#REF!</f>
        <v>#REF!</v>
      </c>
      <c r="J39" s="206" t="s">
        <v>29</v>
      </c>
      <c r="K39" s="206">
        <f>G32</f>
        <v>14</v>
      </c>
      <c r="L39" s="285">
        <v>4.3999999999999997E-2</v>
      </c>
      <c r="M39" s="211">
        <f>ROUNDUP(K39*L39,0)</f>
        <v>1</v>
      </c>
      <c r="N39" s="211"/>
      <c r="O39" s="207">
        <v>1</v>
      </c>
      <c r="P39" s="368" t="s">
        <v>258</v>
      </c>
      <c r="Q39" s="369"/>
    </row>
    <row r="40" spans="1:17" s="12" customFormat="1" ht="91.5" customHeight="1">
      <c r="A40" s="210">
        <v>1</v>
      </c>
      <c r="B40" s="366" t="s">
        <v>212</v>
      </c>
      <c r="C40" s="366"/>
      <c r="D40" s="366"/>
      <c r="E40" s="366"/>
      <c r="F40" s="201" t="str">
        <f>$A$33</f>
        <v>ICEBERG GREEN</v>
      </c>
      <c r="G40" s="256" t="s">
        <v>256</v>
      </c>
      <c r="H40" s="367" t="str">
        <f t="shared" ref="H40" si="2">F40</f>
        <v>ICEBERG GREEN</v>
      </c>
      <c r="I40" s="367" t="e">
        <f>#REF!</f>
        <v>#REF!</v>
      </c>
      <c r="J40" s="206" t="s">
        <v>29</v>
      </c>
      <c r="K40" s="206">
        <f>G35</f>
        <v>40</v>
      </c>
      <c r="L40" s="285">
        <v>4.3999999999999997E-2</v>
      </c>
      <c r="M40" s="211">
        <f>ROUNDUP(K40*L40,0)</f>
        <v>2</v>
      </c>
      <c r="N40" s="211"/>
      <c r="O40" s="207">
        <v>1</v>
      </c>
      <c r="P40" s="368" t="s">
        <v>258</v>
      </c>
      <c r="Q40" s="369"/>
    </row>
    <row r="41" spans="1:17" s="43" customFormat="1" ht="137" customHeight="1">
      <c r="A41" s="210">
        <v>2</v>
      </c>
      <c r="B41" s="365" t="s">
        <v>244</v>
      </c>
      <c r="C41" s="366"/>
      <c r="D41" s="366"/>
      <c r="E41" s="366"/>
      <c r="F41" s="201" t="s">
        <v>107</v>
      </c>
      <c r="G41" s="201" t="s">
        <v>107</v>
      </c>
      <c r="H41" s="367" t="str">
        <f t="shared" ref="H41:H50" si="3">H39</f>
        <v>ASH ROSE</v>
      </c>
      <c r="I41" s="367" t="e">
        <f>#REF!</f>
        <v>#REF!</v>
      </c>
      <c r="J41" s="206" t="s">
        <v>30</v>
      </c>
      <c r="K41" s="206">
        <f t="shared" ref="K41:K52" si="4">K39</f>
        <v>14</v>
      </c>
      <c r="L41" s="212">
        <v>1</v>
      </c>
      <c r="M41" s="206">
        <f t="shared" ref="M41" si="5">L41*K41</f>
        <v>14</v>
      </c>
      <c r="N41" s="211"/>
      <c r="O41" s="207">
        <f t="shared" ref="O41" si="6">M41+N41</f>
        <v>14</v>
      </c>
      <c r="P41" s="368" t="s">
        <v>259</v>
      </c>
      <c r="Q41" s="369"/>
    </row>
    <row r="42" spans="1:17" s="43" customFormat="1" ht="135.5" customHeight="1">
      <c r="A42" s="210">
        <v>2</v>
      </c>
      <c r="B42" s="365" t="s">
        <v>244</v>
      </c>
      <c r="C42" s="366"/>
      <c r="D42" s="366"/>
      <c r="E42" s="366"/>
      <c r="F42" s="201" t="s">
        <v>107</v>
      </c>
      <c r="G42" s="201" t="s">
        <v>107</v>
      </c>
      <c r="H42" s="367" t="str">
        <f t="shared" si="3"/>
        <v>ICEBERG GREEN</v>
      </c>
      <c r="I42" s="367" t="e">
        <f>#REF!</f>
        <v>#REF!</v>
      </c>
      <c r="J42" s="206" t="s">
        <v>30</v>
      </c>
      <c r="K42" s="206">
        <f t="shared" si="4"/>
        <v>40</v>
      </c>
      <c r="L42" s="212">
        <v>1</v>
      </c>
      <c r="M42" s="206">
        <f t="shared" ref="M42:M43" si="7">L42*K42</f>
        <v>40</v>
      </c>
      <c r="N42" s="211"/>
      <c r="O42" s="207">
        <f t="shared" ref="O42:O43" si="8">M42+N42</f>
        <v>40</v>
      </c>
      <c r="P42" s="368" t="s">
        <v>259</v>
      </c>
      <c r="Q42" s="369"/>
    </row>
    <row r="43" spans="1:17" s="43" customFormat="1" ht="104" customHeight="1">
      <c r="A43" s="210">
        <v>3</v>
      </c>
      <c r="B43" s="365" t="s">
        <v>230</v>
      </c>
      <c r="C43" s="366"/>
      <c r="D43" s="366"/>
      <c r="E43" s="366"/>
      <c r="F43" s="201" t="s">
        <v>89</v>
      </c>
      <c r="G43" s="274" t="s">
        <v>89</v>
      </c>
      <c r="H43" s="367" t="str">
        <f t="shared" si="3"/>
        <v>ASH ROSE</v>
      </c>
      <c r="I43" s="367" t="e">
        <f>#REF!</f>
        <v>#REF!</v>
      </c>
      <c r="J43" s="206" t="s">
        <v>30</v>
      </c>
      <c r="K43" s="206">
        <f t="shared" si="4"/>
        <v>14</v>
      </c>
      <c r="L43" s="212">
        <v>1</v>
      </c>
      <c r="M43" s="206">
        <f t="shared" si="7"/>
        <v>14</v>
      </c>
      <c r="N43" s="211"/>
      <c r="O43" s="207">
        <f t="shared" si="8"/>
        <v>14</v>
      </c>
      <c r="P43" s="368" t="s">
        <v>260</v>
      </c>
      <c r="Q43" s="369"/>
    </row>
    <row r="44" spans="1:17" s="43" customFormat="1" ht="104" customHeight="1">
      <c r="A44" s="210">
        <v>3</v>
      </c>
      <c r="B44" s="365" t="s">
        <v>230</v>
      </c>
      <c r="C44" s="366"/>
      <c r="D44" s="366"/>
      <c r="E44" s="366"/>
      <c r="F44" s="201" t="s">
        <v>89</v>
      </c>
      <c r="G44" s="274" t="s">
        <v>89</v>
      </c>
      <c r="H44" s="367" t="str">
        <f t="shared" si="3"/>
        <v>ICEBERG GREEN</v>
      </c>
      <c r="I44" s="367" t="e">
        <f>#REF!</f>
        <v>#REF!</v>
      </c>
      <c r="J44" s="206" t="s">
        <v>30</v>
      </c>
      <c r="K44" s="206">
        <f t="shared" si="4"/>
        <v>40</v>
      </c>
      <c r="L44" s="212">
        <v>1</v>
      </c>
      <c r="M44" s="206">
        <f t="shared" ref="M44:M47" si="9">L44*K44</f>
        <v>40</v>
      </c>
      <c r="N44" s="211"/>
      <c r="O44" s="207">
        <f t="shared" ref="O44:O47" si="10">M44+N44</f>
        <v>40</v>
      </c>
      <c r="P44" s="368" t="s">
        <v>260</v>
      </c>
      <c r="Q44" s="369"/>
    </row>
    <row r="45" spans="1:17" s="43" customFormat="1" ht="108" customHeight="1">
      <c r="A45" s="210">
        <v>4</v>
      </c>
      <c r="B45" s="365" t="s">
        <v>219</v>
      </c>
      <c r="C45" s="366"/>
      <c r="D45" s="366"/>
      <c r="E45" s="366"/>
      <c r="F45" s="201" t="s">
        <v>89</v>
      </c>
      <c r="G45" s="274" t="s">
        <v>89</v>
      </c>
      <c r="H45" s="367" t="str">
        <f t="shared" si="3"/>
        <v>ASH ROSE</v>
      </c>
      <c r="I45" s="367" t="e">
        <f>#REF!</f>
        <v>#REF!</v>
      </c>
      <c r="J45" s="206" t="s">
        <v>30</v>
      </c>
      <c r="K45" s="206">
        <f t="shared" si="4"/>
        <v>14</v>
      </c>
      <c r="L45" s="212">
        <v>1</v>
      </c>
      <c r="M45" s="206">
        <f t="shared" ref="M45" si="11">L45*K45</f>
        <v>14</v>
      </c>
      <c r="N45" s="211"/>
      <c r="O45" s="207">
        <f t="shared" ref="O45" si="12">M45+N45</f>
        <v>14</v>
      </c>
      <c r="P45" s="368" t="s">
        <v>261</v>
      </c>
      <c r="Q45" s="369"/>
    </row>
    <row r="46" spans="1:17" s="43" customFormat="1" ht="104" customHeight="1">
      <c r="A46" s="210">
        <v>4</v>
      </c>
      <c r="B46" s="365" t="s">
        <v>219</v>
      </c>
      <c r="C46" s="366"/>
      <c r="D46" s="366"/>
      <c r="E46" s="366"/>
      <c r="F46" s="201" t="s">
        <v>89</v>
      </c>
      <c r="G46" s="274" t="s">
        <v>89</v>
      </c>
      <c r="H46" s="367" t="str">
        <f t="shared" si="3"/>
        <v>ICEBERG GREEN</v>
      </c>
      <c r="I46" s="367" t="e">
        <f>#REF!</f>
        <v>#REF!</v>
      </c>
      <c r="J46" s="206" t="s">
        <v>30</v>
      </c>
      <c r="K46" s="206">
        <f t="shared" si="4"/>
        <v>40</v>
      </c>
      <c r="L46" s="212">
        <v>1</v>
      </c>
      <c r="M46" s="206">
        <f t="shared" si="9"/>
        <v>40</v>
      </c>
      <c r="N46" s="211"/>
      <c r="O46" s="207">
        <f t="shared" si="10"/>
        <v>40</v>
      </c>
      <c r="P46" s="368" t="s">
        <v>261</v>
      </c>
      <c r="Q46" s="369"/>
    </row>
    <row r="47" spans="1:17" s="43" customFormat="1" ht="104" customHeight="1">
      <c r="A47" s="210">
        <v>5</v>
      </c>
      <c r="B47" s="365" t="s">
        <v>257</v>
      </c>
      <c r="C47" s="366"/>
      <c r="D47" s="366"/>
      <c r="E47" s="366"/>
      <c r="F47" s="201" t="s">
        <v>89</v>
      </c>
      <c r="G47" s="274" t="s">
        <v>89</v>
      </c>
      <c r="H47" s="367" t="str">
        <f t="shared" si="3"/>
        <v>ASH ROSE</v>
      </c>
      <c r="I47" s="367" t="e">
        <f>#REF!</f>
        <v>#REF!</v>
      </c>
      <c r="J47" s="206" t="s">
        <v>30</v>
      </c>
      <c r="K47" s="206">
        <f t="shared" si="4"/>
        <v>14</v>
      </c>
      <c r="L47" s="212">
        <v>1</v>
      </c>
      <c r="M47" s="206">
        <f t="shared" si="9"/>
        <v>14</v>
      </c>
      <c r="N47" s="211"/>
      <c r="O47" s="207">
        <f t="shared" si="10"/>
        <v>14</v>
      </c>
      <c r="P47" s="368" t="s">
        <v>262</v>
      </c>
      <c r="Q47" s="369"/>
    </row>
    <row r="48" spans="1:17" s="43" customFormat="1" ht="104" customHeight="1">
      <c r="A48" s="210">
        <v>5</v>
      </c>
      <c r="B48" s="365" t="s">
        <v>257</v>
      </c>
      <c r="C48" s="366"/>
      <c r="D48" s="366"/>
      <c r="E48" s="366"/>
      <c r="F48" s="201" t="s">
        <v>89</v>
      </c>
      <c r="G48" s="274" t="s">
        <v>89</v>
      </c>
      <c r="H48" s="367" t="str">
        <f t="shared" si="3"/>
        <v>ICEBERG GREEN</v>
      </c>
      <c r="I48" s="367" t="e">
        <f>#REF!</f>
        <v>#REF!</v>
      </c>
      <c r="J48" s="206" t="s">
        <v>30</v>
      </c>
      <c r="K48" s="206">
        <f t="shared" si="4"/>
        <v>40</v>
      </c>
      <c r="L48" s="212">
        <v>1</v>
      </c>
      <c r="M48" s="206">
        <f t="shared" ref="M48:M49" si="13">L48*K48</f>
        <v>40</v>
      </c>
      <c r="N48" s="211"/>
      <c r="O48" s="207">
        <f t="shared" ref="O48:O49" si="14">M48+N48</f>
        <v>40</v>
      </c>
      <c r="P48" s="368" t="s">
        <v>262</v>
      </c>
      <c r="Q48" s="369"/>
    </row>
    <row r="49" spans="1:17" s="43" customFormat="1" ht="101.5" customHeight="1">
      <c r="A49" s="210">
        <v>6</v>
      </c>
      <c r="B49" s="365" t="s">
        <v>294</v>
      </c>
      <c r="C49" s="366"/>
      <c r="D49" s="366"/>
      <c r="E49" s="366"/>
      <c r="F49" s="201" t="s">
        <v>89</v>
      </c>
      <c r="G49" s="274" t="s">
        <v>89</v>
      </c>
      <c r="H49" s="367" t="str">
        <f t="shared" si="3"/>
        <v>ASH ROSE</v>
      </c>
      <c r="I49" s="367" t="e">
        <f>#REF!</f>
        <v>#REF!</v>
      </c>
      <c r="J49" s="206" t="s">
        <v>30</v>
      </c>
      <c r="K49" s="206">
        <f t="shared" si="4"/>
        <v>14</v>
      </c>
      <c r="L49" s="212">
        <v>1</v>
      </c>
      <c r="M49" s="206">
        <f t="shared" si="13"/>
        <v>14</v>
      </c>
      <c r="N49" s="211"/>
      <c r="O49" s="207">
        <f t="shared" si="14"/>
        <v>14</v>
      </c>
      <c r="P49" s="368" t="s">
        <v>263</v>
      </c>
      <c r="Q49" s="369"/>
    </row>
    <row r="50" spans="1:17" s="43" customFormat="1" ht="101.5" customHeight="1">
      <c r="A50" s="210">
        <v>6</v>
      </c>
      <c r="B50" s="365" t="s">
        <v>294</v>
      </c>
      <c r="C50" s="366"/>
      <c r="D50" s="366"/>
      <c r="E50" s="366"/>
      <c r="F50" s="201" t="s">
        <v>89</v>
      </c>
      <c r="G50" s="274" t="s">
        <v>89</v>
      </c>
      <c r="H50" s="367" t="str">
        <f t="shared" si="3"/>
        <v>ICEBERG GREEN</v>
      </c>
      <c r="I50" s="367" t="e">
        <f>#REF!</f>
        <v>#REF!</v>
      </c>
      <c r="J50" s="206" t="s">
        <v>30</v>
      </c>
      <c r="K50" s="206">
        <f t="shared" si="4"/>
        <v>40</v>
      </c>
      <c r="L50" s="212">
        <v>1</v>
      </c>
      <c r="M50" s="206">
        <f t="shared" ref="M50:M52" si="15">L50*K50</f>
        <v>40</v>
      </c>
      <c r="N50" s="211"/>
      <c r="O50" s="207">
        <f t="shared" ref="O50:O52" si="16">M50+N50</f>
        <v>40</v>
      </c>
      <c r="P50" s="368" t="s">
        <v>263</v>
      </c>
      <c r="Q50" s="369"/>
    </row>
    <row r="51" spans="1:17" s="43" customFormat="1" ht="77.5" customHeight="1">
      <c r="A51" s="210">
        <v>7</v>
      </c>
      <c r="B51" s="365" t="s">
        <v>231</v>
      </c>
      <c r="C51" s="366"/>
      <c r="D51" s="366"/>
      <c r="E51" s="366"/>
      <c r="F51" s="201" t="str">
        <f>$D$18</f>
        <v>ASH ROSE</v>
      </c>
      <c r="G51" s="256"/>
      <c r="H51" s="367" t="str">
        <f>F51</f>
        <v>ASH ROSE</v>
      </c>
      <c r="I51" s="367" t="e">
        <f>#REF!</f>
        <v>#REF!</v>
      </c>
      <c r="J51" s="206" t="s">
        <v>10</v>
      </c>
      <c r="K51" s="206">
        <f t="shared" si="4"/>
        <v>14</v>
      </c>
      <c r="L51" s="212">
        <v>0.35</v>
      </c>
      <c r="M51" s="206">
        <f t="shared" ref="M51" si="17">L51*K51</f>
        <v>4.8999999999999995</v>
      </c>
      <c r="N51" s="211"/>
      <c r="O51" s="207">
        <f t="shared" ref="O51" si="18">M51+N51</f>
        <v>4.8999999999999995</v>
      </c>
      <c r="P51" s="368" t="s">
        <v>293</v>
      </c>
      <c r="Q51" s="369"/>
    </row>
    <row r="52" spans="1:17" s="43" customFormat="1" ht="77.5" customHeight="1">
      <c r="A52" s="210">
        <v>7</v>
      </c>
      <c r="B52" s="365" t="s">
        <v>231</v>
      </c>
      <c r="C52" s="366"/>
      <c r="D52" s="366"/>
      <c r="E52" s="366"/>
      <c r="F52" s="201" t="str">
        <f>$A$33</f>
        <v>ICEBERG GREEN</v>
      </c>
      <c r="G52" s="256"/>
      <c r="H52" s="367" t="str">
        <f t="shared" ref="H52" si="19">F52</f>
        <v>ICEBERG GREEN</v>
      </c>
      <c r="I52" s="367" t="e">
        <f>#REF!</f>
        <v>#REF!</v>
      </c>
      <c r="J52" s="206" t="s">
        <v>10</v>
      </c>
      <c r="K52" s="206">
        <f t="shared" si="4"/>
        <v>40</v>
      </c>
      <c r="L52" s="212">
        <v>0.35</v>
      </c>
      <c r="M52" s="206">
        <f t="shared" si="15"/>
        <v>14</v>
      </c>
      <c r="N52" s="211"/>
      <c r="O52" s="207">
        <f t="shared" si="16"/>
        <v>14</v>
      </c>
      <c r="P52" s="368" t="s">
        <v>293</v>
      </c>
      <c r="Q52" s="369"/>
    </row>
    <row r="53" spans="1:17" s="43" customFormat="1" ht="20.5" customHeight="1">
      <c r="A53" s="446"/>
      <c r="B53" s="446"/>
      <c r="C53" s="446"/>
      <c r="D53" s="446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446"/>
      <c r="P53" s="446"/>
      <c r="Q53" s="446"/>
    </row>
    <row r="54" spans="1:17" s="34" customFormat="1" ht="39" customHeight="1">
      <c r="B54" s="80" t="s">
        <v>65</v>
      </c>
      <c r="C54" s="35"/>
      <c r="D54" s="35"/>
      <c r="E54" s="35"/>
      <c r="G54" s="36"/>
      <c r="Q54" s="37"/>
    </row>
    <row r="55" spans="1:17" s="51" customFormat="1" ht="85.5" customHeight="1">
      <c r="A55" s="415" t="s">
        <v>22</v>
      </c>
      <c r="B55" s="415"/>
      <c r="C55" s="415"/>
      <c r="D55" s="415"/>
      <c r="E55" s="415"/>
      <c r="F55" s="208" t="s">
        <v>47</v>
      </c>
      <c r="G55" s="208" t="s">
        <v>23</v>
      </c>
      <c r="H55" s="414" t="s">
        <v>42</v>
      </c>
      <c r="I55" s="414"/>
      <c r="J55" s="209" t="s">
        <v>18</v>
      </c>
      <c r="K55" s="208" t="s">
        <v>48</v>
      </c>
      <c r="L55" s="208" t="s">
        <v>24</v>
      </c>
      <c r="M55" s="208" t="s">
        <v>25</v>
      </c>
      <c r="N55" s="208" t="s">
        <v>26</v>
      </c>
      <c r="O55" s="208" t="s">
        <v>27</v>
      </c>
      <c r="P55" s="414" t="s">
        <v>28</v>
      </c>
      <c r="Q55" s="414"/>
    </row>
    <row r="56" spans="1:17" s="258" customFormat="1" ht="103" customHeight="1">
      <c r="A56" s="257">
        <v>1</v>
      </c>
      <c r="B56" s="433" t="s">
        <v>264</v>
      </c>
      <c r="C56" s="434"/>
      <c r="D56" s="434"/>
      <c r="E56" s="435"/>
      <c r="F56" s="286" t="s">
        <v>89</v>
      </c>
      <c r="G56" s="302" t="s">
        <v>89</v>
      </c>
      <c r="H56" s="367" t="str">
        <f>H51</f>
        <v>ASH ROSE</v>
      </c>
      <c r="I56" s="367" t="e">
        <f>#REF!</f>
        <v>#REF!</v>
      </c>
      <c r="J56" s="206" t="s">
        <v>30</v>
      </c>
      <c r="K56" s="206">
        <f>K51</f>
        <v>14</v>
      </c>
      <c r="L56" s="212">
        <v>1</v>
      </c>
      <c r="M56" s="206">
        <f>L56*K56</f>
        <v>14</v>
      </c>
      <c r="N56" s="211"/>
      <c r="O56" s="207">
        <v>14</v>
      </c>
      <c r="P56" s="431" t="s">
        <v>274</v>
      </c>
      <c r="Q56" s="432"/>
    </row>
    <row r="57" spans="1:17" s="258" customFormat="1" ht="93.5" customHeight="1">
      <c r="A57" s="257">
        <v>1</v>
      </c>
      <c r="B57" s="433" t="s">
        <v>264</v>
      </c>
      <c r="C57" s="434"/>
      <c r="D57" s="434"/>
      <c r="E57" s="435"/>
      <c r="F57" s="286" t="s">
        <v>89</v>
      </c>
      <c r="G57" s="302" t="s">
        <v>89</v>
      </c>
      <c r="H57" s="367" t="str">
        <f>H52</f>
        <v>ICEBERG GREEN</v>
      </c>
      <c r="I57" s="367" t="e">
        <f>#REF!</f>
        <v>#REF!</v>
      </c>
      <c r="J57" s="206" t="s">
        <v>30</v>
      </c>
      <c r="K57" s="206">
        <f>K52</f>
        <v>40</v>
      </c>
      <c r="L57" s="212">
        <v>1</v>
      </c>
      <c r="M57" s="206">
        <f t="shared" ref="M57" si="20">L57*K57</f>
        <v>40</v>
      </c>
      <c r="N57" s="211"/>
      <c r="O57" s="207">
        <f t="shared" ref="O57" si="21">N57+M57</f>
        <v>40</v>
      </c>
      <c r="P57" s="431" t="s">
        <v>274</v>
      </c>
      <c r="Q57" s="432"/>
    </row>
    <row r="58" spans="1:17" s="258" customFormat="1" ht="45" customHeight="1">
      <c r="A58" s="257">
        <v>2</v>
      </c>
      <c r="B58" s="433" t="s">
        <v>265</v>
      </c>
      <c r="C58" s="434"/>
      <c r="D58" s="434"/>
      <c r="E58" s="435"/>
      <c r="F58" s="286" t="s">
        <v>39</v>
      </c>
      <c r="G58" s="286" t="s">
        <v>39</v>
      </c>
      <c r="H58" s="367" t="str">
        <f>H56</f>
        <v>ASH ROSE</v>
      </c>
      <c r="I58" s="367" t="e">
        <f>#REF!</f>
        <v>#REF!</v>
      </c>
      <c r="J58" s="206" t="s">
        <v>30</v>
      </c>
      <c r="K58" s="206">
        <v>14</v>
      </c>
      <c r="L58" s="212">
        <v>1</v>
      </c>
      <c r="M58" s="206">
        <f t="shared" ref="M58" si="22">L58*K58</f>
        <v>14</v>
      </c>
      <c r="N58" s="211"/>
      <c r="O58" s="207">
        <f t="shared" ref="O58" si="23">N58+M58</f>
        <v>14</v>
      </c>
      <c r="P58" s="431" t="s">
        <v>275</v>
      </c>
      <c r="Q58" s="432"/>
    </row>
    <row r="59" spans="1:17" s="258" customFormat="1" ht="45" customHeight="1">
      <c r="A59" s="257">
        <v>2</v>
      </c>
      <c r="B59" s="433" t="s">
        <v>265</v>
      </c>
      <c r="C59" s="434"/>
      <c r="D59" s="434"/>
      <c r="E59" s="435"/>
      <c r="F59" s="286" t="s">
        <v>39</v>
      </c>
      <c r="G59" s="286" t="s">
        <v>39</v>
      </c>
      <c r="H59" s="367" t="str">
        <f>H57</f>
        <v>ICEBERG GREEN</v>
      </c>
      <c r="I59" s="367" t="e">
        <f>#REF!</f>
        <v>#REF!</v>
      </c>
      <c r="J59" s="206" t="s">
        <v>30</v>
      </c>
      <c r="K59" s="206">
        <v>40</v>
      </c>
      <c r="L59" s="212">
        <v>1</v>
      </c>
      <c r="M59" s="206">
        <f t="shared" ref="M59" si="24">L59*K59</f>
        <v>40</v>
      </c>
      <c r="N59" s="211"/>
      <c r="O59" s="207">
        <f t="shared" ref="O59" si="25">N59+M59</f>
        <v>40</v>
      </c>
      <c r="P59" s="431" t="s">
        <v>275</v>
      </c>
      <c r="Q59" s="432"/>
    </row>
    <row r="60" spans="1:17" s="12" customFormat="1" ht="89.5" customHeight="1">
      <c r="A60" s="257">
        <v>3</v>
      </c>
      <c r="B60" s="433" t="s">
        <v>266</v>
      </c>
      <c r="C60" s="434"/>
      <c r="D60" s="434"/>
      <c r="E60" s="435"/>
      <c r="F60" s="286" t="s">
        <v>89</v>
      </c>
      <c r="G60" s="286" t="s">
        <v>89</v>
      </c>
      <c r="H60" s="444" t="s">
        <v>250</v>
      </c>
      <c r="I60" s="445" t="e">
        <v>#REF!</v>
      </c>
      <c r="J60" s="206" t="s">
        <v>30</v>
      </c>
      <c r="K60" s="206">
        <v>14</v>
      </c>
      <c r="L60" s="212">
        <v>1</v>
      </c>
      <c r="M60" s="206">
        <f t="shared" ref="M60" si="26">L60*K60</f>
        <v>14</v>
      </c>
      <c r="N60" s="211"/>
      <c r="O60" s="207">
        <f>N60+M60</f>
        <v>14</v>
      </c>
      <c r="P60" s="431" t="s">
        <v>276</v>
      </c>
      <c r="Q60" s="432"/>
    </row>
    <row r="61" spans="1:17" s="12" customFormat="1" ht="92" customHeight="1">
      <c r="A61" s="257">
        <v>3</v>
      </c>
      <c r="B61" s="433" t="s">
        <v>266</v>
      </c>
      <c r="C61" s="434"/>
      <c r="D61" s="434"/>
      <c r="E61" s="435"/>
      <c r="F61" s="286" t="s">
        <v>89</v>
      </c>
      <c r="G61" s="286" t="s">
        <v>89</v>
      </c>
      <c r="H61" s="444" t="s">
        <v>245</v>
      </c>
      <c r="I61" s="445" t="e">
        <v>#REF!</v>
      </c>
      <c r="J61" s="206" t="s">
        <v>30</v>
      </c>
      <c r="K61" s="206">
        <v>40</v>
      </c>
      <c r="L61" s="212">
        <v>1</v>
      </c>
      <c r="M61" s="206">
        <f t="shared" ref="M61" si="27">L61*K61</f>
        <v>40</v>
      </c>
      <c r="N61" s="211"/>
      <c r="O61" s="207">
        <f t="shared" ref="O61" si="28">N61+M61</f>
        <v>40</v>
      </c>
      <c r="P61" s="431" t="s">
        <v>276</v>
      </c>
      <c r="Q61" s="432"/>
    </row>
    <row r="62" spans="1:17" s="12" customFormat="1" ht="95.5" customHeight="1">
      <c r="A62" s="257">
        <v>4</v>
      </c>
      <c r="B62" s="433" t="s">
        <v>267</v>
      </c>
      <c r="C62" s="434"/>
      <c r="D62" s="434"/>
      <c r="E62" s="435"/>
      <c r="F62" s="286" t="s">
        <v>89</v>
      </c>
      <c r="G62" s="286" t="s">
        <v>89</v>
      </c>
      <c r="H62" s="444" t="s">
        <v>250</v>
      </c>
      <c r="I62" s="445" t="e">
        <v>#REF!</v>
      </c>
      <c r="J62" s="206" t="s">
        <v>30</v>
      </c>
      <c r="K62" s="206">
        <v>14</v>
      </c>
      <c r="L62" s="212">
        <v>1</v>
      </c>
      <c r="M62" s="206">
        <v>14</v>
      </c>
      <c r="N62" s="211"/>
      <c r="O62" s="207">
        <f t="shared" ref="O62" si="29">N62+M62</f>
        <v>14</v>
      </c>
      <c r="P62" s="431" t="s">
        <v>276</v>
      </c>
      <c r="Q62" s="432"/>
    </row>
    <row r="63" spans="1:17" s="12" customFormat="1" ht="93" customHeight="1">
      <c r="A63" s="257">
        <v>4</v>
      </c>
      <c r="B63" s="433" t="s">
        <v>267</v>
      </c>
      <c r="C63" s="434"/>
      <c r="D63" s="434"/>
      <c r="E63" s="435"/>
      <c r="F63" s="286" t="s">
        <v>89</v>
      </c>
      <c r="G63" s="286" t="s">
        <v>89</v>
      </c>
      <c r="H63" s="444" t="s">
        <v>245</v>
      </c>
      <c r="I63" s="445" t="e">
        <v>#REF!</v>
      </c>
      <c r="J63" s="206" t="s">
        <v>30</v>
      </c>
      <c r="K63" s="206">
        <v>40</v>
      </c>
      <c r="L63" s="212">
        <v>1</v>
      </c>
      <c r="M63" s="206">
        <f>L63*K63</f>
        <v>40</v>
      </c>
      <c r="N63" s="211"/>
      <c r="O63" s="207">
        <f t="shared" ref="O63" si="30">N63+M63</f>
        <v>40</v>
      </c>
      <c r="P63" s="431" t="s">
        <v>276</v>
      </c>
      <c r="Q63" s="432"/>
    </row>
    <row r="64" spans="1:17" s="12" customFormat="1" ht="93.5" customHeight="1">
      <c r="A64" s="257">
        <v>5</v>
      </c>
      <c r="B64" s="433" t="s">
        <v>268</v>
      </c>
      <c r="C64" s="434"/>
      <c r="D64" s="434"/>
      <c r="E64" s="435"/>
      <c r="F64" s="286" t="s">
        <v>89</v>
      </c>
      <c r="G64" s="286" t="s">
        <v>89</v>
      </c>
      <c r="H64" s="444" t="s">
        <v>250</v>
      </c>
      <c r="I64" s="445" t="e">
        <v>#REF!</v>
      </c>
      <c r="J64" s="206" t="s">
        <v>30</v>
      </c>
      <c r="K64" s="206">
        <v>14</v>
      </c>
      <c r="L64" s="212">
        <f>2/40</f>
        <v>0.05</v>
      </c>
      <c r="M64" s="206">
        <f t="shared" ref="M64:M65" si="31">L64*K64</f>
        <v>0.70000000000000007</v>
      </c>
      <c r="N64" s="206"/>
      <c r="O64" s="207">
        <v>26</v>
      </c>
      <c r="P64" s="431" t="s">
        <v>277</v>
      </c>
      <c r="Q64" s="432"/>
    </row>
    <row r="65" spans="1:17" s="12" customFormat="1" ht="90.5" customHeight="1">
      <c r="A65" s="257">
        <v>5</v>
      </c>
      <c r="B65" s="433" t="s">
        <v>268</v>
      </c>
      <c r="C65" s="434"/>
      <c r="D65" s="434"/>
      <c r="E65" s="435"/>
      <c r="F65" s="286" t="s">
        <v>89</v>
      </c>
      <c r="G65" s="286" t="s">
        <v>89</v>
      </c>
      <c r="H65" s="444" t="s">
        <v>245</v>
      </c>
      <c r="I65" s="445" t="e">
        <v>#REF!</v>
      </c>
      <c r="J65" s="206" t="s">
        <v>30</v>
      </c>
      <c r="K65" s="206">
        <v>40</v>
      </c>
      <c r="L65" s="212">
        <f>2/40</f>
        <v>0.05</v>
      </c>
      <c r="M65" s="206">
        <f t="shared" si="31"/>
        <v>2</v>
      </c>
      <c r="N65" s="206"/>
      <c r="O65" s="207">
        <v>26</v>
      </c>
      <c r="P65" s="431" t="s">
        <v>277</v>
      </c>
      <c r="Q65" s="432"/>
    </row>
    <row r="66" spans="1:17" s="12" customFormat="1" ht="42.5" customHeight="1">
      <c r="A66" s="257">
        <v>6</v>
      </c>
      <c r="B66" s="433" t="s">
        <v>269</v>
      </c>
      <c r="C66" s="434"/>
      <c r="D66" s="434"/>
      <c r="E66" s="435"/>
      <c r="F66" s="286" t="s">
        <v>92</v>
      </c>
      <c r="G66" s="286" t="s">
        <v>92</v>
      </c>
      <c r="H66" s="444" t="s">
        <v>250</v>
      </c>
      <c r="I66" s="445" t="e">
        <v>#REF!</v>
      </c>
      <c r="J66" s="206" t="s">
        <v>30</v>
      </c>
      <c r="K66" s="206">
        <v>14</v>
      </c>
      <c r="L66" s="212">
        <f>2/40</f>
        <v>0.05</v>
      </c>
      <c r="M66" s="206">
        <f t="shared" ref="M66" si="32">L66*K66</f>
        <v>0.70000000000000007</v>
      </c>
      <c r="N66" s="206"/>
      <c r="O66" s="207">
        <v>26</v>
      </c>
      <c r="P66" s="431" t="s">
        <v>278</v>
      </c>
      <c r="Q66" s="432"/>
    </row>
    <row r="67" spans="1:17" s="258" customFormat="1" ht="42.5" customHeight="1">
      <c r="A67" s="257">
        <v>6</v>
      </c>
      <c r="B67" s="433" t="s">
        <v>269</v>
      </c>
      <c r="C67" s="434"/>
      <c r="D67" s="434"/>
      <c r="E67" s="435"/>
      <c r="F67" s="286" t="s">
        <v>92</v>
      </c>
      <c r="G67" s="309" t="s">
        <v>92</v>
      </c>
      <c r="H67" s="444" t="s">
        <v>245</v>
      </c>
      <c r="I67" s="445" t="e">
        <v>#REF!</v>
      </c>
      <c r="J67" s="206" t="s">
        <v>30</v>
      </c>
      <c r="K67" s="206">
        <v>40</v>
      </c>
      <c r="L67" s="212">
        <v>2</v>
      </c>
      <c r="M67" s="206">
        <f>L67*K67</f>
        <v>80</v>
      </c>
      <c r="N67" s="211"/>
      <c r="O67" s="207">
        <v>237</v>
      </c>
      <c r="P67" s="431" t="s">
        <v>278</v>
      </c>
      <c r="Q67" s="432"/>
    </row>
    <row r="68" spans="1:17" s="258" customFormat="1" ht="43" customHeight="1">
      <c r="A68" s="257">
        <v>7</v>
      </c>
      <c r="B68" s="433" t="s">
        <v>270</v>
      </c>
      <c r="C68" s="434"/>
      <c r="D68" s="434"/>
      <c r="E68" s="435"/>
      <c r="F68" s="286" t="s">
        <v>92</v>
      </c>
      <c r="G68" s="286" t="s">
        <v>92</v>
      </c>
      <c r="H68" s="444" t="s">
        <v>250</v>
      </c>
      <c r="I68" s="445" t="e">
        <v>#REF!</v>
      </c>
      <c r="J68" s="206" t="s">
        <v>30</v>
      </c>
      <c r="K68" s="206">
        <v>14</v>
      </c>
      <c r="L68" s="212">
        <v>1</v>
      </c>
      <c r="M68" s="206">
        <f t="shared" ref="M68:M73" si="33">L68*K68</f>
        <v>14</v>
      </c>
      <c r="N68" s="211"/>
      <c r="O68" s="207">
        <f t="shared" ref="O68:O70" si="34">N68+M68</f>
        <v>14</v>
      </c>
      <c r="P68" s="431"/>
      <c r="Q68" s="432"/>
    </row>
    <row r="69" spans="1:17" s="258" customFormat="1" ht="43" customHeight="1">
      <c r="A69" s="257">
        <v>7</v>
      </c>
      <c r="B69" s="433" t="s">
        <v>270</v>
      </c>
      <c r="C69" s="434"/>
      <c r="D69" s="434"/>
      <c r="E69" s="435"/>
      <c r="F69" s="286" t="s">
        <v>92</v>
      </c>
      <c r="G69" s="286" t="s">
        <v>92</v>
      </c>
      <c r="H69" s="444" t="s">
        <v>245</v>
      </c>
      <c r="I69" s="445" t="e">
        <v>#REF!</v>
      </c>
      <c r="J69" s="206" t="s">
        <v>30</v>
      </c>
      <c r="K69" s="206">
        <v>40</v>
      </c>
      <c r="L69" s="212">
        <v>1</v>
      </c>
      <c r="M69" s="206">
        <f t="shared" si="33"/>
        <v>40</v>
      </c>
      <c r="N69" s="211"/>
      <c r="O69" s="207">
        <f t="shared" si="34"/>
        <v>40</v>
      </c>
      <c r="P69" s="431"/>
      <c r="Q69" s="432"/>
    </row>
    <row r="70" spans="1:17" s="258" customFormat="1" ht="51.5" customHeight="1">
      <c r="A70" s="257">
        <v>8</v>
      </c>
      <c r="B70" s="287" t="s">
        <v>271</v>
      </c>
      <c r="C70" s="288"/>
      <c r="D70" s="288"/>
      <c r="E70" s="289"/>
      <c r="F70" s="286" t="s">
        <v>55</v>
      </c>
      <c r="G70" s="286" t="s">
        <v>55</v>
      </c>
      <c r="H70" s="444" t="s">
        <v>250</v>
      </c>
      <c r="I70" s="445" t="e">
        <v>#REF!</v>
      </c>
      <c r="J70" s="206" t="s">
        <v>30</v>
      </c>
      <c r="K70" s="206">
        <v>14</v>
      </c>
      <c r="L70" s="212">
        <v>1</v>
      </c>
      <c r="M70" s="206">
        <f t="shared" si="33"/>
        <v>14</v>
      </c>
      <c r="N70" s="211"/>
      <c r="O70" s="207">
        <f t="shared" si="34"/>
        <v>14</v>
      </c>
      <c r="P70" s="431"/>
      <c r="Q70" s="432"/>
    </row>
    <row r="71" spans="1:17" s="12" customFormat="1" ht="48" customHeight="1">
      <c r="A71" s="257">
        <v>8</v>
      </c>
      <c r="B71" s="287" t="s">
        <v>271</v>
      </c>
      <c r="C71" s="288"/>
      <c r="D71" s="288"/>
      <c r="E71" s="289"/>
      <c r="F71" s="286" t="s">
        <v>55</v>
      </c>
      <c r="G71" s="286" t="s">
        <v>55</v>
      </c>
      <c r="H71" s="444" t="s">
        <v>245</v>
      </c>
      <c r="I71" s="445" t="e">
        <v>#REF!</v>
      </c>
      <c r="J71" s="206" t="s">
        <v>30</v>
      </c>
      <c r="K71" s="206">
        <v>40</v>
      </c>
      <c r="L71" s="212">
        <f>1/50</f>
        <v>0.02</v>
      </c>
      <c r="M71" s="206">
        <f t="shared" si="33"/>
        <v>0.8</v>
      </c>
      <c r="N71" s="211"/>
      <c r="O71" s="207">
        <f>N71+M71</f>
        <v>0.8</v>
      </c>
      <c r="P71" s="431"/>
      <c r="Q71" s="432"/>
    </row>
    <row r="72" spans="1:17" s="12" customFormat="1" ht="55.5" customHeight="1">
      <c r="A72" s="257">
        <v>9</v>
      </c>
      <c r="B72" s="287" t="s">
        <v>272</v>
      </c>
      <c r="C72" s="288"/>
      <c r="D72" s="288"/>
      <c r="E72" s="289"/>
      <c r="F72" s="286" t="s">
        <v>55</v>
      </c>
      <c r="G72" s="286" t="s">
        <v>55</v>
      </c>
      <c r="H72" s="444" t="s">
        <v>250</v>
      </c>
      <c r="I72" s="445" t="e">
        <v>#REF!</v>
      </c>
      <c r="J72" s="206" t="s">
        <v>30</v>
      </c>
      <c r="K72" s="206">
        <v>14</v>
      </c>
      <c r="L72" s="212">
        <v>1</v>
      </c>
      <c r="M72" s="206">
        <f t="shared" si="33"/>
        <v>14</v>
      </c>
      <c r="N72" s="211"/>
      <c r="O72" s="207">
        <f t="shared" ref="O72:O74" si="35">N72+M72</f>
        <v>14</v>
      </c>
      <c r="P72" s="431"/>
      <c r="Q72" s="432"/>
    </row>
    <row r="73" spans="1:17" s="12" customFormat="1" ht="46.5" customHeight="1">
      <c r="A73" s="257">
        <v>9</v>
      </c>
      <c r="B73" s="287" t="s">
        <v>272</v>
      </c>
      <c r="C73" s="288"/>
      <c r="D73" s="288"/>
      <c r="E73" s="289"/>
      <c r="F73" s="286" t="s">
        <v>55</v>
      </c>
      <c r="G73" s="286" t="s">
        <v>55</v>
      </c>
      <c r="H73" s="444" t="s">
        <v>245</v>
      </c>
      <c r="I73" s="445" t="e">
        <v>#REF!</v>
      </c>
      <c r="J73" s="206" t="s">
        <v>30</v>
      </c>
      <c r="K73" s="206">
        <v>40</v>
      </c>
      <c r="L73" s="212">
        <f>1/50</f>
        <v>0.02</v>
      </c>
      <c r="M73" s="206">
        <f t="shared" si="33"/>
        <v>0.8</v>
      </c>
      <c r="N73" s="211"/>
      <c r="O73" s="207">
        <f t="shared" si="35"/>
        <v>0.8</v>
      </c>
      <c r="P73" s="431"/>
      <c r="Q73" s="432"/>
    </row>
    <row r="74" spans="1:17" s="12" customFormat="1" ht="44" customHeight="1">
      <c r="A74" s="257">
        <v>10</v>
      </c>
      <c r="B74" s="287" t="s">
        <v>273</v>
      </c>
      <c r="C74" s="288"/>
      <c r="D74" s="288"/>
      <c r="E74" s="289"/>
      <c r="F74" s="286" t="s">
        <v>55</v>
      </c>
      <c r="G74" s="286" t="s">
        <v>55</v>
      </c>
      <c r="H74" s="444" t="s">
        <v>250</v>
      </c>
      <c r="I74" s="445" t="e">
        <v>#REF!</v>
      </c>
      <c r="J74" s="206" t="s">
        <v>30</v>
      </c>
      <c r="K74" s="206">
        <v>14</v>
      </c>
      <c r="L74" s="212">
        <f>2/50</f>
        <v>0.04</v>
      </c>
      <c r="M74" s="206">
        <f>L74*K74</f>
        <v>0.56000000000000005</v>
      </c>
      <c r="N74" s="211"/>
      <c r="O74" s="207">
        <f t="shared" si="35"/>
        <v>0.56000000000000005</v>
      </c>
      <c r="P74" s="431"/>
      <c r="Q74" s="432"/>
    </row>
    <row r="75" spans="1:17" s="12" customFormat="1" ht="53" customHeight="1">
      <c r="A75" s="257">
        <v>10</v>
      </c>
      <c r="B75" s="287" t="s">
        <v>273</v>
      </c>
      <c r="C75" s="288"/>
      <c r="D75" s="288"/>
      <c r="E75" s="289"/>
      <c r="F75" s="286" t="s">
        <v>55</v>
      </c>
      <c r="G75" s="286" t="s">
        <v>55</v>
      </c>
      <c r="H75" s="444" t="s">
        <v>245</v>
      </c>
      <c r="I75" s="445" t="e">
        <v>#REF!</v>
      </c>
      <c r="J75" s="206" t="s">
        <v>30</v>
      </c>
      <c r="K75" s="206">
        <v>40</v>
      </c>
      <c r="L75" s="212">
        <f>2/40</f>
        <v>0.05</v>
      </c>
      <c r="M75" s="206">
        <f t="shared" ref="M75:M77" si="36">L75*K75</f>
        <v>2</v>
      </c>
      <c r="N75" s="206"/>
      <c r="O75" s="207">
        <v>26</v>
      </c>
      <c r="P75" s="431"/>
      <c r="Q75" s="432"/>
    </row>
    <row r="76" spans="1:17" s="12" customFormat="1" ht="47" customHeight="1">
      <c r="A76" s="257">
        <v>11</v>
      </c>
      <c r="B76" s="287" t="s">
        <v>203</v>
      </c>
      <c r="C76" s="288"/>
      <c r="D76" s="288"/>
      <c r="E76" s="289"/>
      <c r="F76" s="286" t="s">
        <v>55</v>
      </c>
      <c r="G76" s="286" t="s">
        <v>55</v>
      </c>
      <c r="H76" s="444" t="s">
        <v>250</v>
      </c>
      <c r="I76" s="445" t="e">
        <v>#REF!</v>
      </c>
      <c r="J76" s="206" t="s">
        <v>30</v>
      </c>
      <c r="K76" s="206">
        <v>14</v>
      </c>
      <c r="L76" s="212">
        <f>2/40</f>
        <v>0.05</v>
      </c>
      <c r="M76" s="206">
        <f t="shared" si="36"/>
        <v>0.70000000000000007</v>
      </c>
      <c r="N76" s="206"/>
      <c r="O76" s="207">
        <v>26</v>
      </c>
      <c r="P76" s="431"/>
      <c r="Q76" s="432"/>
    </row>
    <row r="77" spans="1:17" s="12" customFormat="1" ht="47" customHeight="1">
      <c r="A77" s="257">
        <v>11</v>
      </c>
      <c r="B77" s="287" t="s">
        <v>203</v>
      </c>
      <c r="C77" s="288"/>
      <c r="D77" s="288"/>
      <c r="E77" s="289"/>
      <c r="F77" s="286" t="s">
        <v>55</v>
      </c>
      <c r="G77" s="286" t="s">
        <v>55</v>
      </c>
      <c r="H77" s="444" t="s">
        <v>245</v>
      </c>
      <c r="I77" s="445" t="e">
        <v>#REF!</v>
      </c>
      <c r="J77" s="206" t="s">
        <v>30</v>
      </c>
      <c r="K77" s="206">
        <v>40</v>
      </c>
      <c r="L77" s="212">
        <f>2/40</f>
        <v>0.05</v>
      </c>
      <c r="M77" s="206">
        <f t="shared" si="36"/>
        <v>2</v>
      </c>
      <c r="N77" s="206"/>
      <c r="O77" s="207">
        <v>26</v>
      </c>
      <c r="P77" s="431"/>
      <c r="Q77" s="432"/>
    </row>
    <row r="78" spans="1:17" s="12" customFormat="1" ht="16" customHeight="1">
      <c r="A78" s="88"/>
      <c r="B78" s="88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17" s="12" customFormat="1" ht="38" customHeight="1">
      <c r="B79" s="290" t="s">
        <v>66</v>
      </c>
      <c r="C79" s="291"/>
      <c r="D79" s="77"/>
      <c r="E79" s="77"/>
      <c r="F79" s="77"/>
      <c r="G79" s="78"/>
      <c r="H79" s="77"/>
      <c r="I79" s="77"/>
      <c r="J79" s="443" t="s">
        <v>31</v>
      </c>
      <c r="K79" s="443"/>
      <c r="L79" s="443"/>
      <c r="M79" s="443"/>
      <c r="N79" s="443"/>
      <c r="O79" s="42"/>
      <c r="P79" s="42"/>
      <c r="Q79" s="43"/>
    </row>
    <row r="80" spans="1:17" s="88" customFormat="1" ht="39.5" customHeight="1">
      <c r="A80" s="88">
        <v>1</v>
      </c>
      <c r="B80" s="255" t="s">
        <v>213</v>
      </c>
      <c r="C80" s="99" t="s">
        <v>154</v>
      </c>
      <c r="D80" s="12"/>
      <c r="E80" s="12"/>
      <c r="F80" s="12"/>
      <c r="G80" s="44"/>
      <c r="H80" s="44"/>
      <c r="I80" s="44"/>
      <c r="J80" s="44"/>
      <c r="K80" s="16"/>
      <c r="L80" s="16"/>
      <c r="M80" s="44"/>
      <c r="N80" s="44"/>
      <c r="O80" s="44"/>
      <c r="P80" s="44"/>
      <c r="Q80" s="44"/>
    </row>
    <row r="81" spans="1:17" s="12" customFormat="1" ht="34.5" hidden="1" customHeight="1">
      <c r="A81" s="88"/>
      <c r="B81" s="436" t="s">
        <v>49</v>
      </c>
      <c r="C81" s="437"/>
      <c r="D81" s="437"/>
      <c r="E81" s="437"/>
      <c r="F81" s="437"/>
      <c r="G81" s="437"/>
      <c r="H81" s="437"/>
      <c r="I81" s="438"/>
      <c r="J81" s="44"/>
      <c r="K81" s="16"/>
      <c r="L81" s="16"/>
      <c r="M81" s="44"/>
      <c r="N81" s="44"/>
      <c r="O81" s="44"/>
      <c r="P81" s="44"/>
      <c r="Q81" s="44"/>
    </row>
    <row r="82" spans="1:17" s="12" customFormat="1" ht="59.25" hidden="1" customHeight="1">
      <c r="A82" s="88"/>
      <c r="B82" s="389" t="s">
        <v>42</v>
      </c>
      <c r="C82" s="390"/>
      <c r="D82" s="391" t="s">
        <v>54</v>
      </c>
      <c r="E82" s="392"/>
      <c r="F82" s="392"/>
      <c r="G82" s="392"/>
      <c r="H82" s="392"/>
      <c r="I82" s="393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176.5" hidden="1" customHeight="1">
      <c r="A83" s="88"/>
      <c r="B83" s="394" t="e">
        <f>#REF!</f>
        <v>#REF!</v>
      </c>
      <c r="C83" s="394" t="e">
        <f>#REF!</f>
        <v>#REF!</v>
      </c>
      <c r="D83" s="439" t="s">
        <v>232</v>
      </c>
      <c r="E83" s="440"/>
      <c r="F83" s="440"/>
      <c r="G83" s="440"/>
      <c r="H83" s="440"/>
      <c r="I83" s="441"/>
      <c r="J83" s="44"/>
      <c r="K83" s="44"/>
      <c r="L83" s="44"/>
      <c r="M83" s="44"/>
      <c r="N83" s="44"/>
      <c r="O83" s="44"/>
    </row>
    <row r="84" spans="1:17" s="12" customFormat="1" ht="27.5" hidden="1"/>
    <row r="85" spans="1:17" s="12" customFormat="1" ht="28" hidden="1">
      <c r="A85" s="88"/>
      <c r="B85" s="375"/>
      <c r="C85" s="376"/>
      <c r="D85" s="377"/>
      <c r="E85" s="377"/>
      <c r="F85" s="377"/>
      <c r="G85" s="377"/>
      <c r="H85" s="377"/>
      <c r="I85" s="378"/>
      <c r="J85" s="44"/>
      <c r="K85" s="44"/>
      <c r="L85" s="44"/>
    </row>
    <row r="86" spans="1:17" s="12" customFormat="1" ht="40.5" hidden="1" customHeight="1">
      <c r="A86" s="88"/>
      <c r="B86" s="398"/>
      <c r="C86" s="399"/>
      <c r="D86" s="259" t="s">
        <v>182</v>
      </c>
      <c r="E86" s="259" t="s">
        <v>60</v>
      </c>
      <c r="F86" s="259" t="s">
        <v>10</v>
      </c>
      <c r="G86" s="259" t="s">
        <v>57</v>
      </c>
      <c r="H86" s="259" t="s">
        <v>58</v>
      </c>
      <c r="I86" s="259" t="s">
        <v>59</v>
      </c>
      <c r="J86" s="44"/>
    </row>
    <row r="87" spans="1:17" s="12" customFormat="1" ht="100.5" hidden="1" customHeight="1">
      <c r="A87" s="88"/>
      <c r="B87" s="442" t="s">
        <v>211</v>
      </c>
      <c r="C87" s="442"/>
      <c r="D87" s="395" t="s">
        <v>220</v>
      </c>
      <c r="E87" s="396"/>
      <c r="F87" s="396"/>
      <c r="G87" s="396"/>
      <c r="H87" s="396"/>
      <c r="I87" s="397"/>
      <c r="J87" s="44"/>
    </row>
    <row r="88" spans="1:17" s="12" customFormat="1" ht="149.5" hidden="1" customHeight="1">
      <c r="A88" s="88"/>
      <c r="B88" s="442" t="s">
        <v>204</v>
      </c>
      <c r="C88" s="442"/>
      <c r="D88" s="395" t="s">
        <v>235</v>
      </c>
      <c r="E88" s="396"/>
      <c r="F88" s="396"/>
      <c r="G88" s="396"/>
      <c r="H88" s="396"/>
      <c r="I88" s="397"/>
      <c r="J88" s="44"/>
    </row>
    <row r="89" spans="1:17" s="12" customFormat="1" ht="12.75" customHeight="1">
      <c r="A89" s="88"/>
      <c r="B89" s="88"/>
      <c r="C89" s="88"/>
      <c r="D89" s="88"/>
      <c r="E89" s="88"/>
      <c r="F89" s="88"/>
      <c r="G89" s="88"/>
      <c r="H89" s="88"/>
      <c r="I89" s="88"/>
      <c r="J89" s="44"/>
      <c r="K89" s="44"/>
      <c r="L89" s="44"/>
      <c r="M89" s="44"/>
      <c r="N89" s="44"/>
      <c r="O89" s="44"/>
      <c r="P89" s="44"/>
      <c r="Q89" s="44"/>
    </row>
    <row r="90" spans="1:17" s="88" customFormat="1" ht="38" customHeight="1">
      <c r="A90" s="13">
        <v>2</v>
      </c>
      <c r="B90" s="255" t="s">
        <v>215</v>
      </c>
      <c r="C90" s="373" t="s">
        <v>202</v>
      </c>
      <c r="D90" s="373"/>
      <c r="E90" s="373"/>
      <c r="F90" s="373"/>
      <c r="G90" s="44"/>
      <c r="H90" s="44"/>
      <c r="I90" s="44"/>
      <c r="J90" s="44"/>
      <c r="K90" s="16"/>
      <c r="L90" s="16"/>
      <c r="M90" s="44"/>
      <c r="N90" s="44"/>
      <c r="O90" s="44"/>
      <c r="P90" s="44"/>
      <c r="Q90" s="44"/>
    </row>
    <row r="91" spans="1:17" s="12" customFormat="1" ht="28" hidden="1">
      <c r="A91" s="88"/>
      <c r="B91" s="375" t="s">
        <v>49</v>
      </c>
      <c r="C91" s="376"/>
      <c r="D91" s="376"/>
      <c r="E91" s="376"/>
      <c r="F91" s="376"/>
      <c r="G91" s="376"/>
      <c r="H91" s="376"/>
      <c r="I91" s="379"/>
      <c r="J91" s="44"/>
      <c r="K91" s="16"/>
      <c r="L91" s="16"/>
      <c r="M91" s="44"/>
      <c r="N91" s="44"/>
      <c r="O91" s="44"/>
      <c r="P91" s="44"/>
      <c r="Q91" s="44"/>
    </row>
    <row r="92" spans="1:17" s="12" customFormat="1" ht="63" hidden="1" customHeight="1">
      <c r="A92" s="88"/>
      <c r="B92" s="381" t="s">
        <v>42</v>
      </c>
      <c r="C92" s="382"/>
      <c r="D92" s="383" t="s">
        <v>69</v>
      </c>
      <c r="E92" s="384"/>
      <c r="F92" s="384"/>
      <c r="G92" s="384"/>
      <c r="H92" s="384"/>
      <c r="I92" s="385"/>
      <c r="J92" s="44"/>
      <c r="K92" s="44"/>
      <c r="L92" s="44"/>
      <c r="M92" s="44"/>
      <c r="N92" s="44"/>
      <c r="O92" s="44"/>
      <c r="P92" s="44"/>
      <c r="Q92" s="44"/>
    </row>
    <row r="93" spans="1:17" s="12" customFormat="1" ht="72" hidden="1" customHeight="1">
      <c r="A93" s="88"/>
      <c r="B93" s="380" t="e">
        <f>#REF!</f>
        <v>#REF!</v>
      </c>
      <c r="C93" s="380" t="e">
        <f>#REF!</f>
        <v>#REF!</v>
      </c>
      <c r="D93" s="386" t="s">
        <v>178</v>
      </c>
      <c r="E93" s="387"/>
      <c r="F93" s="387"/>
      <c r="G93" s="387"/>
      <c r="H93" s="387"/>
      <c r="I93" s="388"/>
      <c r="J93" s="44"/>
      <c r="K93" s="44"/>
      <c r="L93" s="44"/>
      <c r="M93" s="44"/>
      <c r="N93" s="44"/>
      <c r="O93" s="44"/>
    </row>
    <row r="94" spans="1:17" s="12" customFormat="1" ht="29.15" hidden="1" customHeight="1">
      <c r="A94" s="88"/>
      <c r="B94" s="213"/>
      <c r="C94" s="214"/>
      <c r="D94" s="215"/>
      <c r="E94" s="202"/>
      <c r="F94" s="202"/>
      <c r="G94" s="202"/>
      <c r="H94" s="202"/>
      <c r="I94" s="203"/>
      <c r="J94" s="44"/>
      <c r="K94" s="44"/>
      <c r="L94" s="44"/>
      <c r="M94" s="44"/>
      <c r="N94" s="44"/>
      <c r="O94" s="44"/>
    </row>
    <row r="95" spans="1:17" s="12" customFormat="1" ht="28" hidden="1">
      <c r="A95" s="88"/>
      <c r="B95" s="375" t="s">
        <v>70</v>
      </c>
      <c r="C95" s="376"/>
      <c r="D95" s="377"/>
      <c r="E95" s="377"/>
      <c r="F95" s="377"/>
      <c r="G95" s="377"/>
      <c r="H95" s="377"/>
      <c r="I95" s="378"/>
      <c r="J95" s="44"/>
      <c r="K95" s="44"/>
      <c r="L95" s="44"/>
    </row>
    <row r="96" spans="1:17" s="12" customFormat="1" ht="56.25" hidden="1" customHeight="1">
      <c r="A96" s="88"/>
      <c r="B96" s="398"/>
      <c r="C96" s="399"/>
      <c r="D96" s="259" t="s">
        <v>182</v>
      </c>
      <c r="E96" s="259" t="s">
        <v>60</v>
      </c>
      <c r="F96" s="259" t="s">
        <v>10</v>
      </c>
      <c r="G96" s="259" t="s">
        <v>57</v>
      </c>
      <c r="H96" s="259" t="s">
        <v>58</v>
      </c>
      <c r="I96" s="259" t="s">
        <v>59</v>
      </c>
      <c r="J96" s="44"/>
    </row>
    <row r="97" spans="1:17" s="12" customFormat="1" ht="67.5" hidden="1" customHeight="1">
      <c r="A97" s="88"/>
      <c r="B97" s="400" t="s">
        <v>183</v>
      </c>
      <c r="C97" s="400"/>
      <c r="D97" s="195"/>
      <c r="E97" s="196"/>
      <c r="F97" s="196"/>
      <c r="G97" s="196"/>
      <c r="H97" s="196"/>
      <c r="I97" s="196"/>
      <c r="J97" s="44"/>
    </row>
    <row r="98" spans="1:17" s="88" customFormat="1" ht="48.65" customHeight="1">
      <c r="A98" s="13">
        <v>3</v>
      </c>
      <c r="B98" s="255" t="s">
        <v>216</v>
      </c>
      <c r="C98" s="99" t="s">
        <v>221</v>
      </c>
      <c r="D98" s="15"/>
      <c r="E98" s="15"/>
      <c r="F98" s="15"/>
      <c r="G98" s="44"/>
      <c r="H98" s="44"/>
      <c r="I98" s="44"/>
      <c r="J98" s="44"/>
      <c r="K98" s="16"/>
      <c r="L98" s="16"/>
      <c r="M98" s="44"/>
      <c r="N98" s="44"/>
      <c r="O98" s="44"/>
      <c r="P98" s="44"/>
      <c r="Q98" s="44"/>
    </row>
    <row r="99" spans="1:17" s="12" customFormat="1" ht="36.65" hidden="1" customHeight="1">
      <c r="A99" s="88"/>
      <c r="B99" s="389" t="s">
        <v>42</v>
      </c>
      <c r="C99" s="390"/>
      <c r="D99" s="391" t="s">
        <v>210</v>
      </c>
      <c r="E99" s="392"/>
      <c r="F99" s="392"/>
      <c r="G99" s="392"/>
      <c r="H99" s="392"/>
      <c r="I99" s="393"/>
      <c r="J99" s="44"/>
      <c r="K99" s="44"/>
      <c r="L99" s="44"/>
      <c r="M99" s="44"/>
      <c r="N99" s="44"/>
      <c r="O99" s="44"/>
      <c r="P99" s="44"/>
      <c r="Q99" s="44"/>
    </row>
    <row r="100" spans="1:17" s="12" customFormat="1" ht="182" hidden="1" customHeight="1">
      <c r="A100" s="88"/>
      <c r="B100" s="394" t="e">
        <f>#REF!</f>
        <v>#REF!</v>
      </c>
      <c r="C100" s="394" t="e">
        <f>#REF!</f>
        <v>#REF!</v>
      </c>
      <c r="D100" s="395" t="s">
        <v>217</v>
      </c>
      <c r="E100" s="396"/>
      <c r="F100" s="396"/>
      <c r="G100" s="396"/>
      <c r="H100" s="396"/>
      <c r="I100" s="397"/>
      <c r="J100" s="44"/>
    </row>
    <row r="101" spans="1:17" s="12" customFormat="1" ht="27.5">
      <c r="A101" s="88"/>
      <c r="B101" s="88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1:17" s="12" customFormat="1" ht="29.25" customHeight="1">
      <c r="B102" s="374" t="s">
        <v>78</v>
      </c>
      <c r="C102" s="374"/>
      <c r="D102" s="374"/>
      <c r="E102" s="374"/>
      <c r="G102" s="44"/>
      <c r="N102" s="43"/>
      <c r="O102" s="42"/>
      <c r="P102" s="42"/>
      <c r="Q102" s="43"/>
    </row>
    <row r="103" spans="1:17" s="12" customFormat="1" ht="35.25" customHeight="1">
      <c r="A103" s="88">
        <v>1</v>
      </c>
      <c r="B103" s="94" t="s">
        <v>207</v>
      </c>
      <c r="C103" s="88"/>
      <c r="D103" s="88"/>
      <c r="G103" s="44"/>
      <c r="N103" s="43"/>
      <c r="O103" s="42"/>
      <c r="P103" s="42"/>
      <c r="Q103" s="43"/>
    </row>
    <row r="104" spans="1:17" s="12" customFormat="1" ht="35.25" customHeight="1">
      <c r="A104" s="88">
        <v>2</v>
      </c>
      <c r="B104" s="94" t="s">
        <v>208</v>
      </c>
      <c r="C104" s="88"/>
      <c r="D104" s="88"/>
      <c r="G104" s="44"/>
      <c r="N104" s="43"/>
      <c r="O104" s="42"/>
      <c r="P104" s="42"/>
      <c r="Q104" s="43"/>
    </row>
    <row r="105" spans="1:17" s="12" customFormat="1" ht="35.25" customHeight="1">
      <c r="A105" s="88">
        <v>3</v>
      </c>
      <c r="B105" s="94" t="s">
        <v>209</v>
      </c>
      <c r="C105" s="88"/>
      <c r="D105" s="88"/>
      <c r="G105" s="44"/>
      <c r="N105" s="43"/>
      <c r="O105" s="42"/>
      <c r="P105" s="42"/>
      <c r="Q105" s="43"/>
    </row>
    <row r="106" spans="1:17" s="15" customFormat="1" ht="72.650000000000006" customHeight="1">
      <c r="A106" s="13"/>
      <c r="B106" s="310" t="s">
        <v>61</v>
      </c>
      <c r="C106" s="260" t="s">
        <v>182</v>
      </c>
      <c r="D106" s="260" t="s">
        <v>60</v>
      </c>
      <c r="E106" s="260" t="s">
        <v>10</v>
      </c>
      <c r="F106" s="260" t="s">
        <v>57</v>
      </c>
      <c r="G106" s="260" t="s">
        <v>58</v>
      </c>
      <c r="H106" s="260" t="s">
        <v>59</v>
      </c>
      <c r="I106" s="260" t="s">
        <v>11</v>
      </c>
      <c r="M106" s="47"/>
      <c r="N106" s="48"/>
      <c r="O106" s="48"/>
      <c r="P106" s="47"/>
    </row>
    <row r="107" spans="1:17" s="15" customFormat="1" ht="72.650000000000006" customHeight="1">
      <c r="A107" s="13"/>
      <c r="B107" s="311" t="s">
        <v>62</v>
      </c>
      <c r="C107" s="207">
        <f>F26</f>
        <v>0</v>
      </c>
      <c r="D107" s="207">
        <f t="shared" ref="D107:H107" si="37">G26</f>
        <v>50</v>
      </c>
      <c r="E107" s="207">
        <f t="shared" si="37"/>
        <v>4</v>
      </c>
      <c r="F107" s="207">
        <f t="shared" si="37"/>
        <v>0</v>
      </c>
      <c r="G107" s="207">
        <f t="shared" si="37"/>
        <v>0</v>
      </c>
      <c r="H107" s="207">
        <f t="shared" si="37"/>
        <v>0</v>
      </c>
      <c r="I107" s="207">
        <f>SUM(C107:H107)</f>
        <v>54</v>
      </c>
      <c r="M107" s="47"/>
      <c r="N107" s="48"/>
      <c r="O107" s="48"/>
      <c r="P107" s="47"/>
    </row>
    <row r="108" spans="1:17" s="95" customFormat="1" ht="219" customHeight="1">
      <c r="A108" s="372" t="s">
        <v>279</v>
      </c>
      <c r="B108" s="372"/>
      <c r="C108" s="372"/>
      <c r="D108" s="372"/>
      <c r="E108" s="372"/>
      <c r="F108" s="372"/>
      <c r="G108" s="372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</row>
    <row r="109" spans="1:17" s="95" customFormat="1" ht="133" customHeight="1">
      <c r="G109" s="96"/>
    </row>
    <row r="110" spans="1:17" s="95" customFormat="1" ht="27.5">
      <c r="G110" s="96"/>
    </row>
    <row r="111" spans="1:17" s="95" customFormat="1" ht="27.5">
      <c r="G111" s="96"/>
    </row>
    <row r="112" spans="1:1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  <row r="117" spans="7:7" s="95" customFormat="1" ht="27.5">
      <c r="G117" s="96"/>
    </row>
    <row r="118" spans="7:7" s="95" customFormat="1" ht="27.5">
      <c r="G118" s="96"/>
    </row>
    <row r="119" spans="7:7" s="95" customFormat="1" ht="27.5">
      <c r="G119" s="96"/>
    </row>
    <row r="120" spans="7:7" s="95" customFormat="1" ht="27.5">
      <c r="G120" s="96"/>
    </row>
    <row r="121" spans="7:7" s="95" customFormat="1" ht="27.5">
      <c r="G121" s="96"/>
    </row>
    <row r="122" spans="7:7" s="95" customFormat="1" ht="27.5">
      <c r="G122" s="96"/>
    </row>
    <row r="123" spans="7:7" s="95" customFormat="1" ht="27.5">
      <c r="G123" s="96"/>
    </row>
    <row r="124" spans="7:7" s="95" customFormat="1" ht="27.5">
      <c r="G124" s="96"/>
    </row>
    <row r="125" spans="7:7" s="95" customFormat="1" ht="27.5">
      <c r="G125" s="96"/>
    </row>
    <row r="126" spans="7:7" s="95" customFormat="1" ht="27.5">
      <c r="G126" s="96"/>
    </row>
    <row r="127" spans="7:7" s="95" customFormat="1" ht="27.5">
      <c r="G127" s="96"/>
    </row>
    <row r="128" spans="7:7" s="95" customFormat="1" ht="27.5">
      <c r="G128" s="96"/>
    </row>
    <row r="129" spans="7:7" s="95" customFormat="1" ht="27.5">
      <c r="G129" s="96"/>
    </row>
    <row r="130" spans="7:7" s="95" customFormat="1" ht="27.5">
      <c r="G130" s="96"/>
    </row>
  </sheetData>
  <autoFilter ref="A38:R8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59">
    <mergeCell ref="H76:I76"/>
    <mergeCell ref="P76:Q76"/>
    <mergeCell ref="H77:I77"/>
    <mergeCell ref="P77:Q77"/>
    <mergeCell ref="H73:I73"/>
    <mergeCell ref="P73:Q73"/>
    <mergeCell ref="H74:I74"/>
    <mergeCell ref="P74:Q74"/>
    <mergeCell ref="H75:I75"/>
    <mergeCell ref="P75:Q75"/>
    <mergeCell ref="P69:Q69"/>
    <mergeCell ref="H70:I70"/>
    <mergeCell ref="P70:Q70"/>
    <mergeCell ref="H71:I71"/>
    <mergeCell ref="P71:Q71"/>
    <mergeCell ref="H72:I72"/>
    <mergeCell ref="P72:Q72"/>
    <mergeCell ref="B45:E45"/>
    <mergeCell ref="H45:I45"/>
    <mergeCell ref="P45:Q45"/>
    <mergeCell ref="B47:E47"/>
    <mergeCell ref="H47:I47"/>
    <mergeCell ref="P47:Q47"/>
    <mergeCell ref="B49:E49"/>
    <mergeCell ref="H49:I49"/>
    <mergeCell ref="P49:Q49"/>
    <mergeCell ref="A53:Q53"/>
    <mergeCell ref="B60:E60"/>
    <mergeCell ref="H60:I60"/>
    <mergeCell ref="P60:Q60"/>
    <mergeCell ref="B61:E61"/>
    <mergeCell ref="H55:I55"/>
    <mergeCell ref="H61:I61"/>
    <mergeCell ref="P61:Q61"/>
    <mergeCell ref="J79:N79"/>
    <mergeCell ref="P64:Q64"/>
    <mergeCell ref="P62:Q62"/>
    <mergeCell ref="B64:E64"/>
    <mergeCell ref="H64:I64"/>
    <mergeCell ref="H62:I62"/>
    <mergeCell ref="B62:E62"/>
    <mergeCell ref="B63:E63"/>
    <mergeCell ref="H63:I63"/>
    <mergeCell ref="P63:Q63"/>
    <mergeCell ref="B66:E66"/>
    <mergeCell ref="H66:I66"/>
    <mergeCell ref="P66:Q66"/>
    <mergeCell ref="B65:E65"/>
    <mergeCell ref="H65:I65"/>
    <mergeCell ref="P65:Q65"/>
    <mergeCell ref="B67:E67"/>
    <mergeCell ref="H67:I67"/>
    <mergeCell ref="P67:Q67"/>
    <mergeCell ref="B68:E68"/>
    <mergeCell ref="H68:I68"/>
    <mergeCell ref="P68:Q68"/>
    <mergeCell ref="B69:E69"/>
    <mergeCell ref="H69:I69"/>
    <mergeCell ref="B81:I81"/>
    <mergeCell ref="B82:C82"/>
    <mergeCell ref="D82:I82"/>
    <mergeCell ref="B83:C83"/>
    <mergeCell ref="D83:I83"/>
    <mergeCell ref="B85:I85"/>
    <mergeCell ref="B87:C87"/>
    <mergeCell ref="D87:I87"/>
    <mergeCell ref="B88:C88"/>
    <mergeCell ref="D88:I88"/>
    <mergeCell ref="B86:C86"/>
    <mergeCell ref="P57:Q57"/>
    <mergeCell ref="B59:E59"/>
    <mergeCell ref="H59:I59"/>
    <mergeCell ref="P59:Q59"/>
    <mergeCell ref="A55:E55"/>
    <mergeCell ref="P55:Q55"/>
    <mergeCell ref="B58:E58"/>
    <mergeCell ref="H58:I58"/>
    <mergeCell ref="P58:Q58"/>
    <mergeCell ref="B56:E56"/>
    <mergeCell ref="H56:I56"/>
    <mergeCell ref="P56:Q56"/>
    <mergeCell ref="B57:E57"/>
    <mergeCell ref="H57:I57"/>
    <mergeCell ref="N1:O1"/>
    <mergeCell ref="P1:Q1"/>
    <mergeCell ref="N2:O2"/>
    <mergeCell ref="P2:Q2"/>
    <mergeCell ref="N3:O3"/>
    <mergeCell ref="P3:Q3"/>
    <mergeCell ref="N29:Q29"/>
    <mergeCell ref="A29:C29"/>
    <mergeCell ref="D8:F8"/>
    <mergeCell ref="G5:M8"/>
    <mergeCell ref="M11:Q11"/>
    <mergeCell ref="D27:Q28"/>
    <mergeCell ref="D11:F11"/>
    <mergeCell ref="B13:F13"/>
    <mergeCell ref="A33:Q33"/>
    <mergeCell ref="B34:C34"/>
    <mergeCell ref="N34:Q34"/>
    <mergeCell ref="B35:C35"/>
    <mergeCell ref="N35:Q35"/>
    <mergeCell ref="A30:Q30"/>
    <mergeCell ref="B31:C31"/>
    <mergeCell ref="B44:E44"/>
    <mergeCell ref="P38:Q38"/>
    <mergeCell ref="P41:Q41"/>
    <mergeCell ref="P42:Q42"/>
    <mergeCell ref="H42:I42"/>
    <mergeCell ref="H44:I44"/>
    <mergeCell ref="P44:Q44"/>
    <mergeCell ref="B42:E42"/>
    <mergeCell ref="A36:Q36"/>
    <mergeCell ref="H41:I41"/>
    <mergeCell ref="A38:E38"/>
    <mergeCell ref="B41:E41"/>
    <mergeCell ref="H38:I38"/>
    <mergeCell ref="B43:E43"/>
    <mergeCell ref="H43:I43"/>
    <mergeCell ref="P43:Q43"/>
    <mergeCell ref="A108:Q108"/>
    <mergeCell ref="C90:F90"/>
    <mergeCell ref="B102:E102"/>
    <mergeCell ref="B95:I95"/>
    <mergeCell ref="B91:I91"/>
    <mergeCell ref="B93:C93"/>
    <mergeCell ref="B92:C92"/>
    <mergeCell ref="D92:I92"/>
    <mergeCell ref="D93:I93"/>
    <mergeCell ref="B99:C99"/>
    <mergeCell ref="D99:I99"/>
    <mergeCell ref="B100:C100"/>
    <mergeCell ref="D100:I100"/>
    <mergeCell ref="B96:C96"/>
    <mergeCell ref="B97:C97"/>
    <mergeCell ref="B52:E52"/>
    <mergeCell ref="H52:I52"/>
    <mergeCell ref="P52:Q52"/>
    <mergeCell ref="B51:E51"/>
    <mergeCell ref="H51:I51"/>
    <mergeCell ref="P51:Q51"/>
    <mergeCell ref="N31:Q31"/>
    <mergeCell ref="B32:C32"/>
    <mergeCell ref="N32:Q32"/>
    <mergeCell ref="B40:E40"/>
    <mergeCell ref="H40:I40"/>
    <mergeCell ref="P40:Q40"/>
    <mergeCell ref="B39:E39"/>
    <mergeCell ref="H39:I39"/>
    <mergeCell ref="P39:Q39"/>
    <mergeCell ref="B46:E46"/>
    <mergeCell ref="H46:I46"/>
    <mergeCell ref="P46:Q46"/>
    <mergeCell ref="B48:E48"/>
    <mergeCell ref="H48:I48"/>
    <mergeCell ref="P48:Q48"/>
    <mergeCell ref="B50:E50"/>
    <mergeCell ref="H50:I50"/>
    <mergeCell ref="P50:Q50"/>
  </mergeCells>
  <phoneticPr fontId="97" type="noConversion"/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4" manualBreakCount="4">
    <brk id="27" max="16" man="1"/>
    <brk id="35" max="16" man="1"/>
    <brk id="52" max="16" man="1"/>
    <brk id="77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10" t="s">
        <v>73</v>
      </c>
      <c r="N1" s="410" t="s">
        <v>73</v>
      </c>
      <c r="O1" s="411" t="s">
        <v>74</v>
      </c>
      <c r="P1" s="411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10" t="s">
        <v>75</v>
      </c>
      <c r="N2" s="410" t="s">
        <v>75</v>
      </c>
      <c r="O2" s="412" t="s">
        <v>76</v>
      </c>
      <c r="P2" s="412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10" t="s">
        <v>77</v>
      </c>
      <c r="N3" s="410" t="s">
        <v>77</v>
      </c>
      <c r="O3" s="413" t="s">
        <v>79</v>
      </c>
      <c r="P3" s="411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25" t="s">
        <v>139</v>
      </c>
      <c r="H5" s="526"/>
      <c r="I5" s="526"/>
      <c r="J5" s="526"/>
      <c r="K5" s="526"/>
      <c r="L5" s="527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28"/>
      <c r="H6" s="529"/>
      <c r="I6" s="529"/>
      <c r="J6" s="529"/>
      <c r="K6" s="529"/>
      <c r="L6" s="530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28"/>
      <c r="H7" s="529"/>
      <c r="I7" s="529"/>
      <c r="J7" s="529"/>
      <c r="K7" s="529"/>
      <c r="L7" s="530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16" t="s">
        <v>142</v>
      </c>
      <c r="E8" s="416"/>
      <c r="F8" s="416"/>
      <c r="G8" s="531"/>
      <c r="H8" s="532"/>
      <c r="I8" s="532"/>
      <c r="J8" s="532"/>
      <c r="K8" s="532"/>
      <c r="L8" s="533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28">
        <v>44964</v>
      </c>
      <c r="E11" s="429"/>
      <c r="F11" s="429"/>
      <c r="G11" s="22"/>
      <c r="H11" s="23"/>
      <c r="I11" s="20"/>
      <c r="J11" s="20" t="s">
        <v>4</v>
      </c>
      <c r="K11" s="20"/>
      <c r="L11" s="534" t="s">
        <v>128</v>
      </c>
      <c r="M11" s="534"/>
      <c r="N11" s="534"/>
      <c r="O11" s="534"/>
      <c r="P11" s="534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30"/>
      <c r="C13" s="430"/>
      <c r="D13" s="430"/>
      <c r="E13" s="430"/>
      <c r="F13" s="430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17" t="s">
        <v>147</v>
      </c>
      <c r="E28" s="517"/>
      <c r="F28" s="51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17" t="str">
        <f>+D28</f>
        <v>WASHED BURGUNDY</v>
      </c>
      <c r="E29" s="517"/>
      <c r="F29" s="51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18" t="str">
        <f>+D29</f>
        <v>WASHED BURGUNDY</v>
      </c>
      <c r="E30" s="518"/>
      <c r="F30" s="518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27" t="s">
        <v>130</v>
      </c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</row>
    <row r="44" spans="1:16" s="1" customFormat="1" ht="59.15" customHeight="1" thickBot="1">
      <c r="B44" s="75" t="s">
        <v>14</v>
      </c>
      <c r="C44" s="32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</row>
    <row r="45" spans="1:16" s="33" customFormat="1" ht="100.5" thickBot="1">
      <c r="A45" s="520" t="s">
        <v>15</v>
      </c>
      <c r="B45" s="521"/>
      <c r="C45" s="521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22" t="s">
        <v>51</v>
      </c>
      <c r="N45" s="523"/>
      <c r="O45" s="523"/>
      <c r="P45" s="524"/>
    </row>
    <row r="46" spans="1:16" s="43" customFormat="1" ht="45.75" hidden="1" customHeight="1">
      <c r="A46" s="514" t="str">
        <f>D18</f>
        <v>BLACK</v>
      </c>
      <c r="B46" s="515"/>
      <c r="C46" s="515"/>
      <c r="D46" s="515"/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6"/>
    </row>
    <row r="47" spans="1:16" s="139" customFormat="1" ht="120" hidden="1" customHeight="1">
      <c r="A47" s="115">
        <v>1</v>
      </c>
      <c r="B47" s="509" t="str">
        <f>$L$11</f>
        <v>100% DRY COTTON FLEECE 410GSM</v>
      </c>
      <c r="C47" s="50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10"/>
      <c r="N47" s="511"/>
      <c r="O47" s="511"/>
      <c r="P47" s="512"/>
    </row>
    <row r="48" spans="1:16" s="139" customFormat="1" ht="89.25" hidden="1" customHeight="1">
      <c r="A48" s="144">
        <v>2</v>
      </c>
      <c r="B48" s="509" t="s">
        <v>149</v>
      </c>
      <c r="C48" s="50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10"/>
      <c r="N48" s="511"/>
      <c r="O48" s="511"/>
      <c r="P48" s="512"/>
    </row>
    <row r="49" spans="1:16" s="139" customFormat="1" ht="129" hidden="1" customHeight="1">
      <c r="A49" s="115">
        <v>3</v>
      </c>
      <c r="B49" s="513" t="s">
        <v>126</v>
      </c>
      <c r="C49" s="51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10"/>
      <c r="N49" s="511"/>
      <c r="O49" s="511"/>
      <c r="P49" s="512"/>
    </row>
    <row r="50" spans="1:16" s="43" customFormat="1" ht="51.75" customHeight="1">
      <c r="A50" s="506" t="str">
        <f>D23</f>
        <v>GREY HEATHER</v>
      </c>
      <c r="B50" s="507"/>
      <c r="C50" s="507"/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/>
      <c r="O50" s="507"/>
      <c r="P50" s="508"/>
    </row>
    <row r="51" spans="1:16" s="139" customFormat="1" ht="186.75" customHeight="1">
      <c r="A51" s="115">
        <v>1</v>
      </c>
      <c r="B51" s="509" t="str">
        <f>$L$11</f>
        <v>100% DRY COTTON FLEECE 410GSM</v>
      </c>
      <c r="C51" s="50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10" t="s">
        <v>177</v>
      </c>
      <c r="N51" s="511"/>
      <c r="O51" s="511"/>
      <c r="P51" s="512"/>
    </row>
    <row r="52" spans="1:16" s="139" customFormat="1" ht="186.75" customHeight="1">
      <c r="A52" s="144">
        <v>2</v>
      </c>
      <c r="B52" s="509" t="s">
        <v>149</v>
      </c>
      <c r="C52" s="50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10" t="s">
        <v>168</v>
      </c>
      <c r="N52" s="511"/>
      <c r="O52" s="511"/>
      <c r="P52" s="512"/>
    </row>
    <row r="53" spans="1:16" s="139" customFormat="1" ht="186.75" customHeight="1">
      <c r="A53" s="115">
        <v>3</v>
      </c>
      <c r="B53" s="513" t="s">
        <v>126</v>
      </c>
      <c r="C53" s="51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10" t="s">
        <v>169</v>
      </c>
      <c r="N53" s="511"/>
      <c r="O53" s="511"/>
      <c r="P53" s="512"/>
    </row>
    <row r="54" spans="1:16" s="43" customFormat="1" ht="51.75" hidden="1" customHeight="1">
      <c r="A54" s="506" t="str">
        <f>D28</f>
        <v>WASHED BURGUNDY</v>
      </c>
      <c r="B54" s="507"/>
      <c r="C54" s="507"/>
      <c r="D54" s="507"/>
      <c r="E54" s="507"/>
      <c r="F54" s="507"/>
      <c r="G54" s="507"/>
      <c r="H54" s="507"/>
      <c r="I54" s="507"/>
      <c r="J54" s="507"/>
      <c r="K54" s="507"/>
      <c r="L54" s="507"/>
      <c r="M54" s="507"/>
      <c r="N54" s="507"/>
      <c r="O54" s="507"/>
      <c r="P54" s="508"/>
    </row>
    <row r="55" spans="1:16" s="139" customFormat="1" ht="96.75" hidden="1" customHeight="1">
      <c r="A55" s="115">
        <v>1</v>
      </c>
      <c r="B55" s="509" t="str">
        <f>$L$11</f>
        <v>100% DRY COTTON FLEECE 410GSM</v>
      </c>
      <c r="C55" s="50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10"/>
      <c r="N55" s="511"/>
      <c r="O55" s="511"/>
      <c r="P55" s="512"/>
    </row>
    <row r="56" spans="1:16" s="139" customFormat="1" ht="70.5" hidden="1" customHeight="1">
      <c r="A56" s="144">
        <v>2</v>
      </c>
      <c r="B56" s="509" t="s">
        <v>149</v>
      </c>
      <c r="C56" s="50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10"/>
      <c r="N56" s="511"/>
      <c r="O56" s="511"/>
      <c r="P56" s="512"/>
    </row>
    <row r="57" spans="1:16" s="139" customFormat="1" ht="125.25" hidden="1" customHeight="1">
      <c r="A57" s="115">
        <v>3</v>
      </c>
      <c r="B57" s="513" t="s">
        <v>126</v>
      </c>
      <c r="C57" s="51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10"/>
      <c r="N57" s="511"/>
      <c r="O57" s="511"/>
      <c r="P57" s="512"/>
    </row>
    <row r="58" spans="1:16" s="43" customFormat="1" ht="51.75" hidden="1" customHeight="1">
      <c r="A58" s="506" t="str">
        <f>D33</f>
        <v>LIME</v>
      </c>
      <c r="B58" s="507"/>
      <c r="C58" s="507"/>
      <c r="D58" s="507"/>
      <c r="E58" s="507"/>
      <c r="F58" s="507"/>
      <c r="G58" s="507"/>
      <c r="H58" s="507"/>
      <c r="I58" s="507"/>
      <c r="J58" s="507"/>
      <c r="K58" s="507"/>
      <c r="L58" s="507"/>
      <c r="M58" s="507"/>
      <c r="N58" s="507"/>
      <c r="O58" s="507"/>
      <c r="P58" s="508"/>
    </row>
    <row r="59" spans="1:16" s="139" customFormat="1" ht="96.75" hidden="1" customHeight="1">
      <c r="A59" s="115">
        <v>1</v>
      </c>
      <c r="B59" s="509" t="str">
        <f>$L$11</f>
        <v>100% DRY COTTON FLEECE 410GSM</v>
      </c>
      <c r="C59" s="50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10"/>
      <c r="N59" s="511"/>
      <c r="O59" s="511"/>
      <c r="P59" s="512"/>
    </row>
    <row r="60" spans="1:16" s="139" customFormat="1" ht="70.5" hidden="1" customHeight="1">
      <c r="A60" s="144">
        <v>2</v>
      </c>
      <c r="B60" s="509" t="s">
        <v>149</v>
      </c>
      <c r="C60" s="50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10"/>
      <c r="N60" s="511"/>
      <c r="O60" s="511"/>
      <c r="P60" s="512"/>
    </row>
    <row r="61" spans="1:16" s="139" customFormat="1" ht="125.25" hidden="1" customHeight="1">
      <c r="A61" s="115">
        <v>3</v>
      </c>
      <c r="B61" s="513" t="s">
        <v>126</v>
      </c>
      <c r="C61" s="51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10"/>
      <c r="N61" s="511"/>
      <c r="O61" s="511"/>
      <c r="P61" s="512"/>
    </row>
    <row r="62" spans="1:16" s="43" customFormat="1" ht="21.75" customHeight="1">
      <c r="A62" s="506"/>
      <c r="B62" s="507"/>
      <c r="C62" s="507"/>
      <c r="D62" s="507"/>
      <c r="E62" s="507"/>
      <c r="F62" s="507"/>
      <c r="G62" s="507"/>
      <c r="H62" s="507"/>
      <c r="I62" s="507"/>
      <c r="J62" s="507"/>
      <c r="K62" s="507"/>
      <c r="L62" s="507"/>
      <c r="M62" s="507"/>
      <c r="N62" s="507"/>
      <c r="O62" s="507"/>
      <c r="P62" s="508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05" t="s">
        <v>22</v>
      </c>
      <c r="B64" s="496"/>
      <c r="C64" s="496"/>
      <c r="D64" s="496"/>
      <c r="E64" s="497"/>
      <c r="F64" s="72" t="s">
        <v>47</v>
      </c>
      <c r="G64" s="72" t="s">
        <v>23</v>
      </c>
      <c r="H64" s="498" t="s">
        <v>42</v>
      </c>
      <c r="I64" s="499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84" t="s">
        <v>41</v>
      </c>
      <c r="C65" s="484"/>
      <c r="D65" s="484"/>
      <c r="E65" s="484"/>
      <c r="F65" s="82" t="str">
        <f>H65</f>
        <v>BLACK</v>
      </c>
      <c r="G65" s="112"/>
      <c r="H65" s="488" t="str">
        <f>$D$18</f>
        <v>BLACK</v>
      </c>
      <c r="I65" s="48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84" t="s">
        <v>41</v>
      </c>
      <c r="C66" s="484"/>
      <c r="D66" s="484"/>
      <c r="E66" s="484"/>
      <c r="F66" s="82" t="str">
        <f t="shared" ref="F66:F68" si="18">H66</f>
        <v>GREY HEATHER</v>
      </c>
      <c r="G66" s="112" t="s">
        <v>176</v>
      </c>
      <c r="H66" s="488" t="str">
        <f>$D$23</f>
        <v>GREY HEATHER</v>
      </c>
      <c r="I66" s="48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84" t="s">
        <v>41</v>
      </c>
      <c r="C67" s="484"/>
      <c r="D67" s="484"/>
      <c r="E67" s="484"/>
      <c r="F67" s="82" t="str">
        <f t="shared" si="18"/>
        <v>WASHED BURGUNDY</v>
      </c>
      <c r="G67" s="112"/>
      <c r="H67" s="488" t="str">
        <f>$D$28</f>
        <v>WASHED BURGUNDY</v>
      </c>
      <c r="I67" s="48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84" t="s">
        <v>41</v>
      </c>
      <c r="C68" s="484"/>
      <c r="D68" s="484"/>
      <c r="E68" s="484"/>
      <c r="F68" s="82" t="str">
        <f t="shared" si="18"/>
        <v>LIME</v>
      </c>
      <c r="G68" s="112"/>
      <c r="H68" s="488" t="str">
        <f>$D$33</f>
        <v>LIME</v>
      </c>
      <c r="I68" s="48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84" t="s">
        <v>123</v>
      </c>
      <c r="C69" s="484"/>
      <c r="D69" s="484"/>
      <c r="E69" s="484"/>
      <c r="F69" s="490" t="s">
        <v>39</v>
      </c>
      <c r="G69" s="493" t="s">
        <v>131</v>
      </c>
      <c r="H69" s="504" t="str">
        <f t="shared" ref="H69" si="19">$D$18</f>
        <v>BLACK</v>
      </c>
      <c r="I69" s="50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84" t="s">
        <v>123</v>
      </c>
      <c r="C70" s="484"/>
      <c r="D70" s="484"/>
      <c r="E70" s="484"/>
      <c r="F70" s="502" t="s">
        <v>39</v>
      </c>
      <c r="G70" s="503" t="s">
        <v>131</v>
      </c>
      <c r="H70" s="367" t="str">
        <f t="shared" ref="H70" si="21">$D$23</f>
        <v>GREY HEATHER</v>
      </c>
      <c r="I70" s="367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84" t="s">
        <v>123</v>
      </c>
      <c r="C71" s="484"/>
      <c r="D71" s="484"/>
      <c r="E71" s="484"/>
      <c r="F71" s="491" t="s">
        <v>39</v>
      </c>
      <c r="G71" s="494" t="s">
        <v>131</v>
      </c>
      <c r="H71" s="500" t="str">
        <f t="shared" ref="H71" si="23">$D$28</f>
        <v>WASHED BURGUNDY</v>
      </c>
      <c r="I71" s="501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84" t="s">
        <v>123</v>
      </c>
      <c r="C72" s="484"/>
      <c r="D72" s="484"/>
      <c r="E72" s="484"/>
      <c r="F72" s="492" t="s">
        <v>39</v>
      </c>
      <c r="G72" s="495" t="s">
        <v>131</v>
      </c>
      <c r="H72" s="488" t="str">
        <f t="shared" ref="H72" si="25">$D$33</f>
        <v>LIME</v>
      </c>
      <c r="I72" s="48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83" t="s">
        <v>151</v>
      </c>
      <c r="C73" s="484"/>
      <c r="D73" s="484"/>
      <c r="E73" s="484"/>
      <c r="F73" s="490" t="s">
        <v>107</v>
      </c>
      <c r="G73" s="493" t="s">
        <v>152</v>
      </c>
      <c r="H73" s="504" t="str">
        <f t="shared" ref="H73" si="27">$D$18</f>
        <v>BLACK</v>
      </c>
      <c r="I73" s="50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83" t="s">
        <v>151</v>
      </c>
      <c r="C74" s="484"/>
      <c r="D74" s="484"/>
      <c r="E74" s="484"/>
      <c r="F74" s="502"/>
      <c r="G74" s="503"/>
      <c r="H74" s="367" t="str">
        <f t="shared" ref="H74" si="30">$D$23</f>
        <v>GREY HEATHER</v>
      </c>
      <c r="I74" s="367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83" t="s">
        <v>151</v>
      </c>
      <c r="C75" s="484"/>
      <c r="D75" s="484"/>
      <c r="E75" s="484"/>
      <c r="F75" s="491"/>
      <c r="G75" s="494"/>
      <c r="H75" s="500" t="str">
        <f t="shared" ref="H75" si="32">$D$28</f>
        <v>WASHED BURGUNDY</v>
      </c>
      <c r="I75" s="501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83" t="s">
        <v>151</v>
      </c>
      <c r="C76" s="484"/>
      <c r="D76" s="484"/>
      <c r="E76" s="484"/>
      <c r="F76" s="492"/>
      <c r="G76" s="495"/>
      <c r="H76" s="488" t="str">
        <f t="shared" ref="H76" si="34">$D$33</f>
        <v>LIME</v>
      </c>
      <c r="I76" s="48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83" t="s">
        <v>85</v>
      </c>
      <c r="C77" s="484"/>
      <c r="D77" s="484"/>
      <c r="E77" s="484"/>
      <c r="F77" s="490" t="s">
        <v>107</v>
      </c>
      <c r="G77" s="493" t="s">
        <v>86</v>
      </c>
      <c r="H77" s="504" t="str">
        <f t="shared" ref="H77" si="36">$D$18</f>
        <v>BLACK</v>
      </c>
      <c r="I77" s="50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83" t="s">
        <v>85</v>
      </c>
      <c r="C78" s="484"/>
      <c r="D78" s="484"/>
      <c r="E78" s="484"/>
      <c r="F78" s="502"/>
      <c r="G78" s="503"/>
      <c r="H78" s="367" t="str">
        <f t="shared" ref="H78" si="38">$D$23</f>
        <v>GREY HEATHER</v>
      </c>
      <c r="I78" s="367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83" t="s">
        <v>85</v>
      </c>
      <c r="C79" s="484"/>
      <c r="D79" s="484"/>
      <c r="E79" s="484"/>
      <c r="F79" s="491"/>
      <c r="G79" s="494"/>
      <c r="H79" s="500" t="str">
        <f t="shared" ref="H79" si="40">$D$28</f>
        <v>WASHED BURGUNDY</v>
      </c>
      <c r="I79" s="501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83" t="s">
        <v>85</v>
      </c>
      <c r="C80" s="484"/>
      <c r="D80" s="484"/>
      <c r="E80" s="484"/>
      <c r="F80" s="492"/>
      <c r="G80" s="495"/>
      <c r="H80" s="488" t="str">
        <f t="shared" ref="H80" si="42">$D$33</f>
        <v>LIME</v>
      </c>
      <c r="I80" s="48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83" t="s">
        <v>114</v>
      </c>
      <c r="C81" s="484"/>
      <c r="D81" s="484"/>
      <c r="E81" s="484"/>
      <c r="F81" s="490" t="s">
        <v>89</v>
      </c>
      <c r="G81" s="493"/>
      <c r="H81" s="504" t="str">
        <f t="shared" ref="H81" si="44">$D$18</f>
        <v>BLACK</v>
      </c>
      <c r="I81" s="50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83" t="s">
        <v>114</v>
      </c>
      <c r="C82" s="484"/>
      <c r="D82" s="484"/>
      <c r="E82" s="484"/>
      <c r="F82" s="502"/>
      <c r="G82" s="503"/>
      <c r="H82" s="367" t="str">
        <f t="shared" ref="H82" si="46">$D$23</f>
        <v>GREY HEATHER</v>
      </c>
      <c r="I82" s="367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83" t="s">
        <v>114</v>
      </c>
      <c r="C83" s="484"/>
      <c r="D83" s="484"/>
      <c r="E83" s="484"/>
      <c r="F83" s="491"/>
      <c r="G83" s="494"/>
      <c r="H83" s="500" t="str">
        <f t="shared" ref="H83" si="48">$D$28</f>
        <v>WASHED BURGUNDY</v>
      </c>
      <c r="I83" s="501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83" t="s">
        <v>114</v>
      </c>
      <c r="C84" s="484"/>
      <c r="D84" s="484"/>
      <c r="E84" s="484"/>
      <c r="F84" s="492"/>
      <c r="G84" s="495"/>
      <c r="H84" s="488" t="str">
        <f t="shared" ref="H84" si="50">$D$33</f>
        <v>LIME</v>
      </c>
      <c r="I84" s="48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84" t="s">
        <v>87</v>
      </c>
      <c r="C85" s="484"/>
      <c r="D85" s="484"/>
      <c r="E85" s="484"/>
      <c r="F85" s="490" t="s">
        <v>108</v>
      </c>
      <c r="G85" s="493" t="s">
        <v>88</v>
      </c>
      <c r="H85" s="504" t="str">
        <f t="shared" ref="H85" si="52">$D$18</f>
        <v>BLACK</v>
      </c>
      <c r="I85" s="50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84" t="s">
        <v>87</v>
      </c>
      <c r="C86" s="484"/>
      <c r="D86" s="484"/>
      <c r="E86" s="484"/>
      <c r="F86" s="502"/>
      <c r="G86" s="503"/>
      <c r="H86" s="367" t="str">
        <f t="shared" ref="H86" si="55">$D$23</f>
        <v>GREY HEATHER</v>
      </c>
      <c r="I86" s="367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84" t="s">
        <v>87</v>
      </c>
      <c r="C87" s="484"/>
      <c r="D87" s="484"/>
      <c r="E87" s="484"/>
      <c r="F87" s="491"/>
      <c r="G87" s="494"/>
      <c r="H87" s="500" t="str">
        <f t="shared" ref="H87" si="57">$D$28</f>
        <v>WASHED BURGUNDY</v>
      </c>
      <c r="I87" s="501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84" t="s">
        <v>87</v>
      </c>
      <c r="C88" s="484"/>
      <c r="D88" s="484"/>
      <c r="E88" s="484"/>
      <c r="F88" s="492"/>
      <c r="G88" s="495"/>
      <c r="H88" s="488" t="str">
        <f t="shared" ref="H88" si="59">$D$33</f>
        <v>LIME</v>
      </c>
      <c r="I88" s="48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05" t="s">
        <v>22</v>
      </c>
      <c r="B90" s="496"/>
      <c r="C90" s="496"/>
      <c r="D90" s="496"/>
      <c r="E90" s="497"/>
      <c r="F90" s="72" t="s">
        <v>47</v>
      </c>
      <c r="G90" s="72" t="s">
        <v>23</v>
      </c>
      <c r="H90" s="498" t="s">
        <v>42</v>
      </c>
      <c r="I90" s="499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83" t="s">
        <v>132</v>
      </c>
      <c r="C91" s="484"/>
      <c r="D91" s="484"/>
      <c r="E91" s="484"/>
      <c r="F91" s="490" t="s">
        <v>89</v>
      </c>
      <c r="G91" s="493" t="s">
        <v>118</v>
      </c>
      <c r="H91" s="488" t="str">
        <f t="shared" ref="H91" si="61">$D$18</f>
        <v>BLACK</v>
      </c>
      <c r="I91" s="48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83" t="s">
        <v>132</v>
      </c>
      <c r="C92" s="484"/>
      <c r="D92" s="484"/>
      <c r="E92" s="484"/>
      <c r="F92" s="491"/>
      <c r="G92" s="494"/>
      <c r="H92" s="488" t="str">
        <f t="shared" ref="H92" si="66">$D$23</f>
        <v>GREY HEATHER</v>
      </c>
      <c r="I92" s="48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83" t="s">
        <v>132</v>
      </c>
      <c r="C93" s="484"/>
      <c r="D93" s="484"/>
      <c r="E93" s="484"/>
      <c r="F93" s="491"/>
      <c r="G93" s="494"/>
      <c r="H93" s="488" t="str">
        <f t="shared" ref="H93" si="68">$D$28</f>
        <v>WASHED BURGUNDY</v>
      </c>
      <c r="I93" s="48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83" t="s">
        <v>132</v>
      </c>
      <c r="C94" s="484"/>
      <c r="D94" s="484"/>
      <c r="E94" s="484"/>
      <c r="F94" s="492"/>
      <c r="G94" s="495"/>
      <c r="H94" s="488" t="str">
        <f t="shared" ref="H94" si="70">$D$33</f>
        <v>LIME</v>
      </c>
      <c r="I94" s="48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60" t="s">
        <v>133</v>
      </c>
      <c r="C95" s="489"/>
      <c r="D95" s="489"/>
      <c r="E95" s="461"/>
      <c r="F95" s="490" t="s">
        <v>89</v>
      </c>
      <c r="G95" s="493" t="s">
        <v>118</v>
      </c>
      <c r="H95" s="488" t="str">
        <f t="shared" ref="H95:H123" si="72">$D$18</f>
        <v>BLACK</v>
      </c>
      <c r="I95" s="48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60" t="s">
        <v>133</v>
      </c>
      <c r="C96" s="489"/>
      <c r="D96" s="489"/>
      <c r="E96" s="461"/>
      <c r="F96" s="491"/>
      <c r="G96" s="494"/>
      <c r="H96" s="488" t="str">
        <f t="shared" ref="H96:H124" si="73">$D$23</f>
        <v>GREY HEATHER</v>
      </c>
      <c r="I96" s="48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60" t="s">
        <v>133</v>
      </c>
      <c r="C97" s="489"/>
      <c r="D97" s="489"/>
      <c r="E97" s="461"/>
      <c r="F97" s="491"/>
      <c r="G97" s="494"/>
      <c r="H97" s="488" t="str">
        <f t="shared" ref="H97:H121" si="74">$D$28</f>
        <v>WASHED BURGUNDY</v>
      </c>
      <c r="I97" s="48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60" t="s">
        <v>133</v>
      </c>
      <c r="C98" s="489"/>
      <c r="D98" s="489"/>
      <c r="E98" s="461"/>
      <c r="F98" s="492"/>
      <c r="G98" s="495"/>
      <c r="H98" s="488" t="str">
        <f t="shared" ref="H98:H122" si="76">$D$33</f>
        <v>LIME</v>
      </c>
      <c r="I98" s="48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60" t="s">
        <v>153</v>
      </c>
      <c r="C99" s="489"/>
      <c r="D99" s="489"/>
      <c r="E99" s="461"/>
      <c r="F99" s="490" t="s">
        <v>91</v>
      </c>
      <c r="G99" s="493" t="s">
        <v>174</v>
      </c>
      <c r="H99" s="488" t="str">
        <f t="shared" si="72"/>
        <v>BLACK</v>
      </c>
      <c r="I99" s="48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60" t="s">
        <v>153</v>
      </c>
      <c r="C100" s="489"/>
      <c r="D100" s="489"/>
      <c r="E100" s="461"/>
      <c r="F100" s="491"/>
      <c r="G100" s="494"/>
      <c r="H100" s="488" t="str">
        <f t="shared" si="73"/>
        <v>GREY HEATHER</v>
      </c>
      <c r="I100" s="48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60" t="s">
        <v>153</v>
      </c>
      <c r="C101" s="489"/>
      <c r="D101" s="489"/>
      <c r="E101" s="461"/>
      <c r="F101" s="491"/>
      <c r="G101" s="494"/>
      <c r="H101" s="488" t="str">
        <f t="shared" si="74"/>
        <v>WASHED BURGUNDY</v>
      </c>
      <c r="I101" s="48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60" t="s">
        <v>153</v>
      </c>
      <c r="C102" s="489"/>
      <c r="D102" s="489"/>
      <c r="E102" s="461"/>
      <c r="F102" s="492"/>
      <c r="G102" s="495"/>
      <c r="H102" s="488" t="str">
        <f t="shared" si="76"/>
        <v>LIME</v>
      </c>
      <c r="I102" s="48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60" t="s">
        <v>116</v>
      </c>
      <c r="C103" s="489"/>
      <c r="D103" s="489"/>
      <c r="E103" s="461"/>
      <c r="F103" s="82" t="s">
        <v>92</v>
      </c>
      <c r="G103" s="82"/>
      <c r="H103" s="488" t="str">
        <f t="shared" si="72"/>
        <v>BLACK</v>
      </c>
      <c r="I103" s="48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60" t="s">
        <v>116</v>
      </c>
      <c r="C104" s="489"/>
      <c r="D104" s="489"/>
      <c r="E104" s="461"/>
      <c r="F104" s="82" t="s">
        <v>92</v>
      </c>
      <c r="G104" s="82"/>
      <c r="H104" s="488" t="str">
        <f t="shared" si="73"/>
        <v>GREY HEATHER</v>
      </c>
      <c r="I104" s="48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60" t="s">
        <v>116</v>
      </c>
      <c r="C105" s="489"/>
      <c r="D105" s="489"/>
      <c r="E105" s="461"/>
      <c r="F105" s="82" t="s">
        <v>92</v>
      </c>
      <c r="G105" s="82"/>
      <c r="H105" s="488" t="str">
        <f t="shared" si="74"/>
        <v>WASHED BURGUNDY</v>
      </c>
      <c r="I105" s="48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60" t="s">
        <v>116</v>
      </c>
      <c r="C106" s="489"/>
      <c r="D106" s="489"/>
      <c r="E106" s="461"/>
      <c r="F106" s="82" t="s">
        <v>92</v>
      </c>
      <c r="G106" s="82"/>
      <c r="H106" s="488" t="str">
        <f t="shared" si="76"/>
        <v>LIME</v>
      </c>
      <c r="I106" s="48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83" t="s">
        <v>93</v>
      </c>
      <c r="C107" s="484"/>
      <c r="D107" s="484"/>
      <c r="E107" s="484"/>
      <c r="F107" s="82" t="s">
        <v>55</v>
      </c>
      <c r="G107" s="82"/>
      <c r="H107" s="488" t="str">
        <f t="shared" si="72"/>
        <v>BLACK</v>
      </c>
      <c r="I107" s="48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83" t="s">
        <v>93</v>
      </c>
      <c r="C108" s="484"/>
      <c r="D108" s="484"/>
      <c r="E108" s="484"/>
      <c r="F108" s="82" t="s">
        <v>55</v>
      </c>
      <c r="G108" s="82"/>
      <c r="H108" s="488" t="str">
        <f t="shared" si="73"/>
        <v>GREY HEATHER</v>
      </c>
      <c r="I108" s="48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83" t="s">
        <v>93</v>
      </c>
      <c r="C109" s="484"/>
      <c r="D109" s="484"/>
      <c r="E109" s="484"/>
      <c r="F109" s="82" t="s">
        <v>55</v>
      </c>
      <c r="G109" s="82"/>
      <c r="H109" s="488" t="str">
        <f t="shared" si="74"/>
        <v>WASHED BURGUNDY</v>
      </c>
      <c r="I109" s="48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83" t="s">
        <v>93</v>
      </c>
      <c r="C110" s="484"/>
      <c r="D110" s="484"/>
      <c r="E110" s="484"/>
      <c r="F110" s="82" t="s">
        <v>55</v>
      </c>
      <c r="G110" s="82"/>
      <c r="H110" s="488" t="str">
        <f t="shared" si="76"/>
        <v>LIME</v>
      </c>
      <c r="I110" s="48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83" t="s">
        <v>94</v>
      </c>
      <c r="C111" s="484"/>
      <c r="D111" s="484"/>
      <c r="E111" s="484"/>
      <c r="F111" s="82" t="s">
        <v>55</v>
      </c>
      <c r="G111" s="82"/>
      <c r="H111" s="488" t="str">
        <f t="shared" si="72"/>
        <v>BLACK</v>
      </c>
      <c r="I111" s="48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83" t="s">
        <v>94</v>
      </c>
      <c r="C112" s="484"/>
      <c r="D112" s="484"/>
      <c r="E112" s="484"/>
      <c r="F112" s="82" t="s">
        <v>55</v>
      </c>
      <c r="G112" s="82"/>
      <c r="H112" s="488" t="str">
        <f t="shared" si="73"/>
        <v>GREY HEATHER</v>
      </c>
      <c r="I112" s="48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83" t="s">
        <v>94</v>
      </c>
      <c r="C113" s="484"/>
      <c r="D113" s="484"/>
      <c r="E113" s="484"/>
      <c r="F113" s="82" t="s">
        <v>55</v>
      </c>
      <c r="G113" s="82"/>
      <c r="H113" s="488" t="str">
        <f t="shared" si="74"/>
        <v>WASHED BURGUNDY</v>
      </c>
      <c r="I113" s="48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83" t="s">
        <v>94</v>
      </c>
      <c r="C114" s="484"/>
      <c r="D114" s="484"/>
      <c r="E114" s="484"/>
      <c r="F114" s="82" t="s">
        <v>55</v>
      </c>
      <c r="G114" s="82"/>
      <c r="H114" s="488" t="str">
        <f t="shared" si="76"/>
        <v>LIME</v>
      </c>
      <c r="I114" s="48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83" t="s">
        <v>95</v>
      </c>
      <c r="C115" s="484"/>
      <c r="D115" s="484"/>
      <c r="E115" s="484"/>
      <c r="F115" s="82" t="s">
        <v>92</v>
      </c>
      <c r="G115" s="82"/>
      <c r="H115" s="488" t="str">
        <f t="shared" si="72"/>
        <v>BLACK</v>
      </c>
      <c r="I115" s="48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83" t="s">
        <v>95</v>
      </c>
      <c r="C116" s="484"/>
      <c r="D116" s="484"/>
      <c r="E116" s="484"/>
      <c r="F116" s="82" t="s">
        <v>92</v>
      </c>
      <c r="G116" s="82"/>
      <c r="H116" s="488" t="str">
        <f t="shared" si="73"/>
        <v>GREY HEATHER</v>
      </c>
      <c r="I116" s="48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83" t="s">
        <v>95</v>
      </c>
      <c r="C117" s="484"/>
      <c r="D117" s="484"/>
      <c r="E117" s="484"/>
      <c r="F117" s="82" t="s">
        <v>92</v>
      </c>
      <c r="G117" s="82"/>
      <c r="H117" s="488" t="str">
        <f t="shared" si="74"/>
        <v>WASHED BURGUNDY</v>
      </c>
      <c r="I117" s="48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83" t="s">
        <v>95</v>
      </c>
      <c r="C118" s="484"/>
      <c r="D118" s="484"/>
      <c r="E118" s="484"/>
      <c r="F118" s="82" t="s">
        <v>92</v>
      </c>
      <c r="G118" s="82"/>
      <c r="H118" s="488" t="str">
        <f t="shared" si="76"/>
        <v>LIME</v>
      </c>
      <c r="I118" s="48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60" t="s">
        <v>96</v>
      </c>
      <c r="C119" s="489"/>
      <c r="D119" s="489"/>
      <c r="E119" s="461"/>
      <c r="F119" s="82" t="s">
        <v>38</v>
      </c>
      <c r="G119" s="82"/>
      <c r="H119" s="488" t="str">
        <f t="shared" si="72"/>
        <v>BLACK</v>
      </c>
      <c r="I119" s="48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83" t="s">
        <v>96</v>
      </c>
      <c r="C120" s="484"/>
      <c r="D120" s="484"/>
      <c r="E120" s="484"/>
      <c r="F120" s="82" t="s">
        <v>38</v>
      </c>
      <c r="G120" s="82"/>
      <c r="H120" s="488" t="str">
        <f t="shared" si="73"/>
        <v>GREY HEATHER</v>
      </c>
      <c r="I120" s="48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83" t="s">
        <v>96</v>
      </c>
      <c r="C121" s="484"/>
      <c r="D121" s="484"/>
      <c r="E121" s="484"/>
      <c r="F121" s="82" t="s">
        <v>38</v>
      </c>
      <c r="G121" s="82"/>
      <c r="H121" s="488" t="str">
        <f t="shared" si="74"/>
        <v>WASHED BURGUNDY</v>
      </c>
      <c r="I121" s="48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83" t="s">
        <v>96</v>
      </c>
      <c r="C122" s="484"/>
      <c r="D122" s="484"/>
      <c r="E122" s="484"/>
      <c r="F122" s="82" t="s">
        <v>38</v>
      </c>
      <c r="G122" s="82"/>
      <c r="H122" s="488" t="str">
        <f t="shared" si="76"/>
        <v>LIME</v>
      </c>
      <c r="I122" s="48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83" t="s">
        <v>97</v>
      </c>
      <c r="C123" s="484"/>
      <c r="D123" s="484"/>
      <c r="E123" s="484"/>
      <c r="F123" s="82" t="s">
        <v>92</v>
      </c>
      <c r="G123" s="82"/>
      <c r="H123" s="488" t="str">
        <f t="shared" si="72"/>
        <v>BLACK</v>
      </c>
      <c r="I123" s="48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60" t="s">
        <v>97</v>
      </c>
      <c r="C124" s="489"/>
      <c r="D124" s="489"/>
      <c r="E124" s="461"/>
      <c r="F124" s="82" t="s">
        <v>92</v>
      </c>
      <c r="G124" s="82"/>
      <c r="H124" s="488" t="str">
        <f t="shared" si="73"/>
        <v>GREY HEATHER</v>
      </c>
      <c r="I124" s="48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60" t="s">
        <v>97</v>
      </c>
      <c r="C125" s="489"/>
      <c r="D125" s="489"/>
      <c r="E125" s="461"/>
      <c r="F125" s="82" t="s">
        <v>92</v>
      </c>
      <c r="G125" s="82"/>
      <c r="H125" s="488" t="str">
        <f>$D$28</f>
        <v>WASHED BURGUNDY</v>
      </c>
      <c r="I125" s="48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60" t="s">
        <v>97</v>
      </c>
      <c r="C126" s="489"/>
      <c r="D126" s="489"/>
      <c r="E126" s="461"/>
      <c r="F126" s="82" t="s">
        <v>92</v>
      </c>
      <c r="G126" s="82"/>
      <c r="H126" s="488" t="str">
        <f>$D$33</f>
        <v>LIME</v>
      </c>
      <c r="I126" s="48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83" t="s">
        <v>110</v>
      </c>
      <c r="C127" s="484"/>
      <c r="D127" s="484"/>
      <c r="E127" s="484"/>
      <c r="F127" s="485" t="s">
        <v>111</v>
      </c>
      <c r="G127" s="82"/>
      <c r="H127" s="486" t="s">
        <v>134</v>
      </c>
      <c r="I127" s="48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83" t="s">
        <v>110</v>
      </c>
      <c r="C128" s="484"/>
      <c r="D128" s="484"/>
      <c r="E128" s="484"/>
      <c r="F128" s="485"/>
      <c r="G128" s="82"/>
      <c r="H128" s="486" t="s">
        <v>135</v>
      </c>
      <c r="I128" s="48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83" t="s">
        <v>110</v>
      </c>
      <c r="C129" s="484"/>
      <c r="D129" s="484"/>
      <c r="E129" s="484"/>
      <c r="F129" s="485"/>
      <c r="G129" s="82"/>
      <c r="H129" s="486" t="s">
        <v>136</v>
      </c>
      <c r="I129" s="48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83" t="s">
        <v>110</v>
      </c>
      <c r="C130" s="484"/>
      <c r="D130" s="484"/>
      <c r="E130" s="484"/>
      <c r="F130" s="485"/>
      <c r="G130" s="82"/>
      <c r="H130" s="486">
        <v>41</v>
      </c>
      <c r="I130" s="48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83" t="s">
        <v>110</v>
      </c>
      <c r="C131" s="484"/>
      <c r="D131" s="484"/>
      <c r="E131" s="484"/>
      <c r="F131" s="485"/>
      <c r="G131" s="82"/>
      <c r="H131" s="488">
        <v>42</v>
      </c>
      <c r="I131" s="48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74" t="s">
        <v>31</v>
      </c>
      <c r="K133" s="374"/>
      <c r="L133" s="374"/>
      <c r="M133" s="374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9" t="s">
        <v>49</v>
      </c>
      <c r="C135" s="470"/>
      <c r="D135" s="470"/>
      <c r="E135" s="470"/>
      <c r="F135" s="470"/>
      <c r="G135" s="470"/>
      <c r="H135" s="470"/>
      <c r="I135" s="47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7" t="s">
        <v>99</v>
      </c>
      <c r="E136" s="477"/>
      <c r="F136" s="477" t="s">
        <v>54</v>
      </c>
      <c r="G136" s="477"/>
      <c r="H136" s="477"/>
      <c r="I136" s="47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8" t="s">
        <v>122</v>
      </c>
      <c r="D137" s="480" t="s">
        <v>124</v>
      </c>
      <c r="E137" s="481"/>
      <c r="F137" s="482" t="s">
        <v>137</v>
      </c>
      <c r="G137" s="482"/>
      <c r="H137" s="482"/>
      <c r="I137" s="482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79"/>
      <c r="D138" s="447" t="s">
        <v>125</v>
      </c>
      <c r="E138" s="449"/>
      <c r="F138" s="482" t="s">
        <v>138</v>
      </c>
      <c r="G138" s="482"/>
      <c r="H138" s="482"/>
      <c r="I138" s="482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69"/>
      <c r="C140" s="470"/>
      <c r="D140" s="377"/>
      <c r="E140" s="377"/>
      <c r="F140" s="377"/>
      <c r="G140" s="377"/>
      <c r="H140" s="377"/>
      <c r="I140" s="378"/>
      <c r="J140" s="44"/>
      <c r="K140" s="44"/>
    </row>
    <row r="141" spans="1:16" s="12" customFormat="1" ht="28" hidden="1">
      <c r="A141" s="88"/>
      <c r="B141" s="460"/>
      <c r="C141" s="46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71" t="s">
        <v>119</v>
      </c>
      <c r="C142" s="471"/>
      <c r="D142" s="100"/>
      <c r="E142" s="100">
        <v>2.2000000000000002</v>
      </c>
      <c r="F142" s="472">
        <v>3</v>
      </c>
      <c r="G142" s="473"/>
      <c r="H142" s="473"/>
      <c r="I142" s="47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5" t="s">
        <v>155</v>
      </c>
      <c r="D144" s="475"/>
      <c r="E144" s="475"/>
      <c r="F144" s="47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69" t="s">
        <v>49</v>
      </c>
      <c r="C145" s="470"/>
      <c r="D145" s="470"/>
      <c r="E145" s="470"/>
      <c r="F145" s="470"/>
      <c r="G145" s="470"/>
      <c r="H145" s="470"/>
      <c r="I145" s="47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83" t="s">
        <v>69</v>
      </c>
      <c r="F146" s="384"/>
      <c r="G146" s="384"/>
      <c r="H146" s="384"/>
      <c r="I146" s="385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86" t="s">
        <v>161</v>
      </c>
      <c r="F147" s="387"/>
      <c r="G147" s="387"/>
      <c r="H147" s="387"/>
      <c r="I147" s="388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86" t="s">
        <v>171</v>
      </c>
      <c r="F148" s="387"/>
      <c r="G148" s="387"/>
      <c r="H148" s="387"/>
      <c r="I148" s="388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86" t="s">
        <v>161</v>
      </c>
      <c r="F149" s="387"/>
      <c r="G149" s="387"/>
      <c r="H149" s="387"/>
      <c r="I149" s="388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86" t="s">
        <v>161</v>
      </c>
      <c r="F150" s="387"/>
      <c r="G150" s="387"/>
      <c r="H150" s="387"/>
      <c r="I150" s="388"/>
      <c r="J150" s="44"/>
      <c r="K150" s="44"/>
      <c r="L150" s="44"/>
      <c r="M150" s="44"/>
      <c r="N150" s="44"/>
    </row>
    <row r="151" spans="1:16" s="12" customFormat="1" ht="28">
      <c r="A151" s="88"/>
      <c r="B151" s="469" t="s">
        <v>70</v>
      </c>
      <c r="C151" s="470"/>
      <c r="D151" s="377"/>
      <c r="E151" s="377"/>
      <c r="F151" s="377"/>
      <c r="G151" s="377"/>
      <c r="H151" s="377"/>
      <c r="I151" s="378"/>
      <c r="J151" s="44"/>
      <c r="K151" s="44"/>
    </row>
    <row r="152" spans="1:16" s="12" customFormat="1" ht="56.25" customHeight="1">
      <c r="A152" s="88"/>
      <c r="B152" s="460"/>
      <c r="C152" s="46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62" t="s">
        <v>162</v>
      </c>
      <c r="C153" s="46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64" t="s">
        <v>163</v>
      </c>
      <c r="C154" s="46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66" t="s">
        <v>71</v>
      </c>
      <c r="D157" s="467"/>
      <c r="E157" s="467"/>
      <c r="F157" s="467"/>
      <c r="G157" s="467"/>
      <c r="H157" s="467"/>
      <c r="I157" s="46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7" t="s">
        <v>164</v>
      </c>
      <c r="D158" s="448"/>
      <c r="E158" s="448"/>
      <c r="F158" s="448"/>
      <c r="G158" s="448"/>
      <c r="H158" s="448"/>
      <c r="I158" s="449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7" t="s">
        <v>165</v>
      </c>
      <c r="D159" s="448"/>
      <c r="E159" s="448"/>
      <c r="F159" s="448"/>
      <c r="G159" s="448"/>
      <c r="H159" s="448"/>
      <c r="I159" s="449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50" t="s">
        <v>164</v>
      </c>
      <c r="D160" s="451"/>
      <c r="E160" s="451"/>
      <c r="F160" s="451"/>
      <c r="G160" s="451"/>
      <c r="H160" s="451"/>
      <c r="I160" s="452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53"/>
      <c r="D161" s="454"/>
      <c r="E161" s="454"/>
      <c r="F161" s="454"/>
      <c r="G161" s="454"/>
      <c r="H161" s="454"/>
      <c r="I161" s="455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56"/>
      <c r="D162" s="457"/>
      <c r="E162" s="457"/>
      <c r="F162" s="457"/>
      <c r="G162" s="457"/>
      <c r="H162" s="457"/>
      <c r="I162" s="458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74" t="s">
        <v>78</v>
      </c>
      <c r="C164" s="374"/>
      <c r="D164" s="374"/>
      <c r="E164" s="374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59"/>
      <c r="B170" s="372"/>
      <c r="C170" s="372"/>
      <c r="D170" s="372"/>
      <c r="E170" s="372"/>
      <c r="F170" s="372"/>
      <c r="G170" s="372"/>
      <c r="H170" s="372"/>
      <c r="I170" s="372"/>
      <c r="J170" s="372"/>
      <c r="K170" s="372"/>
      <c r="L170" s="372"/>
      <c r="M170" s="372"/>
      <c r="N170" s="372"/>
      <c r="O170" s="372"/>
      <c r="P170" s="37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52"/>
  <sheetViews>
    <sheetView view="pageBreakPreview" topLeftCell="A25" zoomScale="40" zoomScaleNormal="40" zoomScaleSheetLayoutView="40" zoomScalePageLayoutView="25" workbookViewId="0">
      <selection activeCell="J26" sqref="J26"/>
    </sheetView>
  </sheetViews>
  <sheetFormatPr defaultColWidth="9.1796875" defaultRowHeight="20"/>
  <cols>
    <col min="1" max="1" width="103.1796875" style="67" customWidth="1"/>
    <col min="2" max="2" width="88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H06-HD33W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CLASSIC HOODIE WOMEN'S</v>
      </c>
      <c r="C4" s="59"/>
    </row>
    <row r="5" spans="1:3" s="58" customFormat="1" ht="76" customHeight="1">
      <c r="A5" s="199"/>
      <c r="B5" s="159" t="str">
        <f>'1. CUTTING DOCKET'!D18</f>
        <v>ASH ROSE</v>
      </c>
      <c r="C5" s="292" t="str">
        <f>'1. CUTTING DOCKET'!D22</f>
        <v>ICEBERG GREEN</v>
      </c>
    </row>
    <row r="6" spans="1:3" s="62" customFormat="1" ht="69.75" customHeight="1">
      <c r="A6" s="161" t="s">
        <v>32</v>
      </c>
      <c r="B6" s="161" t="str">
        <f>B5</f>
        <v>ASH ROSE</v>
      </c>
      <c r="C6" s="278" t="str">
        <f>C5</f>
        <v>ICEBERG GREEN</v>
      </c>
    </row>
    <row r="7" spans="1:3" s="62" customFormat="1" ht="93" customHeight="1">
      <c r="A7" s="200" t="s">
        <v>33</v>
      </c>
      <c r="B7" s="543" t="str">
        <f>'[11]1. CUTTING DOCKET'!$B$30</f>
        <v>BRUSHED FLEECE 100% COTTON (30/1+8/1) HEAVY WASHING_350GSM</v>
      </c>
      <c r="C7" s="544"/>
    </row>
    <row r="8" spans="1:3" s="62" customFormat="1" ht="391" customHeight="1">
      <c r="A8" s="162" t="s">
        <v>32</v>
      </c>
      <c r="B8" s="293"/>
      <c r="C8" s="294"/>
    </row>
    <row r="9" spans="1:3" s="62" customFormat="1" ht="94.5" customHeight="1">
      <c r="A9" s="161" t="str">
        <f>'[11]1. CUTTING DOCKET'!$B$31</f>
        <v>RIB 2X2 COTTON SPANDEX (30/2'CM+70D))_400GSM</v>
      </c>
      <c r="B9" s="161" t="str">
        <f>B6</f>
        <v>ASH ROSE</v>
      </c>
      <c r="C9" s="278" t="str">
        <f>C6</f>
        <v>ICEBERG GREEN</v>
      </c>
    </row>
    <row r="10" spans="1:3" s="62" customFormat="1" ht="304" customHeight="1">
      <c r="A10" s="162" t="s">
        <v>214</v>
      </c>
      <c r="B10" s="293"/>
      <c r="C10" s="294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4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DOCKET'!B37</f>
        <v>CHỈ 40/2 MAY CHÍNH</v>
      </c>
      <c r="B15" s="165" t="str">
        <f>B9</f>
        <v>ASH ROSE</v>
      </c>
      <c r="C15" s="277" t="str">
        <f>C9</f>
        <v>ICEBERG GREEN</v>
      </c>
    </row>
    <row r="16" spans="1:3" s="62" customFormat="1" ht="117.5" customHeight="1">
      <c r="A16" s="279" t="s">
        <v>280</v>
      </c>
      <c r="B16" s="160" t="str">
        <f>'1. CUTTING DOCKET'!G39</f>
        <v>RE7562</v>
      </c>
      <c r="C16" s="295" t="str">
        <f>'1. CUTTING DOCKET'!G40</f>
        <v>GR9093</v>
      </c>
    </row>
    <row r="17" spans="1:3" s="62" customFormat="1" ht="143" customHeight="1">
      <c r="A17" s="296" t="str">
        <f>'1. CUTTING DOCKET'!B41</f>
        <v>NHÃN DỆT BẰNG VẢI 38MM*71MM 
(NHÃN CHÍNH-PHÂN THEO TỪNG SIZE)
CODE: HSC-ML-0075(WOMENS)</v>
      </c>
      <c r="B17" s="545" t="s">
        <v>107</v>
      </c>
      <c r="C17" s="546"/>
    </row>
    <row r="18" spans="1:3" s="62" customFormat="1" ht="383.5" customHeight="1">
      <c r="A18" s="297" t="s">
        <v>222</v>
      </c>
      <c r="B18" s="547"/>
      <c r="C18" s="548"/>
    </row>
    <row r="19" spans="1:3" s="62" customFormat="1" ht="132.5" customHeight="1">
      <c r="A19" s="296" t="str">
        <f>'[11]1. CUTTING DOCKET'!$B$41</f>
        <v>NHÃN THÀNH PHẦN 100% COTTON
KÍCH THƯỚC: 82.2 *20 MM
CODE: CC-054</v>
      </c>
      <c r="B19" s="545" t="str">
        <f>'[11]1. CUTTING DOCKET'!$F$41</f>
        <v>NỀN TRẮNG CHỮ ĐEN</v>
      </c>
      <c r="C19" s="546"/>
    </row>
    <row r="20" spans="1:3" s="62" customFormat="1" ht="409.5" customHeight="1">
      <c r="A20" s="535" t="s">
        <v>281</v>
      </c>
      <c r="B20" s="537"/>
      <c r="C20" s="538"/>
    </row>
    <row r="21" spans="1:3" s="62" customFormat="1" ht="95.5" customHeight="1">
      <c r="A21" s="536"/>
      <c r="B21" s="539"/>
      <c r="C21" s="540"/>
    </row>
    <row r="22" spans="1:3" s="62" customFormat="1" ht="102" customHeight="1">
      <c r="A22" s="296" t="str">
        <f>'[11]1. CUTTING DOCKET'!$B$43</f>
        <v>NHÃN HSCO SATIN
CODE: HSC-ML-0002</v>
      </c>
      <c r="B22" s="545" t="str">
        <f>'[11]1. CUTTING DOCKET'!$F$45</f>
        <v>NỀN TRẮNG CHỮ ĐEN</v>
      </c>
      <c r="C22" s="546"/>
    </row>
    <row r="23" spans="1:3" s="62" customFormat="1" ht="223.5" customHeight="1">
      <c r="A23" s="297" t="s">
        <v>223</v>
      </c>
      <c r="B23" s="547"/>
      <c r="C23" s="548"/>
    </row>
    <row r="24" spans="1:3" s="62" customFormat="1" ht="89.5" customHeight="1">
      <c r="A24" s="296" t="str">
        <f>'[11]1. CUTTING DOCKET'!$B$45</f>
        <v>NHÃN TRACKING
#240324S1</v>
      </c>
      <c r="B24" s="545" t="str">
        <f>'[11]1. CUTTING DOCKET'!$F$45</f>
        <v>NỀN TRẮNG CHỮ ĐEN</v>
      </c>
      <c r="C24" s="546"/>
    </row>
    <row r="25" spans="1:3" s="62" customFormat="1" ht="94" customHeight="1">
      <c r="A25" s="297" t="s">
        <v>224</v>
      </c>
      <c r="B25" s="549" t="s">
        <v>282</v>
      </c>
      <c r="C25" s="550"/>
    </row>
    <row r="26" spans="1:3" s="62" customFormat="1" ht="98" customHeight="1">
      <c r="A26" s="296" t="s">
        <v>294</v>
      </c>
      <c r="B26" s="545" t="str">
        <f>B24</f>
        <v>NỀN TRẮNG CHỮ ĐEN</v>
      </c>
      <c r="C26" s="546"/>
    </row>
    <row r="27" spans="1:3" s="62" customFormat="1" ht="229.5" customHeight="1">
      <c r="A27" s="298" t="s">
        <v>233</v>
      </c>
      <c r="B27" s="541"/>
      <c r="C27" s="542"/>
    </row>
    <row r="28" spans="1:3" s="62" customFormat="1" ht="59" customHeight="1">
      <c r="A28" s="296" t="str">
        <f>'[11]1. CUTTING DOCKET'!$B$51</f>
        <v>DÂY TAPE XƯƠNG CÁ 1CM</v>
      </c>
      <c r="B28" s="165" t="str">
        <f>B15</f>
        <v>ASH ROSE</v>
      </c>
      <c r="C28" s="277" t="s">
        <v>245</v>
      </c>
    </row>
    <row r="29" spans="1:3" s="62" customFormat="1" ht="112" customHeight="1">
      <c r="A29" s="298" t="s">
        <v>283</v>
      </c>
      <c r="B29" s="293"/>
      <c r="C29" s="300"/>
    </row>
    <row r="30" spans="1:3" s="62" customFormat="1" ht="77" customHeight="1">
      <c r="A30" s="552" t="str">
        <f>'[11]1. CUTTING DOCKET'!B58</f>
        <v>ĐẠN BẮN TREO THẺ BÀI</v>
      </c>
      <c r="B30" s="554" t="s">
        <v>89</v>
      </c>
      <c r="C30" s="555"/>
    </row>
    <row r="31" spans="1:3" s="62" customFormat="1" ht="77" customHeight="1">
      <c r="A31" s="553"/>
      <c r="B31" s="161" t="s">
        <v>284</v>
      </c>
      <c r="C31" s="165" t="s">
        <v>285</v>
      </c>
    </row>
    <row r="32" spans="1:3" s="62" customFormat="1" ht="342" customHeight="1">
      <c r="A32" s="298" t="s">
        <v>286</v>
      </c>
      <c r="B32" s="299"/>
      <c r="C32" s="301"/>
    </row>
    <row r="33" spans="1:3" s="62" customFormat="1" ht="93.65" customHeight="1">
      <c r="A33" s="296" t="str">
        <f>'[11]1. CUTTING DOCKET'!B58</f>
        <v>ĐẠN BẮN TREO THẺ BÀI</v>
      </c>
      <c r="B33" s="545" t="s">
        <v>39</v>
      </c>
      <c r="C33" s="556"/>
    </row>
    <row r="34" spans="1:3" s="62" customFormat="1" ht="150.5" customHeight="1">
      <c r="A34" s="298" t="s">
        <v>287</v>
      </c>
      <c r="B34" s="541"/>
      <c r="C34" s="542"/>
    </row>
    <row r="35" spans="1:3" s="62" customFormat="1" ht="95.25" customHeight="1">
      <c r="A35" s="296" t="str">
        <f>'[11]1. CUTTING DOCKET'!B60</f>
        <v>STICKER BARCODE TẠI THẺ BÀI
KÍCH THƯỚC: 20CMX30CM</v>
      </c>
      <c r="B35" s="545" t="s">
        <v>89</v>
      </c>
      <c r="C35" s="556"/>
    </row>
    <row r="36" spans="1:3" s="62" customFormat="1" ht="213" customHeight="1">
      <c r="A36" s="298" t="s">
        <v>288</v>
      </c>
      <c r="B36" s="541"/>
      <c r="C36" s="542"/>
    </row>
    <row r="37" spans="1:3" s="62" customFormat="1" ht="105.5" customHeight="1">
      <c r="A37" s="296" t="str">
        <f>'[11]1. CUTTING DOCKET'!B62</f>
        <v>STICKER BARCODE TẠI POLY BAG
KÍCH THƯỚC: 35CMX55CM</v>
      </c>
      <c r="B37" s="545" t="str">
        <f>B35</f>
        <v>NỀN TRẮNG CHỮ ĐEN</v>
      </c>
      <c r="C37" s="556"/>
    </row>
    <row r="38" spans="1:3" s="62" customFormat="1" ht="228" customHeight="1">
      <c r="A38" s="298" t="s">
        <v>289</v>
      </c>
      <c r="B38" s="541"/>
      <c r="C38" s="551"/>
    </row>
    <row r="39" spans="1:3" s="62" customFormat="1" ht="91.5" customHeight="1">
      <c r="A39" s="296" t="str">
        <f>'[11]1. CUTTING DOCKET'!B64</f>
        <v>STICKER CARTON CHI TIẾT TỪNG CỬA HÀNG</v>
      </c>
      <c r="B39" s="545" t="str">
        <f>B37</f>
        <v>NỀN TRẮNG CHỮ ĐEN</v>
      </c>
      <c r="C39" s="556"/>
    </row>
    <row r="40" spans="1:3" s="62" customFormat="1" ht="206" customHeight="1">
      <c r="A40" s="298" t="s">
        <v>206</v>
      </c>
      <c r="B40" s="541"/>
      <c r="C40" s="551"/>
    </row>
    <row r="41" spans="1:3" s="62" customFormat="1" ht="85" customHeight="1">
      <c r="A41" s="296" t="str">
        <f>'[11]1. CUTTING DOCKET'!B66</f>
        <v>POLY BAG LỚN</v>
      </c>
      <c r="B41" s="545" t="s">
        <v>92</v>
      </c>
      <c r="C41" s="556"/>
    </row>
    <row r="42" spans="1:3" s="62" customFormat="1" ht="137" customHeight="1">
      <c r="A42" s="298" t="s">
        <v>290</v>
      </c>
      <c r="B42" s="541"/>
      <c r="C42" s="551"/>
    </row>
    <row r="43" spans="1:3" s="62" customFormat="1" ht="85" customHeight="1">
      <c r="A43" s="296" t="str">
        <f>'[11]1. CUTTING DOCKET'!B68</f>
        <v>POLY BAG THÙNG</v>
      </c>
      <c r="B43" s="545" t="s">
        <v>92</v>
      </c>
      <c r="C43" s="556"/>
    </row>
    <row r="44" spans="1:3" s="62" customFormat="1" ht="138" customHeight="1">
      <c r="A44" s="298" t="s">
        <v>291</v>
      </c>
      <c r="B44" s="541"/>
      <c r="C44" s="551"/>
    </row>
    <row r="45" spans="1:3" s="62" customFormat="1" ht="85" customHeight="1">
      <c r="A45" s="296" t="s">
        <v>271</v>
      </c>
      <c r="B45" s="545" t="s">
        <v>92</v>
      </c>
      <c r="C45" s="556"/>
    </row>
    <row r="46" spans="1:3" s="62" customFormat="1" ht="183.5" customHeight="1">
      <c r="A46" s="298" t="s">
        <v>205</v>
      </c>
      <c r="B46" s="541"/>
      <c r="C46" s="551"/>
    </row>
    <row r="47" spans="1:3" s="62" customFormat="1" ht="91.5" customHeight="1">
      <c r="A47" s="296" t="s">
        <v>272</v>
      </c>
      <c r="B47" s="545" t="s">
        <v>92</v>
      </c>
      <c r="C47" s="556"/>
    </row>
    <row r="48" spans="1:3" s="62" customFormat="1" ht="139.5" customHeight="1">
      <c r="A48" s="298" t="s">
        <v>205</v>
      </c>
      <c r="B48" s="541"/>
      <c r="C48" s="551"/>
    </row>
    <row r="49" spans="1:3" s="62" customFormat="1" ht="89" customHeight="1">
      <c r="A49" s="296" t="s">
        <v>273</v>
      </c>
      <c r="B49" s="545" t="s">
        <v>55</v>
      </c>
      <c r="C49" s="556"/>
    </row>
    <row r="50" spans="1:3" s="62" customFormat="1" ht="142" customHeight="1">
      <c r="A50" s="298" t="s">
        <v>292</v>
      </c>
      <c r="B50" s="541"/>
      <c r="C50" s="551"/>
    </row>
    <row r="51" spans="1:3" s="62" customFormat="1" ht="87.5" customHeight="1">
      <c r="A51" s="296" t="s">
        <v>203</v>
      </c>
      <c r="B51" s="545" t="str">
        <f>B49</f>
        <v>NATURAL</v>
      </c>
      <c r="C51" s="556"/>
    </row>
    <row r="52" spans="1:3" s="62" customFormat="1" ht="165.5" customHeight="1">
      <c r="A52" s="298" t="s">
        <v>291</v>
      </c>
      <c r="B52" s="541"/>
      <c r="C52" s="551"/>
    </row>
  </sheetData>
  <mergeCells count="34"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48:C48"/>
    <mergeCell ref="B42:C42"/>
    <mergeCell ref="A30:A31"/>
    <mergeCell ref="B30:C30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20:A21"/>
    <mergeCell ref="B20:C21"/>
    <mergeCell ref="B27:C27"/>
    <mergeCell ref="B7:C7"/>
    <mergeCell ref="B17:C17"/>
    <mergeCell ref="B18:C18"/>
    <mergeCell ref="B19:C19"/>
    <mergeCell ref="B22:C22"/>
    <mergeCell ref="B23:C23"/>
    <mergeCell ref="B24:C24"/>
    <mergeCell ref="B25:C25"/>
    <mergeCell ref="B26:C26"/>
  </mergeCells>
  <printOptions horizontalCentered="1"/>
  <pageMargins left="0.25" right="0" top="0.60416666666666696" bottom="0.75" header="0" footer="0"/>
  <pageSetup paperSize="9" scale="3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8" max="2" man="1"/>
    <brk id="29" max="2" man="1"/>
    <brk id="40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H06-HD33W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CLASSIC HOODIE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3" t="str">
        <f>'1. CUTTING DOCKET'!M11</f>
        <v>BRUSHED FLEECE (30/1+8/1) HEAVY WASHING_350GSM</v>
      </c>
      <c r="C7" s="544"/>
      <c r="D7" s="544"/>
      <c r="E7" s="583"/>
    </row>
    <row r="8" spans="1:12" s="62" customFormat="1" ht="409.6" customHeight="1">
      <c r="A8" s="64" t="e">
        <f>'1. CUTTING DOCKET'!#REF!</f>
        <v>#REF!</v>
      </c>
      <c r="B8" s="584"/>
      <c r="C8" s="585"/>
      <c r="D8" s="586"/>
      <c r="E8" s="587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88" t="e">
        <f>'1. CUTTING DOCKET'!#REF!</f>
        <v>#REF!</v>
      </c>
      <c r="C13" s="544"/>
      <c r="D13" s="589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84"/>
      <c r="C14" s="585"/>
      <c r="D14" s="586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str">
        <f>'1. CUTTING DOCKET'!B42</f>
        <v>NHÃN DỆT BẰNG VẢI 38MM*71MM 
(NHÃN CHÍNH-PHÂN THEO TỪNG SIZE)
CODE: HSC-ML-0075(WOMENS)</v>
      </c>
      <c r="B17" s="590" t="str">
        <f>'1. CUTTING DOCKET'!G42</f>
        <v>NỀN ĐEN CHỮ TRẮNG</v>
      </c>
      <c r="C17" s="591"/>
      <c r="D17" s="592"/>
      <c r="E17" s="593"/>
    </row>
    <row r="18" spans="1:5" s="62" customFormat="1" ht="90" customHeight="1">
      <c r="A18" s="61" t="e">
        <f>'1. CUTTING DOCKET'!#REF!</f>
        <v>#REF!</v>
      </c>
      <c r="B18" s="545" t="e">
        <f>'1. CUTTING DOCKET'!#REF!</f>
        <v>#REF!</v>
      </c>
      <c r="C18" s="546"/>
      <c r="D18" s="546"/>
      <c r="E18" s="556"/>
    </row>
    <row r="19" spans="1:5" s="62" customFormat="1" ht="409.6" customHeight="1">
      <c r="A19" s="166" t="s">
        <v>166</v>
      </c>
      <c r="B19" s="567"/>
      <c r="C19" s="568"/>
      <c r="D19" s="569"/>
      <c r="E19" s="569"/>
    </row>
    <row r="20" spans="1:5" s="62" customFormat="1" ht="79.5" customHeight="1">
      <c r="A20" s="61" t="e">
        <f>'1. CUTTING DOCKET'!#REF!</f>
        <v>#REF!</v>
      </c>
      <c r="B20" s="545" t="e">
        <f>'1. CUTTING DOCKET'!#REF!</f>
        <v>#REF!</v>
      </c>
      <c r="C20" s="546"/>
      <c r="D20" s="546"/>
      <c r="E20" s="556"/>
    </row>
    <row r="21" spans="1:5" s="62" customFormat="1" ht="346.5" customHeight="1">
      <c r="A21" s="64" t="s">
        <v>117</v>
      </c>
      <c r="B21" s="570"/>
      <c r="C21" s="571"/>
      <c r="D21" s="572"/>
      <c r="E21" s="573"/>
    </row>
    <row r="22" spans="1:5" s="62" customFormat="1" ht="35">
      <c r="A22" s="61">
        <f>'1. CUTTING DOCKET'!B55</f>
        <v>0</v>
      </c>
      <c r="B22" s="565" t="str">
        <f>'1. CUTTING DOCKET'!F55</f>
        <v>MÀU PHỤ LIỆU</v>
      </c>
      <c r="C22" s="546"/>
      <c r="D22" s="566"/>
      <c r="E22" s="101"/>
    </row>
    <row r="23" spans="1:5" s="62" customFormat="1" ht="299.25" customHeight="1">
      <c r="A23" s="66" t="s">
        <v>100</v>
      </c>
      <c r="B23" s="574"/>
      <c r="C23" s="575"/>
      <c r="D23" s="576"/>
      <c r="E23" s="576"/>
    </row>
    <row r="24" spans="1:5" s="62" customFormat="1" ht="101.5" customHeight="1">
      <c r="A24" s="61" t="str">
        <f>'1. CUTTING DOCKET'!B54</f>
        <v>PHẦN C : PHỤ LIỆU ĐÓNG GÓI</v>
      </c>
      <c r="B24" s="565">
        <f>'1. CUTTING DOCKET'!F54</f>
        <v>0</v>
      </c>
      <c r="C24" s="546"/>
      <c r="D24" s="566"/>
      <c r="E24" s="101"/>
    </row>
    <row r="25" spans="1:5" s="62" customFormat="1" ht="362.25" customHeight="1">
      <c r="A25" s="66" t="s">
        <v>172</v>
      </c>
      <c r="B25" s="577" t="s">
        <v>173</v>
      </c>
      <c r="C25" s="578"/>
      <c r="D25" s="579"/>
      <c r="E25" s="113"/>
    </row>
    <row r="26" spans="1:5" s="62" customFormat="1" ht="109.5" customHeight="1">
      <c r="A26" s="61" t="s">
        <v>101</v>
      </c>
      <c r="B26" s="565" t="e">
        <f>'1. CUTTING DOCKET'!#REF!</f>
        <v>#REF!</v>
      </c>
      <c r="C26" s="546"/>
      <c r="D26" s="566"/>
      <c r="E26" s="102"/>
    </row>
    <row r="27" spans="1:5" s="62" customFormat="1" ht="282" customHeight="1">
      <c r="A27" s="66" t="s">
        <v>102</v>
      </c>
      <c r="B27" s="580" t="s">
        <v>167</v>
      </c>
      <c r="C27" s="581"/>
      <c r="D27" s="582"/>
      <c r="E27" s="582"/>
    </row>
    <row r="28" spans="1:5" s="62" customFormat="1" ht="93.65" customHeight="1">
      <c r="A28" s="61" t="e">
        <f>'1. CUTTING DOCKET'!#REF!</f>
        <v>#REF!</v>
      </c>
      <c r="B28" s="565" t="e">
        <f>'1. CUTTING DOCKET'!#REF!</f>
        <v>#REF!</v>
      </c>
      <c r="C28" s="546"/>
      <c r="D28" s="566"/>
      <c r="E28" s="102"/>
    </row>
    <row r="29" spans="1:5" s="62" customFormat="1" ht="273" customHeight="1">
      <c r="A29" s="64" t="s">
        <v>103</v>
      </c>
      <c r="B29" s="557"/>
      <c r="C29" s="558"/>
      <c r="D29" s="559"/>
      <c r="E29" s="559"/>
    </row>
    <row r="30" spans="1:5" s="62" customFormat="1" ht="95.25" customHeight="1">
      <c r="A30" s="61" t="str">
        <f>'1. CUTTING DOCKET'!B62</f>
        <v>STICKER BARCODE TẠI POLY BAG
KÍCH THƯỚC: 35CMX55CM</v>
      </c>
      <c r="B30" s="565" t="str">
        <f>'1. CUTTING DOCKET'!F62</f>
        <v>NỀN TRẮNG CHỮ ĐEN</v>
      </c>
      <c r="C30" s="546"/>
      <c r="D30" s="566"/>
      <c r="E30" s="102"/>
    </row>
    <row r="31" spans="1:5" s="62" customFormat="1" ht="324.75" customHeight="1">
      <c r="A31" s="64"/>
      <c r="B31" s="557"/>
      <c r="C31" s="558"/>
      <c r="D31" s="559"/>
      <c r="E31" s="559"/>
    </row>
    <row r="32" spans="1:5" s="62" customFormat="1" ht="119.5" customHeight="1">
      <c r="A32" s="61" t="s">
        <v>105</v>
      </c>
      <c r="B32" s="565" t="e">
        <f>'1. CUTTING DOCKET'!#REF!</f>
        <v>#REF!</v>
      </c>
      <c r="C32" s="546"/>
      <c r="D32" s="566"/>
      <c r="E32" s="102"/>
    </row>
    <row r="33" spans="1:9" s="62" customFormat="1" ht="287.25" customHeight="1">
      <c r="A33" s="64" t="s">
        <v>106</v>
      </c>
      <c r="B33" s="557"/>
      <c r="C33" s="558"/>
      <c r="D33" s="559"/>
      <c r="E33" s="559"/>
    </row>
    <row r="34" spans="1:9" s="62" customFormat="1" ht="71.5" customHeight="1">
      <c r="A34" s="61" t="s">
        <v>96</v>
      </c>
      <c r="B34" s="565" t="s">
        <v>38</v>
      </c>
      <c r="C34" s="546"/>
      <c r="D34" s="566"/>
      <c r="E34" s="102"/>
    </row>
    <row r="35" spans="1:9" s="62" customFormat="1" ht="87" customHeight="1">
      <c r="A35" s="64" t="s">
        <v>104</v>
      </c>
      <c r="B35" s="557"/>
      <c r="C35" s="558"/>
      <c r="D35" s="559"/>
      <c r="E35" s="559"/>
    </row>
    <row r="36" spans="1:9" s="62" customFormat="1" ht="63.65" customHeight="1">
      <c r="A36" s="61" t="s">
        <v>97</v>
      </c>
      <c r="B36" s="565" t="s">
        <v>92</v>
      </c>
      <c r="C36" s="546"/>
      <c r="D36" s="566"/>
      <c r="E36" s="102"/>
    </row>
    <row r="37" spans="1:9" s="62" customFormat="1" ht="97.5" customHeight="1">
      <c r="A37" s="64" t="s">
        <v>104</v>
      </c>
      <c r="B37" s="557"/>
      <c r="C37" s="558"/>
      <c r="D37" s="559"/>
      <c r="E37" s="559"/>
    </row>
    <row r="38" spans="1:9" s="62" customFormat="1" ht="97.5" customHeight="1">
      <c r="A38" s="98" t="e">
        <f>'1. CUTTING DOCKET'!#REF!</f>
        <v>#REF!</v>
      </c>
      <c r="B38" s="560" t="e">
        <f>'1. CUTTING DOCKET'!#REF!</f>
        <v>#REF!</v>
      </c>
      <c r="C38" s="561"/>
      <c r="D38" s="562"/>
      <c r="E38" s="103"/>
    </row>
    <row r="39" spans="1:9" s="62" customFormat="1" ht="221.5" customHeight="1">
      <c r="A39" s="64"/>
      <c r="B39" s="563"/>
      <c r="C39" s="564"/>
      <c r="D39" s="563"/>
      <c r="E39" s="563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A28B-2376-46BB-B817-EE8CCBC8EE54}">
  <sheetPr>
    <pageSetUpPr fitToPage="1"/>
  </sheetPr>
  <dimension ref="A1:K40"/>
  <sheetViews>
    <sheetView topLeftCell="A3" zoomScale="25" zoomScaleNormal="25" zoomScaleSheetLayoutView="30" workbookViewId="0">
      <selection activeCell="S13" sqref="S13"/>
    </sheetView>
  </sheetViews>
  <sheetFormatPr defaultColWidth="8.6328125" defaultRowHeight="22.5"/>
  <cols>
    <col min="1" max="1" width="14.36328125" style="312" customWidth="1"/>
    <col min="2" max="2" width="85.6328125" style="312" customWidth="1"/>
    <col min="3" max="3" width="97.36328125" style="312" customWidth="1"/>
    <col min="4" max="5" width="18" style="363" customWidth="1"/>
    <col min="6" max="6" width="30" style="364" customWidth="1"/>
    <col min="7" max="7" width="25.36328125" style="364" customWidth="1"/>
    <col min="8" max="8" width="24.54296875" style="364" customWidth="1"/>
    <col min="9" max="9" width="19.453125" style="364" customWidth="1"/>
    <col min="10" max="10" width="25.36328125" style="364" customWidth="1"/>
    <col min="11" max="11" width="81.08984375" style="312" customWidth="1"/>
    <col min="12" max="16384" width="8.6328125" style="312"/>
  </cols>
  <sheetData>
    <row r="1" spans="1:11" ht="26.15" customHeight="1">
      <c r="A1" s="598" t="s">
        <v>304</v>
      </c>
      <c r="B1" s="599"/>
      <c r="C1" s="599"/>
      <c r="D1" s="599"/>
      <c r="E1" s="599"/>
      <c r="F1" s="599"/>
      <c r="G1" s="599"/>
      <c r="H1" s="599"/>
      <c r="I1" s="599"/>
      <c r="J1" s="599"/>
    </row>
    <row r="2" spans="1:11" ht="26.15" customHeight="1">
      <c r="A2" s="598" t="s">
        <v>305</v>
      </c>
      <c r="B2" s="599"/>
      <c r="C2" s="599"/>
      <c r="D2" s="599"/>
      <c r="E2" s="599"/>
      <c r="F2" s="599"/>
      <c r="G2" s="599"/>
      <c r="H2" s="599"/>
      <c r="I2" s="599"/>
      <c r="J2" s="599"/>
    </row>
    <row r="3" spans="1:11" s="319" customFormat="1" ht="26.15" customHeight="1">
      <c r="A3" s="313" t="s">
        <v>306</v>
      </c>
      <c r="B3" s="314" t="s">
        <v>307</v>
      </c>
      <c r="C3" s="314"/>
      <c r="D3" s="315"/>
      <c r="E3" s="315"/>
      <c r="F3" s="316" t="s">
        <v>308</v>
      </c>
      <c r="G3" s="316" t="s">
        <v>60</v>
      </c>
      <c r="H3" s="317"/>
      <c r="I3" s="316" t="s">
        <v>309</v>
      </c>
      <c r="J3" s="318"/>
    </row>
    <row r="4" spans="1:11" ht="26.15" customHeight="1">
      <c r="A4" s="320" t="s">
        <v>310</v>
      </c>
      <c r="B4" s="321"/>
      <c r="C4" s="321"/>
      <c r="D4" s="322"/>
      <c r="E4" s="322"/>
      <c r="F4" s="323" t="s">
        <v>311</v>
      </c>
      <c r="G4" s="600" t="s">
        <v>312</v>
      </c>
      <c r="H4" s="600"/>
      <c r="I4" s="323" t="s">
        <v>313</v>
      </c>
      <c r="J4" s="323" t="s">
        <v>314</v>
      </c>
    </row>
    <row r="5" spans="1:11" s="329" customFormat="1" ht="26.15" customHeight="1">
      <c r="A5" s="324" t="s">
        <v>315</v>
      </c>
      <c r="B5" s="325" t="s">
        <v>316</v>
      </c>
      <c r="C5" s="325"/>
      <c r="D5" s="326"/>
      <c r="E5" s="326"/>
      <c r="F5" s="327" t="s">
        <v>317</v>
      </c>
      <c r="G5" s="327" t="s">
        <v>318</v>
      </c>
      <c r="H5" s="328"/>
      <c r="I5" s="327" t="s">
        <v>319</v>
      </c>
      <c r="J5" s="327" t="s">
        <v>320</v>
      </c>
    </row>
    <row r="6" spans="1:11" ht="23.4" customHeight="1">
      <c r="A6" s="601" t="s">
        <v>321</v>
      </c>
      <c r="B6" s="602"/>
      <c r="C6" s="602"/>
      <c r="D6" s="602"/>
      <c r="E6" s="602"/>
      <c r="F6" s="602"/>
      <c r="G6" s="602"/>
      <c r="H6" s="602"/>
      <c r="I6" s="602"/>
      <c r="J6" s="602"/>
    </row>
    <row r="7" spans="1:11" s="330" customFormat="1" ht="33" customHeight="1">
      <c r="A7" s="603" t="s">
        <v>322</v>
      </c>
      <c r="B7" s="605" t="s">
        <v>323</v>
      </c>
      <c r="C7" s="606"/>
      <c r="D7" s="603" t="s">
        <v>324</v>
      </c>
      <c r="E7" s="603" t="s">
        <v>325</v>
      </c>
      <c r="F7" s="594" t="s">
        <v>182</v>
      </c>
      <c r="G7" s="594" t="s">
        <v>60</v>
      </c>
      <c r="H7" s="594" t="s">
        <v>10</v>
      </c>
      <c r="I7" s="594" t="s">
        <v>57</v>
      </c>
      <c r="J7" s="594" t="s">
        <v>58</v>
      </c>
      <c r="K7" s="596" t="s">
        <v>326</v>
      </c>
    </row>
    <row r="8" spans="1:11" s="331" customFormat="1" ht="48.65" customHeight="1">
      <c r="A8" s="604"/>
      <c r="B8" s="607"/>
      <c r="C8" s="608"/>
      <c r="D8" s="604"/>
      <c r="E8" s="604"/>
      <c r="F8" s="595"/>
      <c r="G8" s="595"/>
      <c r="H8" s="595"/>
      <c r="I8" s="595"/>
      <c r="J8" s="595"/>
      <c r="K8" s="596"/>
    </row>
    <row r="9" spans="1:11" s="340" customFormat="1" ht="48" customHeight="1">
      <c r="A9" s="332" t="s">
        <v>327</v>
      </c>
      <c r="B9" s="333" t="s">
        <v>328</v>
      </c>
      <c r="C9" s="334" t="s">
        <v>236</v>
      </c>
      <c r="D9" s="335" t="s">
        <v>329</v>
      </c>
      <c r="E9" s="336">
        <v>0.25</v>
      </c>
      <c r="F9" s="337">
        <f t="shared" ref="F9:F16" si="0">G9-E9</f>
        <v>8</v>
      </c>
      <c r="G9" s="338">
        <v>8.25</v>
      </c>
      <c r="H9" s="337">
        <f t="shared" ref="H9:H16" si="1">G9+E9</f>
        <v>8.5</v>
      </c>
      <c r="I9" s="339">
        <f t="shared" ref="I9:I37" si="2">H9+E9</f>
        <v>8.75</v>
      </c>
      <c r="J9" s="339">
        <f t="shared" ref="J9:J37" si="3">I9+E9</f>
        <v>9</v>
      </c>
    </row>
    <row r="10" spans="1:11" s="340" customFormat="1" ht="48" customHeight="1">
      <c r="A10" s="332" t="s">
        <v>330</v>
      </c>
      <c r="B10" s="333" t="s">
        <v>331</v>
      </c>
      <c r="C10" s="334" t="s">
        <v>237</v>
      </c>
      <c r="D10" s="332" t="s">
        <v>329</v>
      </c>
      <c r="E10" s="336">
        <v>0.125</v>
      </c>
      <c r="F10" s="337">
        <f t="shared" si="0"/>
        <v>4.125</v>
      </c>
      <c r="G10" s="341">
        <v>4.25</v>
      </c>
      <c r="H10" s="337">
        <f t="shared" si="1"/>
        <v>4.375</v>
      </c>
      <c r="I10" s="339">
        <f t="shared" si="2"/>
        <v>4.5</v>
      </c>
      <c r="J10" s="339">
        <f t="shared" si="3"/>
        <v>4.625</v>
      </c>
    </row>
    <row r="11" spans="1:11" s="340" customFormat="1" ht="48" customHeight="1">
      <c r="A11" s="332" t="s">
        <v>332</v>
      </c>
      <c r="B11" s="333" t="s">
        <v>333</v>
      </c>
      <c r="C11" s="334" t="s">
        <v>238</v>
      </c>
      <c r="D11" s="332" t="s">
        <v>334</v>
      </c>
      <c r="E11" s="336">
        <v>0</v>
      </c>
      <c r="F11" s="337">
        <f t="shared" si="0"/>
        <v>1</v>
      </c>
      <c r="G11" s="341">
        <v>1</v>
      </c>
      <c r="H11" s="337">
        <f t="shared" si="1"/>
        <v>1</v>
      </c>
      <c r="I11" s="339">
        <f t="shared" si="2"/>
        <v>1</v>
      </c>
      <c r="J11" s="339">
        <f t="shared" si="3"/>
        <v>1</v>
      </c>
    </row>
    <row r="12" spans="1:11" s="340" customFormat="1" ht="48" customHeight="1">
      <c r="A12" s="332" t="s">
        <v>335</v>
      </c>
      <c r="B12" s="333" t="s">
        <v>336</v>
      </c>
      <c r="C12" s="334" t="s">
        <v>239</v>
      </c>
      <c r="D12" s="332" t="s">
        <v>337</v>
      </c>
      <c r="E12" s="336">
        <v>0.5</v>
      </c>
      <c r="F12" s="337">
        <f t="shared" si="0"/>
        <v>18.5</v>
      </c>
      <c r="G12" s="341">
        <v>19</v>
      </c>
      <c r="H12" s="337">
        <f t="shared" si="1"/>
        <v>19.5</v>
      </c>
      <c r="I12" s="339">
        <f t="shared" si="2"/>
        <v>20</v>
      </c>
      <c r="J12" s="339">
        <f t="shared" si="3"/>
        <v>20.5</v>
      </c>
    </row>
    <row r="13" spans="1:11" s="340" customFormat="1" ht="48" customHeight="1">
      <c r="A13" s="332" t="s">
        <v>338</v>
      </c>
      <c r="B13" s="333" t="s">
        <v>339</v>
      </c>
      <c r="C13" s="334" t="s">
        <v>240</v>
      </c>
      <c r="D13" s="332" t="s">
        <v>337</v>
      </c>
      <c r="E13" s="336">
        <v>0.5</v>
      </c>
      <c r="F13" s="337">
        <f t="shared" si="0"/>
        <v>17.75</v>
      </c>
      <c r="G13" s="338" t="s">
        <v>340</v>
      </c>
      <c r="H13" s="337">
        <f t="shared" si="1"/>
        <v>18.75</v>
      </c>
      <c r="I13" s="339">
        <f t="shared" si="2"/>
        <v>19.25</v>
      </c>
      <c r="J13" s="339">
        <f t="shared" si="3"/>
        <v>19.75</v>
      </c>
    </row>
    <row r="14" spans="1:11" s="340" customFormat="1" ht="48" customHeight="1">
      <c r="A14" s="332" t="s">
        <v>341</v>
      </c>
      <c r="B14" s="333" t="s">
        <v>342</v>
      </c>
      <c r="C14" s="334" t="s">
        <v>241</v>
      </c>
      <c r="D14" s="332" t="s">
        <v>337</v>
      </c>
      <c r="E14" s="336">
        <v>0.5</v>
      </c>
      <c r="F14" s="337">
        <f t="shared" si="0"/>
        <v>18</v>
      </c>
      <c r="G14" s="338" t="s">
        <v>343</v>
      </c>
      <c r="H14" s="337">
        <f t="shared" si="1"/>
        <v>19</v>
      </c>
      <c r="I14" s="339">
        <f t="shared" si="2"/>
        <v>19.5</v>
      </c>
      <c r="J14" s="339">
        <f t="shared" si="3"/>
        <v>20</v>
      </c>
    </row>
    <row r="15" spans="1:11" s="340" customFormat="1" ht="48" customHeight="1">
      <c r="A15" s="332" t="s">
        <v>344</v>
      </c>
      <c r="B15" s="333" t="s">
        <v>345</v>
      </c>
      <c r="C15" s="334" t="s">
        <v>242</v>
      </c>
      <c r="D15" s="332" t="s">
        <v>329</v>
      </c>
      <c r="E15" s="336">
        <v>0.25</v>
      </c>
      <c r="F15" s="337">
        <f t="shared" si="0"/>
        <v>12</v>
      </c>
      <c r="G15" s="338" t="s">
        <v>346</v>
      </c>
      <c r="H15" s="337">
        <f t="shared" si="1"/>
        <v>12.5</v>
      </c>
      <c r="I15" s="339">
        <f t="shared" si="2"/>
        <v>12.75</v>
      </c>
      <c r="J15" s="339">
        <f t="shared" si="3"/>
        <v>13</v>
      </c>
    </row>
    <row r="16" spans="1:11" s="340" customFormat="1" ht="48" customHeight="1">
      <c r="A16" s="332" t="s">
        <v>347</v>
      </c>
      <c r="B16" s="333" t="s">
        <v>348</v>
      </c>
      <c r="C16" s="334" t="s">
        <v>243</v>
      </c>
      <c r="D16" s="332">
        <v>0</v>
      </c>
      <c r="E16" s="342">
        <v>0</v>
      </c>
      <c r="F16" s="337">
        <f t="shared" si="0"/>
        <v>1.75</v>
      </c>
      <c r="G16" s="338" t="s">
        <v>349</v>
      </c>
      <c r="H16" s="337">
        <f t="shared" si="1"/>
        <v>1.75</v>
      </c>
      <c r="I16" s="339">
        <f t="shared" si="2"/>
        <v>1.75</v>
      </c>
      <c r="J16" s="339">
        <f t="shared" si="3"/>
        <v>1.75</v>
      </c>
    </row>
    <row r="17" spans="1:11" s="340" customFormat="1" ht="48" customHeight="1">
      <c r="A17" s="332" t="s">
        <v>350</v>
      </c>
      <c r="B17" s="333" t="s">
        <v>351</v>
      </c>
      <c r="C17" s="334" t="s">
        <v>352</v>
      </c>
      <c r="D17" s="332">
        <v>0</v>
      </c>
      <c r="E17" s="343">
        <v>0</v>
      </c>
      <c r="F17" s="337">
        <v>0.5</v>
      </c>
      <c r="G17" s="338" t="s">
        <v>295</v>
      </c>
      <c r="H17" s="337">
        <v>0.5</v>
      </c>
      <c r="I17" s="339">
        <f t="shared" si="2"/>
        <v>0.5</v>
      </c>
      <c r="J17" s="339">
        <f t="shared" si="3"/>
        <v>0.5</v>
      </c>
    </row>
    <row r="18" spans="1:11" s="340" customFormat="1" ht="48" customHeight="1">
      <c r="A18" s="332" t="s">
        <v>353</v>
      </c>
      <c r="B18" s="333" t="s">
        <v>354</v>
      </c>
      <c r="C18" s="334" t="s">
        <v>355</v>
      </c>
      <c r="D18" s="335" t="s">
        <v>337</v>
      </c>
      <c r="E18" s="344">
        <v>0.5</v>
      </c>
      <c r="F18" s="337">
        <f t="shared" ref="F18:F37" si="4">G18-E18</f>
        <v>24</v>
      </c>
      <c r="G18" s="338" t="s">
        <v>356</v>
      </c>
      <c r="H18" s="337">
        <f t="shared" ref="H18:H32" si="5">G18+E18</f>
        <v>25</v>
      </c>
      <c r="I18" s="339">
        <f t="shared" si="2"/>
        <v>25.5</v>
      </c>
      <c r="J18" s="339">
        <f t="shared" si="3"/>
        <v>26</v>
      </c>
    </row>
    <row r="19" spans="1:11" s="340" customFormat="1" ht="48" customHeight="1">
      <c r="A19" s="332" t="s">
        <v>57</v>
      </c>
      <c r="B19" s="333" t="s">
        <v>357</v>
      </c>
      <c r="C19" s="334" t="s">
        <v>358</v>
      </c>
      <c r="D19" s="345">
        <v>1</v>
      </c>
      <c r="E19" s="336">
        <v>2</v>
      </c>
      <c r="F19" s="337">
        <f t="shared" si="4"/>
        <v>40</v>
      </c>
      <c r="G19" s="341">
        <v>42</v>
      </c>
      <c r="H19" s="337">
        <f t="shared" si="5"/>
        <v>44</v>
      </c>
      <c r="I19" s="339">
        <f t="shared" si="2"/>
        <v>46</v>
      </c>
      <c r="J19" s="339">
        <f t="shared" si="3"/>
        <v>48</v>
      </c>
    </row>
    <row r="20" spans="1:11" s="340" customFormat="1" ht="48" customHeight="1">
      <c r="A20" s="332" t="s">
        <v>10</v>
      </c>
      <c r="B20" s="333" t="s">
        <v>359</v>
      </c>
      <c r="C20" s="334" t="s">
        <v>360</v>
      </c>
      <c r="D20" s="345">
        <v>1</v>
      </c>
      <c r="E20" s="336">
        <v>2</v>
      </c>
      <c r="F20" s="337">
        <f t="shared" si="4"/>
        <v>30</v>
      </c>
      <c r="G20" s="346">
        <v>32</v>
      </c>
      <c r="H20" s="337">
        <f t="shared" si="5"/>
        <v>34</v>
      </c>
      <c r="I20" s="339">
        <f t="shared" si="2"/>
        <v>36</v>
      </c>
      <c r="J20" s="339">
        <f t="shared" si="3"/>
        <v>38</v>
      </c>
    </row>
    <row r="21" spans="1:11" s="340" customFormat="1" ht="48" customHeight="1">
      <c r="A21" s="332" t="s">
        <v>361</v>
      </c>
      <c r="B21" s="333" t="s">
        <v>362</v>
      </c>
      <c r="C21" s="347" t="s">
        <v>363</v>
      </c>
      <c r="D21" s="345">
        <v>1</v>
      </c>
      <c r="E21" s="336">
        <v>2</v>
      </c>
      <c r="F21" s="337">
        <f t="shared" si="4"/>
        <v>38</v>
      </c>
      <c r="G21" s="348">
        <v>40</v>
      </c>
      <c r="H21" s="337">
        <f t="shared" si="5"/>
        <v>42</v>
      </c>
      <c r="I21" s="339">
        <f t="shared" si="2"/>
        <v>44</v>
      </c>
      <c r="J21" s="339">
        <f t="shared" si="3"/>
        <v>46</v>
      </c>
    </row>
    <row r="22" spans="1:11" s="340" customFormat="1" ht="48" customHeight="1">
      <c r="A22" s="332" t="s">
        <v>364</v>
      </c>
      <c r="B22" s="333" t="s">
        <v>365</v>
      </c>
      <c r="C22" s="349" t="s">
        <v>366</v>
      </c>
      <c r="D22" s="332" t="s">
        <v>334</v>
      </c>
      <c r="E22" s="336">
        <v>0</v>
      </c>
      <c r="F22" s="337">
        <f t="shared" si="4"/>
        <v>2.5</v>
      </c>
      <c r="G22" s="338" t="s">
        <v>367</v>
      </c>
      <c r="H22" s="337">
        <f t="shared" si="5"/>
        <v>2.5</v>
      </c>
      <c r="I22" s="339">
        <f t="shared" si="2"/>
        <v>2.5</v>
      </c>
      <c r="J22" s="339">
        <f t="shared" si="3"/>
        <v>2.5</v>
      </c>
    </row>
    <row r="23" spans="1:11" s="340" customFormat="1" ht="48" customHeight="1">
      <c r="A23" s="332" t="s">
        <v>368</v>
      </c>
      <c r="B23" s="333" t="s">
        <v>369</v>
      </c>
      <c r="C23" s="349" t="s">
        <v>370</v>
      </c>
      <c r="D23" s="350">
        <v>0.5</v>
      </c>
      <c r="E23" s="351">
        <v>0.75</v>
      </c>
      <c r="F23" s="350">
        <v>33.5</v>
      </c>
      <c r="G23" s="341">
        <v>34</v>
      </c>
      <c r="H23" s="350">
        <f t="shared" si="5"/>
        <v>34.75</v>
      </c>
      <c r="I23" s="350">
        <f t="shared" si="2"/>
        <v>35.5</v>
      </c>
      <c r="J23" s="350">
        <f t="shared" si="3"/>
        <v>36.25</v>
      </c>
      <c r="K23" s="352" t="s">
        <v>371</v>
      </c>
    </row>
    <row r="24" spans="1:11" s="340" customFormat="1" ht="48" customHeight="1">
      <c r="A24" s="332" t="s">
        <v>372</v>
      </c>
      <c r="B24" s="333" t="s">
        <v>373</v>
      </c>
      <c r="C24" s="347" t="s">
        <v>374</v>
      </c>
      <c r="D24" s="335" t="s">
        <v>337</v>
      </c>
      <c r="E24" s="336">
        <v>0.5</v>
      </c>
      <c r="F24" s="337">
        <f t="shared" si="4"/>
        <v>18.5</v>
      </c>
      <c r="G24" s="341">
        <v>19</v>
      </c>
      <c r="H24" s="337">
        <f t="shared" si="5"/>
        <v>19.5</v>
      </c>
      <c r="I24" s="339">
        <f t="shared" si="2"/>
        <v>20</v>
      </c>
      <c r="J24" s="339">
        <f t="shared" si="3"/>
        <v>20.5</v>
      </c>
    </row>
    <row r="25" spans="1:11" s="340" customFormat="1" ht="48" customHeight="1">
      <c r="A25" s="332" t="s">
        <v>60</v>
      </c>
      <c r="B25" s="333" t="s">
        <v>375</v>
      </c>
      <c r="C25" s="353" t="s">
        <v>376</v>
      </c>
      <c r="D25" s="332">
        <v>0</v>
      </c>
      <c r="E25" s="336">
        <v>0</v>
      </c>
      <c r="F25" s="337">
        <f t="shared" si="4"/>
        <v>10</v>
      </c>
      <c r="G25" s="341">
        <v>10</v>
      </c>
      <c r="H25" s="337">
        <f t="shared" si="5"/>
        <v>10</v>
      </c>
      <c r="I25" s="339">
        <f t="shared" si="2"/>
        <v>10</v>
      </c>
      <c r="J25" s="339">
        <f t="shared" si="3"/>
        <v>10</v>
      </c>
    </row>
    <row r="26" spans="1:11" s="340" customFormat="1" ht="48" customHeight="1">
      <c r="A26" s="332" t="s">
        <v>377</v>
      </c>
      <c r="B26" s="333" t="s">
        <v>378</v>
      </c>
      <c r="C26" s="334" t="s">
        <v>234</v>
      </c>
      <c r="D26" s="335" t="s">
        <v>337</v>
      </c>
      <c r="E26" s="351">
        <v>0.375</v>
      </c>
      <c r="F26" s="350">
        <f t="shared" si="4"/>
        <v>15.125</v>
      </c>
      <c r="G26" s="354" t="s">
        <v>379</v>
      </c>
      <c r="H26" s="350">
        <f t="shared" si="5"/>
        <v>15.875</v>
      </c>
      <c r="I26" s="350">
        <f t="shared" si="2"/>
        <v>16.25</v>
      </c>
      <c r="J26" s="350">
        <f t="shared" si="3"/>
        <v>16.625</v>
      </c>
      <c r="K26" s="352" t="s">
        <v>380</v>
      </c>
    </row>
    <row r="27" spans="1:11" s="340" customFormat="1" ht="48" customHeight="1">
      <c r="A27" s="332" t="s">
        <v>381</v>
      </c>
      <c r="B27" s="333" t="s">
        <v>382</v>
      </c>
      <c r="C27" s="353" t="s">
        <v>383</v>
      </c>
      <c r="D27" s="335" t="s">
        <v>329</v>
      </c>
      <c r="E27" s="336">
        <v>0.25</v>
      </c>
      <c r="F27" s="337">
        <f t="shared" si="4"/>
        <v>7.25</v>
      </c>
      <c r="G27" s="338" t="s">
        <v>384</v>
      </c>
      <c r="H27" s="337">
        <f t="shared" si="5"/>
        <v>7.75</v>
      </c>
      <c r="I27" s="339">
        <f t="shared" si="2"/>
        <v>8</v>
      </c>
      <c r="J27" s="339">
        <f t="shared" si="3"/>
        <v>8.25</v>
      </c>
    </row>
    <row r="28" spans="1:11" s="340" customFormat="1" ht="48" customHeight="1">
      <c r="A28" s="332" t="s">
        <v>385</v>
      </c>
      <c r="B28" s="333" t="s">
        <v>386</v>
      </c>
      <c r="C28" s="353" t="s">
        <v>387</v>
      </c>
      <c r="D28" s="335" t="s">
        <v>329</v>
      </c>
      <c r="E28" s="336">
        <v>0.25</v>
      </c>
      <c r="F28" s="337">
        <f t="shared" si="4"/>
        <v>10.5</v>
      </c>
      <c r="G28" s="338" t="s">
        <v>388</v>
      </c>
      <c r="H28" s="337">
        <f t="shared" si="5"/>
        <v>11</v>
      </c>
      <c r="I28" s="339">
        <f t="shared" si="2"/>
        <v>11.25</v>
      </c>
      <c r="J28" s="339">
        <f t="shared" si="3"/>
        <v>11.5</v>
      </c>
    </row>
    <row r="29" spans="1:11" s="340" customFormat="1" ht="48" customHeight="1">
      <c r="A29" s="332" t="s">
        <v>389</v>
      </c>
      <c r="B29" s="333" t="s">
        <v>390</v>
      </c>
      <c r="C29" s="334" t="s">
        <v>391</v>
      </c>
      <c r="D29" s="332" t="s">
        <v>334</v>
      </c>
      <c r="E29" s="336">
        <v>0</v>
      </c>
      <c r="F29" s="337">
        <f t="shared" si="4"/>
        <v>2.5</v>
      </c>
      <c r="G29" s="338" t="s">
        <v>367</v>
      </c>
      <c r="H29" s="337">
        <f t="shared" si="5"/>
        <v>2.5</v>
      </c>
      <c r="I29" s="339">
        <f t="shared" si="2"/>
        <v>2.5</v>
      </c>
      <c r="J29" s="339">
        <f t="shared" si="3"/>
        <v>2.5</v>
      </c>
    </row>
    <row r="30" spans="1:11" s="340" customFormat="1" ht="48" customHeight="1">
      <c r="A30" s="332" t="s">
        <v>392</v>
      </c>
      <c r="B30" s="333" t="s">
        <v>393</v>
      </c>
      <c r="C30" s="347" t="s">
        <v>394</v>
      </c>
      <c r="D30" s="335" t="s">
        <v>329</v>
      </c>
      <c r="E30" s="336">
        <v>0.25</v>
      </c>
      <c r="F30" s="337">
        <f t="shared" si="4"/>
        <v>13.75</v>
      </c>
      <c r="G30" s="341">
        <v>14</v>
      </c>
      <c r="H30" s="337">
        <f t="shared" si="5"/>
        <v>14.25</v>
      </c>
      <c r="I30" s="339">
        <f t="shared" si="2"/>
        <v>14.5</v>
      </c>
      <c r="J30" s="339">
        <f t="shared" si="3"/>
        <v>14.75</v>
      </c>
      <c r="K30" s="355" t="s">
        <v>395</v>
      </c>
    </row>
    <row r="31" spans="1:11" s="340" customFormat="1" ht="48" customHeight="1">
      <c r="A31" s="332" t="s">
        <v>396</v>
      </c>
      <c r="B31" s="333" t="s">
        <v>397</v>
      </c>
      <c r="C31" s="347" t="s">
        <v>398</v>
      </c>
      <c r="D31" s="335" t="s">
        <v>329</v>
      </c>
      <c r="E31" s="336">
        <v>0.25</v>
      </c>
      <c r="F31" s="337">
        <f t="shared" si="4"/>
        <v>14.75</v>
      </c>
      <c r="G31" s="341">
        <v>15</v>
      </c>
      <c r="H31" s="337">
        <f t="shared" si="5"/>
        <v>15.25</v>
      </c>
      <c r="I31" s="339">
        <f t="shared" si="2"/>
        <v>15.5</v>
      </c>
      <c r="J31" s="339">
        <f t="shared" si="3"/>
        <v>15.75</v>
      </c>
    </row>
    <row r="32" spans="1:11" s="340" customFormat="1" ht="48" customHeight="1">
      <c r="A32" s="332" t="s">
        <v>399</v>
      </c>
      <c r="B32" s="333" t="s">
        <v>400</v>
      </c>
      <c r="C32" s="347" t="s">
        <v>401</v>
      </c>
      <c r="D32" s="332" t="s">
        <v>329</v>
      </c>
      <c r="E32" s="336">
        <v>0.25</v>
      </c>
      <c r="F32" s="337">
        <f t="shared" si="4"/>
        <v>11.25</v>
      </c>
      <c r="G32" s="338" t="s">
        <v>402</v>
      </c>
      <c r="H32" s="337">
        <f t="shared" si="5"/>
        <v>11.75</v>
      </c>
      <c r="I32" s="339">
        <f t="shared" si="2"/>
        <v>12</v>
      </c>
      <c r="J32" s="339">
        <f t="shared" si="3"/>
        <v>12.25</v>
      </c>
    </row>
    <row r="33" spans="1:11" s="340" customFormat="1" ht="48" customHeight="1">
      <c r="A33" s="332" t="s">
        <v>403</v>
      </c>
      <c r="B33" s="333" t="s">
        <v>404</v>
      </c>
      <c r="C33" s="334" t="s">
        <v>405</v>
      </c>
      <c r="D33" s="332" t="s">
        <v>329</v>
      </c>
      <c r="E33" s="336">
        <v>0.5</v>
      </c>
      <c r="F33" s="337">
        <f t="shared" si="4"/>
        <v>8</v>
      </c>
      <c r="G33" s="338" t="s">
        <v>406</v>
      </c>
      <c r="H33" s="337" t="str">
        <f>G33</f>
        <v>8 1/2</v>
      </c>
      <c r="I33" s="339">
        <f t="shared" si="2"/>
        <v>9</v>
      </c>
      <c r="J33" s="350">
        <v>9</v>
      </c>
      <c r="K33" s="352" t="s">
        <v>407</v>
      </c>
    </row>
    <row r="34" spans="1:11" s="340" customFormat="1" ht="48" customHeight="1">
      <c r="A34" s="332" t="s">
        <v>408</v>
      </c>
      <c r="B34" s="333" t="s">
        <v>409</v>
      </c>
      <c r="C34" s="356" t="s">
        <v>410</v>
      </c>
      <c r="D34" s="332" t="s">
        <v>329</v>
      </c>
      <c r="E34" s="336">
        <v>0.5</v>
      </c>
      <c r="F34" s="337">
        <f t="shared" si="4"/>
        <v>12</v>
      </c>
      <c r="G34" s="338" t="s">
        <v>411</v>
      </c>
      <c r="H34" s="337" t="str">
        <f>G34</f>
        <v>12 1/2</v>
      </c>
      <c r="I34" s="339">
        <f t="shared" si="2"/>
        <v>13</v>
      </c>
      <c r="J34" s="350">
        <v>13</v>
      </c>
      <c r="K34" s="352" t="s">
        <v>407</v>
      </c>
    </row>
    <row r="35" spans="1:11" s="340" customFormat="1" ht="48" customHeight="1">
      <c r="A35" s="332" t="s">
        <v>412</v>
      </c>
      <c r="B35" s="333" t="s">
        <v>413</v>
      </c>
      <c r="C35" s="357" t="s">
        <v>414</v>
      </c>
      <c r="D35" s="332" t="s">
        <v>329</v>
      </c>
      <c r="E35" s="336">
        <v>0.125</v>
      </c>
      <c r="F35" s="337">
        <f t="shared" si="4"/>
        <v>8.375</v>
      </c>
      <c r="G35" s="338" t="s">
        <v>406</v>
      </c>
      <c r="H35" s="337">
        <f>G35+E35</f>
        <v>8.625</v>
      </c>
      <c r="I35" s="339">
        <f t="shared" si="2"/>
        <v>8.75</v>
      </c>
      <c r="J35" s="339">
        <f t="shared" si="3"/>
        <v>8.875</v>
      </c>
    </row>
    <row r="36" spans="1:11" s="340" customFormat="1" ht="48" customHeight="1">
      <c r="A36" s="332" t="s">
        <v>415</v>
      </c>
      <c r="B36" s="333" t="s">
        <v>416</v>
      </c>
      <c r="C36" s="357" t="s">
        <v>417</v>
      </c>
      <c r="D36" s="332" t="s">
        <v>334</v>
      </c>
      <c r="E36" s="336">
        <v>0</v>
      </c>
      <c r="F36" s="337">
        <f t="shared" si="4"/>
        <v>3</v>
      </c>
      <c r="G36" s="341">
        <v>3</v>
      </c>
      <c r="H36" s="337">
        <f>G36+E36</f>
        <v>3</v>
      </c>
      <c r="I36" s="339">
        <f t="shared" si="2"/>
        <v>3</v>
      </c>
      <c r="J36" s="339">
        <f t="shared" si="3"/>
        <v>3</v>
      </c>
    </row>
    <row r="37" spans="1:11" s="340" customFormat="1" ht="93.65" customHeight="1">
      <c r="A37" s="332" t="s">
        <v>418</v>
      </c>
      <c r="B37" s="333" t="s">
        <v>419</v>
      </c>
      <c r="C37" s="357" t="s">
        <v>420</v>
      </c>
      <c r="D37" s="332" t="s">
        <v>329</v>
      </c>
      <c r="E37" s="336">
        <v>0.125</v>
      </c>
      <c r="F37" s="337">
        <f t="shared" si="4"/>
        <v>5.875</v>
      </c>
      <c r="G37" s="354">
        <v>6</v>
      </c>
      <c r="H37" s="337">
        <f>G37+E37</f>
        <v>6.125</v>
      </c>
      <c r="I37" s="339">
        <f t="shared" si="2"/>
        <v>6.25</v>
      </c>
      <c r="J37" s="339">
        <f t="shared" si="3"/>
        <v>6.375</v>
      </c>
      <c r="K37" s="358" t="s">
        <v>421</v>
      </c>
    </row>
    <row r="38" spans="1:11" ht="16.5" hidden="1" customHeight="1">
      <c r="A38" s="597" t="s">
        <v>422</v>
      </c>
      <c r="B38" s="597"/>
      <c r="C38" s="597"/>
      <c r="D38" s="597"/>
      <c r="E38" s="597"/>
      <c r="F38" s="597"/>
      <c r="G38" s="597"/>
      <c r="H38" s="597"/>
      <c r="I38" s="597"/>
      <c r="J38" s="597"/>
    </row>
    <row r="39" spans="1:11" ht="16.5" hidden="1" customHeight="1">
      <c r="A39" s="359" t="s">
        <v>423</v>
      </c>
      <c r="B39" s="360">
        <v>44988</v>
      </c>
      <c r="C39" s="360"/>
      <c r="D39" s="322"/>
      <c r="E39" s="322"/>
      <c r="F39" s="361"/>
      <c r="G39" s="361"/>
      <c r="H39" s="361"/>
      <c r="I39" s="361"/>
      <c r="J39" s="361"/>
    </row>
    <row r="40" spans="1:11" ht="35" customHeight="1">
      <c r="D40" s="362" t="s">
        <v>424</v>
      </c>
    </row>
  </sheetData>
  <mergeCells count="15">
    <mergeCell ref="A1:J1"/>
    <mergeCell ref="A2:J2"/>
    <mergeCell ref="G4:H4"/>
    <mergeCell ref="A6:J6"/>
    <mergeCell ref="A7:A8"/>
    <mergeCell ref="B7:C8"/>
    <mergeCell ref="D7:D8"/>
    <mergeCell ref="E7:E8"/>
    <mergeCell ref="F7:F8"/>
    <mergeCell ref="G7:G8"/>
    <mergeCell ref="H7:H8"/>
    <mergeCell ref="I7:I8"/>
    <mergeCell ref="J7:J8"/>
    <mergeCell ref="K7:K8"/>
    <mergeCell ref="A38:J38"/>
  </mergeCells>
  <pageMargins left="0.7" right="0.7" top="0.75" bottom="0.75" header="0.3" footer="0.3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E0A-D319-4227-BB60-DFC68AF2C8D7}">
  <sheetPr>
    <pageSetUpPr fitToPage="1"/>
  </sheetPr>
  <dimension ref="A1:M40"/>
  <sheetViews>
    <sheetView tabSelected="1" view="pageBreakPreview" topLeftCell="A12" zoomScale="40" zoomScaleNormal="40" zoomScaleSheetLayoutView="40" workbookViewId="0">
      <selection activeCell="M13" sqref="M13"/>
    </sheetView>
  </sheetViews>
  <sheetFormatPr defaultColWidth="8.7265625" defaultRowHeight="22.5"/>
  <cols>
    <col min="1" max="1" width="14.26953125" style="312" customWidth="1"/>
    <col min="2" max="2" width="85.7265625" style="312" customWidth="1"/>
    <col min="3" max="3" width="97.26953125" style="312" customWidth="1"/>
    <col min="4" max="4" width="18" style="363" customWidth="1"/>
    <col min="5" max="5" width="28" style="363" hidden="1" customWidth="1"/>
    <col min="6" max="6" width="18" style="363" customWidth="1"/>
    <col min="7" max="7" width="30" style="364" customWidth="1"/>
    <col min="8" max="8" width="20" style="364" hidden="1" customWidth="1"/>
    <col min="9" max="9" width="20.453125" style="364" customWidth="1"/>
    <col min="10" max="10" width="24.54296875" style="364" customWidth="1"/>
    <col min="11" max="11" width="19.453125" style="364" customWidth="1"/>
    <col min="12" max="12" width="25.26953125" style="364" customWidth="1"/>
    <col min="13" max="13" width="81.1796875" style="312" customWidth="1"/>
    <col min="14" max="16384" width="8.7265625" style="312"/>
  </cols>
  <sheetData>
    <row r="1" spans="1:13" ht="26.15" customHeight="1">
      <c r="A1" s="598" t="s">
        <v>304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3" ht="26.15" customHeight="1">
      <c r="A2" s="598" t="s">
        <v>305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</row>
    <row r="3" spans="1:13" s="319" customFormat="1" ht="26.15" customHeight="1">
      <c r="A3" s="313" t="s">
        <v>306</v>
      </c>
      <c r="B3" s="314" t="s">
        <v>307</v>
      </c>
      <c r="C3" s="314"/>
      <c r="D3" s="315"/>
      <c r="E3" s="315"/>
      <c r="F3" s="315"/>
      <c r="G3" s="316" t="s">
        <v>308</v>
      </c>
      <c r="H3" s="316"/>
      <c r="I3" s="316" t="s">
        <v>60</v>
      </c>
      <c r="J3" s="317"/>
      <c r="K3" s="316" t="s">
        <v>309</v>
      </c>
      <c r="L3" s="318"/>
    </row>
    <row r="4" spans="1:13" ht="26.15" customHeight="1">
      <c r="A4" s="320" t="s">
        <v>310</v>
      </c>
      <c r="B4" s="321"/>
      <c r="C4" s="321"/>
      <c r="D4" s="322"/>
      <c r="E4" s="322"/>
      <c r="F4" s="322"/>
      <c r="G4" s="323" t="s">
        <v>311</v>
      </c>
      <c r="H4" s="323"/>
      <c r="I4" s="600" t="s">
        <v>312</v>
      </c>
      <c r="J4" s="600"/>
      <c r="K4" s="323" t="s">
        <v>313</v>
      </c>
      <c r="L4" s="323" t="s">
        <v>314</v>
      </c>
    </row>
    <row r="5" spans="1:13" s="329" customFormat="1" ht="26.15" customHeight="1">
      <c r="A5" s="324" t="s">
        <v>315</v>
      </c>
      <c r="B5" s="325" t="s">
        <v>316</v>
      </c>
      <c r="C5" s="325"/>
      <c r="D5" s="326"/>
      <c r="E5" s="326"/>
      <c r="F5" s="326"/>
      <c r="G5" s="327" t="s">
        <v>317</v>
      </c>
      <c r="H5" s="327"/>
      <c r="I5" s="327" t="s">
        <v>318</v>
      </c>
      <c r="J5" s="328"/>
      <c r="K5" s="327" t="s">
        <v>319</v>
      </c>
      <c r="L5" s="327" t="s">
        <v>320</v>
      </c>
    </row>
    <row r="6" spans="1:13" ht="69.75" customHeight="1">
      <c r="A6" s="617" t="s">
        <v>426</v>
      </c>
      <c r="B6" s="618"/>
      <c r="C6" s="618"/>
      <c r="D6" s="618"/>
      <c r="E6" s="618"/>
      <c r="F6" s="618"/>
      <c r="G6" s="618"/>
      <c r="H6" s="618"/>
      <c r="I6" s="618"/>
      <c r="J6" s="618"/>
      <c r="K6" s="618"/>
      <c r="L6" s="618"/>
    </row>
    <row r="7" spans="1:13" s="330" customFormat="1" ht="33" customHeight="1">
      <c r="A7" s="603" t="s">
        <v>322</v>
      </c>
      <c r="B7" s="605" t="s">
        <v>323</v>
      </c>
      <c r="C7" s="606"/>
      <c r="D7" s="603" t="s">
        <v>427</v>
      </c>
      <c r="E7" s="619" t="s">
        <v>428</v>
      </c>
      <c r="F7" s="603" t="s">
        <v>325</v>
      </c>
      <c r="G7" s="594" t="s">
        <v>182</v>
      </c>
      <c r="H7" s="594" t="s">
        <v>429</v>
      </c>
      <c r="I7" s="594" t="s">
        <v>60</v>
      </c>
      <c r="J7" s="594" t="s">
        <v>10</v>
      </c>
      <c r="K7" s="594" t="s">
        <v>57</v>
      </c>
      <c r="L7" s="594" t="s">
        <v>58</v>
      </c>
      <c r="M7" s="596" t="s">
        <v>326</v>
      </c>
    </row>
    <row r="8" spans="1:13" s="331" customFormat="1" ht="48.65" customHeight="1">
      <c r="A8" s="604"/>
      <c r="B8" s="607"/>
      <c r="C8" s="608"/>
      <c r="D8" s="604"/>
      <c r="E8" s="620"/>
      <c r="F8" s="604"/>
      <c r="G8" s="595"/>
      <c r="H8" s="595"/>
      <c r="I8" s="595"/>
      <c r="J8" s="595"/>
      <c r="K8" s="595"/>
      <c r="L8" s="595"/>
      <c r="M8" s="596"/>
    </row>
    <row r="9" spans="1:13" s="340" customFormat="1" ht="68.25" customHeight="1">
      <c r="A9" s="332" t="s">
        <v>327</v>
      </c>
      <c r="B9" s="333" t="s">
        <v>328</v>
      </c>
      <c r="C9" s="334" t="s">
        <v>236</v>
      </c>
      <c r="D9" s="621" t="s">
        <v>329</v>
      </c>
      <c r="E9" s="622" t="s">
        <v>329</v>
      </c>
      <c r="F9" s="336">
        <v>0.25</v>
      </c>
      <c r="G9" s="337">
        <f t="shared" ref="G9:G16" si="0">I9-F9</f>
        <v>8</v>
      </c>
      <c r="H9" s="623">
        <v>8.25</v>
      </c>
      <c r="I9" s="623">
        <v>8.25</v>
      </c>
      <c r="J9" s="337">
        <f t="shared" ref="J9:J16" si="1">I9+F9</f>
        <v>8.5</v>
      </c>
      <c r="K9" s="339">
        <f t="shared" ref="K9:K36" si="2">J9+F9</f>
        <v>8.75</v>
      </c>
      <c r="L9" s="339">
        <f t="shared" ref="L9:L36" si="3">K9+F9</f>
        <v>9</v>
      </c>
    </row>
    <row r="10" spans="1:13" s="340" customFormat="1" ht="68.25" customHeight="1">
      <c r="A10" s="332" t="s">
        <v>330</v>
      </c>
      <c r="B10" s="333" t="s">
        <v>331</v>
      </c>
      <c r="C10" s="334" t="s">
        <v>237</v>
      </c>
      <c r="D10" s="621" t="s">
        <v>329</v>
      </c>
      <c r="E10" s="622" t="s">
        <v>329</v>
      </c>
      <c r="F10" s="336">
        <v>0.125</v>
      </c>
      <c r="G10" s="337">
        <f>I10-F10</f>
        <v>4.25</v>
      </c>
      <c r="H10" s="624">
        <v>4.25</v>
      </c>
      <c r="I10" s="624">
        <v>4.375</v>
      </c>
      <c r="J10" s="337">
        <f>I10+F10</f>
        <v>4.5</v>
      </c>
      <c r="K10" s="339">
        <f>J10+F10</f>
        <v>4.625</v>
      </c>
      <c r="L10" s="339">
        <f>K10+F10</f>
        <v>4.75</v>
      </c>
    </row>
    <row r="11" spans="1:13" s="340" customFormat="1" ht="68.25" customHeight="1">
      <c r="A11" s="332" t="s">
        <v>332</v>
      </c>
      <c r="B11" s="333" t="s">
        <v>333</v>
      </c>
      <c r="C11" s="334" t="s">
        <v>238</v>
      </c>
      <c r="D11" s="621" t="s">
        <v>334</v>
      </c>
      <c r="E11" s="622" t="s">
        <v>334</v>
      </c>
      <c r="F11" s="336">
        <v>0</v>
      </c>
      <c r="G11" s="337">
        <f t="shared" si="0"/>
        <v>1</v>
      </c>
      <c r="H11" s="624">
        <v>1</v>
      </c>
      <c r="I11" s="624">
        <v>1</v>
      </c>
      <c r="J11" s="337">
        <f t="shared" si="1"/>
        <v>1</v>
      </c>
      <c r="K11" s="339">
        <f t="shared" si="2"/>
        <v>1</v>
      </c>
      <c r="L11" s="339">
        <f t="shared" si="3"/>
        <v>1</v>
      </c>
    </row>
    <row r="12" spans="1:13" s="340" customFormat="1" ht="68.25" customHeight="1">
      <c r="A12" s="332" t="s">
        <v>335</v>
      </c>
      <c r="B12" s="333" t="s">
        <v>336</v>
      </c>
      <c r="C12" s="334" t="s">
        <v>239</v>
      </c>
      <c r="D12" s="621" t="s">
        <v>337</v>
      </c>
      <c r="E12" s="622" t="s">
        <v>337</v>
      </c>
      <c r="F12" s="336">
        <v>0.5</v>
      </c>
      <c r="G12" s="337">
        <f t="shared" si="0"/>
        <v>18.5</v>
      </c>
      <c r="H12" s="624">
        <v>19</v>
      </c>
      <c r="I12" s="624">
        <v>19</v>
      </c>
      <c r="J12" s="337">
        <f t="shared" si="1"/>
        <v>19.5</v>
      </c>
      <c r="K12" s="339">
        <f t="shared" si="2"/>
        <v>20</v>
      </c>
      <c r="L12" s="339">
        <f t="shared" si="3"/>
        <v>20.5</v>
      </c>
    </row>
    <row r="13" spans="1:13" s="340" customFormat="1" ht="68.25" customHeight="1">
      <c r="A13" s="332" t="s">
        <v>338</v>
      </c>
      <c r="B13" s="333" t="s">
        <v>339</v>
      </c>
      <c r="C13" s="334" t="s">
        <v>240</v>
      </c>
      <c r="D13" s="621" t="s">
        <v>337</v>
      </c>
      <c r="E13" s="622" t="s">
        <v>337</v>
      </c>
      <c r="F13" s="336">
        <v>0.5</v>
      </c>
      <c r="G13" s="337">
        <f t="shared" si="0"/>
        <v>17.75</v>
      </c>
      <c r="H13" s="623" t="s">
        <v>340</v>
      </c>
      <c r="I13" s="623" t="s">
        <v>340</v>
      </c>
      <c r="J13" s="337">
        <f t="shared" si="1"/>
        <v>18.75</v>
      </c>
      <c r="K13" s="339">
        <f t="shared" si="2"/>
        <v>19.25</v>
      </c>
      <c r="L13" s="339">
        <f t="shared" si="3"/>
        <v>19.75</v>
      </c>
    </row>
    <row r="14" spans="1:13" s="340" customFormat="1" ht="68.25" customHeight="1">
      <c r="A14" s="332" t="s">
        <v>341</v>
      </c>
      <c r="B14" s="333" t="s">
        <v>342</v>
      </c>
      <c r="C14" s="334" t="s">
        <v>241</v>
      </c>
      <c r="D14" s="621" t="s">
        <v>337</v>
      </c>
      <c r="E14" s="622" t="s">
        <v>337</v>
      </c>
      <c r="F14" s="336">
        <v>0.5</v>
      </c>
      <c r="G14" s="337">
        <f t="shared" si="0"/>
        <v>18</v>
      </c>
      <c r="H14" s="623" t="s">
        <v>343</v>
      </c>
      <c r="I14" s="623" t="s">
        <v>343</v>
      </c>
      <c r="J14" s="337">
        <f t="shared" si="1"/>
        <v>19</v>
      </c>
      <c r="K14" s="339">
        <f t="shared" si="2"/>
        <v>19.5</v>
      </c>
      <c r="L14" s="339">
        <f t="shared" si="3"/>
        <v>20</v>
      </c>
    </row>
    <row r="15" spans="1:13" s="340" customFormat="1" ht="68.25" customHeight="1">
      <c r="A15" s="332" t="s">
        <v>344</v>
      </c>
      <c r="B15" s="333" t="s">
        <v>345</v>
      </c>
      <c r="C15" s="334" t="s">
        <v>242</v>
      </c>
      <c r="D15" s="621" t="s">
        <v>329</v>
      </c>
      <c r="E15" s="625">
        <v>0.375</v>
      </c>
      <c r="F15" s="336">
        <v>0.25</v>
      </c>
      <c r="G15" s="337">
        <f>I15-F15</f>
        <v>12.5</v>
      </c>
      <c r="H15" s="623" t="s">
        <v>346</v>
      </c>
      <c r="I15" s="623">
        <v>12.75</v>
      </c>
      <c r="J15" s="337">
        <f>I15+F15</f>
        <v>13</v>
      </c>
      <c r="K15" s="339">
        <f>J15+F15</f>
        <v>13.25</v>
      </c>
      <c r="L15" s="339">
        <f>K15+F15</f>
        <v>13.5</v>
      </c>
    </row>
    <row r="16" spans="1:13" s="340" customFormat="1" ht="68.25" customHeight="1">
      <c r="A16" s="332" t="s">
        <v>347</v>
      </c>
      <c r="B16" s="333" t="s">
        <v>348</v>
      </c>
      <c r="C16" s="334" t="s">
        <v>243</v>
      </c>
      <c r="D16" s="621">
        <v>0</v>
      </c>
      <c r="E16" s="626">
        <v>0.125</v>
      </c>
      <c r="F16" s="342">
        <v>0</v>
      </c>
      <c r="G16" s="337">
        <f t="shared" si="0"/>
        <v>1.75</v>
      </c>
      <c r="H16" s="623" t="s">
        <v>349</v>
      </c>
      <c r="I16" s="623" t="s">
        <v>349</v>
      </c>
      <c r="J16" s="337">
        <f t="shared" si="1"/>
        <v>1.75</v>
      </c>
      <c r="K16" s="339">
        <f t="shared" si="2"/>
        <v>1.75</v>
      </c>
      <c r="L16" s="339">
        <f t="shared" si="3"/>
        <v>1.75</v>
      </c>
    </row>
    <row r="17" spans="1:13" s="340" customFormat="1" ht="68.25" customHeight="1">
      <c r="A17" s="332" t="s">
        <v>350</v>
      </c>
      <c r="B17" s="333" t="s">
        <v>351</v>
      </c>
      <c r="C17" s="334" t="s">
        <v>352</v>
      </c>
      <c r="D17" s="621">
        <v>0</v>
      </c>
      <c r="E17" s="627">
        <v>0.125</v>
      </c>
      <c r="F17" s="343">
        <v>0</v>
      </c>
      <c r="G17" s="337">
        <v>0.5</v>
      </c>
      <c r="H17" s="623" t="s">
        <v>295</v>
      </c>
      <c r="I17" s="623" t="s">
        <v>295</v>
      </c>
      <c r="J17" s="337">
        <v>0.5</v>
      </c>
      <c r="K17" s="339">
        <f t="shared" si="2"/>
        <v>0.5</v>
      </c>
      <c r="L17" s="339">
        <f t="shared" si="3"/>
        <v>0.5</v>
      </c>
    </row>
    <row r="18" spans="1:13" s="340" customFormat="1" ht="68.25" customHeight="1">
      <c r="A18" s="332" t="s">
        <v>353</v>
      </c>
      <c r="B18" s="333" t="s">
        <v>354</v>
      </c>
      <c r="C18" s="334" t="s">
        <v>355</v>
      </c>
      <c r="D18" s="621" t="s">
        <v>337</v>
      </c>
      <c r="E18" s="628">
        <v>0.5</v>
      </c>
      <c r="F18" s="344">
        <v>0.5</v>
      </c>
      <c r="G18" s="337">
        <f>I18-F18</f>
        <v>25</v>
      </c>
      <c r="H18" s="623" t="s">
        <v>356</v>
      </c>
      <c r="I18" s="623">
        <v>25.5</v>
      </c>
      <c r="J18" s="337">
        <f>I18+F18</f>
        <v>26</v>
      </c>
      <c r="K18" s="339">
        <f>J18+F18</f>
        <v>26.5</v>
      </c>
      <c r="L18" s="339">
        <f>K18+F18</f>
        <v>27</v>
      </c>
    </row>
    <row r="19" spans="1:13" s="340" customFormat="1" ht="68.25" customHeight="1">
      <c r="A19" s="332" t="s">
        <v>57</v>
      </c>
      <c r="B19" s="333" t="s">
        <v>357</v>
      </c>
      <c r="C19" s="334" t="s">
        <v>358</v>
      </c>
      <c r="D19" s="629">
        <v>1</v>
      </c>
      <c r="E19" s="630">
        <v>1</v>
      </c>
      <c r="F19" s="336">
        <v>2</v>
      </c>
      <c r="G19" s="337">
        <f t="shared" ref="G19:G36" si="4">I19-F19</f>
        <v>40</v>
      </c>
      <c r="H19" s="624">
        <v>42</v>
      </c>
      <c r="I19" s="624">
        <v>42</v>
      </c>
      <c r="J19" s="337">
        <f t="shared" ref="J19:J32" si="5">I19+F19</f>
        <v>44</v>
      </c>
      <c r="K19" s="339">
        <f t="shared" si="2"/>
        <v>46</v>
      </c>
      <c r="L19" s="339">
        <f t="shared" si="3"/>
        <v>48</v>
      </c>
    </row>
    <row r="20" spans="1:13" s="340" customFormat="1" ht="68.25" customHeight="1">
      <c r="A20" s="332" t="s">
        <v>10</v>
      </c>
      <c r="B20" s="333" t="s">
        <v>359</v>
      </c>
      <c r="C20" s="334" t="s">
        <v>360</v>
      </c>
      <c r="D20" s="629">
        <v>1</v>
      </c>
      <c r="E20" s="630">
        <v>1</v>
      </c>
      <c r="F20" s="336">
        <v>2</v>
      </c>
      <c r="G20" s="337">
        <f t="shared" si="4"/>
        <v>30</v>
      </c>
      <c r="H20" s="631">
        <v>32</v>
      </c>
      <c r="I20" s="631">
        <v>32</v>
      </c>
      <c r="J20" s="337">
        <f t="shared" si="5"/>
        <v>34</v>
      </c>
      <c r="K20" s="339">
        <f t="shared" si="2"/>
        <v>36</v>
      </c>
      <c r="L20" s="339">
        <f t="shared" si="3"/>
        <v>38</v>
      </c>
    </row>
    <row r="21" spans="1:13" s="340" customFormat="1" ht="68.25" customHeight="1">
      <c r="A21" s="332" t="s">
        <v>361</v>
      </c>
      <c r="B21" s="333" t="s">
        <v>362</v>
      </c>
      <c r="C21" s="347" t="s">
        <v>430</v>
      </c>
      <c r="D21" s="629">
        <v>1</v>
      </c>
      <c r="E21" s="630">
        <v>1</v>
      </c>
      <c r="F21" s="336">
        <v>2</v>
      </c>
      <c r="G21" s="337">
        <f t="shared" si="4"/>
        <v>38</v>
      </c>
      <c r="H21" s="632">
        <v>40</v>
      </c>
      <c r="I21" s="632">
        <v>40</v>
      </c>
      <c r="J21" s="337">
        <f t="shared" si="5"/>
        <v>42</v>
      </c>
      <c r="K21" s="339">
        <f t="shared" si="2"/>
        <v>44</v>
      </c>
      <c r="L21" s="339">
        <f t="shared" si="3"/>
        <v>46</v>
      </c>
    </row>
    <row r="22" spans="1:13" s="340" customFormat="1" ht="68.25" customHeight="1">
      <c r="A22" s="332" t="s">
        <v>364</v>
      </c>
      <c r="B22" s="333" t="s">
        <v>365</v>
      </c>
      <c r="C22" s="349" t="s">
        <v>366</v>
      </c>
      <c r="D22" s="621" t="s">
        <v>334</v>
      </c>
      <c r="E22" s="622" t="s">
        <v>334</v>
      </c>
      <c r="F22" s="336">
        <v>0</v>
      </c>
      <c r="G22" s="337">
        <f t="shared" si="4"/>
        <v>2.5</v>
      </c>
      <c r="H22" s="623" t="s">
        <v>367</v>
      </c>
      <c r="I22" s="623" t="s">
        <v>367</v>
      </c>
      <c r="J22" s="337">
        <f t="shared" si="5"/>
        <v>2.5</v>
      </c>
      <c r="K22" s="339">
        <f t="shared" si="2"/>
        <v>2.5</v>
      </c>
      <c r="L22" s="339">
        <f t="shared" si="3"/>
        <v>2.5</v>
      </c>
    </row>
    <row r="23" spans="1:13" s="340" customFormat="1" ht="68.25" customHeight="1">
      <c r="A23" s="332" t="s">
        <v>368</v>
      </c>
      <c r="B23" s="333" t="s">
        <v>369</v>
      </c>
      <c r="C23" s="349" t="s">
        <v>370</v>
      </c>
      <c r="D23" s="633">
        <v>0.5</v>
      </c>
      <c r="E23" s="625">
        <v>0.625</v>
      </c>
      <c r="F23" s="351">
        <v>0.75</v>
      </c>
      <c r="G23" s="350">
        <f>I23-0.5</f>
        <v>34.5</v>
      </c>
      <c r="H23" s="624">
        <v>34</v>
      </c>
      <c r="I23" s="624">
        <v>35</v>
      </c>
      <c r="J23" s="350">
        <f>I23+F23</f>
        <v>35.75</v>
      </c>
      <c r="K23" s="350">
        <f>J23+F23</f>
        <v>36.5</v>
      </c>
      <c r="L23" s="350">
        <f>K23+F23</f>
        <v>37.25</v>
      </c>
      <c r="M23" s="352" t="s">
        <v>371</v>
      </c>
    </row>
    <row r="24" spans="1:13" s="340" customFormat="1" ht="68.25" customHeight="1">
      <c r="A24" s="332" t="s">
        <v>372</v>
      </c>
      <c r="B24" s="333" t="s">
        <v>373</v>
      </c>
      <c r="C24" s="347" t="s">
        <v>374</v>
      </c>
      <c r="D24" s="621" t="s">
        <v>337</v>
      </c>
      <c r="E24" s="625">
        <v>0.5</v>
      </c>
      <c r="F24" s="336">
        <v>0.5</v>
      </c>
      <c r="G24" s="337">
        <f t="shared" si="4"/>
        <v>18.5</v>
      </c>
      <c r="H24" s="624">
        <v>19</v>
      </c>
      <c r="I24" s="624">
        <v>19</v>
      </c>
      <c r="J24" s="337">
        <f t="shared" si="5"/>
        <v>19.5</v>
      </c>
      <c r="K24" s="339">
        <f t="shared" si="2"/>
        <v>20</v>
      </c>
      <c r="L24" s="339">
        <f t="shared" si="3"/>
        <v>20.5</v>
      </c>
    </row>
    <row r="25" spans="1:13" s="340" customFormat="1" ht="68.25" customHeight="1">
      <c r="A25" s="332" t="s">
        <v>60</v>
      </c>
      <c r="B25" s="333" t="s">
        <v>375</v>
      </c>
      <c r="C25" s="353" t="s">
        <v>376</v>
      </c>
      <c r="D25" s="621">
        <v>0</v>
      </c>
      <c r="E25" s="634"/>
      <c r="F25" s="336">
        <v>0</v>
      </c>
      <c r="G25" s="337">
        <f t="shared" si="4"/>
        <v>10</v>
      </c>
      <c r="H25" s="624">
        <v>10</v>
      </c>
      <c r="I25" s="624">
        <v>10</v>
      </c>
      <c r="J25" s="337">
        <f t="shared" si="5"/>
        <v>10</v>
      </c>
      <c r="K25" s="339">
        <f t="shared" si="2"/>
        <v>10</v>
      </c>
      <c r="L25" s="339">
        <f t="shared" si="3"/>
        <v>10</v>
      </c>
    </row>
    <row r="26" spans="1:13" s="340" customFormat="1" ht="68.25" customHeight="1">
      <c r="A26" s="332" t="s">
        <v>377</v>
      </c>
      <c r="B26" s="333" t="s">
        <v>378</v>
      </c>
      <c r="C26" s="334" t="s">
        <v>234</v>
      </c>
      <c r="D26" s="621" t="s">
        <v>337</v>
      </c>
      <c r="E26" s="622" t="s">
        <v>337</v>
      </c>
      <c r="F26" s="351">
        <v>0.375</v>
      </c>
      <c r="G26" s="350">
        <f>I26-F26</f>
        <v>15.125</v>
      </c>
      <c r="H26" s="635" t="s">
        <v>379</v>
      </c>
      <c r="I26" s="635" t="s">
        <v>379</v>
      </c>
      <c r="J26" s="350">
        <f>I26+F26</f>
        <v>15.875</v>
      </c>
      <c r="K26" s="350">
        <f>J26+F26</f>
        <v>16.25</v>
      </c>
      <c r="L26" s="350">
        <f>K26+F26</f>
        <v>16.625</v>
      </c>
      <c r="M26" s="352" t="s">
        <v>380</v>
      </c>
    </row>
    <row r="27" spans="1:13" s="340" customFormat="1" ht="68.25" customHeight="1">
      <c r="A27" s="332" t="s">
        <v>381</v>
      </c>
      <c r="B27" s="333" t="s">
        <v>382</v>
      </c>
      <c r="C27" s="353" t="s">
        <v>383</v>
      </c>
      <c r="D27" s="621" t="s">
        <v>329</v>
      </c>
      <c r="E27" s="622" t="s">
        <v>329</v>
      </c>
      <c r="F27" s="336">
        <v>0.25</v>
      </c>
      <c r="G27" s="337">
        <f t="shared" si="4"/>
        <v>7.25</v>
      </c>
      <c r="H27" s="623" t="s">
        <v>384</v>
      </c>
      <c r="I27" s="623" t="s">
        <v>384</v>
      </c>
      <c r="J27" s="337">
        <f t="shared" si="5"/>
        <v>7.75</v>
      </c>
      <c r="K27" s="339">
        <f t="shared" si="2"/>
        <v>8</v>
      </c>
      <c r="L27" s="339">
        <f t="shared" si="3"/>
        <v>8.25</v>
      </c>
    </row>
    <row r="28" spans="1:13" s="340" customFormat="1" ht="68.25" customHeight="1">
      <c r="A28" s="332" t="s">
        <v>385</v>
      </c>
      <c r="B28" s="333" t="s">
        <v>386</v>
      </c>
      <c r="C28" s="353" t="s">
        <v>387</v>
      </c>
      <c r="D28" s="621" t="s">
        <v>329</v>
      </c>
      <c r="E28" s="622" t="s">
        <v>329</v>
      </c>
      <c r="F28" s="336">
        <v>0.25</v>
      </c>
      <c r="G28" s="337">
        <f t="shared" si="4"/>
        <v>10.5</v>
      </c>
      <c r="H28" s="623" t="s">
        <v>388</v>
      </c>
      <c r="I28" s="623" t="s">
        <v>388</v>
      </c>
      <c r="J28" s="337">
        <f t="shared" si="5"/>
        <v>11</v>
      </c>
      <c r="K28" s="339">
        <f t="shared" si="2"/>
        <v>11.25</v>
      </c>
      <c r="L28" s="339">
        <f t="shared" si="3"/>
        <v>11.5</v>
      </c>
    </row>
    <row r="29" spans="1:13" s="340" customFormat="1" ht="68.25" customHeight="1">
      <c r="A29" s="332" t="s">
        <v>389</v>
      </c>
      <c r="B29" s="333" t="s">
        <v>390</v>
      </c>
      <c r="C29" s="334" t="s">
        <v>391</v>
      </c>
      <c r="D29" s="621" t="s">
        <v>334</v>
      </c>
      <c r="E29" s="622" t="s">
        <v>334</v>
      </c>
      <c r="F29" s="336">
        <v>0</v>
      </c>
      <c r="G29" s="337">
        <f t="shared" si="4"/>
        <v>2.5</v>
      </c>
      <c r="H29" s="623" t="s">
        <v>367</v>
      </c>
      <c r="I29" s="623" t="s">
        <v>367</v>
      </c>
      <c r="J29" s="337">
        <f t="shared" si="5"/>
        <v>2.5</v>
      </c>
      <c r="K29" s="339">
        <f t="shared" si="2"/>
        <v>2.5</v>
      </c>
      <c r="L29" s="339">
        <f t="shared" si="3"/>
        <v>2.5</v>
      </c>
    </row>
    <row r="30" spans="1:13" s="340" customFormat="1" ht="68.25" customHeight="1">
      <c r="A30" s="332" t="s">
        <v>392</v>
      </c>
      <c r="B30" s="333" t="s">
        <v>393</v>
      </c>
      <c r="C30" s="347" t="s">
        <v>394</v>
      </c>
      <c r="D30" s="621" t="s">
        <v>329</v>
      </c>
      <c r="E30" s="622" t="s">
        <v>329</v>
      </c>
      <c r="F30" s="336">
        <v>0.25</v>
      </c>
      <c r="G30" s="337">
        <f>I30-F30</f>
        <v>14.25</v>
      </c>
      <c r="H30" s="624">
        <v>14</v>
      </c>
      <c r="I30" s="624">
        <v>14.5</v>
      </c>
      <c r="J30" s="337">
        <f>I30+F30</f>
        <v>14.75</v>
      </c>
      <c r="K30" s="339">
        <f>J30+F30</f>
        <v>15</v>
      </c>
      <c r="L30" s="339">
        <f>K30+F30</f>
        <v>15.25</v>
      </c>
      <c r="M30" s="355" t="s">
        <v>395</v>
      </c>
    </row>
    <row r="31" spans="1:13" s="340" customFormat="1" ht="68.25" customHeight="1">
      <c r="A31" s="332" t="s">
        <v>396</v>
      </c>
      <c r="B31" s="333" t="s">
        <v>397</v>
      </c>
      <c r="C31" s="347" t="s">
        <v>398</v>
      </c>
      <c r="D31" s="621" t="s">
        <v>329</v>
      </c>
      <c r="E31" s="622" t="s">
        <v>329</v>
      </c>
      <c r="F31" s="336">
        <v>0.25</v>
      </c>
      <c r="G31" s="337">
        <f>I31-F31</f>
        <v>15.25</v>
      </c>
      <c r="H31" s="624">
        <v>15</v>
      </c>
      <c r="I31" s="624">
        <v>15.5</v>
      </c>
      <c r="J31" s="337">
        <f>I31+F31</f>
        <v>15.75</v>
      </c>
      <c r="K31" s="339">
        <f>J31+F31</f>
        <v>16</v>
      </c>
      <c r="L31" s="339">
        <f>K31+F31</f>
        <v>16.25</v>
      </c>
    </row>
    <row r="32" spans="1:13" s="340" customFormat="1" ht="68.25" customHeight="1">
      <c r="A32" s="332" t="s">
        <v>399</v>
      </c>
      <c r="B32" s="333" t="s">
        <v>400</v>
      </c>
      <c r="C32" s="347" t="s">
        <v>401</v>
      </c>
      <c r="D32" s="621" t="s">
        <v>329</v>
      </c>
      <c r="E32" s="622" t="s">
        <v>329</v>
      </c>
      <c r="F32" s="336">
        <v>0.25</v>
      </c>
      <c r="G32" s="337">
        <f t="shared" si="4"/>
        <v>11.25</v>
      </c>
      <c r="H32" s="623" t="s">
        <v>402</v>
      </c>
      <c r="I32" s="623" t="s">
        <v>402</v>
      </c>
      <c r="J32" s="337">
        <f t="shared" si="5"/>
        <v>11.75</v>
      </c>
      <c r="K32" s="339">
        <f t="shared" si="2"/>
        <v>12</v>
      </c>
      <c r="L32" s="339">
        <f t="shared" si="3"/>
        <v>12.25</v>
      </c>
    </row>
    <row r="33" spans="1:13" s="340" customFormat="1" ht="68.25" customHeight="1">
      <c r="A33" s="332" t="s">
        <v>403</v>
      </c>
      <c r="B33" s="333" t="s">
        <v>404</v>
      </c>
      <c r="C33" s="334" t="s">
        <v>405</v>
      </c>
      <c r="D33" s="621" t="s">
        <v>329</v>
      </c>
      <c r="E33" s="622" t="s">
        <v>329</v>
      </c>
      <c r="F33" s="336">
        <v>0.5</v>
      </c>
      <c r="G33" s="337">
        <f t="shared" si="4"/>
        <v>8</v>
      </c>
      <c r="H33" s="623" t="s">
        <v>406</v>
      </c>
      <c r="I33" s="623" t="s">
        <v>406</v>
      </c>
      <c r="J33" s="337" t="str">
        <f>I33</f>
        <v>8 1/2</v>
      </c>
      <c r="K33" s="339">
        <f t="shared" si="2"/>
        <v>9</v>
      </c>
      <c r="L33" s="350">
        <v>9</v>
      </c>
      <c r="M33" s="352" t="s">
        <v>407</v>
      </c>
    </row>
    <row r="34" spans="1:13" s="340" customFormat="1" ht="68.25" customHeight="1">
      <c r="A34" s="332" t="s">
        <v>408</v>
      </c>
      <c r="B34" s="333" t="s">
        <v>409</v>
      </c>
      <c r="C34" s="356" t="s">
        <v>410</v>
      </c>
      <c r="D34" s="621" t="s">
        <v>329</v>
      </c>
      <c r="E34" s="622" t="s">
        <v>329</v>
      </c>
      <c r="F34" s="336">
        <v>0.5</v>
      </c>
      <c r="G34" s="337">
        <f t="shared" si="4"/>
        <v>12</v>
      </c>
      <c r="H34" s="623" t="s">
        <v>411</v>
      </c>
      <c r="I34" s="623" t="s">
        <v>411</v>
      </c>
      <c r="J34" s="337" t="str">
        <f>I34</f>
        <v>12 1/2</v>
      </c>
      <c r="K34" s="339">
        <f t="shared" si="2"/>
        <v>13</v>
      </c>
      <c r="L34" s="350">
        <v>13</v>
      </c>
      <c r="M34" s="352" t="s">
        <v>407</v>
      </c>
    </row>
    <row r="35" spans="1:13" s="340" customFormat="1" ht="68.25" customHeight="1">
      <c r="A35" s="332" t="s">
        <v>412</v>
      </c>
      <c r="B35" s="333" t="s">
        <v>413</v>
      </c>
      <c r="C35" s="357" t="s">
        <v>414</v>
      </c>
      <c r="D35" s="621" t="s">
        <v>329</v>
      </c>
      <c r="E35" s="622" t="s">
        <v>329</v>
      </c>
      <c r="F35" s="336">
        <v>0.125</v>
      </c>
      <c r="G35" s="337">
        <f>I35-F35</f>
        <v>8.75</v>
      </c>
      <c r="H35" s="623" t="s">
        <v>406</v>
      </c>
      <c r="I35" s="623">
        <v>8.875</v>
      </c>
      <c r="J35" s="337">
        <f>I35+F35</f>
        <v>9</v>
      </c>
      <c r="K35" s="339">
        <f>J35+F35</f>
        <v>9.125</v>
      </c>
      <c r="L35" s="339">
        <f>K35+F35</f>
        <v>9.25</v>
      </c>
    </row>
    <row r="36" spans="1:13" s="340" customFormat="1" ht="68.25" customHeight="1">
      <c r="A36" s="332" t="s">
        <v>415</v>
      </c>
      <c r="B36" s="333" t="s">
        <v>416</v>
      </c>
      <c r="C36" s="357" t="s">
        <v>417</v>
      </c>
      <c r="D36" s="621" t="s">
        <v>334</v>
      </c>
      <c r="E36" s="622" t="s">
        <v>334</v>
      </c>
      <c r="F36" s="336">
        <v>0</v>
      </c>
      <c r="G36" s="337">
        <f t="shared" si="4"/>
        <v>3</v>
      </c>
      <c r="H36" s="624">
        <v>3</v>
      </c>
      <c r="I36" s="624">
        <v>3</v>
      </c>
      <c r="J36" s="337">
        <f>I36+F36</f>
        <v>3</v>
      </c>
      <c r="K36" s="339">
        <f t="shared" si="2"/>
        <v>3</v>
      </c>
      <c r="L36" s="339">
        <f t="shared" si="3"/>
        <v>3</v>
      </c>
    </row>
    <row r="37" spans="1:13" s="340" customFormat="1" ht="68.25" customHeight="1">
      <c r="A37" s="332" t="s">
        <v>418</v>
      </c>
      <c r="B37" s="333" t="s">
        <v>419</v>
      </c>
      <c r="C37" s="357" t="s">
        <v>420</v>
      </c>
      <c r="D37" s="621" t="s">
        <v>329</v>
      </c>
      <c r="E37" s="622" t="s">
        <v>329</v>
      </c>
      <c r="F37" s="336">
        <v>0.125</v>
      </c>
      <c r="G37" s="337">
        <f>I37-F37</f>
        <v>6.125</v>
      </c>
      <c r="H37" s="635">
        <v>6</v>
      </c>
      <c r="I37" s="635">
        <v>6.25</v>
      </c>
      <c r="J37" s="337">
        <f>I37+F37</f>
        <v>6.375</v>
      </c>
      <c r="K37" s="339">
        <f>J37+F37</f>
        <v>6.5</v>
      </c>
      <c r="L37" s="339">
        <f>K37+F37</f>
        <v>6.625</v>
      </c>
      <c r="M37" s="358" t="s">
        <v>421</v>
      </c>
    </row>
    <row r="38" spans="1:13" ht="16.5" hidden="1" customHeight="1">
      <c r="A38" s="597" t="s">
        <v>422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</row>
    <row r="39" spans="1:13" ht="65.25" hidden="1" customHeight="1">
      <c r="A39" s="359"/>
      <c r="B39" s="360"/>
      <c r="C39" s="360"/>
      <c r="D39" s="322"/>
      <c r="E39" s="636" t="s">
        <v>431</v>
      </c>
      <c r="F39" s="637"/>
      <c r="G39" s="637"/>
      <c r="H39" s="637"/>
      <c r="I39" s="637"/>
      <c r="J39" s="637"/>
      <c r="K39" s="637"/>
      <c r="L39" s="637"/>
    </row>
    <row r="40" spans="1:13" ht="72" customHeight="1">
      <c r="C40" s="638" t="s">
        <v>432</v>
      </c>
      <c r="D40" s="362"/>
      <c r="E40" s="362"/>
      <c r="G40" s="639" t="s">
        <v>433</v>
      </c>
      <c r="H40" s="639"/>
      <c r="I40" s="639"/>
      <c r="J40" s="639"/>
      <c r="K40" s="639"/>
      <c r="L40" s="640"/>
    </row>
  </sheetData>
  <mergeCells count="19">
    <mergeCell ref="A38:L38"/>
    <mergeCell ref="E39:L39"/>
    <mergeCell ref="G40:L40"/>
    <mergeCell ref="H7:H8"/>
    <mergeCell ref="I7:I8"/>
    <mergeCell ref="J7:J8"/>
    <mergeCell ref="K7:K8"/>
    <mergeCell ref="L7:L8"/>
    <mergeCell ref="M7:M8"/>
    <mergeCell ref="A1:L1"/>
    <mergeCell ref="A2:L2"/>
    <mergeCell ref="I4:J4"/>
    <mergeCell ref="A6:L6"/>
    <mergeCell ref="A7:A8"/>
    <mergeCell ref="B7:C8"/>
    <mergeCell ref="D7:D8"/>
    <mergeCell ref="E7:E8"/>
    <mergeCell ref="F7:F8"/>
    <mergeCell ref="G7:G8"/>
  </mergeCells>
  <pageMargins left="0.7" right="0.7" top="0.75" bottom="0.75" header="0.3" footer="0.3"/>
  <pageSetup paperSize="9" scale="37" fitToHeight="0" orientation="landscape" r:id="rId1"/>
  <rowBreaks count="1" manualBreakCount="1">
    <brk id="2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F41-BE86-4B1D-B5B1-7C019A7C2EAD}">
  <sheetPr>
    <pageSetUpPr fitToPage="1"/>
  </sheetPr>
  <dimension ref="A1:H62"/>
  <sheetViews>
    <sheetView zoomScale="85" zoomScaleNormal="85" zoomScaleSheetLayoutView="85" zoomScalePageLayoutView="70" workbookViewId="0">
      <selection activeCell="G9" sqref="G9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03" t="s">
        <v>73</v>
      </c>
      <c r="G1" s="304" t="s">
        <v>185</v>
      </c>
      <c r="H1"/>
    </row>
    <row r="2" spans="1:8" s="239" customFormat="1" ht="12.75" customHeight="1">
      <c r="B2"/>
      <c r="C2"/>
      <c r="D2"/>
      <c r="E2"/>
      <c r="F2" s="303" t="s">
        <v>75</v>
      </c>
      <c r="G2" s="305" t="s">
        <v>186</v>
      </c>
      <c r="H2"/>
    </row>
    <row r="3" spans="1:8" s="239" customFormat="1" ht="12.75" customHeight="1" thickBot="1">
      <c r="B3"/>
      <c r="C3"/>
      <c r="D3"/>
      <c r="E3"/>
      <c r="F3" s="303" t="s">
        <v>77</v>
      </c>
      <c r="G3" s="306" t="s">
        <v>187</v>
      </c>
      <c r="H3"/>
    </row>
    <row r="4" spans="1:8" s="239" customFormat="1" ht="17.25" customHeight="1" thickBot="1">
      <c r="A4" s="240"/>
      <c r="B4" s="610" t="s">
        <v>188</v>
      </c>
      <c r="C4" s="610"/>
      <c r="D4" s="242"/>
      <c r="E4"/>
      <c r="F4"/>
      <c r="G4"/>
      <c r="H4"/>
    </row>
    <row r="5" spans="1:8" s="239" customFormat="1" ht="3.9" customHeight="1" thickBot="1">
      <c r="A5" s="240"/>
      <c r="B5" s="611"/>
      <c r="C5" s="611"/>
      <c r="D5" s="243"/>
      <c r="E5"/>
      <c r="F5" s="240"/>
      <c r="G5" s="240"/>
      <c r="H5"/>
    </row>
    <row r="6" spans="1:8" s="239" customFormat="1" ht="17.25" customHeight="1" thickBot="1">
      <c r="A6" s="240"/>
      <c r="B6" s="610" t="s">
        <v>296</v>
      </c>
      <c r="C6" s="610"/>
      <c r="D6" s="244" t="s">
        <v>218</v>
      </c>
      <c r="E6"/>
      <c r="F6" s="241" t="s">
        <v>189</v>
      </c>
      <c r="G6" s="244" t="s">
        <v>297</v>
      </c>
      <c r="H6"/>
    </row>
    <row r="7" spans="1:8" s="239" customFormat="1" ht="3.9" customHeight="1" thickBot="1">
      <c r="A7" s="240"/>
      <c r="B7" s="612"/>
      <c r="C7" s="612"/>
      <c r="D7" s="243"/>
      <c r="E7"/>
      <c r="F7" s="245"/>
      <c r="G7" s="246"/>
      <c r="H7"/>
    </row>
    <row r="8" spans="1:8" s="239" customFormat="1" ht="17.25" customHeight="1" thickBot="1">
      <c r="A8" s="240"/>
      <c r="B8" s="610" t="s">
        <v>190</v>
      </c>
      <c r="C8" s="610"/>
      <c r="D8" s="244" t="str">
        <f>'1. CUTTING DOCKET'!D7</f>
        <v>H06-HD33W</v>
      </c>
      <c r="E8" s="247"/>
      <c r="F8" s="241" t="s">
        <v>191</v>
      </c>
      <c r="G8" s="244" t="s">
        <v>425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609" t="s">
        <v>194</v>
      </c>
      <c r="D10" s="609"/>
      <c r="E10" s="609"/>
      <c r="F10" s="609"/>
      <c r="G10" s="250" t="s">
        <v>195</v>
      </c>
      <c r="H10" s="250" t="s">
        <v>196</v>
      </c>
    </row>
    <row r="11" spans="1:8" s="239" customFormat="1" ht="106.75" customHeight="1" thickBot="1">
      <c r="A11" s="615">
        <v>1</v>
      </c>
      <c r="B11" s="308" t="s">
        <v>298</v>
      </c>
      <c r="C11" s="616"/>
      <c r="D11" s="616"/>
      <c r="E11" s="616"/>
      <c r="F11" s="616"/>
      <c r="G11" s="615"/>
      <c r="H11" s="307"/>
    </row>
    <row r="12" spans="1:8" s="239" customFormat="1" ht="106.75" customHeight="1" thickBot="1">
      <c r="A12" s="615"/>
      <c r="B12" s="308" t="s">
        <v>197</v>
      </c>
      <c r="C12" s="616"/>
      <c r="D12" s="616"/>
      <c r="E12" s="616"/>
      <c r="F12" s="616"/>
      <c r="G12" s="615"/>
      <c r="H12" s="307"/>
    </row>
    <row r="13" spans="1:8" s="239" customFormat="1" ht="106.75" customHeight="1" thickBot="1">
      <c r="A13" s="307">
        <v>2</v>
      </c>
      <c r="B13" s="308" t="s">
        <v>198</v>
      </c>
      <c r="C13" s="613"/>
      <c r="D13" s="613"/>
      <c r="E13" s="613"/>
      <c r="F13" s="613"/>
      <c r="G13" s="307"/>
      <c r="H13" s="307"/>
    </row>
    <row r="14" spans="1:8" s="239" customFormat="1" ht="106.75" customHeight="1" thickBot="1">
      <c r="A14" s="307">
        <v>3</v>
      </c>
      <c r="B14" s="308" t="s">
        <v>299</v>
      </c>
      <c r="C14" s="613"/>
      <c r="D14" s="613"/>
      <c r="E14" s="613"/>
      <c r="F14" s="613"/>
      <c r="G14" s="307"/>
      <c r="H14" s="307"/>
    </row>
    <row r="15" spans="1:8" s="239" customFormat="1" ht="106.75" customHeight="1" thickBot="1">
      <c r="A15" s="307">
        <v>4</v>
      </c>
      <c r="B15" s="308" t="s">
        <v>199</v>
      </c>
      <c r="C15" s="613"/>
      <c r="D15" s="613"/>
      <c r="E15" s="613"/>
      <c r="F15" s="613"/>
      <c r="G15" s="307"/>
      <c r="H15" s="307"/>
    </row>
    <row r="16" spans="1:8" s="239" customFormat="1" ht="106.75" customHeight="1" thickBot="1">
      <c r="A16" s="307">
        <v>5</v>
      </c>
      <c r="B16" s="308" t="s">
        <v>300</v>
      </c>
      <c r="C16" s="613"/>
      <c r="D16" s="613"/>
      <c r="E16" s="613"/>
      <c r="F16" s="613"/>
      <c r="G16" s="307"/>
      <c r="H16" s="30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614" t="s">
        <v>200</v>
      </c>
      <c r="C18" s="614"/>
      <c r="D18" s="614"/>
      <c r="E18" s="251"/>
      <c r="F18" s="251"/>
      <c r="G18" s="614" t="s">
        <v>201</v>
      </c>
      <c r="H18" s="614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97EB2-2876-4982-B75C-6698002B326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9FD83F10-539B-40F7-BE0B-733718EA6B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61D148-E876-410F-8723-120DC772B9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1. CUTTING DOCKET</vt:lpstr>
      <vt:lpstr>GREY</vt:lpstr>
      <vt:lpstr>2. TRIM CARD</vt:lpstr>
      <vt:lpstr>2. TRIM CARD (GREY)</vt:lpstr>
      <vt:lpstr>3. ĐỊNH VỊ HÌNH IN.THÊU</vt:lpstr>
      <vt:lpstr>UA updated 5-7-2023</vt:lpstr>
      <vt:lpstr>TS sau khi add L=4%,W=0.5%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'TS sau khi add L=4%,W=0.5%'!Print_Area</vt:lpstr>
      <vt:lpstr>'UA updated 5-7-2023'!Print_Area</vt:lpstr>
      <vt:lpstr>'1. CUTTING DOCKET'!Print_Titles</vt:lpstr>
      <vt:lpstr>'2. TRIM CARD'!Print_Titles</vt:lpstr>
      <vt:lpstr>'2. TRIM CARD (GREY)'!Print_Titles</vt:lpstr>
      <vt:lpstr>GREY!Print_Titles</vt:lpstr>
      <vt:lpstr>'TS sau khi add L=4%,W=0.5%'!Print_Titles</vt:lpstr>
      <vt:lpstr>'UA updated 5-7-2023'!Print_Titles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2024-01-09T04:08:28Z</cp:lastPrinted>
  <dcterms:created xsi:type="dcterms:W3CDTF">2016-05-06T01:47:29Z</dcterms:created>
  <dcterms:modified xsi:type="dcterms:W3CDTF">2024-07-03T06:34:35Z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