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WOMEN/FLEECE/JACKET/"/>
    </mc:Choice>
  </mc:AlternateContent>
  <xr:revisionPtr revIDLastSave="2" documentId="13_ncr:1_{337489AB-FA56-4814-ADD7-F17EDA325FAC}" xr6:coauthVersionLast="47" xr6:coauthVersionMax="47" xr10:uidLastSave="{330DC42C-4CFA-43E2-9D46-039E58869F7F}"/>
  <bookViews>
    <workbookView xWindow="-110" yWindow="-110" windowWidth="19420" windowHeight="10300" tabRatio="753" activeTab="6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2. TRIM CARD (GREY)" sheetId="17" state="hidden" r:id="rId4"/>
    <sheet name="3. ĐỊNH VỊ HÌNH IN.THÊU" sheetId="7" state="hidden" r:id="rId5"/>
    <sheet name="UA SUGGESTION" sheetId="19" state="hidden" r:id="rId6"/>
    <sheet name="ADD CO RUT-18-01-2024" sheetId="21" r:id="rId7"/>
    <sheet name="MER.QT-04.BM4" sheetId="2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SCM40" localSheetId="6">'[13]Raw material movement'!#REF!</definedName>
    <definedName name="____SCM40" localSheetId="7">'[1]Raw material movement'!#REF!</definedName>
    <definedName name="____SCM40">'[1]Raw material movement'!#REF!</definedName>
    <definedName name="___SCM40" localSheetId="6">'[14]Raw material movement'!#REF!</definedName>
    <definedName name="___SCM40" localSheetId="7">'[2]Raw material movement'!#REF!</definedName>
    <definedName name="___SCM40">'[2]Raw material movement'!#REF!</definedName>
    <definedName name="__SCM40" localSheetId="6">'[15]Raw material movement'!#REF!</definedName>
    <definedName name="__SCM40" localSheetId="7">'[3]Raw material movement'!#REF!</definedName>
    <definedName name="__SCM40">'[3]Raw material movement'!#REF!</definedName>
    <definedName name="_2DATA_DATA2_L" localSheetId="6">'[16]#REF'!#REF!</definedName>
    <definedName name="_2DATA_DATA2_L" localSheetId="7">'[4]#REF'!#REF!</definedName>
    <definedName name="_2DATA_DATA2_L">'[4]#REF'!#REF!</definedName>
    <definedName name="_DATA_DATA2_L" localSheetId="6">'[17]#REF'!#REF!</definedName>
    <definedName name="_DATA_DATA2_L" localSheetId="7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0" hidden="1">'1. CUTTING DOCKET'!$A$63:$R$105</definedName>
    <definedName name="_xlnm._FilterDatabase" localSheetId="1" hidden="1">GREY!$A$64:$Q$131</definedName>
    <definedName name="_SCM40" localSheetId="6">'[14]Raw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[19]CODE!$A$6:$B$156</definedName>
    <definedName name="CODE">[6]CODE!$A$6:$B$156</definedName>
    <definedName name="DA">'[7]Raw material movement'!#REF!</definedName>
    <definedName name="df" localSheetId="6">'[14]Raw material movement'!#REF!</definedName>
    <definedName name="df">'[2]Raw material movement'!#REF!</definedName>
    <definedName name="dsdf" localSheetId="6">'[13]Raw material movement'!#REF!</definedName>
    <definedName name="dsdf">'[1]Raw material movement'!#REF!</definedName>
    <definedName name="GDFD" localSheetId="6">'[8]Raw material movement'!#REF!</definedName>
    <definedName name="GDFD">'[8]Raw material movement'!#REF!</definedName>
    <definedName name="IB" localSheetId="6">#REF!</definedName>
    <definedName name="IB">#REF!</definedName>
    <definedName name="INTERNAL_INVOICE" localSheetId="6">[9]UN!#REF!</definedName>
    <definedName name="INTERNAL_INVOICE">[9]UN!#REF!</definedName>
    <definedName name="MAHANG" localSheetId="6">#REF!</definedName>
    <definedName name="MAHANG">#REF!</definedName>
    <definedName name="MAVT" localSheetId="6">[20]Code!$A$7:$A$73</definedName>
    <definedName name="MAVT">[10]Code!$A$7:$A$73</definedName>
    <definedName name="PRICE" localSheetId="6">#REF!</definedName>
    <definedName name="PRICE">#REF!</definedName>
    <definedName name="_xlnm.Print_Area" localSheetId="0">'1. CUTTING DOCKET'!$A$1:$Q$137</definedName>
    <definedName name="_xlnm.Print_Area" localSheetId="2">'2. TRIM CARD'!$A$1:$E$54</definedName>
    <definedName name="_xlnm.Print_Area" localSheetId="3">'2. TRIM CARD (GREY)'!$A$1:$E$39</definedName>
    <definedName name="_xlnm.Print_Area" localSheetId="6">'ADD CO RUT-18-01-2024'!$A$1:$L$35</definedName>
    <definedName name="_xlnm.Print_Area" localSheetId="1">GREY!$A$1:$P$169</definedName>
    <definedName name="_xlnm.Print_Area" localSheetId="7">'MER.QT-04.BM4'!$A$1:$H$19</definedName>
    <definedName name="_xlnm.Print_Area" localSheetId="5">'UA SUGGESTION'!$A$1:$L$36</definedName>
    <definedName name="_xlnm.Print_Titles" localSheetId="0">'1. CUTTING DOCKET'!$1:$15</definedName>
    <definedName name="_xlnm.Print_Titles" localSheetId="2">'2. TRIM CARD'!$1:$5</definedName>
    <definedName name="_xlnm.Print_Titles" localSheetId="3">'2. TRIM CARD (GREY)'!$1:$5</definedName>
    <definedName name="_xlnm.Print_Titles" localSheetId="1">GREY!$1:$15</definedName>
    <definedName name="style" localSheetId="6">#REF!</definedName>
    <definedName name="style">#REF!</definedName>
    <definedName name="WAFORD" localSheetId="6">#REF!</definedName>
    <definedName name="WAFORD">#REF!</definedName>
    <definedName name="ZcsA">'[1]Raw material movement'!#REF!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6" i="21" l="1"/>
  <c r="K36" i="21" s="1"/>
  <c r="L36" i="21" s="1"/>
  <c r="H36" i="21"/>
  <c r="F36" i="21"/>
  <c r="F35" i="21"/>
  <c r="F34" i="21"/>
  <c r="F33" i="21"/>
  <c r="F32" i="21"/>
  <c r="F31" i="21"/>
  <c r="F30" i="21"/>
  <c r="F29" i="21"/>
  <c r="F28" i="21"/>
  <c r="F27" i="21"/>
  <c r="F26" i="21"/>
  <c r="K25" i="21"/>
  <c r="L25" i="21" s="1"/>
  <c r="J25" i="21"/>
  <c r="H25" i="21"/>
  <c r="F25" i="21" s="1"/>
  <c r="J24" i="21"/>
  <c r="K24" i="21" s="1"/>
  <c r="L24" i="21" s="1"/>
  <c r="H24" i="21"/>
  <c r="F24" i="21"/>
  <c r="F23" i="21"/>
  <c r="J22" i="21"/>
  <c r="K22" i="21" s="1"/>
  <c r="L22" i="21" s="1"/>
  <c r="H22" i="21"/>
  <c r="F22" i="21"/>
  <c r="F21" i="21"/>
  <c r="F20" i="21"/>
  <c r="J19" i="21"/>
  <c r="K19" i="21" s="1"/>
  <c r="L19" i="21" s="1"/>
  <c r="H19" i="21"/>
  <c r="F19" i="21"/>
  <c r="J18" i="21"/>
  <c r="K18" i="21" s="1"/>
  <c r="L18" i="21" s="1"/>
  <c r="H18" i="21"/>
  <c r="F18" i="21" s="1"/>
  <c r="F17" i="21"/>
  <c r="F16" i="21"/>
  <c r="M13" i="21"/>
  <c r="F13" i="21"/>
  <c r="L12" i="21"/>
  <c r="M12" i="21" s="1"/>
  <c r="K12" i="21"/>
  <c r="J12" i="21"/>
  <c r="H12" i="21"/>
  <c r="J11" i="21"/>
  <c r="K11" i="21" s="1"/>
  <c r="L11" i="21" s="1"/>
  <c r="M11" i="21" s="1"/>
  <c r="H11" i="21"/>
  <c r="F11" i="21" s="1"/>
  <c r="J10" i="21"/>
  <c r="K10" i="21" s="1"/>
  <c r="L10" i="21" s="1"/>
  <c r="M10" i="21" s="1"/>
  <c r="H10" i="21"/>
  <c r="J9" i="21"/>
  <c r="K9" i="21" s="1"/>
  <c r="L9" i="21" s="1"/>
  <c r="M9" i="21" s="1"/>
  <c r="H9" i="21"/>
  <c r="F9" i="21"/>
  <c r="J8" i="21"/>
  <c r="K8" i="21" s="1"/>
  <c r="L8" i="21" s="1"/>
  <c r="H8" i="21"/>
  <c r="F8" i="21" s="1"/>
  <c r="J7" i="21"/>
  <c r="K7" i="21" s="1"/>
  <c r="L7" i="21" s="1"/>
  <c r="H7" i="21"/>
  <c r="F7" i="21"/>
  <c r="C5" i="21"/>
  <c r="K3" i="21"/>
  <c r="C11" i="20" l="1"/>
  <c r="D8" i="20"/>
  <c r="A53" i="5"/>
  <c r="A51" i="5"/>
  <c r="A49" i="5"/>
  <c r="A47" i="5"/>
  <c r="A45" i="5"/>
  <c r="A43" i="5"/>
  <c r="A41" i="5"/>
  <c r="B39" i="5"/>
  <c r="B41" i="5" s="1"/>
  <c r="B45" i="5" s="1"/>
  <c r="B47" i="5" s="1"/>
  <c r="B49" i="5" s="1"/>
  <c r="B51" i="5" s="1"/>
  <c r="B53" i="5" s="1"/>
  <c r="A39" i="5"/>
  <c r="A37" i="5"/>
  <c r="A35" i="5"/>
  <c r="A32" i="5"/>
  <c r="E16" i="5" l="1"/>
  <c r="D16" i="5"/>
  <c r="C16" i="5"/>
  <c r="B16" i="5"/>
  <c r="E58" i="1"/>
  <c r="E49" i="1"/>
  <c r="E5" i="5"/>
  <c r="E6" i="5" s="1"/>
  <c r="E26" i="5" s="1"/>
  <c r="E28" i="5" s="1"/>
  <c r="I93" i="1"/>
  <c r="I94" i="1"/>
  <c r="I95" i="1"/>
  <c r="I96" i="1"/>
  <c r="I97" i="1"/>
  <c r="I98" i="1"/>
  <c r="I99" i="1"/>
  <c r="I100" i="1"/>
  <c r="I101" i="1"/>
  <c r="I102" i="1"/>
  <c r="L98" i="1"/>
  <c r="I92" i="1"/>
  <c r="E9" i="5" l="1"/>
  <c r="E11" i="5" s="1"/>
  <c r="E15" i="5" s="1"/>
  <c r="H87" i="1" l="1"/>
  <c r="I87" i="1"/>
  <c r="H88" i="1"/>
  <c r="I88" i="1"/>
  <c r="H86" i="1"/>
  <c r="I86" i="1"/>
  <c r="I84" i="1"/>
  <c r="I85" i="1"/>
  <c r="O82" i="1"/>
  <c r="I82" i="1"/>
  <c r="O81" i="1"/>
  <c r="I81" i="1"/>
  <c r="M79" i="1"/>
  <c r="O79" i="1" s="1"/>
  <c r="I79" i="1"/>
  <c r="M78" i="1"/>
  <c r="O78" i="1" s="1"/>
  <c r="I78" i="1"/>
  <c r="G89" i="1"/>
  <c r="I75" i="1" l="1"/>
  <c r="G75" i="1"/>
  <c r="H75" i="1" s="1"/>
  <c r="K70" i="1"/>
  <c r="K71" i="1" s="1"/>
  <c r="K89" i="1" s="1"/>
  <c r="I67" i="1"/>
  <c r="B58" i="1" l="1"/>
  <c r="Q34" i="1" l="1"/>
  <c r="Q33" i="1"/>
  <c r="K35" i="1"/>
  <c r="J35" i="1"/>
  <c r="I35" i="1"/>
  <c r="H35" i="1"/>
  <c r="G35" i="1"/>
  <c r="F35" i="1"/>
  <c r="D34" i="1"/>
  <c r="D35" i="1" s="1"/>
  <c r="A57" i="1" s="1"/>
  <c r="F67" i="1" s="1"/>
  <c r="H67" i="1" s="1"/>
  <c r="Q35" i="1" l="1"/>
  <c r="J36" i="19"/>
  <c r="K36" i="19" s="1"/>
  <c r="L36" i="19" s="1"/>
  <c r="H36" i="19"/>
  <c r="F36" i="19" s="1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J22" i="19"/>
  <c r="K22" i="19" s="1"/>
  <c r="L22" i="19" s="1"/>
  <c r="H22" i="19"/>
  <c r="F22" i="19"/>
  <c r="F21" i="19"/>
  <c r="F20" i="19"/>
  <c r="J19" i="19"/>
  <c r="K19" i="19" s="1"/>
  <c r="L19" i="19" s="1"/>
  <c r="H19" i="19"/>
  <c r="F19" i="19" s="1"/>
  <c r="J18" i="19"/>
  <c r="K18" i="19" s="1"/>
  <c r="L18" i="19" s="1"/>
  <c r="H18" i="19"/>
  <c r="F18" i="19" s="1"/>
  <c r="F17" i="19"/>
  <c r="F16" i="19"/>
  <c r="M13" i="19"/>
  <c r="F13" i="19"/>
  <c r="J12" i="19"/>
  <c r="K12" i="19" s="1"/>
  <c r="L12" i="19" s="1"/>
  <c r="M12" i="19" s="1"/>
  <c r="H12" i="19"/>
  <c r="J11" i="19"/>
  <c r="K11" i="19" s="1"/>
  <c r="L11" i="19" s="1"/>
  <c r="M11" i="19" s="1"/>
  <c r="H11" i="19"/>
  <c r="F11" i="19"/>
  <c r="J10" i="19"/>
  <c r="K10" i="19" s="1"/>
  <c r="L10" i="19" s="1"/>
  <c r="M10" i="19" s="1"/>
  <c r="H10" i="19"/>
  <c r="M9" i="19"/>
  <c r="F9" i="19"/>
  <c r="F8" i="19"/>
  <c r="F7" i="19"/>
  <c r="C5" i="19"/>
  <c r="K3" i="19"/>
  <c r="G70" i="1" l="1"/>
  <c r="G71" i="1"/>
  <c r="G72" i="1"/>
  <c r="G73" i="1"/>
  <c r="G74" i="1"/>
  <c r="G69" i="1"/>
  <c r="G68" i="1"/>
  <c r="B4" i="5" l="1"/>
  <c r="C26" i="5" l="1"/>
  <c r="B26" i="5"/>
  <c r="A26" i="5"/>
  <c r="B24" i="5"/>
  <c r="I74" i="1"/>
  <c r="I73" i="1"/>
  <c r="I72" i="1"/>
  <c r="C28" i="5"/>
  <c r="B28" i="5"/>
  <c r="C15" i="5" l="1"/>
  <c r="B15" i="5"/>
  <c r="A14" i="5"/>
  <c r="B13" i="5"/>
  <c r="A13" i="5"/>
  <c r="A12" i="5"/>
  <c r="A11" i="5"/>
  <c r="A10" i="5"/>
  <c r="A8" i="5"/>
  <c r="B7" i="5" l="1"/>
  <c r="D5" i="5"/>
  <c r="B5" i="5"/>
  <c r="B6" i="5" s="1"/>
  <c r="C5" i="5"/>
  <c r="C6" i="5" s="1"/>
  <c r="B30" i="5"/>
  <c r="B22" i="5"/>
  <c r="B19" i="5"/>
  <c r="B17" i="5"/>
  <c r="B3" i="5"/>
  <c r="B2" i="5"/>
  <c r="D6" i="5" l="1"/>
  <c r="C11" i="5"/>
  <c r="C9" i="5"/>
  <c r="B11" i="5"/>
  <c r="B9" i="5"/>
  <c r="D9" i="5"/>
  <c r="D11" i="5"/>
  <c r="I83" i="1" l="1"/>
  <c r="I80" i="1"/>
  <c r="I77" i="1"/>
  <c r="I70" i="1"/>
  <c r="I71" i="1"/>
  <c r="I89" i="1"/>
  <c r="I69" i="1"/>
  <c r="I64" i="1"/>
  <c r="I65" i="1"/>
  <c r="A50" i="1"/>
  <c r="B46" i="1"/>
  <c r="A45" i="1"/>
  <c r="H82" i="1" s="1"/>
  <c r="B41" i="1"/>
  <c r="A40" i="1"/>
  <c r="H85" i="1" l="1"/>
  <c r="F85" i="1" s="1"/>
  <c r="H84" i="1"/>
  <c r="F84" i="1" s="1"/>
  <c r="E46" i="1"/>
  <c r="E47" i="1" s="1"/>
  <c r="E48" i="1" s="1"/>
  <c r="H81" i="1"/>
  <c r="H78" i="1"/>
  <c r="H79" i="1"/>
  <c r="E41" i="1"/>
  <c r="E42" i="1" s="1"/>
  <c r="E43" i="1" s="1"/>
  <c r="H65" i="1"/>
  <c r="H73" i="1"/>
  <c r="H74" i="1"/>
  <c r="H80" i="1"/>
  <c r="H64" i="1"/>
  <c r="H72" i="1"/>
  <c r="H77" i="1"/>
  <c r="H83" i="1"/>
  <c r="F83" i="1" s="1"/>
  <c r="H66" i="1"/>
  <c r="F66" i="1" s="1"/>
  <c r="D26" i="5" l="1"/>
  <c r="D28" i="5"/>
  <c r="D15" i="5"/>
  <c r="E51" i="1"/>
  <c r="E52" i="1"/>
  <c r="E53" i="1"/>
  <c r="K25" i="1"/>
  <c r="J25" i="1"/>
  <c r="I25" i="1"/>
  <c r="H25" i="1"/>
  <c r="G25" i="1"/>
  <c r="F25" i="1"/>
  <c r="Q24" i="1"/>
  <c r="D24" i="1"/>
  <c r="D25" i="1" s="1"/>
  <c r="Q23" i="1"/>
  <c r="K20" i="1"/>
  <c r="J20" i="1"/>
  <c r="I20" i="1"/>
  <c r="H20" i="1"/>
  <c r="G20" i="1"/>
  <c r="F20" i="1"/>
  <c r="Q19" i="1"/>
  <c r="D19" i="1"/>
  <c r="D20" i="1" s="1"/>
  <c r="Q18" i="1"/>
  <c r="A22" i="5"/>
  <c r="A19" i="5"/>
  <c r="I68" i="1"/>
  <c r="Q20" i="1" l="1"/>
  <c r="Q25" i="1"/>
  <c r="G46" i="1" s="1"/>
  <c r="G47" i="1" s="1"/>
  <c r="G48" i="1" s="1"/>
  <c r="G49" i="1" s="1"/>
  <c r="C129" i="1"/>
  <c r="B129" i="1"/>
  <c r="C128" i="1"/>
  <c r="B128" i="1"/>
  <c r="C127" i="1"/>
  <c r="B109" i="1"/>
  <c r="C109" i="1"/>
  <c r="G41" i="1" l="1"/>
  <c r="G42" i="1" s="1"/>
  <c r="G43" i="1" s="1"/>
  <c r="G44" i="1" s="1"/>
  <c r="M97" i="1"/>
  <c r="O97" i="1" s="1"/>
  <c r="M98" i="1"/>
  <c r="O98" i="1" s="1"/>
  <c r="M93" i="1"/>
  <c r="O93" i="1" s="1"/>
  <c r="M99" i="1"/>
  <c r="O99" i="1" s="1"/>
  <c r="M96" i="1"/>
  <c r="O96" i="1" s="1"/>
  <c r="M94" i="1"/>
  <c r="O94" i="1" s="1"/>
  <c r="M102" i="1"/>
  <c r="M100" i="1"/>
  <c r="O100" i="1" s="1"/>
  <c r="M92" i="1"/>
  <c r="O92" i="1" s="1"/>
  <c r="M95" i="1"/>
  <c r="O95" i="1" s="1"/>
  <c r="M101" i="1"/>
  <c r="O101" i="1" s="1"/>
  <c r="A9" i="5"/>
  <c r="B51" i="1"/>
  <c r="B110" i="1" l="1"/>
  <c r="C108" i="1"/>
  <c r="A30" i="5"/>
  <c r="F30" i="1"/>
  <c r="F37" i="1" s="1"/>
  <c r="I66" i="1" l="1"/>
  <c r="C110" i="1" l="1"/>
  <c r="K30" i="1" l="1"/>
  <c r="J30" i="1"/>
  <c r="J37" i="1" s="1"/>
  <c r="G30" i="1"/>
  <c r="G37" i="1" s="1"/>
  <c r="H30" i="1"/>
  <c r="H37" i="1" s="1"/>
  <c r="I30" i="1"/>
  <c r="I37" i="1" s="1"/>
  <c r="H4" i="1"/>
  <c r="E135" i="1" l="1"/>
  <c r="F135" i="1"/>
  <c r="D135" i="1"/>
  <c r="G135" i="1"/>
  <c r="C135" i="1"/>
  <c r="K37" i="1"/>
  <c r="H135" i="1" s="1"/>
  <c r="Q37" i="1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119" i="1" l="1"/>
  <c r="I13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35" i="16" l="1"/>
  <c r="K118" i="16" s="1"/>
  <c r="M118" i="16" s="1"/>
  <c r="O118" i="16" s="1"/>
  <c r="P40" i="16"/>
  <c r="P20" i="16"/>
  <c r="K99" i="16" s="1"/>
  <c r="M99" i="16" s="1"/>
  <c r="O99" i="16" s="1"/>
  <c r="G42" i="16"/>
  <c r="C169" i="16" s="1"/>
  <c r="I42" i="16"/>
  <c r="E169" i="16" s="1"/>
  <c r="P30" i="16"/>
  <c r="K75" i="16" s="1"/>
  <c r="M75" i="16" s="1"/>
  <c r="O75" i="16" s="1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67" i="16"/>
  <c r="M67" i="16" s="1"/>
  <c r="O6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K71" i="16" l="1"/>
  <c r="M71" i="16" s="1"/>
  <c r="O71" i="16" s="1"/>
  <c r="K97" i="16"/>
  <c r="M97" i="16" s="1"/>
  <c r="O97" i="16" s="1"/>
  <c r="K79" i="16"/>
  <c r="M79" i="16" s="1"/>
  <c r="O79" i="16" s="1"/>
  <c r="K109" i="16"/>
  <c r="M109" i="16" s="1"/>
  <c r="O109" i="16" s="1"/>
  <c r="K87" i="16"/>
  <c r="M87" i="16" s="1"/>
  <c r="O87" i="16" s="1"/>
  <c r="K113" i="16"/>
  <c r="M113" i="16" s="1"/>
  <c r="O113" i="16" s="1"/>
  <c r="K117" i="16"/>
  <c r="M117" i="16" s="1"/>
  <c r="O117" i="16" s="1"/>
  <c r="K93" i="16"/>
  <c r="M93" i="16" s="1"/>
  <c r="O93" i="16" s="1"/>
  <c r="K83" i="16"/>
  <c r="M83" i="16" s="1"/>
  <c r="O83" i="16" s="1"/>
  <c r="K105" i="16"/>
  <c r="M105" i="16" s="1"/>
  <c r="O105" i="16" s="1"/>
  <c r="K101" i="16"/>
  <c r="M101" i="16" s="1"/>
  <c r="O101" i="16" s="1"/>
  <c r="K125" i="16"/>
  <c r="M125" i="16" s="1"/>
  <c r="O125" i="16" s="1"/>
  <c r="K121" i="16"/>
  <c r="M121" i="16" s="1"/>
  <c r="O121" i="16" s="1"/>
  <c r="H169" i="16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D29" i="1" l="1"/>
  <c r="D30" i="1" s="1"/>
  <c r="B127" i="1" s="1"/>
  <c r="Q28" i="1"/>
  <c r="A4" i="5"/>
  <c r="A3" i="5"/>
  <c r="A2" i="5"/>
  <c r="Q29" i="1"/>
  <c r="B108" i="1" l="1"/>
  <c r="Q30" i="1"/>
  <c r="B119" i="1"/>
  <c r="B5" i="17"/>
  <c r="M87" i="1" l="1"/>
  <c r="O87" i="1" s="1"/>
  <c r="M88" i="1"/>
  <c r="O88" i="1" s="1"/>
  <c r="M86" i="1"/>
  <c r="O86" i="1" s="1"/>
  <c r="M85" i="1"/>
  <c r="O85" i="1" s="1"/>
  <c r="M84" i="1"/>
  <c r="O84" i="1" s="1"/>
  <c r="M75" i="1"/>
  <c r="O75" i="1" s="1"/>
  <c r="G51" i="1"/>
  <c r="I51" i="1" s="1"/>
  <c r="J51" i="1" s="1"/>
  <c r="M67" i="1"/>
  <c r="O67" i="1" s="1"/>
  <c r="I59" i="1"/>
  <c r="J59" i="1" s="1"/>
  <c r="I60" i="1"/>
  <c r="I58" i="1"/>
  <c r="J58" i="1" s="1"/>
  <c r="I61" i="1"/>
  <c r="K74" i="1"/>
  <c r="M74" i="1" s="1"/>
  <c r="O74" i="1" s="1"/>
  <c r="M72" i="1"/>
  <c r="O72" i="1" s="1"/>
  <c r="M73" i="1"/>
  <c r="O73" i="1" s="1"/>
  <c r="M80" i="1"/>
  <c r="O80" i="1" s="1"/>
  <c r="M77" i="1"/>
  <c r="O77" i="1" s="1"/>
  <c r="M65" i="1"/>
  <c r="M64" i="1"/>
  <c r="I46" i="1"/>
  <c r="J46" i="1" s="1"/>
  <c r="I49" i="1"/>
  <c r="I47" i="1"/>
  <c r="J47" i="1" s="1"/>
  <c r="I48" i="1"/>
  <c r="J48" i="1" s="1"/>
  <c r="I41" i="1"/>
  <c r="J41" i="1" s="1"/>
  <c r="I42" i="1"/>
  <c r="J42" i="1" s="1"/>
  <c r="I44" i="1"/>
  <c r="I43" i="1"/>
  <c r="J43" i="1" s="1"/>
  <c r="M83" i="1"/>
  <c r="O83" i="1" s="1"/>
  <c r="G53" i="1"/>
  <c r="I53" i="1" s="1"/>
  <c r="J53" i="1" s="1"/>
  <c r="M70" i="1"/>
  <c r="O70" i="1" s="1"/>
  <c r="M68" i="1"/>
  <c r="O68" i="1" s="1"/>
  <c r="G52" i="1"/>
  <c r="I52" i="1" s="1"/>
  <c r="J52" i="1" s="1"/>
  <c r="M69" i="1"/>
  <c r="O69" i="1" s="1"/>
  <c r="K66" i="1"/>
  <c r="M66" i="1" s="1"/>
  <c r="O66" i="1" s="1"/>
  <c r="G54" i="1"/>
  <c r="I54" i="1" s="1"/>
  <c r="M71" i="1"/>
  <c r="O71" i="1" s="1"/>
  <c r="M89" i="1"/>
  <c r="O89" i="1" s="1"/>
  <c r="B15" i="17"/>
  <c r="J60" i="1" l="1"/>
  <c r="M60" i="1" s="1"/>
  <c r="J61" i="1"/>
  <c r="M61" i="1" s="1"/>
  <c r="M58" i="1"/>
  <c r="M59" i="1"/>
  <c r="M48" i="1"/>
  <c r="M47" i="1"/>
  <c r="J49" i="1"/>
  <c r="M49" i="1" s="1"/>
  <c r="M46" i="1"/>
  <c r="M41" i="1"/>
  <c r="M43" i="1"/>
  <c r="J44" i="1"/>
  <c r="M44" i="1" s="1"/>
  <c r="M42" i="1"/>
  <c r="M53" i="1"/>
  <c r="M52" i="1"/>
  <c r="M51" i="1"/>
  <c r="J54" i="1"/>
  <c r="M54" i="1" s="1"/>
</calcChain>
</file>

<file path=xl/sharedStrings.xml><?xml version="1.0" encoding="utf-8"?>
<sst xmlns="http://schemas.openxmlformats.org/spreadsheetml/2006/main" count="1548" uniqueCount="510">
  <si>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</si>
  <si>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</si>
  <si>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</si>
  <si>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</si>
  <si>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</si>
  <si>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</si>
  <si>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</si>
  <si>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</si>
  <si>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</si>
  <si>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</si>
  <si>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</si>
  <si>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</si>
  <si>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</si>
  <si>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</si>
  <si>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</si>
  <si>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</si>
  <si>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</si>
  <si>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</si>
  <si>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</si>
  <si>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</si>
  <si>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</si>
  <si>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</si>
  <si>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</si>
  <si>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</si>
  <si>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</si>
  <si>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</si>
  <si>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</si>
  <si>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</si>
  <si>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</si>
  <si>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</si>
  <si>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</si>
  <si>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</si>
  <si>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</si>
  <si>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</si>
  <si>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</si>
  <si>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</si>
  <si>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</si>
  <si>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</si>
  <si>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</si>
  <si>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</si>
  <si>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</si>
  <si>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</si>
  <si>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</si>
  <si>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</si>
  <si>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</si>
  <si>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</si>
  <si>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</si>
  <si>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</si>
  <si>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</si>
  <si>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</si>
  <si>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</si>
  <si>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</si>
  <si>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</si>
  <si>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</si>
  <si>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</si>
  <si>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</si>
  <si>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</si>
  <si>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</si>
  <si>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</si>
  <si>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</si>
  <si>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</si>
  <si>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</si>
  <si>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</si>
  <si>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</si>
  <si>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</si>
  <si>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</si>
  <si>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</si>
  <si>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</si>
  <si>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</si>
  <si>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</si>
  <si>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</si>
  <si>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</si>
  <si>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</si>
  <si>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</si>
  <si>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</si>
  <si>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</si>
  <si>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</si>
  <si>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</si>
  <si>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</si>
  <si>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</si>
  <si>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</si>
  <si>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</si>
  <si>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</si>
  <si>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</si>
  <si>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</si>
  <si>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</si>
  <si>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</si>
  <si>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</si>
  <si>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</si>
  <si>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</si>
  <si>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</si>
  <si>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</si>
  <si>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</si>
  <si>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</si>
  <si>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</si>
  <si>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</si>
  <si>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</si>
  <si>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</si>
  <si>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</si>
  <si>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</si>
  <si>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</si>
  <si>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</si>
  <si>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</si>
  <si>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</si>
  <si>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</si>
  <si>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</si>
  <si>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</si>
  <si>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</si>
  <si>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</si>
  <si>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</si>
  <si>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</si>
  <si>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</si>
  <si>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</si>
  <si>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</si>
  <si>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</si>
  <si>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</si>
  <si>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</si>
  <si>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</si>
  <si>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</si>
  <si>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</si>
  <si>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</si>
  <si>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</si>
  <si>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</si>
  <si>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</si>
  <si>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</si>
  <si>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</si>
  <si>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</si>
  <si>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</si>
  <si>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</si>
  <si>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</si>
  <si>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</si>
  <si>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</si>
  <si>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</si>
  <si>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</si>
  <si>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</si>
  <si>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</si>
  <si>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</si>
  <si>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</si>
  <si>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</si>
  <si>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</si>
  <si>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</si>
  <si>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</si>
  <si>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</si>
  <si>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</si>
  <si>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</si>
  <si>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</si>
  <si>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</si>
  <si>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</si>
  <si>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</si>
  <si>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</si>
  <si>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</si>
  <si>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</si>
  <si>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</si>
  <si>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</si>
  <si>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</si>
  <si>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</si>
  <si>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</si>
  <si>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</si>
  <si>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</si>
  <si>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</si>
  <si>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</si>
  <si>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</si>
  <si>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</si>
  <si>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</si>
  <si>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</si>
  <si>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</si>
  <si>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</si>
  <si>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</si>
  <si>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</si>
  <si>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</si>
  <si>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</si>
  <si>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</si>
  <si>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</si>
  <si>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</si>
  <si>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</si>
  <si>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</si>
  <si>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</si>
  <si>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</si>
  <si>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</si>
  <si>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</si>
  <si>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</si>
  <si>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</si>
  <si>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</si>
  <si>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</si>
  <si>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</si>
  <si>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KHÔNG THÊU</t>
  </si>
  <si>
    <t>ĐỊNH VỊ HÌNH IN THÂN TRƯỚC: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</si>
  <si>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</si>
  <si>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</si>
  <si>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</si>
  <si>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</si>
  <si>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</si>
  <si>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</si>
  <si>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</si>
  <si>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</si>
  <si>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</si>
  <si>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</si>
  <si>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</si>
  <si>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HERSCHEL</t>
  </si>
  <si>
    <t>NHÃN HSCO SATIN
CODE: HSC-ML-0002</t>
  </si>
  <si>
    <t>GẮN DƯỚI NHÃN HSCO</t>
  </si>
  <si>
    <t>NHÃN DỆT BẰNG VẢI 38MM*71MM 
(NHÃN CHÍNH-PHÂN THEO TỪNG SIZE)
CODE: HSC-ML-0075(WOMENS)</t>
  </si>
  <si>
    <t>KEO MÈ</t>
  </si>
  <si>
    <t>NHÃN HSCO GẮN TẠI BÊN TRONG SƯỜN TRÁI,
SÁT CẠNH TRÊN CỦA NHÃN THÀNH PHẦN</t>
  </si>
  <si>
    <t>DUYỆT MÀU SẮC + CHẤT LƯỢNG HÌNH IN THEO S/O MÃ H06-SP10W-DYE</t>
  </si>
  <si>
    <t>6CM X 6CM</t>
  </si>
  <si>
    <t>- CÁCH 4.5CM TỪ SƯỜN NGOÀI ĐẾN CẠNH HÌNH IN
- CÁCH 4.5CM TỪ MÉP LAI ĐẾN ĐỈNH HÌNH IN</t>
  </si>
  <si>
    <t>DUYỆT MÀU SẮC + CHẤT LƯỢNG + HANDFEEL SAU NHUỘM THEO ỐNG TEST MÃ H06-SP10W-DYE</t>
  </si>
  <si>
    <t>PHẦN F : LƯU Ý</t>
  </si>
  <si>
    <t>BLANC DE BLANC</t>
  </si>
  <si>
    <t>DÂY TAPE XƯƠNG CÁ 1CM</t>
  </si>
  <si>
    <t xml:space="preserve">NHÃN TRANG TRÍ 40MM * 32MM </t>
  </si>
  <si>
    <t>KHÔNG WASH</t>
  </si>
  <si>
    <t>CLASSIC QUARTER ZIP WOMEN'S</t>
  </si>
  <si>
    <t>JACKET</t>
  </si>
  <si>
    <t>BLACK BEAUTY</t>
  </si>
  <si>
    <t>RIB 2X2 COTTON SPANDEX - 400GSM</t>
  </si>
  <si>
    <t>LAI ÁO, LAI TAY</t>
  </si>
  <si>
    <t>CỔ, NẸP CHE DÂY KÉO</t>
  </si>
  <si>
    <t>100% COTTONG SINGLE JERSEY 190GSM</t>
  </si>
  <si>
    <t>BAO TÚI</t>
  </si>
  <si>
    <t>HEATHER GREY</t>
  </si>
  <si>
    <t>ALL COLORS</t>
  </si>
  <si>
    <t>NHÃN GẬP ĐÔI
KẸP VÀO ĐƯỜNG TRA LƯNG - GẮN GIỮA CỔ SAU NGƯỜI MẶC</t>
  </si>
  <si>
    <t xml:space="preserve">
GẮN TẠI BÊN TRONG SƯỜN TRÁI (THÂN SAU)
VỊ TRÍ: TỪ LAI LÊN 5"
1 BỘ GỒM 3PCS
THỨ TỰ TRÊN DƯỚI =&gt; XEM HÌNH BÊN</t>
  </si>
  <si>
    <t>NHÃN THÀNH PHẦN 82.2*20MM 
100% COTTON
CODE: CC-0054</t>
  </si>
  <si>
    <t>GIỮA TRƯỚC</t>
  </si>
  <si>
    <t>VIỀN CỔ SAU</t>
  </si>
  <si>
    <t>DIỆU/TÚ - 204</t>
  </si>
  <si>
    <t xml:space="preserve">HEATHER GREY </t>
  </si>
  <si>
    <t>350GSM FLEECE 100% COTTON</t>
  </si>
  <si>
    <t>HSHGREIP0098003T00K
L0402/8
ÁNH A CẤP ĐỦ SL</t>
  </si>
  <si>
    <t>HSHGREIP0098001T00K
L0408/9
ÁNH A CẤP ĐỦ SL</t>
  </si>
  <si>
    <t>HSHGREIP0098002T00K
L0408/9
ÁNH A CẤP ĐỦ SL</t>
  </si>
  <si>
    <t>HSSS24S0191008T00K
L1155/10
ÁNH A CẤP ĐỦ SL</t>
  </si>
  <si>
    <t>HSSS24S0086005T00K
L0816/8
ÁNH A CẤP ĐỦ SL</t>
  </si>
  <si>
    <t>HSSS24S0086007T00K
L0406/8
ÁNH A CẤP ĐỦ SL</t>
  </si>
  <si>
    <t>GY6001</t>
  </si>
  <si>
    <t>WH1347</t>
  </si>
  <si>
    <t>NHÃN TRACKING
#241224S4</t>
  </si>
  <si>
    <t>NHÃN TRACKING</t>
  </si>
  <si>
    <t>NHÃN DỆT BẰNG VẢI 38MM*71MM 
CODE: HSC-ML-0075(WOMENS)</t>
  </si>
  <si>
    <t>Herschel Supply Co.</t>
  </si>
  <si>
    <t>Style Summary</t>
  </si>
  <si>
    <t>Style Name:</t>
  </si>
  <si>
    <t>Classic Quarter Zip Women's</t>
  </si>
  <si>
    <t>Base Size:</t>
  </si>
  <si>
    <t>Last Updated:</t>
  </si>
  <si>
    <t>Style Number:</t>
  </si>
  <si>
    <t>Category:</t>
  </si>
  <si>
    <t>Women's Apparel</t>
  </si>
  <si>
    <t>Status:</t>
  </si>
  <si>
    <t>NEW</t>
  </si>
  <si>
    <t>Season:</t>
  </si>
  <si>
    <t>Developer:</t>
  </si>
  <si>
    <t>BJ Kang</t>
  </si>
  <si>
    <t>Code</t>
  </si>
  <si>
    <t>Point of Measure</t>
  </si>
  <si>
    <t>Description</t>
  </si>
  <si>
    <t>GRADING RULE</t>
  </si>
  <si>
    <t>Tol</t>
  </si>
  <si>
    <t>FRLHSP</t>
  </si>
  <si>
    <t>Front Length from HSP</t>
  </si>
  <si>
    <t>Dài thân trước từ đỉnh vai</t>
  </si>
  <si>
    <t/>
  </si>
  <si>
    <t xml:space="preserve"> 1/2</t>
  </si>
  <si>
    <t>25 1/2</t>
  </si>
  <si>
    <t>26</t>
  </si>
  <si>
    <t>26 3/4</t>
  </si>
  <si>
    <t>27 1/2</t>
  </si>
  <si>
    <t>28 1/4</t>
  </si>
  <si>
    <t>BKLHSP</t>
  </si>
  <si>
    <t>Back Length from HSP</t>
  </si>
  <si>
    <t>Dài thân sau từ đỉnh vai</t>
  </si>
  <si>
    <t>26 1/2</t>
  </si>
  <si>
    <t>27 1/4</t>
  </si>
  <si>
    <t>28</t>
  </si>
  <si>
    <t>28 3/4</t>
  </si>
  <si>
    <t>NKWHSPS</t>
  </si>
  <si>
    <t>Neck Width HSP Seam to Seam</t>
  </si>
  <si>
    <t xml:space="preserve">Rộng cổ - </t>
  </si>
  <si>
    <t xml:space="preserve"> 1/4</t>
  </si>
  <si>
    <t>7</t>
  </si>
  <si>
    <t>7 1/4</t>
  </si>
  <si>
    <t>7 1/2</t>
  </si>
  <si>
    <t>7 3/4</t>
  </si>
  <si>
    <t>8</t>
  </si>
  <si>
    <t>NKFDHSP</t>
  </si>
  <si>
    <t>Front Neck Drop from HSP</t>
  </si>
  <si>
    <t>Hạ cổ trước từ đỉnh vai</t>
  </si>
  <si>
    <t>3 1/4</t>
  </si>
  <si>
    <t>NKBDHSP</t>
  </si>
  <si>
    <t>Back Neck Drop from HSP</t>
  </si>
  <si>
    <t>Hạ cổ sau từ đỉnh vai</t>
  </si>
  <si>
    <t xml:space="preserve"> 1/8</t>
  </si>
  <si>
    <t>CLCCE</t>
  </si>
  <si>
    <t>Collar Circumference at Edge</t>
  </si>
  <si>
    <t>Vòng cổ TẠI MÉP</t>
  </si>
  <si>
    <t xml:space="preserve"> 3/8</t>
  </si>
  <si>
    <t>17 1/4</t>
  </si>
  <si>
    <t>PLTLTHFRT</t>
  </si>
  <si>
    <t>Front Placket Length (Henry) Zip/Button</t>
  </si>
  <si>
    <t>Dài NẸP dây kéo THÂN TRƯỚC</t>
  </si>
  <si>
    <t>Placket Length (Henry) Half opening</t>
  </si>
  <si>
    <t>9</t>
  </si>
  <si>
    <t>9 1/4</t>
  </si>
  <si>
    <t>9 1/2</t>
  </si>
  <si>
    <t>FRPLWD</t>
  </si>
  <si>
    <t>Front Placket Width</t>
  </si>
  <si>
    <t>To bản nẹp thân trước</t>
  </si>
  <si>
    <t>1/4" kissing lip placket</t>
  </si>
  <si>
    <t>0</t>
  </si>
  <si>
    <t>SHSEAMF</t>
  </si>
  <si>
    <t>Shoulder Seam Forward (for Ref)</t>
  </si>
  <si>
    <t>SHSLOPE</t>
  </si>
  <si>
    <t>Shoulder Slope (for Ref)</t>
  </si>
  <si>
    <t xml:space="preserve">Xuôi vai </t>
  </si>
  <si>
    <t>2 1/2</t>
  </si>
  <si>
    <t>SHWDDSH</t>
  </si>
  <si>
    <t>Shoulder Width - Dropped Shoulder</t>
  </si>
  <si>
    <t>Rộng vai</t>
  </si>
  <si>
    <t>20</t>
  </si>
  <si>
    <t>21</t>
  </si>
  <si>
    <t>22</t>
  </si>
  <si>
    <t>23</t>
  </si>
  <si>
    <t>24</t>
  </si>
  <si>
    <t>điều chỉnh dung sai  cho phù hợp</t>
  </si>
  <si>
    <t>FRCSHSP</t>
  </si>
  <si>
    <t>Across Front (6 inches from HSP)</t>
  </si>
  <si>
    <t>Ngang trước - 6'' từ đỉnh vai</t>
  </si>
  <si>
    <t>19 1/2</t>
  </si>
  <si>
    <t>điều chỉnh bước nhảy cho phù hợp bước nhảy vai+ngực</t>
  </si>
  <si>
    <t>BKCSHSP</t>
  </si>
  <si>
    <t>Across Back (6 inches from HSP)</t>
  </si>
  <si>
    <t>Ngang sau - 6'' từ đỉnh vai</t>
  </si>
  <si>
    <t>CHCC</t>
  </si>
  <si>
    <t>Chest Circumference 1 inch Below Armhole</t>
  </si>
  <si>
    <t>Vòng ngực dưới nách 1''</t>
  </si>
  <si>
    <t xml:space="preserve"> 3/4</t>
  </si>
  <si>
    <t>40</t>
  </si>
  <si>
    <t>42</t>
  </si>
  <si>
    <t>44</t>
  </si>
  <si>
    <t>46</t>
  </si>
  <si>
    <t>48</t>
  </si>
  <si>
    <t>HMCCRX</t>
  </si>
  <si>
    <t>Hem Circumference - Relaxed</t>
  </si>
  <si>
    <t>Vòng lai - đo êm</t>
  </si>
  <si>
    <t>HMCCEX</t>
  </si>
  <si>
    <t>Hem Circumference - Extended</t>
  </si>
  <si>
    <t>Vòng lai - đo căng</t>
  </si>
  <si>
    <t>Điều chỉnh lại như trang POM</t>
  </si>
  <si>
    <t>CFHTBH</t>
  </si>
  <si>
    <t>Cuff Height - Bottom Hem</t>
  </si>
  <si>
    <t>To bản bo tay - bo lai</t>
  </si>
  <si>
    <t>3</t>
  </si>
  <si>
    <t>AHDHSP</t>
  </si>
  <si>
    <t>Armhole Drop from HSP</t>
  </si>
  <si>
    <t>Hạ nách từ đỉnh vai</t>
  </si>
  <si>
    <t>12 1/2</t>
  </si>
  <si>
    <t>12 3/4</t>
  </si>
  <si>
    <t>13</t>
  </si>
  <si>
    <t>13 1/4</t>
  </si>
  <si>
    <t>13 1/2</t>
  </si>
  <si>
    <t>SLLCBLS</t>
  </si>
  <si>
    <t>CB Sleeve Length - Long Sleeve</t>
  </si>
  <si>
    <t>Dài tay - tăng 1/2"</t>
  </si>
  <si>
    <t>32</t>
  </si>
  <si>
    <t>32 1/2</t>
  </si>
  <si>
    <t>33 1/4</t>
  </si>
  <si>
    <t>34</t>
  </si>
  <si>
    <t>34 3/4</t>
  </si>
  <si>
    <t>SLBICC</t>
  </si>
  <si>
    <t>Bicep Circumference 1 inch from underarm</t>
  </si>
  <si>
    <t>Bắp tay dưới nách 1" - giảm 1/2"</t>
  </si>
  <si>
    <t>19</t>
  </si>
  <si>
    <t>20 1/2</t>
  </si>
  <si>
    <t>SLEBUA</t>
  </si>
  <si>
    <t>Elbow Position from Underarm</t>
  </si>
  <si>
    <t>Vị trí khủy tay từ nách</t>
  </si>
  <si>
    <t>10</t>
  </si>
  <si>
    <t>SLEBCC</t>
  </si>
  <si>
    <t>Elbow Circumference</t>
  </si>
  <si>
    <t>Khủy tay</t>
  </si>
  <si>
    <t>14 1/8</t>
  </si>
  <si>
    <t>14 1/2</t>
  </si>
  <si>
    <t>14 7/8</t>
  </si>
  <si>
    <t>15 1/4</t>
  </si>
  <si>
    <t>15 5/8</t>
  </si>
  <si>
    <t>CUCCRX</t>
  </si>
  <si>
    <t>Cuff Circumference at Center - Relaxed</t>
  </si>
  <si>
    <t>Vòng cửa tay đo giữa - đo êm</t>
  </si>
  <si>
    <t>6 3/4</t>
  </si>
  <si>
    <t>CUCCEX</t>
  </si>
  <si>
    <t>Cuff Circumference at Center - Extended</t>
  </si>
  <si>
    <t>Vòng cửa tay đo căng</t>
  </si>
  <si>
    <t>9 3/4</t>
  </si>
  <si>
    <t>10 1/4</t>
  </si>
  <si>
    <t>10 1/2</t>
  </si>
  <si>
    <t>10 3/4</t>
  </si>
  <si>
    <t>CFHTSH</t>
  </si>
  <si>
    <t>Cuff Height - Sleeve Hem</t>
  </si>
  <si>
    <t>To bản bo tay, bo lai</t>
  </si>
  <si>
    <t>PKISOP</t>
  </si>
  <si>
    <t>Inseam Pocket Opening</t>
  </si>
  <si>
    <t>Miệng túi trong</t>
  </si>
  <si>
    <t>5 1/4</t>
  </si>
  <si>
    <t>5 1/2</t>
  </si>
  <si>
    <t>5 3/4</t>
  </si>
  <si>
    <t>PKISBMS</t>
  </si>
  <si>
    <t>Inseam Pocket Placement from Bottom Seam</t>
  </si>
  <si>
    <t>Vị trí túi trong từ đường may lai</t>
  </si>
  <si>
    <t>Pocket Placement from seam up</t>
  </si>
  <si>
    <t>2</t>
  </si>
  <si>
    <t>PKISSS</t>
  </si>
  <si>
    <t>Inseam Pocket Placement from side seam</t>
  </si>
  <si>
    <t>Vị trí túi trong từ đường may sườn</t>
  </si>
  <si>
    <t>panel with inseam pkt placement from side seam</t>
  </si>
  <si>
    <t>WDPKTBG</t>
  </si>
  <si>
    <t>Pocket Bag Width</t>
  </si>
  <si>
    <t>Rộng bao túi - đo tại điểm rộng nhất</t>
  </si>
  <si>
    <t>Measure the pkt bag at the widest point</t>
  </si>
  <si>
    <t>DÀI DÂY KÉO -ĐĂT HÀNG</t>
  </si>
  <si>
    <t>S1</t>
  </si>
  <si>
    <t>TÁC NGHIỆP MẪU SMS+ SIZE SET: 
THAM KHẢO CÁCH MAY THEO ÁO MẪU PHOTOSHOOT MÃ H06-JK01W MÀU BLACK CHUYỂN KÈM TÁC NGHIỆP</t>
  </si>
  <si>
    <t>H06  SS25  S2604</t>
  </si>
  <si>
    <t>H06-JK01W</t>
  </si>
  <si>
    <t>SS25</t>
  </si>
  <si>
    <t>HSC ASH ROSE</t>
  </si>
  <si>
    <t>HSSS24S0192002T00K
L1150/10
ÁNH A CẤP ĐỦ SL</t>
  </si>
  <si>
    <t>UA CODE</t>
  </si>
  <si>
    <t>HSSS25S0318001T00K
L1156/12
ÁNH A CẤP ĐỦ SL</t>
  </si>
  <si>
    <t>HSSS25S0319007T00K
L1157/12
ÁNH A CẤP ĐỦ SL</t>
  </si>
  <si>
    <t>HSSS250216003T00K
L0643/10
ÁNH A CẤP ĐỦ SL</t>
  </si>
  <si>
    <t>HSSS250216004T00K
L1154/11
ÁNH A CẤP ĐỦ SL</t>
  </si>
  <si>
    <t>HSSS250215005T00K
L0328/10
ÁNH A CẤP ĐỦ SL</t>
  </si>
  <si>
    <t>H06-0310</t>
  </si>
  <si>
    <t>RE7562</t>
  </si>
  <si>
    <t>H06-0311</t>
  </si>
  <si>
    <t>H06-0312</t>
  </si>
  <si>
    <t>H06-0313</t>
  </si>
  <si>
    <t>H06-0314</t>
  </si>
  <si>
    <t>H06-0315</t>
  </si>
  <si>
    <t>H06-0320</t>
  </si>
  <si>
    <t>VG301
SMPL-B</t>
  </si>
  <si>
    <t>VD401
SMPL-A</t>
  </si>
  <si>
    <t>VW686
SMPL-A</t>
  </si>
  <si>
    <t>V9H97
SMPL-D</t>
  </si>
  <si>
    <t>H06-0325</t>
  </si>
  <si>
    <t>H06-0327</t>
  </si>
  <si>
    <t>KÍCH DÂY KÉO</t>
  </si>
  <si>
    <t>8 3/4 INCH</t>
  </si>
  <si>
    <t>9 INCH</t>
  </si>
  <si>
    <t>9 1/4 INCH</t>
  </si>
  <si>
    <t>DÂY KÉO COIL #5 SIZE XS (8 3/4 INCH)</t>
  </si>
  <si>
    <t>DÂY KÉO COIL #5 SIZE S, M (9 INCH)</t>
  </si>
  <si>
    <t>DÂY KÉO COIL #5 SIZE L, XL (9 1/4 INCH)</t>
  </si>
  <si>
    <r>
      <rPr>
        <b/>
        <u/>
        <sz val="36"/>
        <color theme="1"/>
        <rFont val="Muli"/>
      </rPr>
      <t xml:space="preserve">GHI CHÚ:
</t>
    </r>
    <r>
      <rPr>
        <b/>
        <sz val="36"/>
        <color theme="1"/>
        <rFont val="Muli"/>
      </rPr>
      <t>- VUI LÒNG ĐIỀU CHỈNH THEO GÓP Ý CỦA KHÁCH ĐÍNH KÈM
- MẬT ĐỘ MŨI CHỈ (SPI) = 13 MŨI TRÊN 1 INCH
- ỦI TRÁNH CẤN BÓNG
- NHÃN CHÍNH Ở VỊ TRÍ CHÍNH GIỮA SAU (TRÁNH MAY LỆCH SANG MỘT BÊN)</t>
    </r>
  </si>
  <si>
    <t>THẺ BÀI + SIZE STICKER</t>
  </si>
  <si>
    <t>H06-0316</t>
  </si>
  <si>
    <t>ĐẠN BẮN TREO THẺ BÀI</t>
  </si>
  <si>
    <t>DÙNG TỒN</t>
  </si>
  <si>
    <t>STICKER BARCODE TẠI THẺ BÀI
KÍCH THƯỚC: 20CMX30CM</t>
  </si>
  <si>
    <t>H06-0326, H06-0328</t>
  </si>
  <si>
    <t>STICKER BARCODE TẠI POLY BAG
KÍCH THƯỚC: 35CMX55CM</t>
  </si>
  <si>
    <t>STICKER CARTON CHI TIẾT TỪNG CỬA HÀNG</t>
  </si>
  <si>
    <t>POLY BAG LỚN</t>
  </si>
  <si>
    <t>H06-0317</t>
  </si>
  <si>
    <t>POLY BAG THÙNG</t>
  </si>
  <si>
    <t>GÓI CHỐNG ẨM LOẠI NHỎ</t>
  </si>
  <si>
    <t>GIẤY CHỐNG ẨM A3</t>
  </si>
  <si>
    <t xml:space="preserve">THÙNG CARTON </t>
  </si>
  <si>
    <t>TẤM LÓT THÙNG</t>
  </si>
  <si>
    <t xml:space="preserve">BLACK </t>
  </si>
  <si>
    <t>CHỈ MAY CHÍNH + VẮT SỔ</t>
  </si>
  <si>
    <t>240324S1</t>
  </si>
  <si>
    <t xml:space="preserve">DÂY KÉO COIL #5 </t>
  </si>
  <si>
    <t>GẮN TẠI GÓC TRÁI TÚI THÂN TRƯỚC CÁCH CẠNH TÚI 4CM, CÁCH TRA BO 3CM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</si>
  <si>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</si>
  <si>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</si>
  <si>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</si>
  <si>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</si>
  <si>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</si>
  <si>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</si>
  <si>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</si>
  <si>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</si>
  <si>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</si>
  <si>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</si>
  <si>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</si>
  <si>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</si>
  <si>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</si>
  <si>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</si>
  <si>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</si>
  <si>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</si>
  <si>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</si>
  <si>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</si>
  <si>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</si>
  <si>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</si>
  <si>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</si>
  <si>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</si>
  <si>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</si>
  <si>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</si>
  <si>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</si>
  <si>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</si>
  <si>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</si>
  <si>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</si>
  <si>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</si>
  <si>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</si>
  <si>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Chồm vai</t>
  </si>
  <si>
    <t xml:space="preserve">Dài tay từ giữa sau </t>
  </si>
  <si>
    <t xml:space="preserve">Bắp tay dưới nách 1"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</si>
</sst>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#\ ?/8"/>
    <numFmt numFmtId="178" formatCode="#\ ?/4"/>
    <numFmt numFmtId="179" formatCode="#\ ?/2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u/>
      <sz val="24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0"/>
      <color theme="9" tint="-0.249977111117893"/>
      <name val="Muli"/>
    </font>
    <font>
      <b/>
      <sz val="22"/>
      <color theme="1"/>
      <name val="Muli"/>
    </font>
    <font>
      <sz val="12"/>
      <color theme="1"/>
      <name val="Muli"/>
    </font>
    <font>
      <b/>
      <sz val="12"/>
      <color rgb="FF343434"/>
      <name val="Muli"/>
    </font>
    <font>
      <sz val="12"/>
      <color rgb="FF00B0F0"/>
      <name val="Muli"/>
    </font>
    <font>
      <sz val="12"/>
      <color rgb="FF343434"/>
      <name val="Muli"/>
    </font>
    <font>
      <b/>
      <sz val="12"/>
      <color theme="1"/>
      <name val="Muli"/>
    </font>
    <font>
      <sz val="8"/>
      <name val="Calibri"/>
      <family val="2"/>
      <scheme val="minor"/>
    </font>
    <font>
      <b/>
      <sz val="20"/>
      <color rgb="FFFF0000"/>
      <name val="Muli"/>
    </font>
    <font>
      <sz val="20"/>
      <color indexed="8"/>
      <name val="Muli"/>
    </font>
    <font>
      <b/>
      <u/>
      <sz val="36"/>
      <color theme="1"/>
      <name val="Muli"/>
    </font>
    <font>
      <b/>
      <sz val="24"/>
      <color theme="9" tint="-0.249977111117893"/>
      <name val="Muli"/>
    </font>
    <font>
      <b/>
      <sz val="20"/>
      <color theme="1"/>
      <name val="Muli"/>
    </font>
    <font>
      <sz val="24"/>
      <color theme="9"/>
      <name val="Muli"/>
    </font>
    <font>
      <b/>
      <sz val="35"/>
      <name val="Muli"/>
    </font>
    <font>
      <sz val="35"/>
      <name val="Muli"/>
    </font>
    <font>
      <b/>
      <sz val="34"/>
      <name val="Muli"/>
    </font>
    <font>
      <sz val="34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b/>
      <sz val="18"/>
      <name val="Muli"/>
    </font>
    <font>
      <i/>
      <sz val="12"/>
      <name val="Muli"/>
    </font>
    <font>
      <sz val="14"/>
      <color theme="1"/>
      <name val="Muli"/>
    </font>
    <font>
      <sz val="14"/>
      <color rgb="FF242424"/>
      <name val="Muli"/>
    </font>
    <font>
      <sz val="14"/>
      <color rgb="FF00B0F0"/>
      <name val="Muli"/>
    </font>
    <font>
      <sz val="14"/>
      <color rgb="FF343434"/>
      <name val="Muli"/>
    </font>
    <font>
      <sz val="9"/>
      <color rgb="FF343434"/>
      <name val="Muli"/>
    </font>
    <font>
      <b/>
      <sz val="9"/>
      <color rgb="FF343434"/>
      <name val="Muli"/>
    </font>
    <font>
      <sz val="9"/>
      <color rgb="FF242424"/>
      <name val="Muli"/>
    </font>
    <font>
      <b/>
      <sz val="9"/>
      <color rgb="FF242424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1F1F1"/>
      </patternFill>
    </fill>
    <fill>
      <patternFill patternType="solid">
        <fgColor rgb="FFD9D9D9"/>
      </patternFill>
    </fill>
    <fill>
      <patternFill patternType="solid">
        <fgColor rgb="FFF9FAFB"/>
      </patternFill>
    </fill>
    <fill>
      <patternFill patternType="solid">
        <fgColor rgb="FFFFFFFF"/>
      </patternFill>
    </fill>
    <fill>
      <patternFill patternType="solid">
        <fgColor rgb="FFFCFDFD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A500"/>
      </patternFill>
    </fill>
  </fills>
  <borders count="6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5" fillId="0" borderId="0" applyNumberFormat="0" applyFill="0" applyBorder="0" applyAlignment="0" applyProtection="0"/>
    <xf numFmtId="0" fontId="66" fillId="0" borderId="50" applyNumberFormat="0" applyFill="0" applyAlignment="0" applyProtection="0"/>
    <xf numFmtId="0" fontId="67" fillId="0" borderId="51" applyNumberFormat="0" applyFill="0" applyAlignment="0" applyProtection="0"/>
    <xf numFmtId="0" fontId="68" fillId="0" borderId="52" applyNumberFormat="0" applyFill="0" applyAlignment="0" applyProtection="0"/>
    <xf numFmtId="0" fontId="68" fillId="0" borderId="0" applyNumberFormat="0" applyFill="0" applyBorder="0" applyAlignment="0" applyProtection="0"/>
    <xf numFmtId="0" fontId="69" fillId="16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2" fillId="19" borderId="53" applyNumberFormat="0" applyAlignment="0" applyProtection="0"/>
    <xf numFmtId="0" fontId="73" fillId="20" borderId="54" applyNumberFormat="0" applyAlignment="0" applyProtection="0"/>
    <xf numFmtId="0" fontId="74" fillId="20" borderId="53" applyNumberFormat="0" applyAlignment="0" applyProtection="0"/>
    <xf numFmtId="0" fontId="75" fillId="0" borderId="55" applyNumberFormat="0" applyFill="0" applyAlignment="0" applyProtection="0"/>
    <xf numFmtId="0" fontId="76" fillId="21" borderId="56" applyNumberFormat="0" applyAlignment="0" applyProtection="0"/>
    <xf numFmtId="0" fontId="77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8" fillId="0" borderId="0" applyNumberFormat="0" applyFill="0" applyBorder="0" applyAlignment="0" applyProtection="0"/>
    <xf numFmtId="0" fontId="79" fillId="0" borderId="58" applyNumberFormat="0" applyFill="0" applyAlignment="0" applyProtection="0"/>
    <xf numFmtId="0" fontId="8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0" fillId="0" borderId="0"/>
    <xf numFmtId="0" fontId="2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89" fillId="0" borderId="0"/>
  </cellStyleXfs>
  <cellXfs count="68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0" fontId="32" fillId="2" borderId="4" xfId="0" applyFont="1" applyFill="1" applyBorder="1" applyAlignment="1">
      <alignment vertical="center" wrapText="1"/>
    </xf>
    <xf numFmtId="0" fontId="32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35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7" fillId="0" borderId="0" xfId="2" applyFont="1" applyAlignment="1">
      <alignment horizontal="left" vertical="center"/>
    </xf>
    <xf numFmtId="0" fontId="37" fillId="0" borderId="0" xfId="2" applyFont="1" applyAlignment="1">
      <alignment horizontal="center" vertical="center"/>
    </xf>
    <xf numFmtId="0" fontId="39" fillId="5" borderId="14" xfId="2" applyFont="1" applyFill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39" fillId="5" borderId="14" xfId="2" applyFont="1" applyFill="1" applyBorder="1" applyAlignment="1">
      <alignment horizontal="center" vertical="center"/>
    </xf>
    <xf numFmtId="0" fontId="40" fillId="0" borderId="14" xfId="2" applyFont="1" applyBorder="1" applyAlignment="1">
      <alignment horizontal="center" vertical="center" wrapText="1"/>
    </xf>
    <xf numFmtId="0" fontId="39" fillId="0" borderId="0" xfId="2" applyFont="1" applyAlignment="1">
      <alignment vertical="center"/>
    </xf>
    <xf numFmtId="0" fontId="40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vertical="center" wrapText="1"/>
    </xf>
    <xf numFmtId="0" fontId="42" fillId="12" borderId="14" xfId="2" applyFont="1" applyFill="1" applyBorder="1" applyAlignment="1">
      <alignment horizontal="center" vertical="center" wrapText="1"/>
    </xf>
    <xf numFmtId="0" fontId="45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6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1" fontId="39" fillId="5" borderId="14" xfId="2" applyNumberFormat="1" applyFont="1" applyFill="1" applyBorder="1" applyAlignment="1">
      <alignment horizontal="center" vertical="center" wrapText="1"/>
    </xf>
    <xf numFmtId="0" fontId="39" fillId="5" borderId="14" xfId="2" applyFont="1" applyFill="1" applyBorder="1" applyAlignment="1">
      <alignment horizontal="left" vertical="center" wrapText="1"/>
    </xf>
    <xf numFmtId="0" fontId="37" fillId="2" borderId="0" xfId="0" applyFont="1" applyFill="1" applyAlignment="1">
      <alignment vertical="center"/>
    </xf>
    <xf numFmtId="12" fontId="37" fillId="0" borderId="14" xfId="0" quotePrefix="1" applyNumberFormat="1" applyFont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vertical="center" wrapText="1"/>
    </xf>
    <xf numFmtId="0" fontId="39" fillId="5" borderId="12" xfId="2" applyFont="1" applyFill="1" applyBorder="1" applyAlignment="1">
      <alignment vertical="center" wrapText="1"/>
    </xf>
    <xf numFmtId="1" fontId="39" fillId="5" borderId="14" xfId="2" applyNumberFormat="1" applyFont="1" applyFill="1" applyBorder="1" applyAlignment="1">
      <alignment vertical="center"/>
    </xf>
    <xf numFmtId="0" fontId="41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3" fillId="0" borderId="12" xfId="2" applyFont="1" applyBorder="1" applyAlignment="1">
      <alignment vertical="center"/>
    </xf>
    <xf numFmtId="0" fontId="54" fillId="2" borderId="0" xfId="0" applyFont="1" applyFill="1" applyAlignment="1">
      <alignment vertical="center"/>
    </xf>
    <xf numFmtId="0" fontId="38" fillId="2" borderId="14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0" fontId="55" fillId="2" borderId="2" xfId="0" applyFont="1" applyFill="1" applyBorder="1" applyAlignment="1">
      <alignment horizontal="center" vertical="center"/>
    </xf>
    <xf numFmtId="0" fontId="56" fillId="3" borderId="0" xfId="0" applyFont="1" applyFill="1" applyAlignment="1">
      <alignment vertical="center"/>
    </xf>
    <xf numFmtId="0" fontId="54" fillId="4" borderId="2" xfId="0" quotePrefix="1" applyFont="1" applyFill="1" applyBorder="1" applyAlignment="1">
      <alignment horizontal="center" vertical="center"/>
    </xf>
    <xf numFmtId="0" fontId="56" fillId="2" borderId="2" xfId="0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vertical="center"/>
    </xf>
    <xf numFmtId="0" fontId="54" fillId="2" borderId="3" xfId="0" applyFont="1" applyFill="1" applyBorder="1" applyAlignment="1">
      <alignment horizontal="center" vertical="center"/>
    </xf>
    <xf numFmtId="3" fontId="54" fillId="2" borderId="3" xfId="0" applyNumberFormat="1" applyFont="1" applyFill="1" applyBorder="1" applyAlignment="1">
      <alignment horizontal="center" vertical="center"/>
    </xf>
    <xf numFmtId="0" fontId="54" fillId="2" borderId="3" xfId="62" applyNumberFormat="1" applyFont="1" applyFill="1" applyBorder="1" applyAlignment="1">
      <alignment horizontal="center" vertical="center"/>
    </xf>
    <xf numFmtId="0" fontId="54" fillId="13" borderId="3" xfId="0" applyFont="1" applyFill="1" applyBorder="1" applyAlignment="1">
      <alignment horizontal="center" vertical="center"/>
    </xf>
    <xf numFmtId="0" fontId="54" fillId="5" borderId="3" xfId="0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horizontal="center" vertical="center"/>
    </xf>
    <xf numFmtId="0" fontId="54" fillId="3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horizontal="right" vertical="center" wrapText="1"/>
    </xf>
    <xf numFmtId="0" fontId="54" fillId="2" borderId="4" xfId="0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right" vertical="center"/>
    </xf>
    <xf numFmtId="1" fontId="38" fillId="2" borderId="14" xfId="0" applyNumberFormat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8" fillId="0" borderId="14" xfId="0" applyNumberFormat="1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0" fontId="54" fillId="13" borderId="2" xfId="0" quotePrefix="1" applyFont="1" applyFill="1" applyBorder="1" applyAlignment="1">
      <alignment horizontal="center" vertical="center"/>
    </xf>
    <xf numFmtId="0" fontId="56" fillId="13" borderId="0" xfId="0" applyFont="1" applyFill="1" applyAlignment="1">
      <alignment vertical="center"/>
    </xf>
    <xf numFmtId="0" fontId="54" fillId="13" borderId="2" xfId="0" applyFont="1" applyFill="1" applyBorder="1" applyAlignment="1">
      <alignment horizontal="center" vertical="center"/>
    </xf>
    <xf numFmtId="0" fontId="55" fillId="13" borderId="2" xfId="0" applyFont="1" applyFill="1" applyBorder="1" applyAlignment="1">
      <alignment horizontal="center" vertical="center"/>
    </xf>
    <xf numFmtId="0" fontId="54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5" fillId="3" borderId="0" xfId="0" applyFont="1" applyFill="1" applyAlignment="1">
      <alignment vertical="center"/>
    </xf>
    <xf numFmtId="2" fontId="60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2" fillId="12" borderId="42" xfId="2" applyFont="1" applyFill="1" applyBorder="1" applyAlignment="1">
      <alignment horizontal="center" vertical="center" wrapText="1"/>
    </xf>
    <xf numFmtId="1" fontId="39" fillId="0" borderId="42" xfId="2" applyNumberFormat="1" applyFont="1" applyBorder="1" applyAlignment="1">
      <alignment horizontal="center" vertical="center" wrapText="1"/>
    </xf>
    <xf numFmtId="0" fontId="39" fillId="5" borderId="42" xfId="2" applyFont="1" applyFill="1" applyBorder="1" applyAlignment="1">
      <alignment horizontal="center" vertical="center" wrapText="1"/>
    </xf>
    <xf numFmtId="0" fontId="40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vertical="center" wrapText="1"/>
    </xf>
    <xf numFmtId="1" fontId="39" fillId="5" borderId="42" xfId="2" applyNumberFormat="1" applyFont="1" applyFill="1" applyBorder="1" applyAlignment="1">
      <alignment horizontal="center" vertical="center" wrapText="1"/>
    </xf>
    <xf numFmtId="0" fontId="40" fillId="0" borderId="42" xfId="2" quotePrefix="1" applyFont="1" applyBorder="1" applyAlignment="1">
      <alignment horizontal="center" vertical="center" wrapText="1"/>
    </xf>
    <xf numFmtId="0" fontId="61" fillId="2" borderId="2" xfId="0" applyFont="1" applyFill="1" applyBorder="1" applyAlignment="1">
      <alignment horizontal="center" vertical="center"/>
    </xf>
    <xf numFmtId="0" fontId="62" fillId="3" borderId="0" xfId="0" applyFont="1" applyFill="1" applyAlignment="1">
      <alignment vertical="center"/>
    </xf>
    <xf numFmtId="0" fontId="63" fillId="5" borderId="2" xfId="0" quotePrefix="1" applyFont="1" applyFill="1" applyBorder="1" applyAlignment="1">
      <alignment horizontal="center" vertical="center"/>
    </xf>
    <xf numFmtId="0" fontId="63" fillId="5" borderId="0" xfId="0" quotePrefix="1" applyFont="1" applyFill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1" fillId="2" borderId="2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vertical="center"/>
    </xf>
    <xf numFmtId="0" fontId="63" fillId="2" borderId="3" xfId="0" applyFont="1" applyFill="1" applyBorder="1" applyAlignment="1">
      <alignment horizontal="center" vertical="center"/>
    </xf>
    <xf numFmtId="3" fontId="63" fillId="2" borderId="3" xfId="0" applyNumberFormat="1" applyFont="1" applyFill="1" applyBorder="1" applyAlignment="1">
      <alignment horizontal="center" vertical="center"/>
    </xf>
    <xf numFmtId="0" fontId="63" fillId="2" borderId="3" xfId="62" applyNumberFormat="1" applyFont="1" applyFill="1" applyBorder="1" applyAlignment="1">
      <alignment horizontal="center" vertical="center"/>
    </xf>
    <xf numFmtId="0" fontId="63" fillId="13" borderId="3" xfId="0" applyFont="1" applyFill="1" applyBorder="1" applyAlignment="1">
      <alignment horizontal="center" vertical="center"/>
    </xf>
    <xf numFmtId="0" fontId="63" fillId="5" borderId="3" xfId="0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horizontal="center" vertical="center"/>
    </xf>
    <xf numFmtId="1" fontId="63" fillId="13" borderId="2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0" fontId="63" fillId="14" borderId="0" xfId="0" applyFont="1" applyFill="1" applyAlignment="1">
      <alignment horizontal="left" vertical="center"/>
    </xf>
    <xf numFmtId="0" fontId="63" fillId="14" borderId="0" xfId="0" applyFont="1" applyFill="1" applyAlignment="1">
      <alignment horizontal="center" vertical="center"/>
    </xf>
    <xf numFmtId="1" fontId="63" fillId="14" borderId="0" xfId="0" applyNumberFormat="1" applyFont="1" applyFill="1" applyAlignment="1">
      <alignment horizontal="right" vertical="center"/>
    </xf>
    <xf numFmtId="1" fontId="63" fillId="14" borderId="0" xfId="0" applyNumberFormat="1" applyFont="1" applyFill="1" applyAlignment="1">
      <alignment horizontal="center" vertical="center"/>
    </xf>
    <xf numFmtId="165" fontId="38" fillId="2" borderId="42" xfId="0" applyNumberFormat="1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/>
    </xf>
    <xf numFmtId="165" fontId="38" fillId="2" borderId="10" xfId="0" applyNumberFormat="1" applyFont="1" applyFill="1" applyBorder="1" applyAlignment="1">
      <alignment horizontal="center" vertical="center"/>
    </xf>
    <xf numFmtId="1" fontId="38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8" fillId="47" borderId="14" xfId="0" applyFont="1" applyFill="1" applyBorder="1" applyAlignment="1">
      <alignment horizontal="center" vertical="center"/>
    </xf>
    <xf numFmtId="1" fontId="38" fillId="47" borderId="14" xfId="0" applyNumberFormat="1" applyFont="1" applyFill="1" applyBorder="1" applyAlignment="1">
      <alignment horizontal="center" vertical="center"/>
    </xf>
    <xf numFmtId="0" fontId="37" fillId="0" borderId="42" xfId="2" applyFont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3" fillId="2" borderId="2" xfId="0" applyFont="1" applyFill="1" applyBorder="1" applyAlignment="1">
      <alignment horizontal="center" vertical="center"/>
    </xf>
    <xf numFmtId="0" fontId="84" fillId="3" borderId="0" xfId="0" applyFont="1" applyFill="1" applyAlignment="1">
      <alignment vertical="center"/>
    </xf>
    <xf numFmtId="0" fontId="42" fillId="4" borderId="2" xfId="0" quotePrefix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84" fillId="2" borderId="2" xfId="0" applyFont="1" applyFill="1" applyBorder="1" applyAlignment="1">
      <alignment horizontal="left" vertical="center"/>
    </xf>
    <xf numFmtId="0" fontId="42" fillId="2" borderId="3" xfId="0" applyFont="1" applyFill="1" applyBorder="1" applyAlignment="1">
      <alignment vertical="center"/>
    </xf>
    <xf numFmtId="0" fontId="42" fillId="2" borderId="3" xfId="0" applyFont="1" applyFill="1" applyBorder="1" applyAlignment="1">
      <alignment horizontal="center" vertical="center"/>
    </xf>
    <xf numFmtId="3" fontId="42" fillId="2" borderId="3" xfId="0" applyNumberFormat="1" applyFont="1" applyFill="1" applyBorder="1" applyAlignment="1">
      <alignment horizontal="center" vertical="center"/>
    </xf>
    <xf numFmtId="0" fontId="42" fillId="2" borderId="3" xfId="62" applyNumberFormat="1" applyFont="1" applyFill="1" applyBorder="1" applyAlignment="1">
      <alignment horizontal="center" vertical="center"/>
    </xf>
    <xf numFmtId="0" fontId="42" fillId="13" borderId="3" xfId="0" applyFont="1" applyFill="1" applyBorder="1" applyAlignment="1">
      <alignment horizontal="center" vertical="center"/>
    </xf>
    <xf numFmtId="1" fontId="42" fillId="13" borderId="3" xfId="0" applyNumberFormat="1" applyFont="1" applyFill="1" applyBorder="1" applyAlignment="1">
      <alignment vertical="center"/>
    </xf>
    <xf numFmtId="1" fontId="42" fillId="13" borderId="3" xfId="0" applyNumberFormat="1" applyFont="1" applyFill="1" applyBorder="1" applyAlignment="1">
      <alignment horizontal="center" vertical="center"/>
    </xf>
    <xf numFmtId="0" fontId="42" fillId="5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3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right" vertical="center"/>
    </xf>
    <xf numFmtId="0" fontId="42" fillId="2" borderId="0" xfId="0" applyFont="1" applyFill="1" applyAlignment="1">
      <alignment horizontal="right" vertical="center" wrapText="1"/>
    </xf>
    <xf numFmtId="0" fontId="42" fillId="2" borderId="4" xfId="0" applyFont="1" applyFill="1" applyBorder="1" applyAlignment="1">
      <alignment vertical="center" wrapText="1"/>
    </xf>
    <xf numFmtId="0" fontId="42" fillId="2" borderId="2" xfId="0" applyFont="1" applyFill="1" applyBorder="1" applyAlignment="1">
      <alignment horizontal="right" vertical="center"/>
    </xf>
    <xf numFmtId="0" fontId="42" fillId="14" borderId="0" xfId="0" applyFont="1" applyFill="1" applyAlignment="1">
      <alignment horizontal="left" vertical="center"/>
    </xf>
    <xf numFmtId="0" fontId="42" fillId="14" borderId="0" xfId="0" applyFont="1" applyFill="1" applyAlignment="1">
      <alignment horizontal="center" vertical="center"/>
    </xf>
    <xf numFmtId="1" fontId="42" fillId="14" borderId="0" xfId="0" applyNumberFormat="1" applyFont="1" applyFill="1" applyAlignment="1">
      <alignment horizontal="right" vertical="center"/>
    </xf>
    <xf numFmtId="1" fontId="42" fillId="14" borderId="0" xfId="0" applyNumberFormat="1" applyFont="1" applyFill="1" applyAlignment="1">
      <alignment horizontal="center" vertical="center"/>
    </xf>
    <xf numFmtId="0" fontId="85" fillId="2" borderId="0" xfId="0" applyFont="1" applyFill="1" applyAlignment="1">
      <alignment horizontal="left"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1" fillId="0" borderId="0" xfId="0" applyFont="1"/>
    <xf numFmtId="0" fontId="88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59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59" xfId="0" applyFont="1" applyFill="1" applyBorder="1" applyAlignment="1">
      <alignment horizontal="center" vertical="center"/>
    </xf>
    <xf numFmtId="0" fontId="42" fillId="0" borderId="43" xfId="2" applyFont="1" applyBorder="1" applyAlignment="1">
      <alignment horizontal="center"/>
    </xf>
    <xf numFmtId="0" fontId="30" fillId="2" borderId="3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vertical="center" wrapText="1"/>
    </xf>
    <xf numFmtId="0" fontId="30" fillId="5" borderId="3" xfId="0" applyFont="1" applyFill="1" applyBorder="1" applyAlignment="1">
      <alignment vertical="center" wrapText="1"/>
    </xf>
    <xf numFmtId="1" fontId="26" fillId="2" borderId="0" xfId="0" applyNumberFormat="1" applyFont="1" applyFill="1" applyAlignment="1">
      <alignment horizontal="center" vertical="center"/>
    </xf>
    <xf numFmtId="0" fontId="41" fillId="0" borderId="43" xfId="2" applyFont="1" applyBorder="1" applyAlignment="1">
      <alignment horizontal="center" vertical="center" wrapText="1"/>
    </xf>
    <xf numFmtId="0" fontId="42" fillId="0" borderId="2" xfId="0" quotePrefix="1" applyFont="1" applyBorder="1" applyAlignment="1">
      <alignment horizontal="center" vertical="center"/>
    </xf>
    <xf numFmtId="0" fontId="86" fillId="2" borderId="0" xfId="0" applyFont="1" applyFill="1" applyAlignment="1">
      <alignment vertical="center"/>
    </xf>
    <xf numFmtId="0" fontId="90" fillId="2" borderId="2" xfId="0" applyFont="1" applyFill="1" applyBorder="1" applyAlignment="1">
      <alignment horizontal="right" vertical="center"/>
    </xf>
    <xf numFmtId="1" fontId="51" fillId="0" borderId="42" xfId="120" applyNumberFormat="1" applyFont="1" applyBorder="1" applyAlignment="1">
      <alignment horizontal="center" vertical="center" wrapText="1"/>
    </xf>
    <xf numFmtId="0" fontId="42" fillId="0" borderId="40" xfId="2" quotePrefix="1" applyFont="1" applyBorder="1" applyAlignment="1">
      <alignment wrapText="1"/>
    </xf>
    <xf numFmtId="0" fontId="42" fillId="0" borderId="42" xfId="2" quotePrefix="1" applyFont="1" applyBorder="1" applyAlignment="1">
      <alignment wrapText="1"/>
    </xf>
    <xf numFmtId="2" fontId="48" fillId="2" borderId="42" xfId="0" applyNumberFormat="1" applyFont="1" applyFill="1" applyBorder="1" applyAlignment="1">
      <alignment horizontal="center" vertical="center"/>
    </xf>
    <xf numFmtId="1" fontId="91" fillId="0" borderId="42" xfId="1" applyNumberFormat="1" applyFont="1" applyBorder="1" applyAlignment="1">
      <alignment horizontal="center" vertical="center" wrapText="1"/>
    </xf>
    <xf numFmtId="0" fontId="92" fillId="0" borderId="0" xfId="0" applyFont="1"/>
    <xf numFmtId="0" fontId="92" fillId="0" borderId="49" xfId="0" applyFont="1" applyBorder="1" applyAlignment="1">
      <alignment horizontal="left"/>
    </xf>
    <xf numFmtId="0" fontId="92" fillId="0" borderId="0" xfId="0" applyFont="1" applyAlignment="1">
      <alignment horizontal="left"/>
    </xf>
    <xf numFmtId="0" fontId="92" fillId="0" borderId="0" xfId="0" applyFont="1" applyAlignment="1">
      <alignment horizontal="left" wrapText="1"/>
    </xf>
    <xf numFmtId="0" fontId="92" fillId="0" borderId="0" xfId="0" applyFont="1" applyAlignment="1">
      <alignment horizontal="center" wrapText="1"/>
    </xf>
    <xf numFmtId="0" fontId="92" fillId="0" borderId="0" xfId="0" applyFont="1" applyAlignment="1">
      <alignment horizontal="center"/>
    </xf>
    <xf numFmtId="0" fontId="92" fillId="0" borderId="37" xfId="0" applyFont="1" applyBorder="1" applyAlignment="1">
      <alignment horizontal="center"/>
    </xf>
    <xf numFmtId="0" fontId="93" fillId="48" borderId="42" xfId="0" applyFont="1" applyFill="1" applyBorder="1" applyAlignment="1">
      <alignment horizontal="left" vertical="center" wrapText="1"/>
    </xf>
    <xf numFmtId="0" fontId="92" fillId="0" borderId="0" xfId="0" applyFont="1" applyAlignment="1">
      <alignment vertical="center" wrapText="1"/>
    </xf>
    <xf numFmtId="0" fontId="92" fillId="3" borderId="0" xfId="0" applyFont="1" applyFill="1" applyAlignment="1">
      <alignment vertical="center"/>
    </xf>
    <xf numFmtId="12" fontId="92" fillId="3" borderId="0" xfId="0" applyNumberFormat="1" applyFont="1" applyFill="1" applyAlignment="1">
      <alignment vertical="center"/>
    </xf>
    <xf numFmtId="0" fontId="94" fillId="3" borderId="0" xfId="0" applyFont="1" applyFill="1" applyAlignment="1">
      <alignment vertical="center"/>
    </xf>
    <xf numFmtId="0" fontId="92" fillId="47" borderId="0" xfId="0" applyFont="1" applyFill="1" applyAlignment="1">
      <alignment vertical="center"/>
    </xf>
    <xf numFmtId="0" fontId="92" fillId="0" borderId="0" xfId="0" applyFont="1" applyAlignment="1">
      <alignment vertical="center"/>
    </xf>
    <xf numFmtId="0" fontId="96" fillId="0" borderId="0" xfId="0" applyFont="1" applyAlignment="1">
      <alignment horizontal="center"/>
    </xf>
    <xf numFmtId="1" fontId="98" fillId="0" borderId="42" xfId="120" applyNumberFormat="1" applyFont="1" applyBorder="1" applyAlignment="1">
      <alignment horizontal="center" vertical="center" wrapText="1"/>
    </xf>
    <xf numFmtId="1" fontId="99" fillId="0" borderId="42" xfId="1" applyNumberFormat="1" applyFont="1" applyBorder="1" applyAlignment="1">
      <alignment horizontal="center" vertical="center" wrapText="1"/>
    </xf>
    <xf numFmtId="0" fontId="27" fillId="2" borderId="42" xfId="0" quotePrefix="1" applyFont="1" applyFill="1" applyBorder="1" applyAlignment="1">
      <alignment horizontal="left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26" fillId="2" borderId="39" xfId="0" applyFont="1" applyFill="1" applyBorder="1" applyAlignment="1">
      <alignment horizontal="center" vertical="center"/>
    </xf>
    <xf numFmtId="1" fontId="102" fillId="0" borderId="42" xfId="1" applyNumberFormat="1" applyFont="1" applyBorder="1" applyAlignment="1">
      <alignment horizontal="center" vertical="center" wrapText="1"/>
    </xf>
    <xf numFmtId="0" fontId="34" fillId="2" borderId="0" xfId="0" applyFont="1" applyFill="1" applyAlignment="1">
      <alignment vertical="center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0" fontId="103" fillId="2" borderId="0" xfId="0" applyFont="1" applyFill="1" applyAlignment="1">
      <alignment horizontal="left" vertical="center"/>
    </xf>
    <xf numFmtId="0" fontId="103" fillId="2" borderId="0" xfId="0" applyFont="1" applyFill="1" applyAlignment="1">
      <alignment vertical="center"/>
    </xf>
    <xf numFmtId="0" fontId="103" fillId="2" borderId="0" xfId="0" applyFont="1" applyFill="1" applyAlignment="1">
      <alignment vertical="center" wrapText="1"/>
    </xf>
    <xf numFmtId="166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83" fillId="0" borderId="2" xfId="0" applyFont="1" applyBorder="1" applyAlignment="1">
      <alignment horizontal="center" vertical="center"/>
    </xf>
    <xf numFmtId="0" fontId="84" fillId="0" borderId="0" xfId="0" applyFont="1" applyAlignment="1">
      <alignment vertical="center"/>
    </xf>
    <xf numFmtId="0" fontId="90" fillId="0" borderId="2" xfId="0" applyFont="1" applyBorder="1" applyAlignment="1">
      <alignment horizontal="right" vertical="center"/>
    </xf>
    <xf numFmtId="0" fontId="21" fillId="0" borderId="0" xfId="2" applyFont="1" applyAlignment="1">
      <alignment vertical="center"/>
    </xf>
    <xf numFmtId="0" fontId="21" fillId="0" borderId="0" xfId="2" applyFont="1" applyAlignment="1">
      <alignment horizontal="left" vertical="center"/>
    </xf>
    <xf numFmtId="0" fontId="42" fillId="5" borderId="42" xfId="2" applyFont="1" applyFill="1" applyBorder="1" applyAlignment="1">
      <alignment horizontal="center" vertical="center" wrapText="1"/>
    </xf>
    <xf numFmtId="0" fontId="42" fillId="5" borderId="42" xfId="2" applyFont="1" applyFill="1" applyBorder="1" applyAlignment="1">
      <alignment horizontal="center" vertical="center"/>
    </xf>
    <xf numFmtId="0" fontId="42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2" fillId="5" borderId="43" xfId="2" applyFont="1" applyFill="1" applyBorder="1" applyAlignment="1">
      <alignment horizontal="center" vertical="center" wrapText="1"/>
    </xf>
    <xf numFmtId="1" fontId="42" fillId="5" borderId="43" xfId="2" applyNumberFormat="1" applyFont="1" applyFill="1" applyBorder="1" applyAlignment="1">
      <alignment horizontal="center" vertical="center" wrapText="1"/>
    </xf>
    <xf numFmtId="1" fontId="42" fillId="0" borderId="43" xfId="2" applyNumberFormat="1" applyFont="1" applyBorder="1" applyAlignment="1">
      <alignment horizontal="center" vertical="center" wrapText="1"/>
    </xf>
    <xf numFmtId="0" fontId="104" fillId="5" borderId="42" xfId="2" applyFont="1" applyFill="1" applyBorder="1" applyAlignment="1">
      <alignment horizontal="left" vertical="center" wrapText="1"/>
    </xf>
    <xf numFmtId="0" fontId="105" fillId="0" borderId="42" xfId="2" applyFont="1" applyBorder="1" applyAlignment="1">
      <alignment horizontal="left" vertical="center" wrapText="1"/>
    </xf>
    <xf numFmtId="0" fontId="106" fillId="5" borderId="42" xfId="2" applyFont="1" applyFill="1" applyBorder="1" applyAlignment="1">
      <alignment horizontal="left" vertical="center" wrapText="1"/>
    </xf>
    <xf numFmtId="0" fontId="107" fillId="0" borderId="42" xfId="2" applyFont="1" applyBorder="1" applyAlignment="1">
      <alignment horizontal="left" vertical="center" wrapText="1"/>
    </xf>
    <xf numFmtId="12" fontId="92" fillId="0" borderId="0" xfId="0" applyNumberFormat="1" applyFont="1" applyAlignment="1">
      <alignment vertical="center"/>
    </xf>
    <xf numFmtId="177" fontId="92" fillId="0" borderId="0" xfId="0" applyNumberFormat="1" applyFont="1" applyAlignment="1">
      <alignment vertical="center"/>
    </xf>
    <xf numFmtId="0" fontId="108" fillId="0" borderId="0" xfId="59" applyFont="1"/>
    <xf numFmtId="0" fontId="109" fillId="9" borderId="42" xfId="0" applyFont="1" applyFill="1" applyBorder="1" applyAlignment="1">
      <alignment vertical="center"/>
    </xf>
    <xf numFmtId="0" fontId="110" fillId="0" borderId="42" xfId="0" applyFont="1" applyBorder="1" applyAlignment="1">
      <alignment horizontal="center"/>
    </xf>
    <xf numFmtId="0" fontId="110" fillId="0" borderId="42" xfId="0" quotePrefix="1" applyFont="1" applyBorder="1" applyAlignment="1">
      <alignment horizontal="center"/>
    </xf>
    <xf numFmtId="16" fontId="110" fillId="0" borderId="42" xfId="0" quotePrefix="1" applyNumberFormat="1" applyFont="1" applyBorder="1" applyAlignment="1">
      <alignment horizontal="center"/>
    </xf>
    <xf numFmtId="0" fontId="111" fillId="0" borderId="0" xfId="59" applyFont="1" applyAlignment="1">
      <alignment vertical="center"/>
    </xf>
    <xf numFmtId="0" fontId="111" fillId="5" borderId="63" xfId="59" applyFont="1" applyFill="1" applyBorder="1" applyAlignment="1">
      <alignment horizontal="left" vertical="center"/>
    </xf>
    <xf numFmtId="14" fontId="111" fillId="53" borderId="63" xfId="59" applyNumberFormat="1" applyFont="1" applyFill="1" applyBorder="1" applyAlignment="1">
      <alignment horizontal="center" vertical="center"/>
    </xf>
    <xf numFmtId="0" fontId="111" fillId="0" borderId="6" xfId="59" applyFont="1" applyBorder="1" applyAlignment="1">
      <alignment horizontal="center" vertical="center"/>
    </xf>
    <xf numFmtId="0" fontId="111" fillId="53" borderId="63" xfId="59" applyFont="1" applyFill="1" applyBorder="1" applyAlignment="1">
      <alignment horizontal="center" vertical="center"/>
    </xf>
    <xf numFmtId="0" fontId="111" fillId="0" borderId="0" xfId="59" applyFont="1" applyAlignment="1">
      <alignment horizontal="left" vertical="center"/>
    </xf>
    <xf numFmtId="0" fontId="111" fillId="0" borderId="0" xfId="59" applyFont="1" applyAlignment="1">
      <alignment horizontal="center" vertical="center"/>
    </xf>
    <xf numFmtId="0" fontId="0" fillId="0" borderId="26" xfId="0" applyBorder="1"/>
    <xf numFmtId="0" fontId="108" fillId="0" borderId="24" xfId="59" applyFont="1" applyBorder="1"/>
    <xf numFmtId="0" fontId="32" fillId="5" borderId="63" xfId="59" applyFont="1" applyFill="1" applyBorder="1" applyAlignment="1">
      <alignment horizontal="center" vertical="center"/>
    </xf>
    <xf numFmtId="0" fontId="32" fillId="5" borderId="63" xfId="59" applyFont="1" applyFill="1" applyBorder="1" applyAlignment="1">
      <alignment horizontal="center" vertical="center" wrapText="1"/>
    </xf>
    <xf numFmtId="0" fontId="111" fillId="0" borderId="63" xfId="59" applyFont="1" applyBorder="1" applyAlignment="1">
      <alignment horizontal="center" vertical="center"/>
    </xf>
    <xf numFmtId="0" fontId="111" fillId="0" borderId="63" xfId="59" applyFont="1" applyBorder="1" applyAlignment="1">
      <alignment horizontal="center" vertical="center" wrapText="1"/>
    </xf>
    <xf numFmtId="0" fontId="111" fillId="0" borderId="0" xfId="59" applyFont="1" applyAlignment="1">
      <alignment horizontal="left" vertical="center" wrapText="1"/>
    </xf>
    <xf numFmtId="0" fontId="111" fillId="0" borderId="0" xfId="0" applyFont="1" applyAlignment="1">
      <alignment vertical="center"/>
    </xf>
    <xf numFmtId="0" fontId="111" fillId="0" borderId="0" xfId="59" applyFont="1" applyAlignment="1">
      <alignment horizontal="center" vertical="top"/>
    </xf>
    <xf numFmtId="0" fontId="108" fillId="0" borderId="0" xfId="59" applyFont="1" applyAlignment="1">
      <alignment vertical="center"/>
    </xf>
    <xf numFmtId="0" fontId="106" fillId="5" borderId="43" xfId="2" applyFont="1" applyFill="1" applyBorder="1" applyAlignment="1">
      <alignment horizontal="center" vertical="center" wrapText="1"/>
    </xf>
    <xf numFmtId="0" fontId="115" fillId="3" borderId="42" xfId="0" applyFont="1" applyFill="1" applyBorder="1" applyAlignment="1">
      <alignment horizontal="left" vertical="center"/>
    </xf>
    <xf numFmtId="0" fontId="116" fillId="3" borderId="42" xfId="0" applyFont="1" applyFill="1" applyBorder="1" applyAlignment="1">
      <alignment horizontal="left" vertical="center"/>
    </xf>
    <xf numFmtId="0" fontId="116" fillId="3" borderId="42" xfId="0" quotePrefix="1" applyFont="1" applyFill="1" applyBorder="1" applyAlignment="1">
      <alignment horizontal="left" vertical="center"/>
    </xf>
    <xf numFmtId="12" fontId="116" fillId="3" borderId="42" xfId="0" quotePrefix="1" applyNumberFormat="1" applyFont="1" applyFill="1" applyBorder="1" applyAlignment="1">
      <alignment horizontal="center" vertical="center"/>
    </xf>
    <xf numFmtId="0" fontId="116" fillId="3" borderId="42" xfId="0" applyFont="1" applyFill="1" applyBorder="1" applyAlignment="1">
      <alignment horizontal="center" vertical="center"/>
    </xf>
    <xf numFmtId="0" fontId="115" fillId="0" borderId="42" xfId="0" applyFont="1" applyBorder="1" applyAlignment="1">
      <alignment horizontal="left" vertical="center"/>
    </xf>
    <xf numFmtId="0" fontId="116" fillId="0" borderId="42" xfId="0" applyFont="1" applyBorder="1" applyAlignment="1">
      <alignment horizontal="left" vertical="center"/>
    </xf>
    <xf numFmtId="0" fontId="116" fillId="0" borderId="42" xfId="0" quotePrefix="1" applyFont="1" applyBorder="1" applyAlignment="1">
      <alignment horizontal="left" vertical="center"/>
    </xf>
    <xf numFmtId="12" fontId="116" fillId="0" borderId="42" xfId="0" quotePrefix="1" applyNumberFormat="1" applyFont="1" applyBorder="1" applyAlignment="1">
      <alignment horizontal="center" vertical="center"/>
    </xf>
    <xf numFmtId="0" fontId="116" fillId="0" borderId="42" xfId="0" applyFont="1" applyBorder="1" applyAlignment="1">
      <alignment horizontal="center" vertical="center"/>
    </xf>
    <xf numFmtId="12" fontId="116" fillId="0" borderId="42" xfId="0" applyNumberFormat="1" applyFont="1" applyBorder="1" applyAlignment="1">
      <alignment horizontal="center" vertical="center"/>
    </xf>
    <xf numFmtId="177" fontId="116" fillId="0" borderId="42" xfId="0" applyNumberFormat="1" applyFont="1" applyBorder="1" applyAlignment="1">
      <alignment horizontal="center" vertical="center"/>
    </xf>
    <xf numFmtId="178" fontId="116" fillId="0" borderId="42" xfId="0" applyNumberFormat="1" applyFont="1" applyBorder="1" applyAlignment="1">
      <alignment horizontal="center" vertical="center"/>
    </xf>
    <xf numFmtId="12" fontId="116" fillId="3" borderId="42" xfId="0" applyNumberFormat="1" applyFont="1" applyFill="1" applyBorder="1" applyAlignment="1">
      <alignment horizontal="center" vertical="center"/>
    </xf>
    <xf numFmtId="0" fontId="117" fillId="3" borderId="42" xfId="0" applyFont="1" applyFill="1" applyBorder="1" applyAlignment="1">
      <alignment horizontal="left" vertical="center"/>
    </xf>
    <xf numFmtId="0" fontId="116" fillId="47" borderId="42" xfId="0" applyFont="1" applyFill="1" applyBorder="1" applyAlignment="1">
      <alignment horizontal="center" vertical="center"/>
    </xf>
    <xf numFmtId="179" fontId="116" fillId="0" borderId="42" xfId="0" applyNumberFormat="1" applyFont="1" applyBorder="1" applyAlignment="1">
      <alignment horizontal="center" vertical="center"/>
    </xf>
    <xf numFmtId="0" fontId="116" fillId="50" borderId="42" xfId="0" applyFont="1" applyFill="1" applyBorder="1" applyAlignment="1">
      <alignment horizontal="left" vertical="center"/>
    </xf>
    <xf numFmtId="12" fontId="116" fillId="50" borderId="42" xfId="0" applyNumberFormat="1" applyFont="1" applyFill="1" applyBorder="1" applyAlignment="1">
      <alignment horizontal="center" vertical="center"/>
    </xf>
    <xf numFmtId="0" fontId="116" fillId="51" borderId="42" xfId="0" applyFont="1" applyFill="1" applyBorder="1" applyAlignment="1">
      <alignment horizontal="center" vertical="center"/>
    </xf>
    <xf numFmtId="0" fontId="116" fillId="52" borderId="42" xfId="0" applyFont="1" applyFill="1" applyBorder="1" applyAlignment="1">
      <alignment horizontal="center" vertical="center"/>
    </xf>
    <xf numFmtId="0" fontId="118" fillId="48" borderId="46" xfId="0" applyFont="1" applyFill="1" applyBorder="1"/>
    <xf numFmtId="0" fontId="118" fillId="47" borderId="45" xfId="0" applyFont="1" applyFill="1" applyBorder="1" applyAlignment="1">
      <alignment horizontal="center"/>
    </xf>
    <xf numFmtId="12" fontId="118" fillId="47" borderId="45" xfId="0" applyNumberFormat="1" applyFont="1" applyFill="1" applyBorder="1" applyAlignment="1">
      <alignment horizontal="center"/>
    </xf>
    <xf numFmtId="178" fontId="118" fillId="47" borderId="10" xfId="0" applyNumberFormat="1" applyFont="1" applyFill="1" applyBorder="1" applyAlignment="1">
      <alignment horizontal="center" vertical="center"/>
    </xf>
    <xf numFmtId="0" fontId="118" fillId="47" borderId="10" xfId="0" applyFont="1" applyFill="1" applyBorder="1" applyAlignment="1">
      <alignment horizontal="center" vertical="center"/>
    </xf>
    <xf numFmtId="0" fontId="116" fillId="50" borderId="42" xfId="0" applyFont="1" applyFill="1" applyBorder="1" applyAlignment="1">
      <alignment horizontal="left" vertical="center" wrapText="1"/>
    </xf>
    <xf numFmtId="0" fontId="95" fillId="49" borderId="42" xfId="0" applyFont="1" applyFill="1" applyBorder="1" applyAlignment="1">
      <alignment horizontal="center" vertical="center" wrapText="1"/>
    </xf>
    <xf numFmtId="0" fontId="118" fillId="49" borderId="42" xfId="0" applyFont="1" applyFill="1" applyBorder="1" applyAlignment="1">
      <alignment horizontal="left" vertical="center" wrapText="1"/>
    </xf>
    <xf numFmtId="0" fontId="118" fillId="49" borderId="42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30" xfId="0" applyFont="1" applyBorder="1" applyAlignment="1">
      <alignment horizontal="center" vertical="center" wrapText="1"/>
    </xf>
    <xf numFmtId="0" fontId="30" fillId="0" borderId="49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30" fillId="0" borderId="47" xfId="0" applyFont="1" applyBorder="1" applyAlignment="1">
      <alignment horizontal="center" vertical="center" wrapText="1"/>
    </xf>
    <xf numFmtId="0" fontId="37" fillId="3" borderId="43" xfId="0" applyFont="1" applyFill="1" applyBorder="1" applyAlignment="1">
      <alignment horizontal="center" vertical="center" wrapText="1"/>
    </xf>
    <xf numFmtId="0" fontId="37" fillId="3" borderId="40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24" fillId="2" borderId="42" xfId="0" applyFont="1" applyFill="1" applyBorder="1" applyAlignment="1">
      <alignment horizontal="center" vertical="center" wrapText="1"/>
    </xf>
    <xf numFmtId="1" fontId="58" fillId="0" borderId="42" xfId="0" applyNumberFormat="1" applyFont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0" fontId="86" fillId="2" borderId="0" xfId="0" applyFont="1" applyFill="1" applyAlignment="1">
      <alignment horizontal="left" vertical="center"/>
    </xf>
    <xf numFmtId="0" fontId="42" fillId="2" borderId="48" xfId="0" quotePrefix="1" applyFont="1" applyFill="1" applyBorder="1" applyAlignment="1">
      <alignment horizontal="center" vertical="center" wrapText="1"/>
    </xf>
    <xf numFmtId="0" fontId="42" fillId="2" borderId="29" xfId="0" quotePrefix="1" applyFont="1" applyFill="1" applyBorder="1" applyAlignment="1">
      <alignment horizontal="center" vertical="center" wrapText="1"/>
    </xf>
    <xf numFmtId="0" fontId="42" fillId="2" borderId="30" xfId="0" quotePrefix="1" applyFont="1" applyFill="1" applyBorder="1" applyAlignment="1">
      <alignment horizontal="center" vertical="center" wrapText="1"/>
    </xf>
    <xf numFmtId="0" fontId="42" fillId="2" borderId="49" xfId="0" quotePrefix="1" applyFont="1" applyFill="1" applyBorder="1" applyAlignment="1">
      <alignment horizontal="center" vertical="center" wrapText="1"/>
    </xf>
    <xf numFmtId="0" fontId="42" fillId="2" borderId="0" xfId="0" quotePrefix="1" applyFont="1" applyFill="1" applyAlignment="1">
      <alignment horizontal="center" vertical="center" wrapText="1"/>
    </xf>
    <xf numFmtId="0" fontId="42" fillId="2" borderId="37" xfId="0" quotePrefix="1" applyFont="1" applyFill="1" applyBorder="1" applyAlignment="1">
      <alignment horizontal="center" vertical="center" wrapText="1"/>
    </xf>
    <xf numFmtId="0" fontId="42" fillId="2" borderId="46" xfId="0" quotePrefix="1" applyFont="1" applyFill="1" applyBorder="1" applyAlignment="1">
      <alignment horizontal="center" vertical="center" wrapText="1"/>
    </xf>
    <xf numFmtId="0" fontId="42" fillId="2" borderId="45" xfId="0" quotePrefix="1" applyFont="1" applyFill="1" applyBorder="1" applyAlignment="1">
      <alignment horizontal="center" vertical="center" wrapText="1"/>
    </xf>
    <xf numFmtId="0" fontId="42" fillId="2" borderId="47" xfId="0" quotePrefix="1" applyFont="1" applyFill="1" applyBorder="1" applyAlignment="1">
      <alignment horizontal="center" vertical="center" wrapText="1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8" fillId="0" borderId="42" xfId="0" applyFont="1" applyBorder="1" applyAlignment="1">
      <alignment horizontal="left" vertical="center" wrapText="1"/>
    </xf>
    <xf numFmtId="12" fontId="42" fillId="0" borderId="43" xfId="0" quotePrefix="1" applyNumberFormat="1" applyFont="1" applyBorder="1" applyAlignment="1">
      <alignment horizontal="center" vertical="center" wrapText="1"/>
    </xf>
    <xf numFmtId="12" fontId="42" fillId="0" borderId="40" xfId="0" quotePrefix="1" applyNumberFormat="1" applyFont="1" applyBorder="1" applyAlignment="1">
      <alignment horizontal="center" vertical="center" wrapText="1"/>
    </xf>
    <xf numFmtId="12" fontId="42" fillId="0" borderId="41" xfId="0" quotePrefix="1" applyNumberFormat="1" applyFont="1" applyBorder="1" applyAlignment="1">
      <alignment horizontal="center" vertical="center" wrapText="1"/>
    </xf>
    <xf numFmtId="12" fontId="42" fillId="0" borderId="43" xfId="0" quotePrefix="1" applyNumberFormat="1" applyFont="1" applyBorder="1" applyAlignment="1">
      <alignment horizontal="left" vertical="center" wrapText="1"/>
    </xf>
    <xf numFmtId="12" fontId="42" fillId="0" borderId="40" xfId="0" quotePrefix="1" applyNumberFormat="1" applyFont="1" applyBorder="1" applyAlignment="1">
      <alignment horizontal="left" vertical="center" wrapText="1"/>
    </xf>
    <xf numFmtId="12" fontId="42" fillId="0" borderId="41" xfId="0" quotePrefix="1" applyNumberFormat="1" applyFont="1" applyBorder="1" applyAlignment="1">
      <alignment horizontal="left" vertical="center" wrapText="1"/>
    </xf>
    <xf numFmtId="1" fontId="87" fillId="0" borderId="42" xfId="0" applyNumberFormat="1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39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42" fillId="10" borderId="42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0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5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9" borderId="42" xfId="0" applyFont="1" applyFill="1" applyBorder="1" applyAlignment="1">
      <alignment horizontal="left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1" fontId="58" fillId="0" borderId="15" xfId="0" applyNumberFormat="1" applyFont="1" applyBorder="1" applyAlignment="1">
      <alignment horizontal="center" vertical="center" wrapText="1"/>
    </xf>
    <xf numFmtId="1" fontId="58" fillId="0" borderId="12" xfId="0" applyNumberFormat="1" applyFont="1" applyBorder="1" applyAlignment="1">
      <alignment horizontal="center" vertical="center" wrapText="1"/>
    </xf>
    <xf numFmtId="1" fontId="58" fillId="0" borderId="13" xfId="0" applyNumberFormat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left" vertical="center" wrapText="1"/>
    </xf>
    <xf numFmtId="0" fontId="54" fillId="13" borderId="3" xfId="0" applyFont="1" applyFill="1" applyBorder="1" applyAlignment="1">
      <alignment horizontal="left" vertical="center" wrapText="1"/>
    </xf>
    <xf numFmtId="0" fontId="42" fillId="15" borderId="0" xfId="0" applyFont="1" applyFill="1" applyAlignment="1">
      <alignment horizontal="left"/>
    </xf>
    <xf numFmtId="0" fontId="42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6" fillId="0" borderId="39" xfId="1" applyNumberFormat="1" applyFont="1" applyBorder="1" applyAlignment="1">
      <alignment horizontal="center" vertical="center" wrapText="1"/>
    </xf>
    <xf numFmtId="1" fontId="46" fillId="0" borderId="42" xfId="1" applyNumberFormat="1" applyFont="1" applyBorder="1" applyAlignment="1">
      <alignment horizontal="center" vertical="center" wrapText="1"/>
    </xf>
    <xf numFmtId="1" fontId="46" fillId="0" borderId="35" xfId="1" applyNumberFormat="1" applyFont="1" applyBorder="1" applyAlignment="1">
      <alignment horizontal="center" vertical="center" wrapText="1"/>
    </xf>
    <xf numFmtId="1" fontId="46" fillId="0" borderId="10" xfId="1" applyNumberFormat="1" applyFont="1" applyBorder="1" applyAlignment="1">
      <alignment horizontal="center" vertical="center" wrapText="1"/>
    </xf>
    <xf numFmtId="1" fontId="49" fillId="0" borderId="39" xfId="1" applyNumberFormat="1" applyFont="1" applyBorder="1" applyAlignment="1">
      <alignment horizontal="center" vertical="center" wrapText="1"/>
    </xf>
    <xf numFmtId="1" fontId="49" fillId="0" borderId="42" xfId="1" applyNumberFormat="1" applyFont="1" applyBorder="1" applyAlignment="1">
      <alignment horizontal="center" vertical="center" wrapText="1"/>
    </xf>
    <xf numFmtId="1" fontId="49" fillId="0" borderId="35" xfId="1" applyNumberFormat="1" applyFont="1" applyBorder="1" applyAlignment="1">
      <alignment horizontal="center" vertical="center" wrapText="1"/>
    </xf>
    <xf numFmtId="1" fontId="49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6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43" fillId="2" borderId="0" xfId="0" applyFont="1" applyFill="1" applyAlignment="1">
      <alignment horizontal="left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1" fillId="2" borderId="13" xfId="0" quotePrefix="1" applyFont="1" applyFill="1" applyBorder="1" applyAlignment="1">
      <alignment horizontal="center" vertical="center" wrapText="1"/>
    </xf>
    <xf numFmtId="0" fontId="51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8" fillId="9" borderId="14" xfId="0" applyFont="1" applyFill="1" applyBorder="1" applyAlignment="1">
      <alignment horizontal="left" vertical="center" wrapText="1"/>
    </xf>
    <xf numFmtId="12" fontId="37" fillId="0" borderId="15" xfId="0" quotePrefix="1" applyNumberFormat="1" applyFont="1" applyBorder="1" applyAlignment="1">
      <alignment horizontal="center" vertical="center" wrapText="1"/>
    </xf>
    <xf numFmtId="12" fontId="37" fillId="0" borderId="12" xfId="0" quotePrefix="1" applyNumberFormat="1" applyFont="1" applyBorder="1" applyAlignment="1">
      <alignment horizontal="center" vertical="center" wrapText="1"/>
    </xf>
    <xf numFmtId="12" fontId="37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59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2" fillId="5" borderId="43" xfId="2" applyNumberFormat="1" applyFont="1" applyFill="1" applyBorder="1" applyAlignment="1">
      <alignment horizontal="center" vertical="center" wrapText="1"/>
    </xf>
    <xf numFmtId="1" fontId="42" fillId="5" borderId="40" xfId="2" applyNumberFormat="1" applyFont="1" applyFill="1" applyBorder="1" applyAlignment="1">
      <alignment horizontal="center" vertical="center" wrapText="1"/>
    </xf>
    <xf numFmtId="0" fontId="42" fillId="0" borderId="43" xfId="2" applyFont="1" applyBorder="1" applyAlignment="1">
      <alignment horizontal="center"/>
    </xf>
    <xf numFmtId="0" fontId="42" fillId="0" borderId="40" xfId="2" applyFont="1" applyBorder="1" applyAlignment="1">
      <alignment horizontal="center"/>
    </xf>
    <xf numFmtId="1" fontId="42" fillId="0" borderId="43" xfId="2" applyNumberFormat="1" applyFont="1" applyBorder="1" applyAlignment="1">
      <alignment horizontal="center" vertical="top" wrapText="1"/>
    </xf>
    <xf numFmtId="1" fontId="42" fillId="0" borderId="40" xfId="2" applyNumberFormat="1" applyFont="1" applyBorder="1" applyAlignment="1">
      <alignment horizontal="center" vertical="top" wrapText="1"/>
    </xf>
    <xf numFmtId="0" fontId="42" fillId="0" borderId="43" xfId="2" quotePrefix="1" applyFont="1" applyBorder="1" applyAlignment="1">
      <alignment horizontal="center" vertical="center" wrapText="1"/>
    </xf>
    <xf numFmtId="0" fontId="42" fillId="0" borderId="40" xfId="2" quotePrefix="1" applyFont="1" applyBorder="1" applyAlignment="1">
      <alignment horizontal="center" vertical="center" wrapText="1"/>
    </xf>
    <xf numFmtId="0" fontId="42" fillId="5" borderId="43" xfId="2" applyFont="1" applyFill="1" applyBorder="1" applyAlignment="1">
      <alignment horizontal="center" vertical="center" wrapText="1"/>
    </xf>
    <xf numFmtId="0" fontId="42" fillId="5" borderId="40" xfId="2" applyFont="1" applyFill="1" applyBorder="1" applyAlignment="1">
      <alignment horizontal="center" vertical="center" wrapText="1"/>
    </xf>
    <xf numFmtId="0" fontId="42" fillId="5" borderId="41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1" fontId="42" fillId="5" borderId="43" xfId="2" applyNumberFormat="1" applyFont="1" applyFill="1" applyBorder="1" applyAlignment="1">
      <alignment horizontal="center" wrapText="1"/>
    </xf>
    <xf numFmtId="1" fontId="42" fillId="5" borderId="40" xfId="2" applyNumberFormat="1" applyFont="1" applyFill="1" applyBorder="1" applyAlignment="1">
      <alignment horizontal="center" wrapText="1"/>
    </xf>
    <xf numFmtId="1" fontId="42" fillId="5" borderId="41" xfId="2" applyNumberFormat="1" applyFont="1" applyFill="1" applyBorder="1" applyAlignment="1">
      <alignment horizontal="center" wrapText="1"/>
    </xf>
    <xf numFmtId="0" fontId="42" fillId="5" borderId="39" xfId="2" applyFont="1" applyFill="1" applyBorder="1" applyAlignment="1">
      <alignment horizontal="center" vertical="center" wrapText="1"/>
    </xf>
    <xf numFmtId="0" fontId="42" fillId="5" borderId="10" xfId="2" applyFont="1" applyFill="1" applyBorder="1" applyAlignment="1">
      <alignment horizontal="center" vertical="center" wrapText="1"/>
    </xf>
    <xf numFmtId="1" fontId="42" fillId="0" borderId="43" xfId="2" applyNumberFormat="1" applyFont="1" applyBorder="1" applyAlignment="1">
      <alignment horizontal="center" wrapText="1"/>
    </xf>
    <xf numFmtId="1" fontId="42" fillId="0" borderId="40" xfId="2" applyNumberFormat="1" applyFont="1" applyBorder="1" applyAlignment="1">
      <alignment horizont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1" fontId="42" fillId="0" borderId="48" xfId="2" applyNumberFormat="1" applyFont="1" applyBorder="1" applyAlignment="1">
      <alignment horizontal="center" vertical="top" wrapText="1"/>
    </xf>
    <xf numFmtId="1" fontId="42" fillId="0" borderId="29" xfId="2" applyNumberFormat="1" applyFont="1" applyBorder="1" applyAlignment="1">
      <alignment horizontal="center" vertical="top" wrapText="1"/>
    </xf>
    <xf numFmtId="1" fontId="42" fillId="0" borderId="46" xfId="2" applyNumberFormat="1" applyFont="1" applyBorder="1" applyAlignment="1">
      <alignment horizontal="center" vertical="top" wrapText="1"/>
    </xf>
    <xf numFmtId="1" fontId="42" fillId="0" borderId="45" xfId="2" applyNumberFormat="1" applyFont="1" applyBorder="1" applyAlignment="1">
      <alignment horizontal="center" vertical="top" wrapText="1"/>
    </xf>
    <xf numFmtId="1" fontId="42" fillId="0" borderId="43" xfId="2" applyNumberFormat="1" applyFont="1" applyBorder="1" applyAlignment="1">
      <alignment horizontal="center"/>
    </xf>
    <xf numFmtId="1" fontId="42" fillId="0" borderId="41" xfId="2" applyNumberFormat="1" applyFont="1" applyBorder="1" applyAlignment="1">
      <alignment horizontal="center"/>
    </xf>
    <xf numFmtId="1" fontId="42" fillId="0" borderId="40" xfId="2" applyNumberFormat="1" applyFont="1" applyBorder="1" applyAlignment="1">
      <alignment horizontal="center"/>
    </xf>
    <xf numFmtId="1" fontId="42" fillId="5" borderId="41" xfId="2" applyNumberFormat="1" applyFont="1" applyFill="1" applyBorder="1" applyAlignment="1">
      <alignment horizontal="center" vertical="center" wrapText="1"/>
    </xf>
    <xf numFmtId="1" fontId="41" fillId="0" borderId="43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0" fontId="42" fillId="0" borderId="43" xfId="2" quotePrefix="1" applyFont="1" applyBorder="1" applyAlignment="1">
      <alignment horizontal="center" wrapText="1"/>
    </xf>
    <xf numFmtId="0" fontId="42" fillId="0" borderId="40" xfId="2" quotePrefix="1" applyFont="1" applyBorder="1" applyAlignment="1">
      <alignment horizontal="center" wrapText="1"/>
    </xf>
    <xf numFmtId="0" fontId="42" fillId="0" borderId="41" xfId="2" quotePrefix="1" applyFont="1" applyBorder="1" applyAlignment="1">
      <alignment horizontal="center" wrapText="1"/>
    </xf>
    <xf numFmtId="1" fontId="39" fillId="5" borderId="43" xfId="2" applyNumberFormat="1" applyFont="1" applyFill="1" applyBorder="1" applyAlignment="1">
      <alignment horizontal="center" vertical="center" wrapText="1"/>
    </xf>
    <xf numFmtId="1" fontId="39" fillId="5" borderId="40" xfId="2" applyNumberFormat="1" applyFont="1" applyFill="1" applyBorder="1" applyAlignment="1">
      <alignment horizontal="center" vertical="center" wrapText="1"/>
    </xf>
    <xf numFmtId="1" fontId="39" fillId="5" borderId="41" xfId="2" applyNumberFormat="1" applyFont="1" applyFill="1" applyBorder="1" applyAlignment="1">
      <alignment horizontal="center" vertical="center" wrapText="1"/>
    </xf>
    <xf numFmtId="0" fontId="39" fillId="5" borderId="43" xfId="2" applyFont="1" applyFill="1" applyBorder="1" applyAlignment="1">
      <alignment horizontal="center" vertical="center" wrapText="1"/>
    </xf>
    <xf numFmtId="0" fontId="39" fillId="5" borderId="40" xfId="2" applyFont="1" applyFill="1" applyBorder="1" applyAlignment="1">
      <alignment horizontal="center" vertical="center" wrapText="1"/>
    </xf>
    <xf numFmtId="0" fontId="39" fillId="5" borderId="41" xfId="2" applyFont="1" applyFill="1" applyBorder="1" applyAlignment="1">
      <alignment horizontal="center" vertical="center" wrapText="1"/>
    </xf>
    <xf numFmtId="0" fontId="41" fillId="0" borderId="15" xfId="2" applyFont="1" applyBorder="1" applyAlignment="1">
      <alignment horizontal="center" vertical="center" wrapText="1"/>
    </xf>
    <xf numFmtId="0" fontId="41" fillId="0" borderId="12" xfId="2" applyFont="1" applyBorder="1" applyAlignment="1">
      <alignment horizontal="center" vertical="center" wrapText="1"/>
    </xf>
    <xf numFmtId="0" fontId="41" fillId="0" borderId="13" xfId="2" applyFont="1" applyBorder="1" applyAlignment="1">
      <alignment horizontal="center" vertical="center" wrapText="1"/>
    </xf>
    <xf numFmtId="0" fontId="39" fillId="5" borderId="15" xfId="2" applyFont="1" applyFill="1" applyBorder="1" applyAlignment="1">
      <alignment horizontal="center" vertical="center" wrapText="1"/>
    </xf>
    <xf numFmtId="0" fontId="39" fillId="5" borderId="13" xfId="2" applyFont="1" applyFill="1" applyBorder="1" applyAlignment="1">
      <alignment horizontal="center" vertical="center" wrapText="1"/>
    </xf>
    <xf numFmtId="1" fontId="39" fillId="0" borderId="15" xfId="2" applyNumberFormat="1" applyFont="1" applyBorder="1" applyAlignment="1">
      <alignment horizontal="center" vertical="center" wrapText="1"/>
    </xf>
    <xf numFmtId="1" fontId="39" fillId="0" borderId="40" xfId="2" applyNumberFormat="1" applyFont="1" applyBorder="1" applyAlignment="1">
      <alignment horizontal="center" vertical="center" wrapText="1"/>
    </xf>
    <xf numFmtId="1" fontId="39" fillId="0" borderId="12" xfId="2" applyNumberFormat="1" applyFont="1" applyBorder="1" applyAlignment="1">
      <alignment horizontal="center" vertical="center" wrapText="1"/>
    </xf>
    <xf numFmtId="1" fontId="39" fillId="0" borderId="13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horizontal="center" vertical="center" wrapText="1"/>
    </xf>
    <xf numFmtId="0" fontId="39" fillId="0" borderId="15" xfId="2" applyFont="1" applyBorder="1" applyAlignment="1">
      <alignment horizontal="center"/>
    </xf>
    <xf numFmtId="0" fontId="39" fillId="0" borderId="40" xfId="2" applyFont="1" applyBorder="1" applyAlignment="1">
      <alignment horizontal="center"/>
    </xf>
    <xf numFmtId="0" fontId="39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39" fillId="0" borderId="15" xfId="2" applyFont="1" applyBorder="1" applyAlignment="1">
      <alignment horizontal="left"/>
    </xf>
    <xf numFmtId="0" fontId="39" fillId="0" borderId="40" xfId="2" applyFont="1" applyBorder="1" applyAlignment="1">
      <alignment horizontal="left"/>
    </xf>
    <xf numFmtId="0" fontId="39" fillId="0" borderId="12" xfId="2" applyFont="1" applyBorder="1" applyAlignment="1">
      <alignment horizontal="left"/>
    </xf>
    <xf numFmtId="0" fontId="42" fillId="0" borderId="15" xfId="2" applyFont="1" applyBorder="1" applyAlignment="1">
      <alignment horizontal="center"/>
    </xf>
    <xf numFmtId="0" fontId="42" fillId="0" borderId="12" xfId="2" applyFont="1" applyBorder="1" applyAlignment="1">
      <alignment horizontal="center"/>
    </xf>
    <xf numFmtId="1" fontId="39" fillId="0" borderId="15" xfId="2" applyNumberFormat="1" applyFont="1" applyBorder="1" applyAlignment="1">
      <alignment horizontal="center"/>
    </xf>
    <xf numFmtId="1" fontId="39" fillId="0" borderId="40" xfId="2" applyNumberFormat="1" applyFont="1" applyBorder="1" applyAlignment="1">
      <alignment horizontal="center"/>
    </xf>
    <xf numFmtId="1" fontId="39" fillId="0" borderId="12" xfId="2" applyNumberFormat="1" applyFont="1" applyBorder="1" applyAlignment="1">
      <alignment horizontal="center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/>
    </xf>
    <xf numFmtId="1" fontId="39" fillId="5" borderId="40" xfId="2" applyNumberFormat="1" applyFont="1" applyFill="1" applyBorder="1" applyAlignment="1">
      <alignment horizontal="center" vertical="center"/>
    </xf>
    <xf numFmtId="1" fontId="39" fillId="5" borderId="13" xfId="2" applyNumberFormat="1" applyFont="1" applyFill="1" applyBorder="1" applyAlignment="1">
      <alignment horizontal="center" vertical="center"/>
    </xf>
    <xf numFmtId="1" fontId="40" fillId="0" borderId="14" xfId="2" applyNumberFormat="1" applyFont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92" fillId="0" borderId="43" xfId="0" applyFont="1" applyBorder="1" applyAlignment="1">
      <alignment horizontal="center"/>
    </xf>
    <xf numFmtId="0" fontId="92" fillId="0" borderId="40" xfId="0" applyFont="1" applyBorder="1" applyAlignment="1">
      <alignment horizontal="center"/>
    </xf>
    <xf numFmtId="0" fontId="92" fillId="0" borderId="41" xfId="0" applyFont="1" applyBorder="1" applyAlignment="1">
      <alignment horizontal="center"/>
    </xf>
    <xf numFmtId="14" fontId="92" fillId="0" borderId="29" xfId="0" applyNumberFormat="1" applyFont="1" applyBorder="1" applyAlignment="1">
      <alignment horizontal="center"/>
    </xf>
    <xf numFmtId="14" fontId="92" fillId="0" borderId="30" xfId="0" applyNumberFormat="1" applyFont="1" applyBorder="1" applyAlignment="1">
      <alignment horizontal="center"/>
    </xf>
    <xf numFmtId="0" fontId="92" fillId="0" borderId="0" xfId="0" applyFont="1" applyAlignment="1">
      <alignment horizontal="center" vertical="center"/>
    </xf>
    <xf numFmtId="0" fontId="118" fillId="47" borderId="45" xfId="0" applyFont="1" applyFill="1" applyBorder="1" applyAlignment="1">
      <alignment horizontal="center"/>
    </xf>
    <xf numFmtId="0" fontId="32" fillId="5" borderId="63" xfId="59" applyFont="1" applyFill="1" applyBorder="1" applyAlignment="1">
      <alignment horizontal="center" vertical="center"/>
    </xf>
    <xf numFmtId="0" fontId="111" fillId="5" borderId="63" xfId="59" applyFont="1" applyFill="1" applyBorder="1" applyAlignment="1">
      <alignment horizontal="left" vertical="center"/>
    </xf>
    <xf numFmtId="0" fontId="111" fillId="0" borderId="6" xfId="59" applyFont="1" applyBorder="1" applyAlignment="1">
      <alignment vertical="center"/>
    </xf>
    <xf numFmtId="0" fontId="111" fillId="0" borderId="6" xfId="59" applyFont="1" applyBorder="1" applyAlignment="1">
      <alignment horizontal="left" vertical="center"/>
    </xf>
    <xf numFmtId="0" fontId="111" fillId="0" borderId="63" xfId="59" applyFont="1" applyBorder="1" applyAlignment="1">
      <alignment horizontal="left" vertical="center" wrapText="1"/>
    </xf>
    <xf numFmtId="0" fontId="111" fillId="0" borderId="0" xfId="59" applyFont="1" applyAlignment="1">
      <alignment horizontal="left" vertical="center" wrapText="1"/>
    </xf>
    <xf numFmtId="0" fontId="111" fillId="0" borderId="63" xfId="59" applyFont="1" applyBorder="1" applyAlignment="1">
      <alignment horizontal="center" vertical="center"/>
    </xf>
    <xf numFmtId="0" fontId="111" fillId="0" borderId="63" xfId="59" applyFont="1" applyBorder="1" applyAlignment="1">
      <alignment vertical="center" wrapText="1"/>
    </xf>
    <xf numFmtId="0" fontId="113" fillId="0" borderId="63" xfId="59" applyFont="1" applyBorder="1" applyAlignment="1">
      <alignment vertical="center" wrapText="1"/>
    </xf>
    <xf numFmtId="0" fontId="119" fillId="49" borderId="42" xfId="0" applyFont="1" applyFill="1" applyBorder="1" applyAlignment="1">
      <alignment horizontal="left" vertical="center" wrapText="1"/>
    </xf>
    <xf numFmtId="0" fontId="119" fillId="49" borderId="42" xfId="0" applyFont="1" applyFill="1" applyBorder="1" applyAlignment="1">
      <alignment horizontal="center" vertical="center" wrapText="1"/>
    </xf>
    <xf numFmtId="0" fontId="120" fillId="49" borderId="42" xfId="0" applyFont="1" applyFill="1" applyBorder="1" applyAlignment="1">
      <alignment horizontal="center" vertical="center" wrapText="1"/>
    </xf>
    <xf numFmtId="0" fontId="92" fillId="0" borderId="42" xfId="0" applyFont="1" applyBorder="1" applyAlignment="1">
      <alignment vertical="center" wrapText="1"/>
    </xf>
    <xf numFmtId="0" fontId="92" fillId="3" borderId="42" xfId="0" applyFont="1" applyFill="1" applyBorder="1" applyAlignment="1">
      <alignment horizontal="left" vertical="center"/>
    </xf>
    <xf numFmtId="0" fontId="121" fillId="3" borderId="42" xfId="0" applyFont="1" applyFill="1" applyBorder="1" applyAlignment="1">
      <alignment horizontal="left" vertical="center"/>
    </xf>
    <xf numFmtId="0" fontId="121" fillId="3" borderId="42" xfId="0" quotePrefix="1" applyFont="1" applyFill="1" applyBorder="1" applyAlignment="1">
      <alignment horizontal="left" vertical="center"/>
    </xf>
    <xf numFmtId="12" fontId="121" fillId="3" borderId="42" xfId="0" quotePrefix="1" applyNumberFormat="1" applyFont="1" applyFill="1" applyBorder="1" applyAlignment="1">
      <alignment horizontal="center" vertical="center"/>
    </xf>
    <xf numFmtId="0" fontId="121" fillId="3" borderId="42" xfId="0" applyFont="1" applyFill="1" applyBorder="1" applyAlignment="1">
      <alignment horizontal="center" vertical="center"/>
    </xf>
    <xf numFmtId="179" fontId="121" fillId="3" borderId="42" xfId="0" applyNumberFormat="1" applyFont="1" applyFill="1" applyBorder="1" applyAlignment="1">
      <alignment horizontal="center" vertical="center"/>
    </xf>
    <xf numFmtId="179" fontId="122" fillId="3" borderId="42" xfId="0" applyNumberFormat="1" applyFont="1" applyFill="1" applyBorder="1" applyAlignment="1">
      <alignment horizontal="center" vertical="center"/>
    </xf>
    <xf numFmtId="178" fontId="121" fillId="3" borderId="42" xfId="0" applyNumberFormat="1" applyFont="1" applyFill="1" applyBorder="1" applyAlignment="1">
      <alignment horizontal="center" vertical="center"/>
    </xf>
    <xf numFmtId="0" fontId="122" fillId="3" borderId="42" xfId="0" applyFont="1" applyFill="1" applyBorder="1" applyAlignment="1">
      <alignment horizontal="center" vertical="center"/>
    </xf>
    <xf numFmtId="12" fontId="121" fillId="3" borderId="42" xfId="0" applyNumberFormat="1" applyFont="1" applyFill="1" applyBorder="1" applyAlignment="1">
      <alignment horizontal="center" vertical="center"/>
    </xf>
    <xf numFmtId="12" fontId="122" fillId="3" borderId="42" xfId="0" applyNumberFormat="1" applyFont="1" applyFill="1" applyBorder="1" applyAlignment="1">
      <alignment horizontal="center" vertical="center"/>
    </xf>
    <xf numFmtId="177" fontId="121" fillId="3" borderId="42" xfId="0" applyNumberFormat="1" applyFont="1" applyFill="1" applyBorder="1" applyAlignment="1">
      <alignment horizontal="center" vertical="center"/>
    </xf>
    <xf numFmtId="178" fontId="122" fillId="3" borderId="42" xfId="0" applyNumberFormat="1" applyFont="1" applyFill="1" applyBorder="1" applyAlignment="1">
      <alignment horizontal="center" vertical="center"/>
    </xf>
    <xf numFmtId="0" fontId="94" fillId="3" borderId="42" xfId="0" applyFont="1" applyFill="1" applyBorder="1" applyAlignment="1">
      <alignment horizontal="left" vertical="center"/>
    </xf>
    <xf numFmtId="0" fontId="92" fillId="3" borderId="0" xfId="0" applyFont="1" applyFill="1" applyAlignment="1">
      <alignment horizontal="center" vertical="center"/>
    </xf>
    <xf numFmtId="0" fontId="92" fillId="3" borderId="0" xfId="0" applyFont="1" applyFill="1" applyAlignment="1">
      <alignment horizontal="center" vertical="center"/>
    </xf>
    <xf numFmtId="0" fontId="121" fillId="47" borderId="42" xfId="0" applyFont="1" applyFill="1" applyBorder="1" applyAlignment="1">
      <alignment horizontal="center" vertical="center"/>
    </xf>
    <xf numFmtId="177" fontId="121" fillId="47" borderId="42" xfId="0" applyNumberFormat="1" applyFont="1" applyFill="1" applyBorder="1" applyAlignment="1">
      <alignment horizontal="center" vertical="center"/>
    </xf>
    <xf numFmtId="179" fontId="121" fillId="47" borderId="42" xfId="0" applyNumberFormat="1" applyFont="1" applyFill="1" applyBorder="1" applyAlignment="1">
      <alignment horizontal="center" vertical="center"/>
    </xf>
    <xf numFmtId="0" fontId="92" fillId="0" borderId="42" xfId="0" applyFont="1" applyBorder="1" applyAlignment="1">
      <alignment horizontal="left" vertical="center"/>
    </xf>
    <xf numFmtId="0" fontId="121" fillId="50" borderId="42" xfId="0" applyFont="1" applyFill="1" applyBorder="1" applyAlignment="1">
      <alignment horizontal="left" vertical="center"/>
    </xf>
    <xf numFmtId="12" fontId="121" fillId="50" borderId="42" xfId="0" applyNumberFormat="1" applyFont="1" applyFill="1" applyBorder="1" applyAlignment="1">
      <alignment horizontal="center" vertical="center"/>
    </xf>
    <xf numFmtId="0" fontId="121" fillId="51" borderId="42" xfId="0" applyFont="1" applyFill="1" applyBorder="1" applyAlignment="1">
      <alignment horizontal="center" vertical="center"/>
    </xf>
    <xf numFmtId="0" fontId="121" fillId="54" borderId="42" xfId="0" applyFont="1" applyFill="1" applyBorder="1" applyAlignment="1">
      <alignment horizontal="center" vertical="center"/>
    </xf>
    <xf numFmtId="0" fontId="121" fillId="52" borderId="42" xfId="0" applyFont="1" applyFill="1" applyBorder="1" applyAlignment="1">
      <alignment horizontal="center" vertical="center"/>
    </xf>
    <xf numFmtId="0" fontId="95" fillId="48" borderId="46" xfId="0" applyFont="1" applyFill="1" applyBorder="1"/>
    <xf numFmtId="0" fontId="95" fillId="47" borderId="45" xfId="0" applyFont="1" applyFill="1" applyBorder="1" applyAlignment="1">
      <alignment horizontal="center"/>
    </xf>
    <xf numFmtId="12" fontId="95" fillId="47" borderId="45" xfId="0" applyNumberFormat="1" applyFont="1" applyFill="1" applyBorder="1" applyAlignment="1">
      <alignment horizontal="center"/>
    </xf>
    <xf numFmtId="0" fontId="95" fillId="47" borderId="45" xfId="0" applyFont="1" applyFill="1" applyBorder="1" applyAlignment="1">
      <alignment horizontal="center"/>
    </xf>
    <xf numFmtId="178" fontId="95" fillId="47" borderId="10" xfId="0" applyNumberFormat="1" applyFont="1" applyFill="1" applyBorder="1" applyAlignment="1">
      <alignment horizontal="center" vertical="center"/>
    </xf>
    <xf numFmtId="0" fontId="95" fillId="47" borderId="10" xfId="0" applyFont="1" applyFill="1" applyBorder="1" applyAlignment="1">
      <alignment horizontal="center" vertic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1.png"/><Relationship Id="rId21" Type="http://schemas.openxmlformats.org/officeDocument/2006/relationships/image" Target="../media/image27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3.png"/><Relationship Id="rId2" Type="http://schemas.openxmlformats.org/officeDocument/2006/relationships/image" Target="../media/image10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10" Type="http://schemas.openxmlformats.org/officeDocument/2006/relationships/image" Target="../media/image17.png"/><Relationship Id="rId19" Type="http://schemas.openxmlformats.org/officeDocument/2006/relationships/image" Target="../media/image25.png"/><Relationship Id="rId4" Type="http://schemas.openxmlformats.org/officeDocument/2006/relationships/image" Target="../media/image12.png"/><Relationship Id="rId9" Type="http://schemas.openxmlformats.org/officeDocument/2006/relationships/image" Target="../media/image16.png"/><Relationship Id="rId14" Type="http://schemas.openxmlformats.org/officeDocument/2006/relationships/image" Target="../media/image2.png"/><Relationship Id="rId22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1.emf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0.emf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6.emf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968375</xdr:colOff>
      <xdr:row>104</xdr:row>
      <xdr:rowOff>206375</xdr:rowOff>
    </xdr:from>
    <xdr:to>
      <xdr:col>16</xdr:col>
      <xdr:colOff>523877</xdr:colOff>
      <xdr:row>136</xdr:row>
      <xdr:rowOff>793750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84968374-F6FF-76D8-1455-3442A7AB2500}"/>
            </a:ext>
          </a:extLst>
        </xdr:cNvPr>
        <xdr:cNvGrpSpPr/>
      </xdr:nvGrpSpPr>
      <xdr:grpSpPr>
        <a:xfrm>
          <a:off x="15001875" y="94154625"/>
          <a:ext cx="6413502" cy="6413500"/>
          <a:chOff x="16071068" y="63437264"/>
          <a:chExt cx="4090182" cy="3931741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5294A241-E8EC-4C74-971C-2D9AADB8812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871" r="34394"/>
          <a:stretch/>
        </xdr:blipFill>
        <xdr:spPr>
          <a:xfrm>
            <a:off x="16129000" y="65395474"/>
            <a:ext cx="4032250" cy="1973531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1182BF1-880D-48A4-93BA-7CFB4B8134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65694" r="2498"/>
          <a:stretch/>
        </xdr:blipFill>
        <xdr:spPr>
          <a:xfrm>
            <a:off x="16071068" y="63437264"/>
            <a:ext cx="2023094" cy="1958976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238125</xdr:colOff>
      <xdr:row>5</xdr:row>
      <xdr:rowOff>571499</xdr:rowOff>
    </xdr:from>
    <xdr:to>
      <xdr:col>16</xdr:col>
      <xdr:colOff>952500</xdr:colOff>
      <xdr:row>8</xdr:row>
      <xdr:rowOff>497155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31DECB-4C09-AF12-07E0-01BF26A52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71" r="34394"/>
        <a:stretch/>
      </xdr:blipFill>
      <xdr:spPr>
        <a:xfrm>
          <a:off x="17748250" y="2920999"/>
          <a:ext cx="4032250" cy="1973531"/>
        </a:xfrm>
        <a:prstGeom prst="rect">
          <a:avLst/>
        </a:prstGeom>
      </xdr:spPr>
    </xdr:pic>
    <xdr:clientData/>
  </xdr:twoCellAnchor>
  <xdr:twoCellAnchor editAs="oneCell">
    <xdr:from>
      <xdr:col>12</xdr:col>
      <xdr:colOff>206375</xdr:colOff>
      <xdr:row>3</xdr:row>
      <xdr:rowOff>158749</xdr:rowOff>
    </xdr:from>
    <xdr:to>
      <xdr:col>14</xdr:col>
      <xdr:colOff>133969</xdr:colOff>
      <xdr:row>6</xdr:row>
      <xdr:rowOff>127000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33C6914-ECBB-A19A-B486-C20589305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694" t="9238" r="2498"/>
        <a:stretch/>
      </xdr:blipFill>
      <xdr:spPr>
        <a:xfrm>
          <a:off x="17557750" y="1301749"/>
          <a:ext cx="2023094" cy="1778001"/>
        </a:xfrm>
        <a:prstGeom prst="rect">
          <a:avLst/>
        </a:prstGeom>
      </xdr:spPr>
    </xdr:pic>
    <xdr:clientData/>
  </xdr:twoCellAnchor>
  <xdr:twoCellAnchor editAs="oneCell">
    <xdr:from>
      <xdr:col>14</xdr:col>
      <xdr:colOff>222250</xdr:colOff>
      <xdr:row>3</xdr:row>
      <xdr:rowOff>238124</xdr:rowOff>
    </xdr:from>
    <xdr:to>
      <xdr:col>16</xdr:col>
      <xdr:colOff>940520</xdr:colOff>
      <xdr:row>6</xdr:row>
      <xdr:rowOff>126999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A42E52-8BA5-A249-C554-C1AFC0578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69125" y="1381124"/>
          <a:ext cx="1940645" cy="1698625"/>
        </a:xfrm>
        <a:prstGeom prst="rect">
          <a:avLst/>
        </a:prstGeom>
      </xdr:spPr>
    </xdr:pic>
    <xdr:clientData/>
  </xdr:twoCellAnchor>
  <xdr:twoCellAnchor editAs="oneCell">
    <xdr:from>
      <xdr:col>12</xdr:col>
      <xdr:colOff>730249</xdr:colOff>
      <xdr:row>104</xdr:row>
      <xdr:rowOff>396875</xdr:rowOff>
    </xdr:from>
    <xdr:to>
      <xdr:col>16</xdr:col>
      <xdr:colOff>560264</xdr:colOff>
      <xdr:row>131</xdr:row>
      <xdr:rowOff>285749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370E170-EFF3-474B-A629-353849567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03874" y="93900625"/>
          <a:ext cx="3147890" cy="2889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4152</xdr:colOff>
      <xdr:row>19</xdr:row>
      <xdr:rowOff>793750</xdr:rowOff>
    </xdr:from>
    <xdr:to>
      <xdr:col>5</xdr:col>
      <xdr:colOff>6350</xdr:colOff>
      <xdr:row>19</xdr:row>
      <xdr:rowOff>4953000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B110C77F-CCE9-4E17-91CE-21F7BD5D7379}"/>
            </a:ext>
          </a:extLst>
        </xdr:cNvPr>
        <xdr:cNvGrpSpPr/>
      </xdr:nvGrpSpPr>
      <xdr:grpSpPr>
        <a:xfrm>
          <a:off x="27850770" y="40499926"/>
          <a:ext cx="2198" cy="4159250"/>
          <a:chOff x="15826154" y="51288462"/>
          <a:chExt cx="4362506" cy="412770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36E5059-6001-0C66-3F5E-1C8DBBE332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5826154" y="51294812"/>
            <a:ext cx="1073205" cy="4083253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B50FD78-1A75-E818-5110-AE1C62129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6892954" y="51294812"/>
            <a:ext cx="1111307" cy="410230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8D79BF6B-EBD9-8E36-B048-3A2382A182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8023254" y="51288462"/>
            <a:ext cx="1092256" cy="412770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7F200C0A-CCB5-BD1B-C6D9-DBE068E639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9102754" y="51320212"/>
            <a:ext cx="1085906" cy="4089603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3475691</xdr:colOff>
      <xdr:row>0</xdr:row>
      <xdr:rowOff>97491</xdr:rowOff>
    </xdr:from>
    <xdr:to>
      <xdr:col>4</xdr:col>
      <xdr:colOff>2619553</xdr:colOff>
      <xdr:row>3</xdr:row>
      <xdr:rowOff>236053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02AE34-4B68-4A1D-AA04-772BC77F1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871" r="34394"/>
        <a:stretch/>
      </xdr:blipFill>
      <xdr:spPr>
        <a:xfrm>
          <a:off x="20620691" y="97491"/>
          <a:ext cx="4541362" cy="2249003"/>
        </a:xfrm>
        <a:prstGeom prst="rect">
          <a:avLst/>
        </a:prstGeom>
      </xdr:spPr>
    </xdr:pic>
    <xdr:clientData/>
  </xdr:twoCellAnchor>
  <xdr:twoCellAnchor editAs="oneCell">
    <xdr:from>
      <xdr:col>4</xdr:col>
      <xdr:colOff>2782794</xdr:colOff>
      <xdr:row>0</xdr:row>
      <xdr:rowOff>147918</xdr:rowOff>
    </xdr:from>
    <xdr:to>
      <xdr:col>4</xdr:col>
      <xdr:colOff>5061324</xdr:colOff>
      <xdr:row>3</xdr:row>
      <xdr:rowOff>270087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91A52C-FB91-4254-9430-21FE10FB4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5694" r="2498"/>
        <a:stretch/>
      </xdr:blipFill>
      <xdr:spPr>
        <a:xfrm>
          <a:off x="25325294" y="147918"/>
          <a:ext cx="2278530" cy="2232610"/>
        </a:xfrm>
        <a:prstGeom prst="rect">
          <a:avLst/>
        </a:prstGeom>
      </xdr:spPr>
    </xdr:pic>
    <xdr:clientData/>
  </xdr:twoCellAnchor>
  <xdr:twoCellAnchor editAs="oneCell">
    <xdr:from>
      <xdr:col>2</xdr:col>
      <xdr:colOff>4159250</xdr:colOff>
      <xdr:row>17</xdr:row>
      <xdr:rowOff>63500</xdr:rowOff>
    </xdr:from>
    <xdr:to>
      <xdr:col>3</xdr:col>
      <xdr:colOff>1740882</xdr:colOff>
      <xdr:row>17</xdr:row>
      <xdr:rowOff>4491338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BA3EB8-8AEB-4F6C-B71C-5755462F3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579" t="-426" r="579" b="49720"/>
        <a:stretch/>
      </xdr:blipFill>
      <xdr:spPr>
        <a:xfrm>
          <a:off x="15494000" y="27654250"/>
          <a:ext cx="3201382" cy="4427838"/>
        </a:xfrm>
        <a:prstGeom prst="rect">
          <a:avLst/>
        </a:prstGeom>
      </xdr:spPr>
    </xdr:pic>
    <xdr:clientData/>
  </xdr:twoCellAnchor>
  <xdr:twoCellAnchor>
    <xdr:from>
      <xdr:col>1</xdr:col>
      <xdr:colOff>539749</xdr:colOff>
      <xdr:row>19</xdr:row>
      <xdr:rowOff>79375</xdr:rowOff>
    </xdr:from>
    <xdr:to>
      <xdr:col>2</xdr:col>
      <xdr:colOff>4524374</xdr:colOff>
      <xdr:row>20</xdr:row>
      <xdr:rowOff>4699000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D2404170-7460-4EC1-8C82-E443392052EA}"/>
            </a:ext>
          </a:extLst>
        </xdr:cNvPr>
        <xdr:cNvGrpSpPr/>
      </xdr:nvGrpSpPr>
      <xdr:grpSpPr>
        <a:xfrm>
          <a:off x="6422837" y="39785551"/>
          <a:ext cx="9624919" cy="9411634"/>
          <a:chOff x="7286625" y="25066625"/>
          <a:chExt cx="4289400" cy="2573550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4F47FBB2-BF29-8834-7212-DA35FB56C0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286625" y="25093840"/>
            <a:ext cx="665096" cy="2519123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94ACD4F4-DD3E-04F5-B125-C272612D1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8016462" y="25107010"/>
            <a:ext cx="701237" cy="2524094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BDCD318C-ADF5-A4D7-E429-C90FA42E3E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8678676" y="25116081"/>
            <a:ext cx="669362" cy="2524094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B158CC5-5BF1-57C1-BB1F-E3B1948927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9386249" y="25070725"/>
            <a:ext cx="685761" cy="2521619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7F9E032D-69AA-2F81-FE21-FB7DDCC5CA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0163095" y="25076343"/>
            <a:ext cx="704779" cy="2531177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404DD954-E157-C2DB-5DB5-68CBB71E9A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0870665" y="25066625"/>
            <a:ext cx="705360" cy="25418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5288923</xdr:colOff>
      <xdr:row>22</xdr:row>
      <xdr:rowOff>79375</xdr:rowOff>
    </xdr:from>
    <xdr:to>
      <xdr:col>3</xdr:col>
      <xdr:colOff>630773</xdr:colOff>
      <xdr:row>22</xdr:row>
      <xdr:rowOff>3984625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83B5927-FF19-4E69-8A09-F010ED605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12516598" y="46874325"/>
          <a:ext cx="3905250" cy="66131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1145801</xdr:colOff>
      <xdr:row>0</xdr:row>
      <xdr:rowOff>322169</xdr:rowOff>
    </xdr:from>
    <xdr:to>
      <xdr:col>3</xdr:col>
      <xdr:colOff>3331472</xdr:colOff>
      <xdr:row>3</xdr:row>
      <xdr:rowOff>151115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A45428-784D-4BC0-852E-E5CF4C241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290801" y="322169"/>
          <a:ext cx="2185671" cy="1939387"/>
        </a:xfrm>
        <a:prstGeom prst="rect">
          <a:avLst/>
        </a:prstGeom>
      </xdr:spPr>
    </xdr:pic>
    <xdr:clientData/>
  </xdr:twoCellAnchor>
  <xdr:twoCellAnchor>
    <xdr:from>
      <xdr:col>5</xdr:col>
      <xdr:colOff>4152</xdr:colOff>
      <xdr:row>20</xdr:row>
      <xdr:rowOff>793750</xdr:rowOff>
    </xdr:from>
    <xdr:to>
      <xdr:col>5</xdr:col>
      <xdr:colOff>6350</xdr:colOff>
      <xdr:row>20</xdr:row>
      <xdr:rowOff>4953000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A9284581-192F-4C4C-ABAC-3ED5D6DEF93E}"/>
            </a:ext>
          </a:extLst>
        </xdr:cNvPr>
        <xdr:cNvGrpSpPr/>
      </xdr:nvGrpSpPr>
      <xdr:grpSpPr>
        <a:xfrm>
          <a:off x="27850770" y="45691985"/>
          <a:ext cx="2198" cy="3505200"/>
          <a:chOff x="15826154" y="51288462"/>
          <a:chExt cx="4362506" cy="4127705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4F11BA6E-23FD-9B3F-5F35-FFDC227A0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5826154" y="51294812"/>
            <a:ext cx="1073205" cy="4083253"/>
          </a:xfrm>
          <a:prstGeom prst="rect">
            <a:avLst/>
          </a:prstGeom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C8189393-7B35-645C-6F6F-A38291CC0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6892954" y="51294812"/>
            <a:ext cx="1111307" cy="4102304"/>
          </a:xfrm>
          <a:prstGeom prst="rect">
            <a:avLst/>
          </a:prstGeom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E139DB24-D158-D6A6-25F6-89B29B61C5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8023254" y="51288462"/>
            <a:ext cx="1092256" cy="4127705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ADE12B3E-B767-63F6-B670-DCAB9FD087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9102754" y="51320212"/>
            <a:ext cx="1085906" cy="4089603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5460999</xdr:colOff>
      <xdr:row>30</xdr:row>
      <xdr:rowOff>127000</xdr:rowOff>
    </xdr:from>
    <xdr:to>
      <xdr:col>2</xdr:col>
      <xdr:colOff>4217357</xdr:colOff>
      <xdr:row>30</xdr:row>
      <xdr:rowOff>3641912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FE09617-5705-4754-8C68-70856BCE4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275" t="13605" r="13995" b="8167"/>
        <a:stretch/>
      </xdr:blipFill>
      <xdr:spPr>
        <a:xfrm>
          <a:off x="11344087" y="69117882"/>
          <a:ext cx="4396652" cy="3514912"/>
        </a:xfrm>
        <a:prstGeom prst="rect">
          <a:avLst/>
        </a:prstGeom>
      </xdr:spPr>
    </xdr:pic>
    <xdr:clientData/>
  </xdr:twoCellAnchor>
  <xdr:twoCellAnchor editAs="oneCell">
    <xdr:from>
      <xdr:col>3</xdr:col>
      <xdr:colOff>1635124</xdr:colOff>
      <xdr:row>30</xdr:row>
      <xdr:rowOff>174625</xdr:rowOff>
    </xdr:from>
    <xdr:to>
      <xdr:col>4</xdr:col>
      <xdr:colOff>1772855</xdr:colOff>
      <xdr:row>30</xdr:row>
      <xdr:rowOff>3753971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1233B64-2A81-88DE-2381-4694CECE6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780124" y="69165507"/>
          <a:ext cx="5535231" cy="3579346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4381500</xdr:colOff>
      <xdr:row>33</xdr:row>
      <xdr:rowOff>47625</xdr:rowOff>
    </xdr:from>
    <xdr:to>
      <xdr:col>2</xdr:col>
      <xdr:colOff>1556647</xdr:colOff>
      <xdr:row>33</xdr:row>
      <xdr:rowOff>5134013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ED727A6-9904-4401-B7EE-3668EBEBD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55250" y="67024250"/>
          <a:ext cx="2826647" cy="5086388"/>
        </a:xfrm>
        <a:prstGeom prst="rect">
          <a:avLst/>
        </a:prstGeom>
      </xdr:spPr>
    </xdr:pic>
    <xdr:clientData/>
  </xdr:twoCellAnchor>
  <xdr:twoCellAnchor editAs="oneCell">
    <xdr:from>
      <xdr:col>3</xdr:col>
      <xdr:colOff>3976934</xdr:colOff>
      <xdr:row>33</xdr:row>
      <xdr:rowOff>47625</xdr:rowOff>
    </xdr:from>
    <xdr:to>
      <xdr:col>4</xdr:col>
      <xdr:colOff>1269999</xdr:colOff>
      <xdr:row>33</xdr:row>
      <xdr:rowOff>5184653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236D01D-9304-42A2-92D9-373F8C69B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121934" y="67024250"/>
          <a:ext cx="2690565" cy="5137028"/>
        </a:xfrm>
        <a:prstGeom prst="rect">
          <a:avLst/>
        </a:prstGeom>
      </xdr:spPr>
    </xdr:pic>
    <xdr:clientData/>
  </xdr:twoCellAnchor>
  <xdr:twoCellAnchor editAs="oneCell">
    <xdr:from>
      <xdr:col>3</xdr:col>
      <xdr:colOff>4855337</xdr:colOff>
      <xdr:row>33</xdr:row>
      <xdr:rowOff>2270124</xdr:rowOff>
    </xdr:from>
    <xdr:to>
      <xdr:col>4</xdr:col>
      <xdr:colOff>417827</xdr:colOff>
      <xdr:row>33</xdr:row>
      <xdr:rowOff>3230114</xdr:rowOff>
    </xdr:to>
    <xdr:pic>
      <xdr:nvPicPr>
        <xdr:cNvPr id="41" name="Picture 40" descr="Garment size and color code labels for retail clothing, fabric safe stickers">
          <a:extLst>
            <a:ext uri="{FF2B5EF4-FFF2-40B4-BE49-F238E27FC236}">
              <a16:creationId xmlns:a16="http://schemas.microsoft.com/office/drawing/2014/main" id="{BCB599A4-9507-4078-AC44-1F9E31BA5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22000337" y="69246749"/>
          <a:ext cx="959990" cy="959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4631764</xdr:colOff>
      <xdr:row>35</xdr:row>
      <xdr:rowOff>18676</xdr:rowOff>
    </xdr:from>
    <xdr:to>
      <xdr:col>3</xdr:col>
      <xdr:colOff>1028805</xdr:colOff>
      <xdr:row>36</xdr:row>
      <xdr:rowOff>74707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5C4EBAE-69CB-4650-BC21-CA052D190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155146" y="77862205"/>
          <a:ext cx="2018659" cy="1662208"/>
        </a:xfrm>
        <a:prstGeom prst="rect">
          <a:avLst/>
        </a:prstGeom>
      </xdr:spPr>
    </xdr:pic>
    <xdr:clientData/>
  </xdr:twoCellAnchor>
  <xdr:twoCellAnchor editAs="oneCell">
    <xdr:from>
      <xdr:col>2</xdr:col>
      <xdr:colOff>3884706</xdr:colOff>
      <xdr:row>37</xdr:row>
      <xdr:rowOff>18677</xdr:rowOff>
    </xdr:from>
    <xdr:to>
      <xdr:col>3</xdr:col>
      <xdr:colOff>1803213</xdr:colOff>
      <xdr:row>37</xdr:row>
      <xdr:rowOff>2412450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F87C5DC-4C7A-4F0E-970D-47074EF6F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408088" y="88040883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2</xdr:col>
      <xdr:colOff>3529853</xdr:colOff>
      <xdr:row>39</xdr:row>
      <xdr:rowOff>18677</xdr:rowOff>
    </xdr:from>
    <xdr:to>
      <xdr:col>3</xdr:col>
      <xdr:colOff>1909476</xdr:colOff>
      <xdr:row>39</xdr:row>
      <xdr:rowOff>2725728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14801EE-443B-4C5F-8180-AA737822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53235" y="91533383"/>
          <a:ext cx="4001241" cy="2707051"/>
        </a:xfrm>
        <a:prstGeom prst="rect">
          <a:avLst/>
        </a:prstGeom>
      </xdr:spPr>
    </xdr:pic>
    <xdr:clientData/>
  </xdr:twoCellAnchor>
  <xdr:oneCellAnchor>
    <xdr:from>
      <xdr:col>2</xdr:col>
      <xdr:colOff>4183529</xdr:colOff>
      <xdr:row>41</xdr:row>
      <xdr:rowOff>0</xdr:rowOff>
    </xdr:from>
    <xdr:ext cx="3623235" cy="203573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E0D93A9-DB05-42D0-9B14-F41414FFD94A}"/>
            </a:ext>
          </a:extLst>
        </xdr:cNvPr>
        <xdr:cNvSpPr txBox="1"/>
      </xdr:nvSpPr>
      <xdr:spPr>
        <a:xfrm>
          <a:off x="15706911" y="90879706"/>
          <a:ext cx="3623235" cy="203573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4000"/>
            <a:t>HERSCHEL</a:t>
          </a:r>
        </a:p>
        <a:p>
          <a:pPr algn="ctr"/>
          <a:r>
            <a:rPr lang="en-US" sz="4000"/>
            <a:t>SS25</a:t>
          </a:r>
          <a:r>
            <a:rPr lang="en-US" sz="4000" baseline="0"/>
            <a:t> S1 SMS</a:t>
          </a:r>
        </a:p>
        <a:p>
          <a:pPr algn="ctr"/>
          <a:r>
            <a:rPr lang="en-US" sz="4000" baseline="0"/>
            <a:t>PRODUCT</a:t>
          </a:r>
          <a:endParaRPr lang="en-US" sz="1400"/>
        </a:p>
      </xdr:txBody>
    </xdr:sp>
    <xdr:clientData/>
  </xdr:oneCellAnchor>
  <xdr:twoCellAnchor editAs="oneCell">
    <xdr:from>
      <xdr:col>2</xdr:col>
      <xdr:colOff>3772647</xdr:colOff>
      <xdr:row>47</xdr:row>
      <xdr:rowOff>8739</xdr:rowOff>
    </xdr:from>
    <xdr:to>
      <xdr:col>3</xdr:col>
      <xdr:colOff>1451681</xdr:colOff>
      <xdr:row>47</xdr:row>
      <xdr:rowOff>1755587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691E5A5-6DB8-418F-B520-E37E212B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296029" y="97966827"/>
          <a:ext cx="3300652" cy="17468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4%20(SS23)\1%20-%20SAMPLING\1.%20STYLE%20FILE\SPEC\SS24-S3\FULLSIZE-HSC_WOMEN'S_50423_Classic_Quarter_Zip_Women's_24S3-UPDATED%201-12-202.xlsx" TargetMode="External"/><Relationship Id="rId2" Type="http://schemas.microsoft.com/office/2019/04/relationships/externalLinkLongPath" Target="/Merchandising/CUSTOMERS/2%20-%20NEW%20FOLDER%20SYSTEM/CUSTOMERS/HERSCHEL/2024%20(SS23)/1%20-%20SAMPLING/1.%20STYLE%20FILE/SPEC/SS24-S3/FULLSIZE-HSC_WOMEN'S_50423_Classic_Quarter_Zip_Women's_24S3-UPDATED%201-12-202.xlsx?26AC5AD7" TargetMode="External"/><Relationship Id="rId1" Type="http://schemas.openxmlformats.org/officeDocument/2006/relationships/externalLinkPath" Target="file:///\\26AC5AD7\FULLSIZE-HSC_WOMEN'S_50423_Classic_Quarter_Zip_Women's_24S3-UPDATED%201-12-202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iao.ngo\AppData\Local\Microsoft\Windows\INetCache\Content.Outlook\YIYYRY5A\FULLSIZE-HSC_WOMEN'S-H06-JK01W-_50423_Classic_Quarter_Zip_Women's_24S3.xlsx" TargetMode="External"/><Relationship Id="rId1" Type="http://schemas.openxmlformats.org/officeDocument/2006/relationships/externalLinkPath" Target="file:///C:\Users\giao.ngo\AppData\Local\Microsoft\Windows\INetCache\Content.Outlook\YIYYRY5A\FULLSIZE-HSC_WOMEN'S-H06-JK01W-_50423_Classic_Quarter_Zip_Women's_24S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8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FLEECE/WOMEN/&#272;&#195;%20CHUY&#7874;N%20TN/H06-JK06W-CLASSIC%20QUARTER%20ZIP%20WOMEN'S%20blue%203.6.XLSX" TargetMode="External"/><Relationship Id="rId2" Type="http://schemas.microsoft.com/office/2019/04/relationships/externalLinkLongPath" Target="/sites/COMMERCIAL/Shared%20Documents/General/2-CUSTOMER-FOLDER/HERSCHEL/2-SS24/2-PRODUCTION/2-STYLE-FILE/CUTTING%20DOCKETS/SS24-S4/FLEECE/WOMEN/&#272;&#195;%20CHUY&#7874;N%20TN/H06-JK06W-CLASSIC%20QUARTER%20ZIP%20WOMEN'S%20blue%203.6.XLSX?E03FAD18" TargetMode="External"/><Relationship Id="rId1" Type="http://schemas.openxmlformats.org/officeDocument/2006/relationships/externalLinkPath" Target="file:///\\E03FAD18\H06-JK06W-CLASSIC%20QUARTER%20ZIP%20WOMEN'S%20blue%203.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Summary"/>
      <sheetName val="POM"/>
      <sheetName val="P2 Comments"/>
      <sheetName val="UA SUGGESTION"/>
      <sheetName val="Graded Measurements - HERSCHEL"/>
      <sheetName val="Colourways"/>
      <sheetName val="Fabric Details"/>
      <sheetName val="Trim Details"/>
      <sheetName val="Print Details"/>
      <sheetName val="2nd proto comments"/>
      <sheetName val="3rd proto comments"/>
    </sheetNames>
    <sheetDataSet>
      <sheetData sheetId="0">
        <row r="5">
          <cell r="B5" t="str">
            <v>2024 S3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POM"/>
      <sheetName val="P2 Comments"/>
      <sheetName val="DATPHULIEU-18-12-23"/>
      <sheetName val="ADD CO RUT-18-01-2024"/>
      <sheetName val="UA SUGGESTION"/>
      <sheetName val="Graded Measurements - HERSCHEL"/>
      <sheetName val="Colourways"/>
      <sheetName val="Fabric Details"/>
      <sheetName val="Trim Details"/>
      <sheetName val="Print Details"/>
      <sheetName val="2nd proto comments"/>
      <sheetName val="3rd proto comments"/>
    </sheetNames>
    <sheetDataSet>
      <sheetData sheetId="0">
        <row r="5">
          <cell r="B5" t="str">
            <v>2024 S3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ADD CO RUT-18-01-2024"/>
      <sheetName val="UA SUGGESTION"/>
      <sheetName val="UPC STICKER"/>
      <sheetName val="MER.QT-04.BM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159"/>
  <sheetViews>
    <sheetView view="pageBreakPreview" topLeftCell="A44" zoomScale="40" zoomScaleNormal="10" zoomScaleSheetLayoutView="40" zoomScalePageLayoutView="25" workbookViewId="0">
      <selection activeCell="D55" sqref="D55:Q55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5.36328125" style="49" customWidth="1"/>
    <col min="4" max="4" width="32.08984375" style="49" customWidth="1"/>
    <col min="5" max="5" width="25.1796875" style="49" customWidth="1"/>
    <col min="6" max="6" width="22.36328125" style="49" customWidth="1"/>
    <col min="7" max="7" width="20" style="50" customWidth="1"/>
    <col min="8" max="8" width="20" style="49" customWidth="1"/>
    <col min="9" max="9" width="22.54296875" style="49" customWidth="1"/>
    <col min="10" max="10" width="16" style="49" customWidth="1"/>
    <col min="11" max="11" width="17.54296875" style="49" customWidth="1"/>
    <col min="12" max="12" width="17.1796875" style="49" customWidth="1"/>
    <col min="13" max="13" width="16.54296875" style="49" customWidth="1"/>
    <col min="14" max="15" width="13.453125" style="49" customWidth="1"/>
    <col min="16" max="16" width="4" style="49" customWidth="1"/>
    <col min="17" max="17" width="24.36328125" style="49" customWidth="1"/>
    <col min="18" max="20" width="9.1796875" style="49"/>
    <col min="21" max="21" width="13.7265625" style="49" bestFit="1" customWidth="1"/>
    <col min="22" max="16384" width="9.1796875" style="49"/>
  </cols>
  <sheetData>
    <row r="1" spans="1:17" s="1" customFormat="1" ht="3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32" t="s">
        <v>73</v>
      </c>
      <c r="O1" s="432" t="s">
        <v>73</v>
      </c>
      <c r="P1" s="433" t="s">
        <v>74</v>
      </c>
      <c r="Q1" s="433"/>
    </row>
    <row r="2" spans="1:17" s="1" customFormat="1" ht="3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32" t="s">
        <v>75</v>
      </c>
      <c r="O2" s="432" t="s">
        <v>75</v>
      </c>
      <c r="P2" s="434" t="s">
        <v>76</v>
      </c>
      <c r="Q2" s="434"/>
    </row>
    <row r="3" spans="1:17" s="1" customFormat="1" ht="30" customHeight="1">
      <c r="A3" s="53"/>
      <c r="B3" s="53"/>
      <c r="C3" s="53"/>
      <c r="D3" s="53"/>
      <c r="E3" s="248"/>
      <c r="F3" s="53"/>
      <c r="G3" s="53"/>
      <c r="H3" s="53"/>
      <c r="I3" s="53"/>
      <c r="J3" s="53"/>
      <c r="K3" s="53"/>
      <c r="L3" s="55"/>
      <c r="M3" s="55"/>
      <c r="N3" s="432" t="s">
        <v>77</v>
      </c>
      <c r="O3" s="432" t="s">
        <v>77</v>
      </c>
      <c r="P3" s="435" t="s">
        <v>79</v>
      </c>
      <c r="Q3" s="433"/>
    </row>
    <row r="4" spans="1:17" s="2" customFormat="1" ht="37" customHeight="1">
      <c r="B4" s="3" t="s">
        <v>228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374" t="s">
        <v>423</v>
      </c>
      <c r="H5" s="375"/>
      <c r="I5" s="375"/>
      <c r="J5" s="375"/>
      <c r="K5" s="375"/>
      <c r="L5" s="376"/>
      <c r="M5" s="373"/>
    </row>
    <row r="6" spans="1:17" s="7" customFormat="1" ht="48" customHeight="1">
      <c r="B6" s="8" t="s">
        <v>43</v>
      </c>
      <c r="C6" s="8"/>
      <c r="D6" s="9" t="s">
        <v>424</v>
      </c>
      <c r="E6" s="11"/>
      <c r="F6" s="8"/>
      <c r="G6" s="377"/>
      <c r="H6" s="378"/>
      <c r="I6" s="378"/>
      <c r="J6" s="378"/>
      <c r="K6" s="378"/>
      <c r="L6" s="379"/>
      <c r="M6" s="373"/>
      <c r="N6" s="10"/>
      <c r="O6" s="10"/>
      <c r="P6" s="10"/>
      <c r="Q6" s="10"/>
    </row>
    <row r="7" spans="1:17" s="7" customFormat="1" ht="46.5" customHeight="1">
      <c r="B7" s="8" t="s">
        <v>44</v>
      </c>
      <c r="C7" s="8"/>
      <c r="D7" s="9" t="s">
        <v>425</v>
      </c>
      <c r="E7" s="9"/>
      <c r="F7" s="8"/>
      <c r="G7" s="377"/>
      <c r="H7" s="378"/>
      <c r="I7" s="378"/>
      <c r="J7" s="378"/>
      <c r="K7" s="378"/>
      <c r="L7" s="379"/>
      <c r="M7" s="373"/>
      <c r="N7" s="10"/>
      <c r="O7" s="10"/>
      <c r="P7" s="10"/>
      <c r="Q7" s="10"/>
    </row>
    <row r="8" spans="1:17" s="7" customFormat="1" ht="68" customHeight="1">
      <c r="B8" s="8" t="s">
        <v>45</v>
      </c>
      <c r="C8" s="8"/>
      <c r="D8" s="423" t="s">
        <v>213</v>
      </c>
      <c r="E8" s="423"/>
      <c r="F8" s="423"/>
      <c r="G8" s="380"/>
      <c r="H8" s="381"/>
      <c r="I8" s="381"/>
      <c r="J8" s="381"/>
      <c r="K8" s="381"/>
      <c r="L8" s="382"/>
      <c r="M8" s="373"/>
      <c r="N8" s="10"/>
      <c r="O8" s="10"/>
      <c r="P8" s="10"/>
      <c r="Q8" s="10"/>
    </row>
    <row r="9" spans="1:17" s="12" customFormat="1" ht="39.5" customHeight="1">
      <c r="B9" s="13" t="s">
        <v>1</v>
      </c>
      <c r="C9" s="13"/>
      <c r="D9" s="153" t="s">
        <v>426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33.5" customHeight="1">
      <c r="B10" s="17" t="s">
        <v>2</v>
      </c>
      <c r="C10" s="17"/>
      <c r="D10" s="152" t="s">
        <v>214</v>
      </c>
      <c r="E10" s="18"/>
      <c r="F10" s="18"/>
      <c r="G10" s="19"/>
      <c r="H10" s="18"/>
      <c r="I10" s="20"/>
      <c r="J10" s="202" t="s">
        <v>46</v>
      </c>
      <c r="K10" s="20"/>
      <c r="L10" s="203"/>
      <c r="M10" s="20" t="s">
        <v>422</v>
      </c>
      <c r="N10" s="21"/>
      <c r="O10" s="21"/>
      <c r="P10" s="21"/>
      <c r="Q10" s="21"/>
    </row>
    <row r="11" spans="1:17" s="12" customFormat="1" ht="39.5" customHeight="1">
      <c r="B11" s="20" t="s">
        <v>3</v>
      </c>
      <c r="C11" s="20"/>
      <c r="D11" s="426"/>
      <c r="E11" s="427"/>
      <c r="F11" s="427"/>
      <c r="G11" s="22"/>
      <c r="H11" s="23"/>
      <c r="I11" s="20"/>
      <c r="J11" s="202" t="s">
        <v>4</v>
      </c>
      <c r="K11" s="20"/>
      <c r="L11" s="203"/>
      <c r="M11" s="424" t="s">
        <v>230</v>
      </c>
      <c r="N11" s="424"/>
      <c r="O11" s="424"/>
      <c r="P11" s="424"/>
      <c r="Q11" s="424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2" t="s">
        <v>40</v>
      </c>
      <c r="M12" s="20" t="s">
        <v>112</v>
      </c>
      <c r="N12" s="20"/>
      <c r="O12" s="26"/>
      <c r="P12" s="26"/>
      <c r="Q12" s="21"/>
    </row>
    <row r="13" spans="1:17" s="12" customFormat="1" ht="34.5" customHeight="1">
      <c r="B13" s="428"/>
      <c r="C13" s="428"/>
      <c r="D13" s="428"/>
      <c r="E13" s="428"/>
      <c r="F13" s="428"/>
      <c r="G13" s="25"/>
      <c r="H13" s="26"/>
      <c r="I13" s="20"/>
      <c r="J13" s="202" t="s">
        <v>6</v>
      </c>
      <c r="K13" s="20"/>
      <c r="L13" s="203"/>
      <c r="M13" s="20"/>
      <c r="N13" s="26"/>
      <c r="O13" s="21"/>
      <c r="P13" s="21"/>
      <c r="Q13" s="26"/>
    </row>
    <row r="14" spans="1:17" s="12" customFormat="1" ht="43.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2" t="s">
        <v>8</v>
      </c>
      <c r="K14" s="20"/>
      <c r="L14" s="203"/>
      <c r="M14" s="21" t="s">
        <v>198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17" s="217" customFormat="1" ht="37.5" customHeight="1">
      <c r="B17" s="214"/>
      <c r="C17" s="215" t="s">
        <v>72</v>
      </c>
      <c r="D17" s="215" t="s">
        <v>9</v>
      </c>
      <c r="E17" s="216" t="s">
        <v>56</v>
      </c>
      <c r="F17" s="216" t="s">
        <v>182</v>
      </c>
      <c r="G17" s="216" t="s">
        <v>60</v>
      </c>
      <c r="H17" s="216" t="s">
        <v>10</v>
      </c>
      <c r="I17" s="216" t="s">
        <v>57</v>
      </c>
      <c r="J17" s="216" t="s">
        <v>58</v>
      </c>
      <c r="K17" s="216" t="s">
        <v>59</v>
      </c>
      <c r="L17" s="216"/>
      <c r="M17" s="216"/>
      <c r="N17" s="216"/>
      <c r="O17" s="216"/>
      <c r="P17" s="260"/>
      <c r="Q17" s="262" t="s">
        <v>11</v>
      </c>
    </row>
    <row r="18" spans="2:17" s="217" customFormat="1" ht="96.5" customHeight="1">
      <c r="B18" s="218" t="s">
        <v>12</v>
      </c>
      <c r="C18" s="249"/>
      <c r="D18" s="255" t="s">
        <v>215</v>
      </c>
      <c r="E18" s="219"/>
      <c r="F18" s="220">
        <v>1</v>
      </c>
      <c r="G18" s="220">
        <v>1</v>
      </c>
      <c r="H18" s="220">
        <v>2</v>
      </c>
      <c r="I18" s="220">
        <v>1</v>
      </c>
      <c r="J18" s="220">
        <v>1</v>
      </c>
      <c r="K18" s="220">
        <v>0</v>
      </c>
      <c r="L18" s="220"/>
      <c r="M18" s="220"/>
      <c r="N18" s="220"/>
      <c r="O18" s="220"/>
      <c r="P18" s="220"/>
      <c r="Q18" s="221">
        <f>SUM(E18:P18)</f>
        <v>6</v>
      </c>
    </row>
    <row r="19" spans="2:17" s="217" customFormat="1" ht="96.5" customHeight="1">
      <c r="B19" s="218" t="s">
        <v>63</v>
      </c>
      <c r="C19" s="249"/>
      <c r="D19" s="256" t="str">
        <f>+D18</f>
        <v>BLACK BEAUTY</v>
      </c>
      <c r="E19" s="219"/>
      <c r="F19" s="220">
        <v>1</v>
      </c>
      <c r="G19" s="220">
        <v>1</v>
      </c>
      <c r="H19" s="220">
        <v>1</v>
      </c>
      <c r="I19" s="220">
        <v>1</v>
      </c>
      <c r="J19" s="220">
        <v>1</v>
      </c>
      <c r="K19" s="220">
        <v>0</v>
      </c>
      <c r="L19" s="222"/>
      <c r="M19" s="222"/>
      <c r="N19" s="222"/>
      <c r="O19" s="222"/>
      <c r="P19" s="222"/>
      <c r="Q19" s="221">
        <f>SUM(E19:P19)</f>
        <v>5</v>
      </c>
    </row>
    <row r="20" spans="2:17" s="227" customFormat="1" ht="96.5" customHeight="1">
      <c r="B20" s="223" t="s">
        <v>13</v>
      </c>
      <c r="C20" s="250"/>
      <c r="D20" s="257" t="str">
        <f>+D19</f>
        <v>BLACK BEAUTY</v>
      </c>
      <c r="E20" s="224"/>
      <c r="F20" s="225">
        <f>SUM(F18:F19)</f>
        <v>2</v>
      </c>
      <c r="G20" s="225">
        <f t="shared" ref="G20:K20" si="0">SUM(G18:G19)</f>
        <v>2</v>
      </c>
      <c r="H20" s="225">
        <f t="shared" si="0"/>
        <v>3</v>
      </c>
      <c r="I20" s="225">
        <f t="shared" si="0"/>
        <v>2</v>
      </c>
      <c r="J20" s="225">
        <f t="shared" si="0"/>
        <v>2</v>
      </c>
      <c r="K20" s="225">
        <f t="shared" si="0"/>
        <v>0</v>
      </c>
      <c r="L20" s="226"/>
      <c r="M20" s="225"/>
      <c r="N20" s="225"/>
      <c r="O20" s="225"/>
      <c r="P20" s="225"/>
      <c r="Q20" s="225">
        <f>SUM(Q18:Q19)</f>
        <v>11</v>
      </c>
    </row>
    <row r="21" spans="2:17" s="300" customFormat="1" ht="27.5" customHeight="1">
      <c r="B21" s="301"/>
      <c r="C21" s="302"/>
      <c r="D21" s="302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303"/>
    </row>
    <row r="22" spans="2:17" s="217" customFormat="1" ht="37.5" customHeight="1">
      <c r="B22" s="214"/>
      <c r="C22" s="215" t="s">
        <v>72</v>
      </c>
      <c r="D22" s="215" t="s">
        <v>9</v>
      </c>
      <c r="E22" s="216" t="s">
        <v>56</v>
      </c>
      <c r="F22" s="216" t="s">
        <v>182</v>
      </c>
      <c r="G22" s="216" t="s">
        <v>60</v>
      </c>
      <c r="H22" s="216" t="s">
        <v>10</v>
      </c>
      <c r="I22" s="216" t="s">
        <v>57</v>
      </c>
      <c r="J22" s="216" t="s">
        <v>58</v>
      </c>
      <c r="K22" s="216" t="s">
        <v>59</v>
      </c>
      <c r="L22" s="216"/>
      <c r="M22" s="216"/>
      <c r="N22" s="216"/>
      <c r="O22" s="216"/>
      <c r="P22" s="260"/>
      <c r="Q22" s="262" t="s">
        <v>11</v>
      </c>
    </row>
    <row r="23" spans="2:17" s="217" customFormat="1" ht="94.5" customHeight="1">
      <c r="B23" s="218" t="s">
        <v>12</v>
      </c>
      <c r="C23" s="249"/>
      <c r="D23" s="255" t="s">
        <v>229</v>
      </c>
      <c r="E23" s="219"/>
      <c r="F23" s="220">
        <v>1</v>
      </c>
      <c r="G23" s="220">
        <v>1</v>
      </c>
      <c r="H23" s="220">
        <v>2</v>
      </c>
      <c r="I23" s="220">
        <v>1</v>
      </c>
      <c r="J23" s="220">
        <v>1</v>
      </c>
      <c r="K23" s="220">
        <v>0</v>
      </c>
      <c r="L23" s="220"/>
      <c r="M23" s="220"/>
      <c r="N23" s="220"/>
      <c r="O23" s="220"/>
      <c r="P23" s="220"/>
      <c r="Q23" s="221">
        <f>SUM(E23:P23)</f>
        <v>6</v>
      </c>
    </row>
    <row r="24" spans="2:17" s="217" customFormat="1" ht="94.5" customHeight="1">
      <c r="B24" s="218" t="s">
        <v>63</v>
      </c>
      <c r="C24" s="249"/>
      <c r="D24" s="256" t="str">
        <f>+D23</f>
        <v xml:space="preserve">HEATHER GREY </v>
      </c>
      <c r="E24" s="219"/>
      <c r="F24" s="220">
        <v>1</v>
      </c>
      <c r="G24" s="220">
        <v>1</v>
      </c>
      <c r="H24" s="220">
        <v>1</v>
      </c>
      <c r="I24" s="220">
        <v>1</v>
      </c>
      <c r="J24" s="220">
        <v>1</v>
      </c>
      <c r="K24" s="220">
        <v>0</v>
      </c>
      <c r="L24" s="222"/>
      <c r="M24" s="222"/>
      <c r="N24" s="222"/>
      <c r="O24" s="222"/>
      <c r="P24" s="222"/>
      <c r="Q24" s="221">
        <f>SUM(E24:P24)</f>
        <v>5</v>
      </c>
    </row>
    <row r="25" spans="2:17" s="227" customFormat="1" ht="94.5" customHeight="1">
      <c r="B25" s="223" t="s">
        <v>13</v>
      </c>
      <c r="C25" s="250"/>
      <c r="D25" s="257" t="str">
        <f>+D24</f>
        <v xml:space="preserve">HEATHER GREY </v>
      </c>
      <c r="E25" s="224"/>
      <c r="F25" s="225">
        <f>SUM(F23:F24)</f>
        <v>2</v>
      </c>
      <c r="G25" s="225">
        <f t="shared" ref="G25:K25" si="1">SUM(G23:G24)</f>
        <v>2</v>
      </c>
      <c r="H25" s="225">
        <f t="shared" si="1"/>
        <v>3</v>
      </c>
      <c r="I25" s="225">
        <f t="shared" si="1"/>
        <v>2</v>
      </c>
      <c r="J25" s="225">
        <f t="shared" si="1"/>
        <v>2</v>
      </c>
      <c r="K25" s="225">
        <f t="shared" si="1"/>
        <v>0</v>
      </c>
      <c r="L25" s="226"/>
      <c r="M25" s="225"/>
      <c r="N25" s="225"/>
      <c r="O25" s="225"/>
      <c r="P25" s="225"/>
      <c r="Q25" s="225">
        <f>SUM(Q23:Q24)</f>
        <v>11</v>
      </c>
    </row>
    <row r="26" spans="2:17" s="300" customFormat="1" ht="27.5" customHeight="1">
      <c r="B26" s="301"/>
      <c r="C26" s="302"/>
      <c r="D26" s="302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303"/>
    </row>
    <row r="27" spans="2:17" s="217" customFormat="1" ht="37.5" customHeight="1">
      <c r="B27" s="214"/>
      <c r="C27" s="215" t="s">
        <v>72</v>
      </c>
      <c r="D27" s="215" t="s">
        <v>9</v>
      </c>
      <c r="E27" s="216" t="s">
        <v>56</v>
      </c>
      <c r="F27" s="216" t="s">
        <v>182</v>
      </c>
      <c r="G27" s="216" t="s">
        <v>60</v>
      </c>
      <c r="H27" s="216" t="s">
        <v>10</v>
      </c>
      <c r="I27" s="216" t="s">
        <v>57</v>
      </c>
      <c r="J27" s="216" t="s">
        <v>58</v>
      </c>
      <c r="K27" s="216" t="s">
        <v>59</v>
      </c>
      <c r="L27" s="216"/>
      <c r="M27" s="216"/>
      <c r="N27" s="216"/>
      <c r="O27" s="216"/>
      <c r="P27" s="260"/>
      <c r="Q27" s="262" t="s">
        <v>11</v>
      </c>
    </row>
    <row r="28" spans="2:17" s="217" customFormat="1" ht="96.5" customHeight="1">
      <c r="B28" s="218" t="s">
        <v>12</v>
      </c>
      <c r="C28" s="249"/>
      <c r="D28" s="255" t="s">
        <v>209</v>
      </c>
      <c r="E28" s="219"/>
      <c r="F28" s="220">
        <v>1</v>
      </c>
      <c r="G28" s="220">
        <v>26</v>
      </c>
      <c r="H28" s="220">
        <v>2</v>
      </c>
      <c r="I28" s="220">
        <v>1</v>
      </c>
      <c r="J28" s="220">
        <v>1</v>
      </c>
      <c r="K28" s="220">
        <v>0</v>
      </c>
      <c r="L28" s="220"/>
      <c r="M28" s="220"/>
      <c r="N28" s="220"/>
      <c r="O28" s="220"/>
      <c r="P28" s="220"/>
      <c r="Q28" s="221">
        <f>SUM(E28:P28)</f>
        <v>31</v>
      </c>
    </row>
    <row r="29" spans="2:17" s="217" customFormat="1" ht="96.5" customHeight="1">
      <c r="B29" s="218" t="s">
        <v>63</v>
      </c>
      <c r="C29" s="249"/>
      <c r="D29" s="256" t="str">
        <f>+D28</f>
        <v>BLANC DE BLANC</v>
      </c>
      <c r="E29" s="219"/>
      <c r="F29" s="220">
        <v>1</v>
      </c>
      <c r="G29" s="220">
        <v>2</v>
      </c>
      <c r="H29" s="220">
        <v>1</v>
      </c>
      <c r="I29" s="220">
        <v>1</v>
      </c>
      <c r="J29" s="220">
        <v>1</v>
      </c>
      <c r="K29" s="220">
        <v>0</v>
      </c>
      <c r="L29" s="222"/>
      <c r="M29" s="222"/>
      <c r="N29" s="222"/>
      <c r="O29" s="222"/>
      <c r="P29" s="222"/>
      <c r="Q29" s="221">
        <f>SUM(E29:P29)</f>
        <v>6</v>
      </c>
    </row>
    <row r="30" spans="2:17" s="227" customFormat="1" ht="96.5" customHeight="1">
      <c r="B30" s="223" t="s">
        <v>13</v>
      </c>
      <c r="C30" s="250"/>
      <c r="D30" s="257" t="str">
        <f>+D29</f>
        <v>BLANC DE BLANC</v>
      </c>
      <c r="E30" s="224"/>
      <c r="F30" s="225">
        <f>SUM(F28:F29)</f>
        <v>2</v>
      </c>
      <c r="G30" s="225">
        <f t="shared" ref="G30:K30" si="2">SUM(G28:G29)</f>
        <v>28</v>
      </c>
      <c r="H30" s="225">
        <f t="shared" si="2"/>
        <v>3</v>
      </c>
      <c r="I30" s="225">
        <f t="shared" si="2"/>
        <v>2</v>
      </c>
      <c r="J30" s="225">
        <f t="shared" si="2"/>
        <v>2</v>
      </c>
      <c r="K30" s="225">
        <f t="shared" si="2"/>
        <v>0</v>
      </c>
      <c r="L30" s="226"/>
      <c r="M30" s="225"/>
      <c r="N30" s="225"/>
      <c r="O30" s="225"/>
      <c r="P30" s="225"/>
      <c r="Q30" s="225">
        <f>SUM(Q28:Q29)</f>
        <v>37</v>
      </c>
    </row>
    <row r="31" spans="2:17" s="300" customFormat="1" ht="27.5" customHeight="1">
      <c r="B31" s="301"/>
      <c r="C31" s="302"/>
      <c r="D31" s="302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303"/>
    </row>
    <row r="32" spans="2:17" s="217" customFormat="1" ht="37.5" customHeight="1">
      <c r="B32" s="214"/>
      <c r="C32" s="215" t="s">
        <v>72</v>
      </c>
      <c r="D32" s="215" t="s">
        <v>9</v>
      </c>
      <c r="E32" s="216" t="s">
        <v>56</v>
      </c>
      <c r="F32" s="216" t="s">
        <v>182</v>
      </c>
      <c r="G32" s="216" t="s">
        <v>60</v>
      </c>
      <c r="H32" s="216" t="s">
        <v>10</v>
      </c>
      <c r="I32" s="216" t="s">
        <v>57</v>
      </c>
      <c r="J32" s="216" t="s">
        <v>58</v>
      </c>
      <c r="K32" s="216" t="s">
        <v>59</v>
      </c>
      <c r="L32" s="216"/>
      <c r="M32" s="216"/>
      <c r="N32" s="216"/>
      <c r="O32" s="216"/>
      <c r="P32" s="260"/>
      <c r="Q32" s="262" t="s">
        <v>11</v>
      </c>
    </row>
    <row r="33" spans="1:17" s="217" customFormat="1" ht="96.5" customHeight="1">
      <c r="B33" s="218" t="s">
        <v>12</v>
      </c>
      <c r="C33" s="249"/>
      <c r="D33" s="255" t="s">
        <v>427</v>
      </c>
      <c r="E33" s="219"/>
      <c r="F33" s="220">
        <v>1</v>
      </c>
      <c r="G33" s="220">
        <v>35</v>
      </c>
      <c r="H33" s="220">
        <v>2</v>
      </c>
      <c r="I33" s="220">
        <v>1</v>
      </c>
      <c r="J33" s="220">
        <v>1</v>
      </c>
      <c r="K33" s="220">
        <v>0</v>
      </c>
      <c r="L33" s="220"/>
      <c r="M33" s="220"/>
      <c r="N33" s="220"/>
      <c r="O33" s="220"/>
      <c r="P33" s="220"/>
      <c r="Q33" s="221">
        <f>SUM(F33:P33)</f>
        <v>40</v>
      </c>
    </row>
    <row r="34" spans="1:17" s="217" customFormat="1" ht="96.5" customHeight="1">
      <c r="B34" s="218" t="s">
        <v>63</v>
      </c>
      <c r="C34" s="249"/>
      <c r="D34" s="256" t="str">
        <f>+D33</f>
        <v>HSC ASH ROSE</v>
      </c>
      <c r="E34" s="219"/>
      <c r="F34" s="220">
        <v>1</v>
      </c>
      <c r="G34" s="220">
        <v>4</v>
      </c>
      <c r="H34" s="220">
        <v>1</v>
      </c>
      <c r="I34" s="220">
        <v>1</v>
      </c>
      <c r="J34" s="220">
        <v>1</v>
      </c>
      <c r="K34" s="220">
        <v>0</v>
      </c>
      <c r="L34" s="222"/>
      <c r="M34" s="222"/>
      <c r="N34" s="222"/>
      <c r="O34" s="222"/>
      <c r="P34" s="222"/>
      <c r="Q34" s="221">
        <f>SUM(F34:P34)</f>
        <v>8</v>
      </c>
    </row>
    <row r="35" spans="1:17" s="227" customFormat="1" ht="96.5" customHeight="1">
      <c r="B35" s="223" t="s">
        <v>13</v>
      </c>
      <c r="C35" s="250"/>
      <c r="D35" s="257" t="str">
        <f>+D34</f>
        <v>HSC ASH ROSE</v>
      </c>
      <c r="E35" s="224"/>
      <c r="F35" s="225">
        <f>SUM(F33:F34)</f>
        <v>2</v>
      </c>
      <c r="G35" s="225">
        <f t="shared" ref="G35:K35" si="3">SUM(G33:G34)</f>
        <v>39</v>
      </c>
      <c r="H35" s="225">
        <f t="shared" si="3"/>
        <v>3</v>
      </c>
      <c r="I35" s="225">
        <f t="shared" si="3"/>
        <v>2</v>
      </c>
      <c r="J35" s="225">
        <f t="shared" si="3"/>
        <v>2</v>
      </c>
      <c r="K35" s="225">
        <f t="shared" si="3"/>
        <v>0</v>
      </c>
      <c r="L35" s="226"/>
      <c r="M35" s="225"/>
      <c r="N35" s="225"/>
      <c r="O35" s="225"/>
      <c r="P35" s="225"/>
      <c r="Q35" s="225">
        <f>SUM(Q33:Q34)</f>
        <v>48</v>
      </c>
    </row>
    <row r="36" spans="1:17" s="217" customFormat="1" ht="24.5" customHeight="1">
      <c r="B36" s="228"/>
      <c r="C36" s="228"/>
      <c r="D36" s="228"/>
      <c r="E36" s="229"/>
      <c r="F36" s="229"/>
      <c r="G36" s="230"/>
      <c r="H36" s="229"/>
      <c r="I36" s="229"/>
      <c r="J36" s="229"/>
      <c r="K36" s="229"/>
      <c r="L36" s="229"/>
      <c r="M36" s="231"/>
      <c r="N36" s="231"/>
      <c r="O36" s="231"/>
      <c r="P36" s="231"/>
      <c r="Q36" s="232"/>
    </row>
    <row r="37" spans="1:17" s="227" customFormat="1" ht="63.5" customHeight="1">
      <c r="B37" s="233" t="s">
        <v>121</v>
      </c>
      <c r="C37" s="234"/>
      <c r="D37" s="233"/>
      <c r="E37" s="235"/>
      <c r="F37" s="236">
        <f>F35+F30+F25+F20</f>
        <v>8</v>
      </c>
      <c r="G37" s="236">
        <f>G35+G30+G25+G20</f>
        <v>71</v>
      </c>
      <c r="H37" s="236">
        <f>H35+H30+H25+H20</f>
        <v>12</v>
      </c>
      <c r="I37" s="236">
        <f>I35+I30+I25+I20</f>
        <v>8</v>
      </c>
      <c r="J37" s="236">
        <f>J35+J30+J25+J20</f>
        <v>8</v>
      </c>
      <c r="K37" s="236">
        <f>K30</f>
        <v>0</v>
      </c>
      <c r="L37" s="236"/>
      <c r="M37" s="236"/>
      <c r="N37" s="236"/>
      <c r="O37" s="236"/>
      <c r="P37" s="236"/>
      <c r="Q37" s="236">
        <f>SUM(F37:P37)</f>
        <v>107</v>
      </c>
    </row>
    <row r="38" spans="1:17" s="1" customFormat="1" ht="47.5" customHeight="1">
      <c r="B38" s="75" t="s">
        <v>14</v>
      </c>
      <c r="C38" s="32"/>
      <c r="D38" s="425" t="s">
        <v>184</v>
      </c>
      <c r="E38" s="425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</row>
    <row r="39" spans="1:17" s="33" customFormat="1" ht="120">
      <c r="A39" s="430" t="s">
        <v>15</v>
      </c>
      <c r="B39" s="430"/>
      <c r="C39" s="430"/>
      <c r="D39" s="207" t="s">
        <v>16</v>
      </c>
      <c r="E39" s="207" t="s">
        <v>17</v>
      </c>
      <c r="F39" s="207" t="s">
        <v>18</v>
      </c>
      <c r="G39" s="206" t="s">
        <v>19</v>
      </c>
      <c r="H39" s="206" t="s">
        <v>20</v>
      </c>
      <c r="I39" s="206" t="s">
        <v>34</v>
      </c>
      <c r="J39" s="206" t="s">
        <v>181</v>
      </c>
      <c r="K39" s="206" t="s">
        <v>179</v>
      </c>
      <c r="L39" s="206" t="s">
        <v>180</v>
      </c>
      <c r="M39" s="206" t="s">
        <v>36</v>
      </c>
      <c r="N39" s="429" t="s">
        <v>51</v>
      </c>
      <c r="O39" s="429"/>
      <c r="P39" s="429"/>
      <c r="Q39" s="429"/>
    </row>
    <row r="40" spans="1:17" s="43" customFormat="1" ht="45.75" customHeight="1">
      <c r="A40" s="431" t="str">
        <f>$D$18</f>
        <v>BLACK BEAUTY</v>
      </c>
      <c r="B40" s="431"/>
      <c r="C40" s="431"/>
      <c r="D40" s="431"/>
      <c r="E40" s="431"/>
      <c r="F40" s="431"/>
      <c r="G40" s="431"/>
      <c r="H40" s="431"/>
      <c r="I40" s="431"/>
      <c r="J40" s="431"/>
      <c r="K40" s="431"/>
      <c r="L40" s="431"/>
      <c r="M40" s="431"/>
      <c r="N40" s="431"/>
      <c r="O40" s="431"/>
      <c r="P40" s="431"/>
      <c r="Q40" s="431"/>
    </row>
    <row r="41" spans="1:17" s="2" customFormat="1" ht="128.5" customHeight="1">
      <c r="A41" s="241">
        <v>1</v>
      </c>
      <c r="B41" s="391" t="str">
        <f>$M$11</f>
        <v>350GSM FLEECE 100% COTTON</v>
      </c>
      <c r="C41" s="391"/>
      <c r="D41" s="242" t="s">
        <v>113</v>
      </c>
      <c r="E41" s="242" t="str">
        <f>A40</f>
        <v>BLACK BEAUTY</v>
      </c>
      <c r="F41" s="241" t="s">
        <v>10</v>
      </c>
      <c r="G41" s="243">
        <f>Q20</f>
        <v>11</v>
      </c>
      <c r="H41" s="244">
        <v>0.9</v>
      </c>
      <c r="I41" s="245">
        <f>H41*G41</f>
        <v>9.9</v>
      </c>
      <c r="J41" s="246">
        <f>(I41*5.4%+(I41/50)*0.5)</f>
        <v>0.63360000000000005</v>
      </c>
      <c r="K41" s="246">
        <v>0</v>
      </c>
      <c r="L41" s="246">
        <v>0</v>
      </c>
      <c r="M41" s="247">
        <f>ROUNDUP(SUM(I41:L41),0)</f>
        <v>11</v>
      </c>
      <c r="N41" s="392" t="s">
        <v>235</v>
      </c>
      <c r="O41" s="392"/>
      <c r="P41" s="392"/>
      <c r="Q41" s="392"/>
    </row>
    <row r="42" spans="1:17" s="2" customFormat="1" ht="128.5" customHeight="1">
      <c r="A42" s="241">
        <v>2</v>
      </c>
      <c r="B42" s="391" t="s">
        <v>216</v>
      </c>
      <c r="C42" s="391"/>
      <c r="D42" s="242" t="s">
        <v>217</v>
      </c>
      <c r="E42" s="242" t="str">
        <f>E41</f>
        <v>BLACK BEAUTY</v>
      </c>
      <c r="F42" s="241" t="s">
        <v>10</v>
      </c>
      <c r="G42" s="243">
        <f>G41</f>
        <v>11</v>
      </c>
      <c r="H42" s="244">
        <v>0.27</v>
      </c>
      <c r="I42" s="245">
        <f>H42*G42</f>
        <v>2.97</v>
      </c>
      <c r="J42" s="246">
        <f>(I42*2.3%+(I42/50)*0.5)</f>
        <v>9.8010000000000014E-2</v>
      </c>
      <c r="K42" s="246">
        <v>0</v>
      </c>
      <c r="L42" s="246">
        <v>0</v>
      </c>
      <c r="M42" s="247">
        <f>ROUNDUP(SUM(I42:L42),0)</f>
        <v>4</v>
      </c>
      <c r="N42" s="392" t="s">
        <v>234</v>
      </c>
      <c r="O42" s="392"/>
      <c r="P42" s="392"/>
      <c r="Q42" s="392"/>
    </row>
    <row r="43" spans="1:17" s="2" customFormat="1" ht="128.5" customHeight="1">
      <c r="A43" s="241">
        <v>3</v>
      </c>
      <c r="B43" s="391" t="s">
        <v>219</v>
      </c>
      <c r="C43" s="391"/>
      <c r="D43" s="242" t="s">
        <v>220</v>
      </c>
      <c r="E43" s="242" t="str">
        <f>E42</f>
        <v>BLACK BEAUTY</v>
      </c>
      <c r="F43" s="241" t="s">
        <v>10</v>
      </c>
      <c r="G43" s="243">
        <f>G42</f>
        <v>11</v>
      </c>
      <c r="H43" s="244">
        <v>0.18</v>
      </c>
      <c r="I43" s="245">
        <f>H43*G43</f>
        <v>1.98</v>
      </c>
      <c r="J43" s="246">
        <f>(I43*0.6%+(I43/50)*0.5)</f>
        <v>3.168E-2</v>
      </c>
      <c r="K43" s="246">
        <v>0</v>
      </c>
      <c r="L43" s="246">
        <v>0</v>
      </c>
      <c r="M43" s="247">
        <f>ROUNDUP(SUM(I43:L43),0)</f>
        <v>3</v>
      </c>
      <c r="N43" s="392" t="s">
        <v>428</v>
      </c>
      <c r="O43" s="392"/>
      <c r="P43" s="392"/>
      <c r="Q43" s="392"/>
    </row>
    <row r="44" spans="1:17" s="2" customFormat="1" ht="123.5" customHeight="1">
      <c r="A44" s="241">
        <v>4</v>
      </c>
      <c r="B44" s="391" t="s">
        <v>202</v>
      </c>
      <c r="C44" s="391"/>
      <c r="D44" s="242" t="s">
        <v>218</v>
      </c>
      <c r="E44" s="242" t="s">
        <v>472</v>
      </c>
      <c r="F44" s="241" t="s">
        <v>10</v>
      </c>
      <c r="G44" s="243">
        <f>G43</f>
        <v>11</v>
      </c>
      <c r="H44" s="244">
        <v>0.15</v>
      </c>
      <c r="I44" s="245">
        <f>H44*G44</f>
        <v>1.65</v>
      </c>
      <c r="J44" s="246">
        <f>(I44*0%+(I44/50)*0.5)</f>
        <v>1.6500000000000001E-2</v>
      </c>
      <c r="K44" s="246">
        <v>0</v>
      </c>
      <c r="L44" s="246">
        <v>0</v>
      </c>
      <c r="M44" s="247">
        <f>ROUNDUP(SUM(I44:L44),0)</f>
        <v>2</v>
      </c>
      <c r="N44" s="422" t="s">
        <v>429</v>
      </c>
      <c r="O44" s="422"/>
      <c r="P44" s="422"/>
      <c r="Q44" s="422"/>
    </row>
    <row r="45" spans="1:17" s="43" customFormat="1" ht="52" customHeight="1">
      <c r="A45" s="431" t="str">
        <f>$D$23</f>
        <v xml:space="preserve">HEATHER GREY </v>
      </c>
      <c r="B45" s="431"/>
      <c r="C45" s="431"/>
      <c r="D45" s="431"/>
      <c r="E45" s="431"/>
      <c r="F45" s="431"/>
      <c r="G45" s="431"/>
      <c r="H45" s="431"/>
      <c r="I45" s="431"/>
      <c r="J45" s="431"/>
      <c r="K45" s="431"/>
      <c r="L45" s="431"/>
      <c r="M45" s="431"/>
      <c r="N45" s="431"/>
      <c r="O45" s="431"/>
      <c r="P45" s="431"/>
      <c r="Q45" s="431"/>
    </row>
    <row r="46" spans="1:17" s="2" customFormat="1" ht="107.5" customHeight="1">
      <c r="A46" s="241">
        <v>1</v>
      </c>
      <c r="B46" s="391" t="str">
        <f>$M$11</f>
        <v>350GSM FLEECE 100% COTTON</v>
      </c>
      <c r="C46" s="391"/>
      <c r="D46" s="242" t="s">
        <v>113</v>
      </c>
      <c r="E46" s="242" t="str">
        <f>A45</f>
        <v xml:space="preserve">HEATHER GREY </v>
      </c>
      <c r="F46" s="241" t="s">
        <v>10</v>
      </c>
      <c r="G46" s="243">
        <f>Q25</f>
        <v>11</v>
      </c>
      <c r="H46" s="244">
        <v>0.9</v>
      </c>
      <c r="I46" s="245">
        <f>H46*G46</f>
        <v>9.9</v>
      </c>
      <c r="J46" s="246">
        <f>(I46*2.2%+(I46/50)*0.5)</f>
        <v>0.31680000000000003</v>
      </c>
      <c r="K46" s="246">
        <v>0</v>
      </c>
      <c r="L46" s="246">
        <v>0</v>
      </c>
      <c r="M46" s="247">
        <f>ROUNDUP(SUM(I46:L46),0)</f>
        <v>11</v>
      </c>
      <c r="N46" s="392" t="s">
        <v>232</v>
      </c>
      <c r="O46" s="392"/>
      <c r="P46" s="392"/>
      <c r="Q46" s="392"/>
    </row>
    <row r="47" spans="1:17" s="2" customFormat="1" ht="106.5" customHeight="1">
      <c r="A47" s="241">
        <v>2</v>
      </c>
      <c r="B47" s="391" t="s">
        <v>216</v>
      </c>
      <c r="C47" s="391"/>
      <c r="D47" s="242" t="s">
        <v>217</v>
      </c>
      <c r="E47" s="242" t="str">
        <f>E46</f>
        <v xml:space="preserve">HEATHER GREY </v>
      </c>
      <c r="F47" s="241" t="s">
        <v>10</v>
      </c>
      <c r="G47" s="243">
        <f>G46</f>
        <v>11</v>
      </c>
      <c r="H47" s="244">
        <v>0.27</v>
      </c>
      <c r="I47" s="245">
        <f>H47*G47</f>
        <v>2.97</v>
      </c>
      <c r="J47" s="246">
        <f>(I47*2.8%+(I47/50)*0.5)</f>
        <v>0.11286</v>
      </c>
      <c r="K47" s="246">
        <v>0</v>
      </c>
      <c r="L47" s="246">
        <v>0</v>
      </c>
      <c r="M47" s="247">
        <f>ROUNDUP(SUM(I47:L47),0)</f>
        <v>4</v>
      </c>
      <c r="N47" s="392" t="s">
        <v>233</v>
      </c>
      <c r="O47" s="392"/>
      <c r="P47" s="392"/>
      <c r="Q47" s="392"/>
    </row>
    <row r="48" spans="1:17" s="2" customFormat="1" ht="116.5" customHeight="1">
      <c r="A48" s="241">
        <v>3</v>
      </c>
      <c r="B48" s="391" t="s">
        <v>219</v>
      </c>
      <c r="C48" s="391"/>
      <c r="D48" s="242" t="s">
        <v>220</v>
      </c>
      <c r="E48" s="242" t="str">
        <f>E47</f>
        <v xml:space="preserve">HEATHER GREY </v>
      </c>
      <c r="F48" s="241" t="s">
        <v>10</v>
      </c>
      <c r="G48" s="243">
        <f t="shared" ref="G48:G49" si="4">G47</f>
        <v>11</v>
      </c>
      <c r="H48" s="244">
        <v>0.18</v>
      </c>
      <c r="I48" s="245">
        <f>H48*G48</f>
        <v>1.98</v>
      </c>
      <c r="J48" s="246">
        <f>(I48*0.6%+(I48/50)*0.5)</f>
        <v>3.168E-2</v>
      </c>
      <c r="K48" s="246">
        <v>0</v>
      </c>
      <c r="L48" s="246">
        <v>0</v>
      </c>
      <c r="M48" s="247">
        <f>ROUNDUP(SUM(I48:L48),0)</f>
        <v>3</v>
      </c>
      <c r="N48" s="392" t="s">
        <v>231</v>
      </c>
      <c r="O48" s="392"/>
      <c r="P48" s="392"/>
      <c r="Q48" s="392"/>
    </row>
    <row r="49" spans="1:17" s="2" customFormat="1" ht="122.5" customHeight="1">
      <c r="A49" s="241">
        <v>4</v>
      </c>
      <c r="B49" s="391" t="s">
        <v>202</v>
      </c>
      <c r="C49" s="391"/>
      <c r="D49" s="242" t="s">
        <v>218</v>
      </c>
      <c r="E49" s="242" t="str">
        <f>E44</f>
        <v xml:space="preserve">BLACK </v>
      </c>
      <c r="F49" s="241" t="s">
        <v>10</v>
      </c>
      <c r="G49" s="243">
        <f t="shared" si="4"/>
        <v>11</v>
      </c>
      <c r="H49" s="244">
        <v>0.15</v>
      </c>
      <c r="I49" s="245">
        <f>H49*G49</f>
        <v>1.65</v>
      </c>
      <c r="J49" s="246">
        <f>(I49*0%+(I49/50)*0.5)</f>
        <v>1.6500000000000001E-2</v>
      </c>
      <c r="K49" s="246">
        <v>0</v>
      </c>
      <c r="L49" s="246">
        <v>0</v>
      </c>
      <c r="M49" s="247">
        <f>ROUNDUP(SUM(I49:L49),0)</f>
        <v>2</v>
      </c>
      <c r="N49" s="422" t="s">
        <v>429</v>
      </c>
      <c r="O49" s="422"/>
      <c r="P49" s="422"/>
      <c r="Q49" s="422"/>
    </row>
    <row r="50" spans="1:17" s="43" customFormat="1" ht="50.5" customHeight="1">
      <c r="A50" s="431" t="str">
        <f>$D$28</f>
        <v>BLANC DE BLANC</v>
      </c>
      <c r="B50" s="431"/>
      <c r="C50" s="431"/>
      <c r="D50" s="431"/>
      <c r="E50" s="431"/>
      <c r="F50" s="431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</row>
    <row r="51" spans="1:17" s="2" customFormat="1" ht="113.5" customHeight="1">
      <c r="A51" s="241">
        <v>1</v>
      </c>
      <c r="B51" s="391" t="str">
        <f>$M$11</f>
        <v>350GSM FLEECE 100% COTTON</v>
      </c>
      <c r="C51" s="391"/>
      <c r="D51" s="242" t="s">
        <v>113</v>
      </c>
      <c r="E51" s="242" t="str">
        <f>$A$50</f>
        <v>BLANC DE BLANC</v>
      </c>
      <c r="F51" s="241" t="s">
        <v>10</v>
      </c>
      <c r="G51" s="243">
        <f>Q30</f>
        <v>37</v>
      </c>
      <c r="H51" s="244">
        <v>0.9</v>
      </c>
      <c r="I51" s="245">
        <f>H51*G51</f>
        <v>33.300000000000004</v>
      </c>
      <c r="J51" s="246">
        <f>(I51*6.8%+(I51/50)*0.5)</f>
        <v>2.5974000000000008</v>
      </c>
      <c r="K51" s="246">
        <v>0</v>
      </c>
      <c r="L51" s="246">
        <v>0</v>
      </c>
      <c r="M51" s="247">
        <f>ROUNDUP(SUM(I51:L51),0)</f>
        <v>36</v>
      </c>
      <c r="N51" s="392" t="s">
        <v>236</v>
      </c>
      <c r="O51" s="392"/>
      <c r="P51" s="392"/>
      <c r="Q51" s="392"/>
    </row>
    <row r="52" spans="1:17" s="2" customFormat="1" ht="113.5" customHeight="1">
      <c r="A52" s="241">
        <v>2</v>
      </c>
      <c r="B52" s="391" t="s">
        <v>216</v>
      </c>
      <c r="C52" s="391"/>
      <c r="D52" s="242" t="s">
        <v>217</v>
      </c>
      <c r="E52" s="242" t="str">
        <f t="shared" ref="E52:E53" si="5">$A$50</f>
        <v>BLANC DE BLANC</v>
      </c>
      <c r="F52" s="241" t="s">
        <v>10</v>
      </c>
      <c r="G52" s="243">
        <f>$Q$30</f>
        <v>37</v>
      </c>
      <c r="H52" s="244">
        <v>0.27</v>
      </c>
      <c r="I52" s="245">
        <f>H52*G52</f>
        <v>9.99</v>
      </c>
      <c r="J52" s="246">
        <f>(I52*3.6%+(I52/50)*0.5)</f>
        <v>0.45954000000000006</v>
      </c>
      <c r="K52" s="246">
        <v>0</v>
      </c>
      <c r="L52" s="246">
        <v>0</v>
      </c>
      <c r="M52" s="247">
        <f>ROUNDUP(SUM(I52:L52),0)</f>
        <v>11</v>
      </c>
      <c r="N52" s="392" t="s">
        <v>431</v>
      </c>
      <c r="O52" s="392"/>
      <c r="P52" s="392"/>
      <c r="Q52" s="392"/>
    </row>
    <row r="53" spans="1:17" s="2" customFormat="1" ht="113.5" customHeight="1">
      <c r="A53" s="241">
        <v>3</v>
      </c>
      <c r="B53" s="391" t="s">
        <v>219</v>
      </c>
      <c r="C53" s="391"/>
      <c r="D53" s="242" t="s">
        <v>220</v>
      </c>
      <c r="E53" s="242" t="str">
        <f t="shared" si="5"/>
        <v>BLANC DE BLANC</v>
      </c>
      <c r="F53" s="241" t="s">
        <v>10</v>
      </c>
      <c r="G53" s="243">
        <f>$Q$30</f>
        <v>37</v>
      </c>
      <c r="H53" s="244">
        <v>0.18</v>
      </c>
      <c r="I53" s="245">
        <f>H53*G53</f>
        <v>6.66</v>
      </c>
      <c r="J53" s="246">
        <f>(I53*1.8%+(I53/50)*0.5)</f>
        <v>0.18648000000000003</v>
      </c>
      <c r="K53" s="246">
        <v>0</v>
      </c>
      <c r="L53" s="246">
        <v>0</v>
      </c>
      <c r="M53" s="247">
        <f>ROUNDUP(SUM(I53:L53),0)</f>
        <v>7</v>
      </c>
      <c r="N53" s="392" t="s">
        <v>430</v>
      </c>
      <c r="O53" s="392"/>
      <c r="P53" s="392"/>
      <c r="Q53" s="392"/>
    </row>
    <row r="54" spans="1:17" s="2" customFormat="1" ht="126" customHeight="1">
      <c r="A54" s="241">
        <v>4</v>
      </c>
      <c r="B54" s="391" t="s">
        <v>202</v>
      </c>
      <c r="C54" s="391"/>
      <c r="D54" s="242" t="s">
        <v>218</v>
      </c>
      <c r="E54" s="242" t="s">
        <v>38</v>
      </c>
      <c r="F54" s="241" t="s">
        <v>10</v>
      </c>
      <c r="G54" s="243">
        <f>$Q$30</f>
        <v>37</v>
      </c>
      <c r="H54" s="244">
        <v>0.15</v>
      </c>
      <c r="I54" s="245">
        <f>H54*G54</f>
        <v>5.55</v>
      </c>
      <c r="J54" s="246">
        <f>(I54*0%+(I54/50)*0.5)</f>
        <v>5.5500000000000001E-2</v>
      </c>
      <c r="K54" s="246">
        <v>0</v>
      </c>
      <c r="L54" s="246">
        <v>0</v>
      </c>
      <c r="M54" s="247">
        <f>ROUNDUP(SUM(I54:L54),0)</f>
        <v>6</v>
      </c>
      <c r="N54" s="422" t="s">
        <v>429</v>
      </c>
      <c r="O54" s="422"/>
      <c r="P54" s="422"/>
      <c r="Q54" s="422"/>
    </row>
    <row r="55" spans="1:17" s="1" customFormat="1" ht="47.5" customHeight="1">
      <c r="B55" s="75" t="s">
        <v>14</v>
      </c>
      <c r="C55" s="32"/>
      <c r="D55" s="425" t="s">
        <v>184</v>
      </c>
      <c r="E55" s="425"/>
      <c r="F55" s="425"/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</row>
    <row r="56" spans="1:17" s="33" customFormat="1" ht="120">
      <c r="A56" s="430" t="s">
        <v>15</v>
      </c>
      <c r="B56" s="430"/>
      <c r="C56" s="430"/>
      <c r="D56" s="207" t="s">
        <v>16</v>
      </c>
      <c r="E56" s="207" t="s">
        <v>17</v>
      </c>
      <c r="F56" s="207" t="s">
        <v>18</v>
      </c>
      <c r="G56" s="206" t="s">
        <v>19</v>
      </c>
      <c r="H56" s="206" t="s">
        <v>20</v>
      </c>
      <c r="I56" s="206" t="s">
        <v>34</v>
      </c>
      <c r="J56" s="206" t="s">
        <v>181</v>
      </c>
      <c r="K56" s="206" t="s">
        <v>179</v>
      </c>
      <c r="L56" s="206" t="s">
        <v>180</v>
      </c>
      <c r="M56" s="206" t="s">
        <v>36</v>
      </c>
      <c r="N56" s="429" t="s">
        <v>51</v>
      </c>
      <c r="O56" s="429"/>
      <c r="P56" s="429"/>
      <c r="Q56" s="429"/>
    </row>
    <row r="57" spans="1:17" s="43" customFormat="1" ht="50.5" customHeight="1">
      <c r="A57" s="431" t="str">
        <f>D35</f>
        <v>HSC ASH ROSE</v>
      </c>
      <c r="B57" s="431"/>
      <c r="C57" s="431"/>
      <c r="D57" s="431"/>
      <c r="E57" s="431"/>
      <c r="F57" s="431"/>
      <c r="G57" s="431"/>
      <c r="H57" s="431"/>
      <c r="I57" s="431"/>
      <c r="J57" s="431"/>
      <c r="K57" s="431"/>
      <c r="L57" s="431"/>
      <c r="M57" s="431"/>
      <c r="N57" s="431"/>
      <c r="O57" s="431"/>
      <c r="P57" s="431"/>
      <c r="Q57" s="431"/>
    </row>
    <row r="58" spans="1:17" s="2" customFormat="1" ht="113.5" customHeight="1">
      <c r="A58" s="241">
        <v>1</v>
      </c>
      <c r="B58" s="391" t="str">
        <f>$M$11</f>
        <v>350GSM FLEECE 100% COTTON</v>
      </c>
      <c r="C58" s="391"/>
      <c r="D58" s="242" t="s">
        <v>113</v>
      </c>
      <c r="E58" s="242" t="str">
        <f>A57</f>
        <v>HSC ASH ROSE</v>
      </c>
      <c r="F58" s="241" t="s">
        <v>10</v>
      </c>
      <c r="G58" s="243">
        <v>48</v>
      </c>
      <c r="H58" s="244">
        <v>0.8</v>
      </c>
      <c r="I58" s="245">
        <f>H58*G58</f>
        <v>38.400000000000006</v>
      </c>
      <c r="J58" s="246">
        <f>(I58*1.8%+(I58/50)*0.5)</f>
        <v>1.0752000000000002</v>
      </c>
      <c r="K58" s="246">
        <v>0</v>
      </c>
      <c r="L58" s="246">
        <v>0</v>
      </c>
      <c r="M58" s="247">
        <f>ROUNDUP(SUM(I58:L58),0)</f>
        <v>40</v>
      </c>
      <c r="N58" s="392" t="s">
        <v>432</v>
      </c>
      <c r="O58" s="392"/>
      <c r="P58" s="392"/>
      <c r="Q58" s="392"/>
    </row>
    <row r="59" spans="1:17" s="2" customFormat="1" ht="113.5" customHeight="1">
      <c r="A59" s="241">
        <v>2</v>
      </c>
      <c r="B59" s="391" t="s">
        <v>216</v>
      </c>
      <c r="C59" s="391"/>
      <c r="D59" s="242" t="s">
        <v>217</v>
      </c>
      <c r="E59" s="242" t="s">
        <v>427</v>
      </c>
      <c r="F59" s="241" t="s">
        <v>10</v>
      </c>
      <c r="G59" s="243">
        <v>48</v>
      </c>
      <c r="H59" s="244">
        <v>0.27</v>
      </c>
      <c r="I59" s="245">
        <f>H59*G59</f>
        <v>12.96</v>
      </c>
      <c r="J59" s="246">
        <f>(I59*2.9%+(I59/50)*0.5)</f>
        <v>0.50544</v>
      </c>
      <c r="K59" s="246">
        <v>0</v>
      </c>
      <c r="L59" s="246">
        <v>0</v>
      </c>
      <c r="M59" s="247">
        <f>ROUNDUP(SUM(I59:L59),0)</f>
        <v>14</v>
      </c>
      <c r="N59" s="392" t="s">
        <v>433</v>
      </c>
      <c r="O59" s="392"/>
      <c r="P59" s="392"/>
      <c r="Q59" s="392"/>
    </row>
    <row r="60" spans="1:17" s="2" customFormat="1" ht="113.5" customHeight="1">
      <c r="A60" s="241">
        <v>3</v>
      </c>
      <c r="B60" s="391" t="s">
        <v>219</v>
      </c>
      <c r="C60" s="391"/>
      <c r="D60" s="242" t="s">
        <v>220</v>
      </c>
      <c r="E60" s="242" t="s">
        <v>427</v>
      </c>
      <c r="F60" s="241" t="s">
        <v>10</v>
      </c>
      <c r="G60" s="243">
        <v>48</v>
      </c>
      <c r="H60" s="244">
        <v>0.18</v>
      </c>
      <c r="I60" s="245">
        <f>H60*G60</f>
        <v>8.64</v>
      </c>
      <c r="J60" s="246">
        <f>(I60*1.8%+(I60/50)*0.5)</f>
        <v>0.24192000000000002</v>
      </c>
      <c r="K60" s="246">
        <v>0</v>
      </c>
      <c r="L60" s="246">
        <v>0</v>
      </c>
      <c r="M60" s="247">
        <f>ROUNDUP(SUM(I60:L60),0)</f>
        <v>9</v>
      </c>
      <c r="N60" s="392" t="s">
        <v>434</v>
      </c>
      <c r="O60" s="392"/>
      <c r="P60" s="392"/>
      <c r="Q60" s="392"/>
    </row>
    <row r="61" spans="1:17" s="2" customFormat="1" ht="126" customHeight="1">
      <c r="A61" s="241">
        <v>4</v>
      </c>
      <c r="B61" s="391" t="s">
        <v>202</v>
      </c>
      <c r="C61" s="391"/>
      <c r="D61" s="242" t="s">
        <v>218</v>
      </c>
      <c r="E61" s="242" t="s">
        <v>38</v>
      </c>
      <c r="F61" s="241" t="s">
        <v>10</v>
      </c>
      <c r="G61" s="243">
        <v>48</v>
      </c>
      <c r="H61" s="244">
        <v>1E-3</v>
      </c>
      <c r="I61" s="245">
        <f>H61*G61</f>
        <v>4.8000000000000001E-2</v>
      </c>
      <c r="J61" s="246">
        <f>(I61*0%+(I61/50)*0.5)</f>
        <v>4.8000000000000001E-4</v>
      </c>
      <c r="K61" s="246">
        <v>0</v>
      </c>
      <c r="L61" s="246">
        <v>0</v>
      </c>
      <c r="M61" s="247">
        <f>ROUNDUP(SUM(I61:L61),0)</f>
        <v>1</v>
      </c>
      <c r="N61" s="422" t="s">
        <v>429</v>
      </c>
      <c r="O61" s="422"/>
      <c r="P61" s="422"/>
      <c r="Q61" s="422"/>
    </row>
    <row r="62" spans="1:17" s="34" customFormat="1" ht="49.5" customHeight="1" thickBot="1">
      <c r="B62" s="261" t="s">
        <v>21</v>
      </c>
      <c r="C62" s="35"/>
      <c r="D62" s="35"/>
      <c r="E62" s="35"/>
      <c r="G62" s="36"/>
      <c r="Q62" s="37"/>
    </row>
    <row r="63" spans="1:17" s="51" customFormat="1" ht="70.5" customHeight="1">
      <c r="A63" s="436" t="s">
        <v>22</v>
      </c>
      <c r="B63" s="437"/>
      <c r="C63" s="437"/>
      <c r="D63" s="437"/>
      <c r="E63" s="438"/>
      <c r="F63" s="251" t="s">
        <v>47</v>
      </c>
      <c r="G63" s="251" t="s">
        <v>23</v>
      </c>
      <c r="H63" s="439" t="s">
        <v>42</v>
      </c>
      <c r="I63" s="440"/>
      <c r="J63" s="253" t="s">
        <v>18</v>
      </c>
      <c r="K63" s="251" t="s">
        <v>48</v>
      </c>
      <c r="L63" s="251" t="s">
        <v>24</v>
      </c>
      <c r="M63" s="252" t="s">
        <v>25</v>
      </c>
      <c r="N63" s="252" t="s">
        <v>26</v>
      </c>
      <c r="O63" s="252" t="s">
        <v>27</v>
      </c>
      <c r="P63" s="441" t="s">
        <v>28</v>
      </c>
      <c r="Q63" s="442"/>
    </row>
    <row r="64" spans="1:17" s="12" customFormat="1" ht="56.5" customHeight="1">
      <c r="A64" s="208">
        <v>1</v>
      </c>
      <c r="B64" s="394" t="s">
        <v>194</v>
      </c>
      <c r="C64" s="394"/>
      <c r="D64" s="394"/>
      <c r="E64" s="394"/>
      <c r="F64" s="284" t="s">
        <v>39</v>
      </c>
      <c r="G64" s="267">
        <v>1500</v>
      </c>
      <c r="H64" s="397" t="str">
        <f>$A$40</f>
        <v>BLACK BEAUTY</v>
      </c>
      <c r="I64" s="397" t="e">
        <f>#REF!</f>
        <v>#REF!</v>
      </c>
      <c r="J64" s="204" t="s">
        <v>29</v>
      </c>
      <c r="K64" s="204">
        <v>11</v>
      </c>
      <c r="L64" s="266">
        <v>6.5000000000000002E-2</v>
      </c>
      <c r="M64" s="209">
        <f>ROUNDUP(K64*L64,0)</f>
        <v>1</v>
      </c>
      <c r="N64" s="209"/>
      <c r="O64" s="205">
        <v>1</v>
      </c>
      <c r="P64" s="395" t="s">
        <v>435</v>
      </c>
      <c r="Q64" s="396"/>
    </row>
    <row r="65" spans="1:20" s="12" customFormat="1" ht="69" customHeight="1">
      <c r="A65" s="208">
        <v>2</v>
      </c>
      <c r="B65" s="394" t="s">
        <v>194</v>
      </c>
      <c r="C65" s="394"/>
      <c r="D65" s="394"/>
      <c r="E65" s="394"/>
      <c r="F65" s="284" t="s">
        <v>221</v>
      </c>
      <c r="G65" s="267" t="s">
        <v>237</v>
      </c>
      <c r="H65" s="397" t="str">
        <f>$A$45</f>
        <v xml:space="preserve">HEATHER GREY </v>
      </c>
      <c r="I65" s="397" t="e">
        <f>#REF!</f>
        <v>#REF!</v>
      </c>
      <c r="J65" s="204" t="s">
        <v>29</v>
      </c>
      <c r="K65" s="204">
        <v>11</v>
      </c>
      <c r="L65" s="266">
        <v>6.5000000000000002E-2</v>
      </c>
      <c r="M65" s="209">
        <f>ROUNDUP(K65*L65,0)</f>
        <v>1</v>
      </c>
      <c r="N65" s="209"/>
      <c r="O65" s="205">
        <v>1</v>
      </c>
      <c r="P65" s="395" t="s">
        <v>435</v>
      </c>
      <c r="Q65" s="396"/>
    </row>
    <row r="66" spans="1:20" s="12" customFormat="1" ht="66.5" customHeight="1">
      <c r="A66" s="208">
        <v>3</v>
      </c>
      <c r="B66" s="394" t="s">
        <v>194</v>
      </c>
      <c r="C66" s="394"/>
      <c r="D66" s="394"/>
      <c r="E66" s="394"/>
      <c r="F66" s="284" t="str">
        <f>H66</f>
        <v>BLANC DE BLANC</v>
      </c>
      <c r="G66" s="267" t="s">
        <v>238</v>
      </c>
      <c r="H66" s="397" t="str">
        <f>$A$50</f>
        <v>BLANC DE BLANC</v>
      </c>
      <c r="I66" s="397" t="e">
        <f>#REF!</f>
        <v>#REF!</v>
      </c>
      <c r="J66" s="204" t="s">
        <v>29</v>
      </c>
      <c r="K66" s="204">
        <f>$Q$30</f>
        <v>37</v>
      </c>
      <c r="L66" s="266">
        <v>6.5000000000000002E-2</v>
      </c>
      <c r="M66" s="209">
        <f>ROUNDUP(K66*L66,0)</f>
        <v>3</v>
      </c>
      <c r="N66" s="209"/>
      <c r="O66" s="205">
        <f>M66</f>
        <v>3</v>
      </c>
      <c r="P66" s="395" t="s">
        <v>435</v>
      </c>
      <c r="Q66" s="396"/>
    </row>
    <row r="67" spans="1:20" s="12" customFormat="1" ht="66.5" customHeight="1">
      <c r="A67" s="208">
        <v>3</v>
      </c>
      <c r="B67" s="394" t="s">
        <v>194</v>
      </c>
      <c r="C67" s="394"/>
      <c r="D67" s="394"/>
      <c r="E67" s="394"/>
      <c r="F67" s="284" t="str">
        <f>A57</f>
        <v>HSC ASH ROSE</v>
      </c>
      <c r="G67" s="267" t="s">
        <v>436</v>
      </c>
      <c r="H67" s="397" t="str">
        <f>F67</f>
        <v>HSC ASH ROSE</v>
      </c>
      <c r="I67" s="397" t="e">
        <f>#REF!</f>
        <v>#REF!</v>
      </c>
      <c r="J67" s="204" t="s">
        <v>29</v>
      </c>
      <c r="K67" s="204">
        <v>48</v>
      </c>
      <c r="L67" s="266">
        <v>6.5000000000000002E-2</v>
      </c>
      <c r="M67" s="209">
        <f>ROUNDUP(K67*L67,0)</f>
        <v>4</v>
      </c>
      <c r="N67" s="209"/>
      <c r="O67" s="205">
        <f>M67</f>
        <v>4</v>
      </c>
      <c r="P67" s="395" t="s">
        <v>435</v>
      </c>
      <c r="Q67" s="396"/>
    </row>
    <row r="68" spans="1:20" s="43" customFormat="1" ht="107" customHeight="1">
      <c r="A68" s="208">
        <v>4</v>
      </c>
      <c r="B68" s="393" t="s">
        <v>201</v>
      </c>
      <c r="C68" s="394"/>
      <c r="D68" s="394"/>
      <c r="E68" s="394"/>
      <c r="F68" s="284" t="s">
        <v>107</v>
      </c>
      <c r="G68" s="263" t="str">
        <f>F68</f>
        <v>NỀN ĐEN CHỮ TRẮNG</v>
      </c>
      <c r="H68" s="397" t="s">
        <v>222</v>
      </c>
      <c r="I68" s="397" t="e">
        <f>#REF!</f>
        <v>#REF!</v>
      </c>
      <c r="J68" s="204" t="s">
        <v>30</v>
      </c>
      <c r="K68" s="204">
        <v>107</v>
      </c>
      <c r="L68" s="210">
        <v>1</v>
      </c>
      <c r="M68" s="204">
        <f t="shared" ref="M68" si="6">L68*K68</f>
        <v>107</v>
      </c>
      <c r="N68" s="209"/>
      <c r="O68" s="205">
        <f t="shared" ref="O68" si="7">M68+N68</f>
        <v>107</v>
      </c>
      <c r="P68" s="395" t="s">
        <v>437</v>
      </c>
      <c r="Q68" s="396"/>
      <c r="T68" s="258"/>
    </row>
    <row r="69" spans="1:20" s="43" customFormat="1" ht="101" customHeight="1">
      <c r="A69" s="208">
        <v>5</v>
      </c>
      <c r="B69" s="393" t="s">
        <v>225</v>
      </c>
      <c r="C69" s="394"/>
      <c r="D69" s="394"/>
      <c r="E69" s="394"/>
      <c r="F69" s="284" t="s">
        <v>89</v>
      </c>
      <c r="G69" s="263" t="str">
        <f>F69</f>
        <v>NỀN TRẮNG CHỮ ĐEN</v>
      </c>
      <c r="H69" s="397" t="s">
        <v>222</v>
      </c>
      <c r="I69" s="397" t="e">
        <f>#REF!</f>
        <v>#REF!</v>
      </c>
      <c r="J69" s="204" t="s">
        <v>30</v>
      </c>
      <c r="K69" s="204">
        <v>107</v>
      </c>
      <c r="L69" s="210">
        <v>1</v>
      </c>
      <c r="M69" s="204">
        <f t="shared" ref="M69:M70" si="8">L69*K69</f>
        <v>107</v>
      </c>
      <c r="N69" s="209">
        <v>3</v>
      </c>
      <c r="O69" s="205">
        <f t="shared" ref="O69:O70" si="9">M69+N69</f>
        <v>110</v>
      </c>
      <c r="P69" s="395" t="s">
        <v>439</v>
      </c>
      <c r="Q69" s="396"/>
    </row>
    <row r="70" spans="1:20" s="43" customFormat="1" ht="93" customHeight="1">
      <c r="A70" s="208">
        <v>6</v>
      </c>
      <c r="B70" s="393" t="s">
        <v>199</v>
      </c>
      <c r="C70" s="394"/>
      <c r="D70" s="394"/>
      <c r="E70" s="394"/>
      <c r="F70" s="284" t="s">
        <v>89</v>
      </c>
      <c r="G70" s="263" t="str">
        <f t="shared" ref="G70:G74" si="10">F70</f>
        <v>NỀN TRẮNG CHỮ ĐEN</v>
      </c>
      <c r="H70" s="397" t="s">
        <v>222</v>
      </c>
      <c r="I70" s="397" t="e">
        <f>#REF!</f>
        <v>#REF!</v>
      </c>
      <c r="J70" s="204" t="s">
        <v>30</v>
      </c>
      <c r="K70" s="204">
        <f>K69</f>
        <v>107</v>
      </c>
      <c r="L70" s="210">
        <v>1</v>
      </c>
      <c r="M70" s="204">
        <f t="shared" si="8"/>
        <v>107</v>
      </c>
      <c r="N70" s="209">
        <v>3</v>
      </c>
      <c r="O70" s="205">
        <f t="shared" si="9"/>
        <v>110</v>
      </c>
      <c r="P70" s="395" t="s">
        <v>438</v>
      </c>
      <c r="Q70" s="396"/>
    </row>
    <row r="71" spans="1:20" s="43" customFormat="1" ht="90.5" customHeight="1">
      <c r="A71" s="208">
        <v>7</v>
      </c>
      <c r="B71" s="393" t="s">
        <v>239</v>
      </c>
      <c r="C71" s="394"/>
      <c r="D71" s="394"/>
      <c r="E71" s="394"/>
      <c r="F71" s="284" t="s">
        <v>89</v>
      </c>
      <c r="G71" s="263" t="str">
        <f t="shared" si="10"/>
        <v>NỀN TRẮNG CHỮ ĐEN</v>
      </c>
      <c r="H71" s="397" t="s">
        <v>222</v>
      </c>
      <c r="I71" s="397" t="e">
        <f>#REF!</f>
        <v>#REF!</v>
      </c>
      <c r="J71" s="204" t="s">
        <v>30</v>
      </c>
      <c r="K71" s="204">
        <f>K70</f>
        <v>107</v>
      </c>
      <c r="L71" s="210">
        <v>1</v>
      </c>
      <c r="M71" s="204">
        <f t="shared" ref="M71:M89" si="11">L71*K71</f>
        <v>107</v>
      </c>
      <c r="N71" s="209">
        <v>3</v>
      </c>
      <c r="O71" s="205">
        <f t="shared" ref="O71:O89" si="12">M71+N71</f>
        <v>110</v>
      </c>
      <c r="P71" s="395" t="s">
        <v>440</v>
      </c>
      <c r="Q71" s="396"/>
    </row>
    <row r="72" spans="1:20" s="43" customFormat="1" ht="44" customHeight="1">
      <c r="A72" s="208">
        <v>8</v>
      </c>
      <c r="B72" s="393" t="s">
        <v>210</v>
      </c>
      <c r="C72" s="394"/>
      <c r="D72" s="394"/>
      <c r="E72" s="394"/>
      <c r="F72" s="284" t="s">
        <v>39</v>
      </c>
      <c r="G72" s="263" t="str">
        <f t="shared" si="10"/>
        <v>BLACK</v>
      </c>
      <c r="H72" s="397" t="str">
        <f>$A$40</f>
        <v>BLACK BEAUTY</v>
      </c>
      <c r="I72" s="397" t="e">
        <f>#REF!</f>
        <v>#REF!</v>
      </c>
      <c r="J72" s="204" t="s">
        <v>10</v>
      </c>
      <c r="K72" s="204">
        <v>11</v>
      </c>
      <c r="L72" s="210">
        <v>0.7</v>
      </c>
      <c r="M72" s="204">
        <f t="shared" si="11"/>
        <v>7.6999999999999993</v>
      </c>
      <c r="N72" s="209"/>
      <c r="O72" s="205">
        <f t="shared" si="12"/>
        <v>7.6999999999999993</v>
      </c>
      <c r="P72" s="395" t="s">
        <v>442</v>
      </c>
      <c r="Q72" s="396"/>
    </row>
    <row r="73" spans="1:20" s="43" customFormat="1" ht="66.5" customHeight="1">
      <c r="A73" s="208">
        <v>9</v>
      </c>
      <c r="B73" s="393" t="s">
        <v>210</v>
      </c>
      <c r="C73" s="394"/>
      <c r="D73" s="394"/>
      <c r="E73" s="394"/>
      <c r="F73" s="284" t="s">
        <v>221</v>
      </c>
      <c r="G73" s="263" t="str">
        <f t="shared" si="10"/>
        <v>HEATHER GREY</v>
      </c>
      <c r="H73" s="397" t="str">
        <f>$A$45</f>
        <v xml:space="preserve">HEATHER GREY </v>
      </c>
      <c r="I73" s="397" t="e">
        <f>#REF!</f>
        <v>#REF!</v>
      </c>
      <c r="J73" s="204" t="s">
        <v>10</v>
      </c>
      <c r="K73" s="204">
        <v>11</v>
      </c>
      <c r="L73" s="210">
        <v>0.7</v>
      </c>
      <c r="M73" s="204">
        <f t="shared" ref="M73:M74" si="13">L73*K73</f>
        <v>7.6999999999999993</v>
      </c>
      <c r="N73" s="209"/>
      <c r="O73" s="205">
        <f t="shared" ref="O73:O74" si="14">M73+N73</f>
        <v>7.6999999999999993</v>
      </c>
      <c r="P73" s="395" t="s">
        <v>442</v>
      </c>
      <c r="Q73" s="396"/>
    </row>
    <row r="74" spans="1:20" s="43" customFormat="1" ht="75.5" customHeight="1">
      <c r="A74" s="208">
        <v>10</v>
      </c>
      <c r="B74" s="393" t="s">
        <v>210</v>
      </c>
      <c r="C74" s="394"/>
      <c r="D74" s="394"/>
      <c r="E74" s="394"/>
      <c r="F74" s="284" t="s">
        <v>209</v>
      </c>
      <c r="G74" s="263" t="str">
        <f t="shared" si="10"/>
        <v>BLANC DE BLANC</v>
      </c>
      <c r="H74" s="397" t="str">
        <f>$A$50</f>
        <v>BLANC DE BLANC</v>
      </c>
      <c r="I74" s="397" t="e">
        <f>#REF!</f>
        <v>#REF!</v>
      </c>
      <c r="J74" s="204" t="s">
        <v>10</v>
      </c>
      <c r="K74" s="204">
        <f>$Q$30</f>
        <v>37</v>
      </c>
      <c r="L74" s="210">
        <v>0.7</v>
      </c>
      <c r="M74" s="204">
        <f t="shared" si="13"/>
        <v>25.9</v>
      </c>
      <c r="N74" s="209"/>
      <c r="O74" s="205">
        <f t="shared" si="14"/>
        <v>25.9</v>
      </c>
      <c r="P74" s="395" t="s">
        <v>442</v>
      </c>
      <c r="Q74" s="396"/>
    </row>
    <row r="75" spans="1:20" s="43" customFormat="1" ht="75.5" customHeight="1" thickBot="1">
      <c r="A75" s="208">
        <v>10</v>
      </c>
      <c r="B75" s="393" t="s">
        <v>210</v>
      </c>
      <c r="C75" s="394"/>
      <c r="D75" s="394"/>
      <c r="E75" s="394"/>
      <c r="F75" s="284" t="s">
        <v>427</v>
      </c>
      <c r="G75" s="263" t="str">
        <f t="shared" ref="G75" si="15">F75</f>
        <v>HSC ASH ROSE</v>
      </c>
      <c r="H75" s="397" t="str">
        <f>G75</f>
        <v>HSC ASH ROSE</v>
      </c>
      <c r="I75" s="397" t="e">
        <f>#REF!</f>
        <v>#REF!</v>
      </c>
      <c r="J75" s="204" t="s">
        <v>10</v>
      </c>
      <c r="K75" s="204">
        <v>48</v>
      </c>
      <c r="L75" s="210">
        <v>0.7</v>
      </c>
      <c r="M75" s="204">
        <f t="shared" ref="M75" si="16">L75*K75</f>
        <v>33.599999999999994</v>
      </c>
      <c r="N75" s="209"/>
      <c r="O75" s="205">
        <f t="shared" ref="O75" si="17">M75+N75</f>
        <v>33.599999999999994</v>
      </c>
      <c r="P75" s="395" t="s">
        <v>442</v>
      </c>
      <c r="Q75" s="396"/>
    </row>
    <row r="76" spans="1:20" s="51" customFormat="1" ht="78" customHeight="1">
      <c r="A76" s="436" t="s">
        <v>22</v>
      </c>
      <c r="B76" s="437"/>
      <c r="C76" s="437"/>
      <c r="D76" s="437"/>
      <c r="E76" s="438"/>
      <c r="F76" s="251" t="s">
        <v>47</v>
      </c>
      <c r="G76" s="251" t="s">
        <v>23</v>
      </c>
      <c r="H76" s="439" t="s">
        <v>42</v>
      </c>
      <c r="I76" s="440"/>
      <c r="J76" s="253" t="s">
        <v>18</v>
      </c>
      <c r="K76" s="251" t="s">
        <v>48</v>
      </c>
      <c r="L76" s="251" t="s">
        <v>24</v>
      </c>
      <c r="M76" s="252" t="s">
        <v>25</v>
      </c>
      <c r="N76" s="252" t="s">
        <v>26</v>
      </c>
      <c r="O76" s="252" t="s">
        <v>27</v>
      </c>
      <c r="P76" s="441" t="s">
        <v>28</v>
      </c>
      <c r="Q76" s="442"/>
    </row>
    <row r="77" spans="1:20" s="43" customFormat="1" ht="58" customHeight="1">
      <c r="A77" s="208">
        <v>11</v>
      </c>
      <c r="B77" s="393" t="s">
        <v>453</v>
      </c>
      <c r="C77" s="394"/>
      <c r="D77" s="394"/>
      <c r="E77" s="394"/>
      <c r="F77" s="284" t="s">
        <v>39</v>
      </c>
      <c r="G77" s="283" t="s">
        <v>443</v>
      </c>
      <c r="H77" s="397" t="str">
        <f>$A$40</f>
        <v>BLACK BEAUTY</v>
      </c>
      <c r="I77" s="397" t="e">
        <f>#REF!</f>
        <v>#REF!</v>
      </c>
      <c r="J77" s="204" t="s">
        <v>30</v>
      </c>
      <c r="K77" s="204">
        <v>2</v>
      </c>
      <c r="L77" s="210">
        <v>1</v>
      </c>
      <c r="M77" s="204">
        <f t="shared" ref="M77" si="18">L77*K77</f>
        <v>2</v>
      </c>
      <c r="N77" s="209">
        <v>1</v>
      </c>
      <c r="O77" s="205">
        <f t="shared" ref="O77" si="19">M77+N77</f>
        <v>3</v>
      </c>
      <c r="P77" s="395" t="s">
        <v>447</v>
      </c>
      <c r="Q77" s="396"/>
    </row>
    <row r="78" spans="1:20" s="43" customFormat="1" ht="58" customHeight="1">
      <c r="A78" s="208">
        <v>11</v>
      </c>
      <c r="B78" s="393" t="s">
        <v>454</v>
      </c>
      <c r="C78" s="394"/>
      <c r="D78" s="394"/>
      <c r="E78" s="394"/>
      <c r="F78" s="284" t="s">
        <v>39</v>
      </c>
      <c r="G78" s="283" t="s">
        <v>443</v>
      </c>
      <c r="H78" s="397" t="str">
        <f>$A$40</f>
        <v>BLACK BEAUTY</v>
      </c>
      <c r="I78" s="397" t="e">
        <f>#REF!</f>
        <v>#REF!</v>
      </c>
      <c r="J78" s="204" t="s">
        <v>30</v>
      </c>
      <c r="K78" s="204">
        <v>5</v>
      </c>
      <c r="L78" s="210">
        <v>1</v>
      </c>
      <c r="M78" s="204">
        <f t="shared" ref="M78" si="20">L78*K78</f>
        <v>5</v>
      </c>
      <c r="N78" s="209">
        <v>1</v>
      </c>
      <c r="O78" s="205">
        <f t="shared" ref="O78" si="21">M78+N78</f>
        <v>6</v>
      </c>
      <c r="P78" s="395" t="s">
        <v>447</v>
      </c>
      <c r="Q78" s="396"/>
    </row>
    <row r="79" spans="1:20" s="43" customFormat="1" ht="58" customHeight="1">
      <c r="A79" s="208">
        <v>11</v>
      </c>
      <c r="B79" s="393" t="s">
        <v>455</v>
      </c>
      <c r="C79" s="394"/>
      <c r="D79" s="394"/>
      <c r="E79" s="394"/>
      <c r="F79" s="284" t="s">
        <v>39</v>
      </c>
      <c r="G79" s="283" t="s">
        <v>443</v>
      </c>
      <c r="H79" s="397" t="str">
        <f>$A$40</f>
        <v>BLACK BEAUTY</v>
      </c>
      <c r="I79" s="397" t="e">
        <f>#REF!</f>
        <v>#REF!</v>
      </c>
      <c r="J79" s="204" t="s">
        <v>30</v>
      </c>
      <c r="K79" s="204">
        <v>4</v>
      </c>
      <c r="L79" s="210">
        <v>1</v>
      </c>
      <c r="M79" s="204">
        <f t="shared" ref="M79" si="22">L79*K79</f>
        <v>4</v>
      </c>
      <c r="N79" s="209">
        <v>1</v>
      </c>
      <c r="O79" s="205">
        <f t="shared" ref="O79" si="23">M79+N79</f>
        <v>5</v>
      </c>
      <c r="P79" s="395" t="s">
        <v>447</v>
      </c>
      <c r="Q79" s="396"/>
    </row>
    <row r="80" spans="1:20" s="43" customFormat="1" ht="73" customHeight="1">
      <c r="A80" s="208">
        <v>12</v>
      </c>
      <c r="B80" s="393" t="s">
        <v>453</v>
      </c>
      <c r="C80" s="394"/>
      <c r="D80" s="394"/>
      <c r="E80" s="394"/>
      <c r="F80" s="284" t="s">
        <v>221</v>
      </c>
      <c r="G80" s="283" t="s">
        <v>444</v>
      </c>
      <c r="H80" s="397" t="str">
        <f>$A$45</f>
        <v xml:space="preserve">HEATHER GREY </v>
      </c>
      <c r="I80" s="397" t="e">
        <f>#REF!</f>
        <v>#REF!</v>
      </c>
      <c r="J80" s="204" t="s">
        <v>30</v>
      </c>
      <c r="K80" s="204">
        <v>2</v>
      </c>
      <c r="L80" s="210">
        <v>1</v>
      </c>
      <c r="M80" s="204">
        <f t="shared" si="11"/>
        <v>2</v>
      </c>
      <c r="N80" s="209">
        <v>1</v>
      </c>
      <c r="O80" s="205">
        <f t="shared" si="12"/>
        <v>3</v>
      </c>
      <c r="P80" s="395" t="s">
        <v>447</v>
      </c>
      <c r="Q80" s="396"/>
    </row>
    <row r="81" spans="1:17" s="43" customFormat="1" ht="73" customHeight="1">
      <c r="A81" s="208">
        <v>12</v>
      </c>
      <c r="B81" s="393" t="s">
        <v>454</v>
      </c>
      <c r="C81" s="394"/>
      <c r="D81" s="394"/>
      <c r="E81" s="394"/>
      <c r="F81" s="284" t="s">
        <v>221</v>
      </c>
      <c r="G81" s="283" t="s">
        <v>444</v>
      </c>
      <c r="H81" s="397" t="str">
        <f>$A$45</f>
        <v xml:space="preserve">HEATHER GREY </v>
      </c>
      <c r="I81" s="397" t="e">
        <f>#REF!</f>
        <v>#REF!</v>
      </c>
      <c r="J81" s="204" t="s">
        <v>30</v>
      </c>
      <c r="K81" s="204">
        <v>5</v>
      </c>
      <c r="L81" s="210">
        <v>1</v>
      </c>
      <c r="M81" s="204">
        <v>5</v>
      </c>
      <c r="N81" s="209">
        <v>1</v>
      </c>
      <c r="O81" s="205">
        <f t="shared" ref="O81" si="24">M81+N81</f>
        <v>6</v>
      </c>
      <c r="P81" s="395" t="s">
        <v>447</v>
      </c>
      <c r="Q81" s="396"/>
    </row>
    <row r="82" spans="1:17" s="43" customFormat="1" ht="65.5" customHeight="1">
      <c r="A82" s="208">
        <v>12</v>
      </c>
      <c r="B82" s="393" t="s">
        <v>455</v>
      </c>
      <c r="C82" s="394"/>
      <c r="D82" s="394"/>
      <c r="E82" s="394"/>
      <c r="F82" s="284" t="s">
        <v>221</v>
      </c>
      <c r="G82" s="283" t="s">
        <v>444</v>
      </c>
      <c r="H82" s="397" t="str">
        <f>$A$45</f>
        <v xml:space="preserve">HEATHER GREY </v>
      </c>
      <c r="I82" s="397" t="e">
        <f>#REF!</f>
        <v>#REF!</v>
      </c>
      <c r="J82" s="204" t="s">
        <v>30</v>
      </c>
      <c r="K82" s="204">
        <v>4</v>
      </c>
      <c r="L82" s="210">
        <v>1</v>
      </c>
      <c r="M82" s="204">
        <v>4</v>
      </c>
      <c r="N82" s="209">
        <v>1</v>
      </c>
      <c r="O82" s="205">
        <f t="shared" ref="O82" si="25">M82+N82</f>
        <v>5</v>
      </c>
      <c r="P82" s="395" t="s">
        <v>447</v>
      </c>
      <c r="Q82" s="396"/>
    </row>
    <row r="83" spans="1:17" s="43" customFormat="1" ht="70.5" customHeight="1">
      <c r="A83" s="208">
        <v>13</v>
      </c>
      <c r="B83" s="393" t="s">
        <v>453</v>
      </c>
      <c r="C83" s="394"/>
      <c r="D83" s="394"/>
      <c r="E83" s="394"/>
      <c r="F83" s="284" t="str">
        <f>H83</f>
        <v>BLANC DE BLANC</v>
      </c>
      <c r="G83" s="283" t="s">
        <v>445</v>
      </c>
      <c r="H83" s="397" t="str">
        <f>$A$50</f>
        <v>BLANC DE BLANC</v>
      </c>
      <c r="I83" s="397" t="e">
        <f>#REF!</f>
        <v>#REF!</v>
      </c>
      <c r="J83" s="204" t="s">
        <v>30</v>
      </c>
      <c r="K83" s="204">
        <v>2</v>
      </c>
      <c r="L83" s="210">
        <v>1</v>
      </c>
      <c r="M83" s="204">
        <f t="shared" ref="M83:M84" si="26">L83*K83</f>
        <v>2</v>
      </c>
      <c r="N83" s="209">
        <v>1</v>
      </c>
      <c r="O83" s="205">
        <f t="shared" ref="O83:O84" si="27">M83+N83</f>
        <v>3</v>
      </c>
      <c r="P83" s="395" t="s">
        <v>447</v>
      </c>
      <c r="Q83" s="396"/>
    </row>
    <row r="84" spans="1:17" s="43" customFormat="1" ht="70.5" customHeight="1">
      <c r="A84" s="208">
        <v>13</v>
      </c>
      <c r="B84" s="393" t="s">
        <v>454</v>
      </c>
      <c r="C84" s="394"/>
      <c r="D84" s="394"/>
      <c r="E84" s="394"/>
      <c r="F84" s="284" t="str">
        <f>H84</f>
        <v>BLANC DE BLANC</v>
      </c>
      <c r="G84" s="283" t="s">
        <v>445</v>
      </c>
      <c r="H84" s="397" t="str">
        <f>$A$50</f>
        <v>BLANC DE BLANC</v>
      </c>
      <c r="I84" s="397" t="e">
        <f>#REF!</f>
        <v>#REF!</v>
      </c>
      <c r="J84" s="204" t="s">
        <v>30</v>
      </c>
      <c r="K84" s="204">
        <v>31</v>
      </c>
      <c r="L84" s="210">
        <v>1</v>
      </c>
      <c r="M84" s="204">
        <f t="shared" si="26"/>
        <v>31</v>
      </c>
      <c r="N84" s="209">
        <v>1</v>
      </c>
      <c r="O84" s="205">
        <f t="shared" si="27"/>
        <v>32</v>
      </c>
      <c r="P84" s="395" t="s">
        <v>447</v>
      </c>
      <c r="Q84" s="396"/>
    </row>
    <row r="85" spans="1:17" s="43" customFormat="1" ht="70.5" customHeight="1">
      <c r="A85" s="208">
        <v>13</v>
      </c>
      <c r="B85" s="393" t="s">
        <v>455</v>
      </c>
      <c r="C85" s="394"/>
      <c r="D85" s="394"/>
      <c r="E85" s="394"/>
      <c r="F85" s="284" t="str">
        <f>H85</f>
        <v>BLANC DE BLANC</v>
      </c>
      <c r="G85" s="283" t="s">
        <v>445</v>
      </c>
      <c r="H85" s="397" t="str">
        <f>$A$50</f>
        <v>BLANC DE BLANC</v>
      </c>
      <c r="I85" s="397" t="e">
        <f>#REF!</f>
        <v>#REF!</v>
      </c>
      <c r="J85" s="204" t="s">
        <v>30</v>
      </c>
      <c r="K85" s="204">
        <v>4</v>
      </c>
      <c r="L85" s="210">
        <v>1</v>
      </c>
      <c r="M85" s="204">
        <f t="shared" ref="M85:M87" si="28">L85*K85</f>
        <v>4</v>
      </c>
      <c r="N85" s="209">
        <v>1</v>
      </c>
      <c r="O85" s="205">
        <f t="shared" ref="O85:O87" si="29">M85+N85</f>
        <v>5</v>
      </c>
      <c r="P85" s="395" t="s">
        <v>447</v>
      </c>
      <c r="Q85" s="396"/>
    </row>
    <row r="86" spans="1:17" s="43" customFormat="1" ht="70.5" customHeight="1">
      <c r="A86" s="208">
        <v>13</v>
      </c>
      <c r="B86" s="393" t="s">
        <v>453</v>
      </c>
      <c r="C86" s="394"/>
      <c r="D86" s="394"/>
      <c r="E86" s="394"/>
      <c r="F86" s="284" t="s">
        <v>427</v>
      </c>
      <c r="G86" s="283" t="s">
        <v>446</v>
      </c>
      <c r="H86" s="397" t="str">
        <f>F86</f>
        <v>HSC ASH ROSE</v>
      </c>
      <c r="I86" s="397" t="e">
        <f>#REF!</f>
        <v>#REF!</v>
      </c>
      <c r="J86" s="204" t="s">
        <v>30</v>
      </c>
      <c r="K86" s="204">
        <v>2</v>
      </c>
      <c r="L86" s="210">
        <v>1</v>
      </c>
      <c r="M86" s="204">
        <f t="shared" si="28"/>
        <v>2</v>
      </c>
      <c r="N86" s="209">
        <v>1</v>
      </c>
      <c r="O86" s="205">
        <f t="shared" si="29"/>
        <v>3</v>
      </c>
      <c r="P86" s="395" t="s">
        <v>447</v>
      </c>
      <c r="Q86" s="396"/>
    </row>
    <row r="87" spans="1:17" s="43" customFormat="1" ht="70.5" customHeight="1">
      <c r="A87" s="208">
        <v>13</v>
      </c>
      <c r="B87" s="393" t="s">
        <v>454</v>
      </c>
      <c r="C87" s="394"/>
      <c r="D87" s="394"/>
      <c r="E87" s="394"/>
      <c r="F87" s="284" t="s">
        <v>427</v>
      </c>
      <c r="G87" s="283" t="s">
        <v>446</v>
      </c>
      <c r="H87" s="397" t="str">
        <f t="shared" ref="H87:H88" si="30">F87</f>
        <v>HSC ASH ROSE</v>
      </c>
      <c r="I87" s="397" t="e">
        <f>#REF!</f>
        <v>#REF!</v>
      </c>
      <c r="J87" s="204" t="s">
        <v>30</v>
      </c>
      <c r="K87" s="204">
        <v>42</v>
      </c>
      <c r="L87" s="210">
        <v>1</v>
      </c>
      <c r="M87" s="204">
        <f t="shared" si="28"/>
        <v>42</v>
      </c>
      <c r="N87" s="209">
        <v>1</v>
      </c>
      <c r="O87" s="205">
        <f t="shared" si="29"/>
        <v>43</v>
      </c>
      <c r="P87" s="395" t="s">
        <v>447</v>
      </c>
      <c r="Q87" s="396"/>
    </row>
    <row r="88" spans="1:17" s="43" customFormat="1" ht="70.5" customHeight="1">
      <c r="A88" s="208">
        <v>13</v>
      </c>
      <c r="B88" s="393" t="s">
        <v>455</v>
      </c>
      <c r="C88" s="394"/>
      <c r="D88" s="394"/>
      <c r="E88" s="394"/>
      <c r="F88" s="284" t="s">
        <v>427</v>
      </c>
      <c r="G88" s="283" t="s">
        <v>446</v>
      </c>
      <c r="H88" s="397" t="str">
        <f t="shared" si="30"/>
        <v>HSC ASH ROSE</v>
      </c>
      <c r="I88" s="397" t="e">
        <f>#REF!</f>
        <v>#REF!</v>
      </c>
      <c r="J88" s="204" t="s">
        <v>30</v>
      </c>
      <c r="K88" s="204">
        <v>4</v>
      </c>
      <c r="L88" s="210">
        <v>1</v>
      </c>
      <c r="M88" s="204">
        <f t="shared" ref="M88" si="31">L88*K88</f>
        <v>4</v>
      </c>
      <c r="N88" s="209">
        <v>1</v>
      </c>
      <c r="O88" s="205">
        <f t="shared" ref="O88" si="32">M88+N88</f>
        <v>5</v>
      </c>
      <c r="P88" s="395" t="s">
        <v>447</v>
      </c>
      <c r="Q88" s="396"/>
    </row>
    <row r="89" spans="1:17" s="43" customFormat="1" ht="104.5" customHeight="1">
      <c r="A89" s="208">
        <v>14</v>
      </c>
      <c r="B89" s="393" t="s">
        <v>211</v>
      </c>
      <c r="C89" s="394"/>
      <c r="D89" s="394"/>
      <c r="E89" s="394"/>
      <c r="F89" s="284" t="s">
        <v>89</v>
      </c>
      <c r="G89" s="263" t="str">
        <f>F89</f>
        <v>NỀN TRẮNG CHỮ ĐEN</v>
      </c>
      <c r="H89" s="397" t="s">
        <v>222</v>
      </c>
      <c r="I89" s="397" t="e">
        <f>#REF!</f>
        <v>#REF!</v>
      </c>
      <c r="J89" s="204" t="s">
        <v>10</v>
      </c>
      <c r="K89" s="204">
        <f>K71</f>
        <v>107</v>
      </c>
      <c r="L89" s="210">
        <v>1</v>
      </c>
      <c r="M89" s="204">
        <f t="shared" si="11"/>
        <v>107</v>
      </c>
      <c r="N89" s="209">
        <v>3</v>
      </c>
      <c r="O89" s="205">
        <f t="shared" si="12"/>
        <v>110</v>
      </c>
      <c r="P89" s="395" t="s">
        <v>441</v>
      </c>
      <c r="Q89" s="396"/>
    </row>
    <row r="90" spans="1:17" s="34" customFormat="1" ht="43" customHeight="1">
      <c r="B90" s="287" t="s">
        <v>65</v>
      </c>
      <c r="C90" s="35"/>
      <c r="D90" s="35"/>
      <c r="E90" s="35"/>
      <c r="G90" s="36"/>
      <c r="Q90" s="37"/>
    </row>
    <row r="91" spans="1:17" s="51" customFormat="1" ht="97" customHeight="1">
      <c r="A91" s="430" t="s">
        <v>22</v>
      </c>
      <c r="B91" s="430"/>
      <c r="C91" s="430"/>
      <c r="D91" s="430"/>
      <c r="E91" s="430"/>
      <c r="F91" s="206" t="s">
        <v>47</v>
      </c>
      <c r="G91" s="206" t="s">
        <v>23</v>
      </c>
      <c r="H91" s="429" t="s">
        <v>42</v>
      </c>
      <c r="I91" s="429"/>
      <c r="J91" s="207" t="s">
        <v>18</v>
      </c>
      <c r="K91" s="206" t="s">
        <v>48</v>
      </c>
      <c r="L91" s="206" t="s">
        <v>24</v>
      </c>
      <c r="M91" s="206" t="s">
        <v>25</v>
      </c>
      <c r="N91" s="206" t="s">
        <v>26</v>
      </c>
      <c r="O91" s="206" t="s">
        <v>27</v>
      </c>
      <c r="P91" s="429" t="s">
        <v>28</v>
      </c>
      <c r="Q91" s="429"/>
    </row>
    <row r="92" spans="1:17" s="290" customFormat="1" ht="94" customHeight="1">
      <c r="A92" s="288">
        <v>1</v>
      </c>
      <c r="B92" s="456" t="s">
        <v>457</v>
      </c>
      <c r="C92" s="457"/>
      <c r="D92" s="457"/>
      <c r="E92" s="458"/>
      <c r="F92" s="284" t="s">
        <v>89</v>
      </c>
      <c r="G92" s="289" t="s">
        <v>89</v>
      </c>
      <c r="H92" s="397" t="s">
        <v>222</v>
      </c>
      <c r="I92" s="397" t="e">
        <f>#REF!</f>
        <v>#REF!</v>
      </c>
      <c r="J92" s="204" t="s">
        <v>30</v>
      </c>
      <c r="K92" s="204">
        <v>107</v>
      </c>
      <c r="L92" s="210">
        <v>1</v>
      </c>
      <c r="M92" s="204">
        <f>L92*K92</f>
        <v>107</v>
      </c>
      <c r="N92" s="209"/>
      <c r="O92" s="205">
        <f>M92</f>
        <v>107</v>
      </c>
      <c r="P92" s="395" t="s">
        <v>458</v>
      </c>
      <c r="Q92" s="396"/>
    </row>
    <row r="93" spans="1:17" s="290" customFormat="1" ht="43" customHeight="1">
      <c r="A93" s="288">
        <v>2</v>
      </c>
      <c r="B93" s="456" t="s">
        <v>459</v>
      </c>
      <c r="C93" s="457"/>
      <c r="D93" s="457"/>
      <c r="E93" s="458"/>
      <c r="F93" s="284" t="s">
        <v>39</v>
      </c>
      <c r="G93" s="284" t="s">
        <v>39</v>
      </c>
      <c r="H93" s="397" t="s">
        <v>222</v>
      </c>
      <c r="I93" s="397" t="e">
        <f>#REF!</f>
        <v>#REF!</v>
      </c>
      <c r="J93" s="204" t="s">
        <v>30</v>
      </c>
      <c r="K93" s="204">
        <v>107</v>
      </c>
      <c r="L93" s="210">
        <v>1</v>
      </c>
      <c r="M93" s="204">
        <f t="shared" ref="M93:M98" si="33">L93*K93</f>
        <v>107</v>
      </c>
      <c r="N93" s="209"/>
      <c r="O93" s="205">
        <f t="shared" ref="O93:O95" si="34">N93+M93</f>
        <v>107</v>
      </c>
      <c r="P93" s="459" t="s">
        <v>460</v>
      </c>
      <c r="Q93" s="459"/>
    </row>
    <row r="94" spans="1:17" s="290" customFormat="1" ht="91.5" customHeight="1">
      <c r="A94" s="288">
        <v>3</v>
      </c>
      <c r="B94" s="456" t="s">
        <v>461</v>
      </c>
      <c r="C94" s="457"/>
      <c r="D94" s="457"/>
      <c r="E94" s="458"/>
      <c r="F94" s="284" t="s">
        <v>89</v>
      </c>
      <c r="G94" s="284" t="s">
        <v>89</v>
      </c>
      <c r="H94" s="397" t="s">
        <v>222</v>
      </c>
      <c r="I94" s="397" t="e">
        <f>#REF!</f>
        <v>#REF!</v>
      </c>
      <c r="J94" s="204" t="s">
        <v>30</v>
      </c>
      <c r="K94" s="204">
        <v>107</v>
      </c>
      <c r="L94" s="210">
        <v>1</v>
      </c>
      <c r="M94" s="204">
        <f t="shared" si="33"/>
        <v>107</v>
      </c>
      <c r="N94" s="209"/>
      <c r="O94" s="205">
        <f t="shared" si="34"/>
        <v>107</v>
      </c>
      <c r="P94" s="459" t="s">
        <v>462</v>
      </c>
      <c r="Q94" s="460"/>
    </row>
    <row r="95" spans="1:17" s="290" customFormat="1" ht="89" customHeight="1">
      <c r="A95" s="288">
        <v>4</v>
      </c>
      <c r="B95" s="456" t="s">
        <v>463</v>
      </c>
      <c r="C95" s="457"/>
      <c r="D95" s="457"/>
      <c r="E95" s="458"/>
      <c r="F95" s="284" t="s">
        <v>89</v>
      </c>
      <c r="G95" s="284" t="s">
        <v>89</v>
      </c>
      <c r="H95" s="397" t="s">
        <v>222</v>
      </c>
      <c r="I95" s="397" t="e">
        <f>#REF!</f>
        <v>#REF!</v>
      </c>
      <c r="J95" s="204" t="s">
        <v>30</v>
      </c>
      <c r="K95" s="204">
        <v>107</v>
      </c>
      <c r="L95" s="210">
        <v>1</v>
      </c>
      <c r="M95" s="204">
        <f t="shared" si="33"/>
        <v>107</v>
      </c>
      <c r="N95" s="209"/>
      <c r="O95" s="205">
        <f t="shared" si="34"/>
        <v>107</v>
      </c>
      <c r="P95" s="459" t="s">
        <v>462</v>
      </c>
      <c r="Q95" s="460"/>
    </row>
    <row r="96" spans="1:17" s="12" customFormat="1" ht="95.5" customHeight="1">
      <c r="A96" s="288">
        <v>5</v>
      </c>
      <c r="B96" s="456" t="s">
        <v>464</v>
      </c>
      <c r="C96" s="457"/>
      <c r="D96" s="457"/>
      <c r="E96" s="458"/>
      <c r="F96" s="284" t="s">
        <v>89</v>
      </c>
      <c r="G96" s="284" t="s">
        <v>89</v>
      </c>
      <c r="H96" s="397" t="s">
        <v>222</v>
      </c>
      <c r="I96" s="397" t="e">
        <f>#REF!</f>
        <v>#REF!</v>
      </c>
      <c r="J96" s="204" t="s">
        <v>30</v>
      </c>
      <c r="K96" s="204">
        <v>107</v>
      </c>
      <c r="L96" s="210">
        <v>2</v>
      </c>
      <c r="M96" s="204">
        <f t="shared" si="33"/>
        <v>214</v>
      </c>
      <c r="N96" s="209"/>
      <c r="O96" s="205">
        <f>N96+M96</f>
        <v>214</v>
      </c>
      <c r="P96" s="395" t="s">
        <v>448</v>
      </c>
      <c r="Q96" s="396"/>
    </row>
    <row r="97" spans="1:17" s="12" customFormat="1" ht="42.5" customHeight="1">
      <c r="A97" s="288">
        <v>6</v>
      </c>
      <c r="B97" s="456" t="s">
        <v>465</v>
      </c>
      <c r="C97" s="457"/>
      <c r="D97" s="457"/>
      <c r="E97" s="458"/>
      <c r="F97" s="284" t="s">
        <v>92</v>
      </c>
      <c r="G97" s="284" t="s">
        <v>92</v>
      </c>
      <c r="H97" s="397" t="s">
        <v>222</v>
      </c>
      <c r="I97" s="397" t="e">
        <f>#REF!</f>
        <v>#REF!</v>
      </c>
      <c r="J97" s="204" t="s">
        <v>30</v>
      </c>
      <c r="K97" s="204">
        <v>107</v>
      </c>
      <c r="L97" s="210">
        <v>1</v>
      </c>
      <c r="M97" s="204">
        <f t="shared" si="33"/>
        <v>107</v>
      </c>
      <c r="N97" s="209"/>
      <c r="O97" s="205">
        <f t="shared" ref="O97:O99" si="35">N97+M97</f>
        <v>107</v>
      </c>
      <c r="P97" s="395" t="s">
        <v>466</v>
      </c>
      <c r="Q97" s="396"/>
    </row>
    <row r="98" spans="1:17" s="12" customFormat="1" ht="34" customHeight="1">
      <c r="A98" s="288">
        <v>7</v>
      </c>
      <c r="B98" s="456" t="s">
        <v>467</v>
      </c>
      <c r="C98" s="457"/>
      <c r="D98" s="457"/>
      <c r="E98" s="458"/>
      <c r="F98" s="284" t="s">
        <v>92</v>
      </c>
      <c r="G98" s="284" t="s">
        <v>92</v>
      </c>
      <c r="H98" s="397" t="s">
        <v>222</v>
      </c>
      <c r="I98" s="397" t="e">
        <f>#REF!</f>
        <v>#REF!</v>
      </c>
      <c r="J98" s="204" t="s">
        <v>30</v>
      </c>
      <c r="K98" s="204">
        <v>107</v>
      </c>
      <c r="L98" s="210">
        <f>1/50</f>
        <v>0.02</v>
      </c>
      <c r="M98" s="204">
        <f t="shared" si="33"/>
        <v>2.14</v>
      </c>
      <c r="N98" s="209"/>
      <c r="O98" s="205">
        <f t="shared" si="35"/>
        <v>2.14</v>
      </c>
      <c r="P98" s="459"/>
      <c r="Q98" s="459"/>
    </row>
    <row r="99" spans="1:17" s="12" customFormat="1" ht="39" customHeight="1">
      <c r="A99" s="288">
        <v>8</v>
      </c>
      <c r="B99" s="291" t="s">
        <v>468</v>
      </c>
      <c r="C99" s="292"/>
      <c r="D99" s="292"/>
      <c r="E99" s="293"/>
      <c r="F99" s="284" t="s">
        <v>55</v>
      </c>
      <c r="G99" s="284" t="s">
        <v>55</v>
      </c>
      <c r="H99" s="397" t="s">
        <v>222</v>
      </c>
      <c r="I99" s="397" t="e">
        <f>#REF!</f>
        <v>#REF!</v>
      </c>
      <c r="J99" s="204" t="s">
        <v>30</v>
      </c>
      <c r="K99" s="204">
        <v>107</v>
      </c>
      <c r="L99" s="210">
        <v>2</v>
      </c>
      <c r="M99" s="204">
        <f>L99*K99</f>
        <v>214</v>
      </c>
      <c r="N99" s="209"/>
      <c r="O99" s="205">
        <f t="shared" si="35"/>
        <v>214</v>
      </c>
      <c r="P99" s="459"/>
      <c r="Q99" s="459"/>
    </row>
    <row r="100" spans="1:17" s="12" customFormat="1" ht="36.5" customHeight="1">
      <c r="A100" s="288">
        <v>9</v>
      </c>
      <c r="B100" s="291" t="s">
        <v>469</v>
      </c>
      <c r="C100" s="292"/>
      <c r="D100" s="292"/>
      <c r="E100" s="293"/>
      <c r="F100" s="284" t="s">
        <v>55</v>
      </c>
      <c r="G100" s="284" t="s">
        <v>55</v>
      </c>
      <c r="H100" s="397" t="s">
        <v>222</v>
      </c>
      <c r="I100" s="397" t="e">
        <f>#REF!</f>
        <v>#REF!</v>
      </c>
      <c r="J100" s="204" t="s">
        <v>30</v>
      </c>
      <c r="K100" s="204">
        <v>107</v>
      </c>
      <c r="L100" s="210">
        <v>1</v>
      </c>
      <c r="M100" s="204">
        <f t="shared" ref="M100:M102" si="36">L100*K100</f>
        <v>107</v>
      </c>
      <c r="N100" s="204"/>
      <c r="O100" s="205">
        <f>M100</f>
        <v>107</v>
      </c>
      <c r="P100" s="461"/>
      <c r="Q100" s="462"/>
    </row>
    <row r="101" spans="1:17" s="12" customFormat="1" ht="37" customHeight="1">
      <c r="A101" s="294">
        <v>10</v>
      </c>
      <c r="B101" s="291" t="s">
        <v>470</v>
      </c>
      <c r="C101" s="292"/>
      <c r="D101" s="292"/>
      <c r="E101" s="293"/>
      <c r="F101" s="284" t="s">
        <v>55</v>
      </c>
      <c r="G101" s="284" t="s">
        <v>55</v>
      </c>
      <c r="H101" s="397" t="s">
        <v>222</v>
      </c>
      <c r="I101" s="397" t="e">
        <f>#REF!</f>
        <v>#REF!</v>
      </c>
      <c r="J101" s="204" t="s">
        <v>30</v>
      </c>
      <c r="K101" s="204">
        <v>107</v>
      </c>
      <c r="L101" s="210">
        <v>0.04</v>
      </c>
      <c r="M101" s="204">
        <f t="shared" si="36"/>
        <v>4.28</v>
      </c>
      <c r="N101" s="204"/>
      <c r="O101" s="205">
        <f>M101</f>
        <v>4.28</v>
      </c>
      <c r="P101" s="461"/>
      <c r="Q101" s="462"/>
    </row>
    <row r="102" spans="1:17" s="12" customFormat="1" ht="36.5" customHeight="1">
      <c r="A102" s="294">
        <v>11</v>
      </c>
      <c r="B102" s="291" t="s">
        <v>471</v>
      </c>
      <c r="C102" s="292"/>
      <c r="D102" s="292"/>
      <c r="E102" s="293"/>
      <c r="F102" s="284" t="s">
        <v>55</v>
      </c>
      <c r="G102" s="284" t="s">
        <v>55</v>
      </c>
      <c r="H102" s="397" t="s">
        <v>222</v>
      </c>
      <c r="I102" s="397" t="e">
        <f>#REF!</f>
        <v>#REF!</v>
      </c>
      <c r="J102" s="204" t="s">
        <v>30</v>
      </c>
      <c r="K102" s="204">
        <v>107</v>
      </c>
      <c r="L102" s="210">
        <v>0.1</v>
      </c>
      <c r="M102" s="204">
        <f t="shared" si="36"/>
        <v>10.700000000000001</v>
      </c>
      <c r="N102" s="204"/>
      <c r="O102" s="205">
        <v>4</v>
      </c>
      <c r="P102" s="461"/>
      <c r="Q102" s="462"/>
    </row>
    <row r="103" spans="1:17" s="12" customFormat="1" ht="16" customHeight="1">
      <c r="A103" s="88"/>
      <c r="B103" s="88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</row>
    <row r="104" spans="1:17" s="139" customFormat="1" ht="49.5" customHeight="1">
      <c r="B104" s="261" t="s">
        <v>66</v>
      </c>
      <c r="C104" s="295"/>
      <c r="D104" s="296"/>
      <c r="E104" s="296"/>
      <c r="F104" s="296"/>
      <c r="G104" s="297"/>
      <c r="H104" s="296"/>
      <c r="I104" s="296"/>
      <c r="J104" s="399" t="s">
        <v>31</v>
      </c>
      <c r="K104" s="399"/>
      <c r="L104" s="399"/>
      <c r="M104" s="399"/>
      <c r="N104" s="399"/>
      <c r="O104" s="298"/>
      <c r="P104" s="298"/>
      <c r="Q104" s="299"/>
    </row>
    <row r="105" spans="1:17" s="88" customFormat="1" ht="49.5" customHeight="1">
      <c r="A105" s="13">
        <v>1</v>
      </c>
      <c r="B105" s="237" t="s">
        <v>195</v>
      </c>
      <c r="C105" s="3" t="s">
        <v>154</v>
      </c>
      <c r="D105" s="12"/>
      <c r="E105" s="12"/>
      <c r="F105" s="12"/>
      <c r="G105" s="44"/>
      <c r="H105" s="44"/>
      <c r="I105" s="44"/>
      <c r="J105" s="44"/>
      <c r="K105" s="16"/>
      <c r="L105" s="16"/>
      <c r="M105" s="44"/>
      <c r="N105" s="44"/>
      <c r="O105" s="44"/>
      <c r="P105" s="44"/>
      <c r="Q105" s="44"/>
    </row>
    <row r="106" spans="1:17" s="12" customFormat="1" ht="56" hidden="1" customHeight="1">
      <c r="A106" s="88"/>
      <c r="B106" s="383" t="s">
        <v>49</v>
      </c>
      <c r="C106" s="384"/>
      <c r="D106" s="384"/>
      <c r="E106" s="384"/>
      <c r="F106" s="384"/>
      <c r="G106" s="384"/>
      <c r="H106" s="384"/>
      <c r="I106" s="385"/>
      <c r="J106" s="44"/>
      <c r="K106" s="16"/>
      <c r="L106" s="16"/>
      <c r="M106" s="44"/>
      <c r="N106" s="44"/>
      <c r="O106" s="44"/>
      <c r="P106" s="44"/>
      <c r="Q106" s="44"/>
    </row>
    <row r="107" spans="1:17" s="12" customFormat="1" ht="56" hidden="1" customHeight="1">
      <c r="A107" s="88"/>
      <c r="B107" s="386" t="s">
        <v>42</v>
      </c>
      <c r="C107" s="387"/>
      <c r="D107" s="388" t="s">
        <v>54</v>
      </c>
      <c r="E107" s="389"/>
      <c r="F107" s="389"/>
      <c r="G107" s="389"/>
      <c r="H107" s="389"/>
      <c r="I107" s="390"/>
      <c r="J107" s="44"/>
      <c r="K107" s="44"/>
      <c r="L107" s="44"/>
      <c r="M107" s="44"/>
      <c r="N107" s="44"/>
      <c r="O107" s="44"/>
      <c r="P107" s="44"/>
      <c r="Q107" s="44"/>
    </row>
    <row r="108" spans="1:17" s="12" customFormat="1" ht="56" hidden="1" customHeight="1">
      <c r="A108" s="88"/>
      <c r="B108" s="398" t="str">
        <f>$D$30</f>
        <v>BLANC DE BLANC</v>
      </c>
      <c r="C108" s="398" t="e">
        <f>#REF!</f>
        <v>#REF!</v>
      </c>
      <c r="D108" s="400" t="s">
        <v>204</v>
      </c>
      <c r="E108" s="401"/>
      <c r="F108" s="401"/>
      <c r="G108" s="401"/>
      <c r="H108" s="401"/>
      <c r="I108" s="402"/>
      <c r="J108" s="44"/>
      <c r="K108" s="44"/>
      <c r="L108" s="44"/>
      <c r="M108" s="44"/>
      <c r="N108" s="44"/>
      <c r="O108" s="44"/>
    </row>
    <row r="109" spans="1:17" s="12" customFormat="1" ht="56" hidden="1" customHeight="1">
      <c r="A109" s="88"/>
      <c r="B109" s="398" t="e">
        <f>#REF!</f>
        <v>#REF!</v>
      </c>
      <c r="C109" s="398" t="e">
        <f>#REF!</f>
        <v>#REF!</v>
      </c>
      <c r="D109" s="403"/>
      <c r="E109" s="404"/>
      <c r="F109" s="404"/>
      <c r="G109" s="404"/>
      <c r="H109" s="404"/>
      <c r="I109" s="405"/>
      <c r="J109" s="44"/>
      <c r="K109" s="44"/>
      <c r="L109" s="44"/>
      <c r="M109" s="44"/>
      <c r="N109" s="44"/>
      <c r="O109" s="44"/>
    </row>
    <row r="110" spans="1:17" s="12" customFormat="1" ht="56" hidden="1" customHeight="1">
      <c r="A110" s="88"/>
      <c r="B110" s="398" t="e">
        <f>#REF!</f>
        <v>#REF!</v>
      </c>
      <c r="C110" s="398" t="e">
        <f>#REF!</f>
        <v>#REF!</v>
      </c>
      <c r="D110" s="406"/>
      <c r="E110" s="407"/>
      <c r="F110" s="407"/>
      <c r="G110" s="407"/>
      <c r="H110" s="407"/>
      <c r="I110" s="408"/>
      <c r="J110" s="44"/>
      <c r="K110" s="44"/>
      <c r="L110" s="44"/>
      <c r="M110" s="44"/>
      <c r="N110" s="44"/>
      <c r="O110" s="44"/>
    </row>
    <row r="111" spans="1:17" s="12" customFormat="1" ht="27.5" hidden="1"/>
    <row r="112" spans="1:17" s="12" customFormat="1" ht="28" hidden="1">
      <c r="A112" s="88"/>
      <c r="B112" s="409"/>
      <c r="C112" s="410"/>
      <c r="D112" s="411"/>
      <c r="E112" s="411"/>
      <c r="F112" s="411"/>
      <c r="G112" s="411"/>
      <c r="H112" s="411"/>
      <c r="I112" s="412"/>
      <c r="J112" s="44"/>
      <c r="K112" s="44"/>
      <c r="L112" s="44"/>
    </row>
    <row r="113" spans="1:17" s="12" customFormat="1" ht="56" hidden="1" customHeight="1">
      <c r="A113" s="88"/>
      <c r="B113" s="413"/>
      <c r="C113" s="414"/>
      <c r="D113" s="238" t="s">
        <v>182</v>
      </c>
      <c r="E113" s="238" t="s">
        <v>60</v>
      </c>
      <c r="F113" s="238" t="s">
        <v>10</v>
      </c>
      <c r="G113" s="238" t="s">
        <v>57</v>
      </c>
      <c r="H113" s="238" t="s">
        <v>58</v>
      </c>
      <c r="I113" s="238" t="s">
        <v>59</v>
      </c>
      <c r="J113" s="44"/>
    </row>
    <row r="114" spans="1:17" s="12" customFormat="1" ht="56" hidden="1" customHeight="1">
      <c r="A114" s="88"/>
      <c r="B114" s="415" t="s">
        <v>193</v>
      </c>
      <c r="C114" s="415"/>
      <c r="D114" s="416" t="s">
        <v>205</v>
      </c>
      <c r="E114" s="417"/>
      <c r="F114" s="417"/>
      <c r="G114" s="417"/>
      <c r="H114" s="417"/>
      <c r="I114" s="418"/>
      <c r="J114" s="44"/>
    </row>
    <row r="115" spans="1:17" s="12" customFormat="1" ht="56" hidden="1" customHeight="1">
      <c r="A115" s="88"/>
      <c r="B115" s="415" t="s">
        <v>186</v>
      </c>
      <c r="C115" s="415"/>
      <c r="D115" s="419" t="s">
        <v>206</v>
      </c>
      <c r="E115" s="420"/>
      <c r="F115" s="420"/>
      <c r="G115" s="420"/>
      <c r="H115" s="420"/>
      <c r="I115" s="421"/>
      <c r="J115" s="44"/>
    </row>
    <row r="116" spans="1:17" s="88" customFormat="1" ht="50.5" customHeight="1">
      <c r="A116" s="13">
        <v>2</v>
      </c>
      <c r="B116" s="237" t="s">
        <v>196</v>
      </c>
      <c r="C116" s="444" t="s">
        <v>185</v>
      </c>
      <c r="D116" s="444"/>
      <c r="E116" s="444"/>
      <c r="F116" s="444"/>
      <c r="G116" s="44"/>
      <c r="H116" s="44"/>
      <c r="I116" s="44"/>
      <c r="J116" s="44"/>
      <c r="K116" s="16"/>
      <c r="L116" s="16"/>
      <c r="M116" s="44"/>
      <c r="N116" s="44"/>
      <c r="O116" s="44"/>
      <c r="P116" s="44"/>
      <c r="Q116" s="44"/>
    </row>
    <row r="117" spans="1:17" s="12" customFormat="1" ht="28" hidden="1">
      <c r="A117" s="88"/>
      <c r="B117" s="409" t="s">
        <v>49</v>
      </c>
      <c r="C117" s="410"/>
      <c r="D117" s="410"/>
      <c r="E117" s="410"/>
      <c r="F117" s="410"/>
      <c r="G117" s="410"/>
      <c r="H117" s="410"/>
      <c r="I117" s="445"/>
      <c r="J117" s="44"/>
      <c r="K117" s="16"/>
      <c r="L117" s="16"/>
      <c r="M117" s="44"/>
      <c r="N117" s="44"/>
      <c r="O117" s="44"/>
      <c r="P117" s="44"/>
      <c r="Q117" s="44"/>
    </row>
    <row r="118" spans="1:17" s="12" customFormat="1" ht="56" hidden="1" customHeight="1">
      <c r="A118" s="88"/>
      <c r="B118" s="447" t="s">
        <v>42</v>
      </c>
      <c r="C118" s="448"/>
      <c r="D118" s="449" t="s">
        <v>69</v>
      </c>
      <c r="E118" s="450"/>
      <c r="F118" s="450"/>
      <c r="G118" s="450"/>
      <c r="H118" s="450"/>
      <c r="I118" s="451"/>
      <c r="J118" s="44"/>
      <c r="K118" s="44"/>
      <c r="L118" s="44"/>
      <c r="M118" s="44"/>
      <c r="N118" s="44"/>
      <c r="O118" s="44"/>
      <c r="P118" s="44"/>
      <c r="Q118" s="44"/>
    </row>
    <row r="119" spans="1:17" s="12" customFormat="1" ht="56" hidden="1" customHeight="1">
      <c r="A119" s="88"/>
      <c r="B119" s="446" t="str">
        <f>$D$30</f>
        <v>BLANC DE BLANC</v>
      </c>
      <c r="C119" s="446" t="e">
        <f>#REF!</f>
        <v>#REF!</v>
      </c>
      <c r="D119" s="452" t="s">
        <v>178</v>
      </c>
      <c r="E119" s="453"/>
      <c r="F119" s="453"/>
      <c r="G119" s="453"/>
      <c r="H119" s="453"/>
      <c r="I119" s="454"/>
      <c r="J119" s="44"/>
      <c r="K119" s="44"/>
      <c r="L119" s="44"/>
      <c r="M119" s="44"/>
      <c r="N119" s="44"/>
      <c r="O119" s="44"/>
    </row>
    <row r="120" spans="1:17" s="12" customFormat="1" ht="56" hidden="1" customHeight="1">
      <c r="A120" s="88"/>
      <c r="B120" s="211"/>
      <c r="C120" s="212"/>
      <c r="D120" s="213"/>
      <c r="E120" s="200"/>
      <c r="F120" s="200"/>
      <c r="G120" s="200"/>
      <c r="H120" s="200"/>
      <c r="I120" s="201"/>
      <c r="J120" s="44"/>
      <c r="K120" s="44"/>
      <c r="L120" s="44"/>
      <c r="M120" s="44"/>
      <c r="N120" s="44"/>
      <c r="O120" s="44"/>
    </row>
    <row r="121" spans="1:17" s="12" customFormat="1" ht="28" hidden="1">
      <c r="A121" s="88"/>
      <c r="B121" s="409" t="s">
        <v>70</v>
      </c>
      <c r="C121" s="410"/>
      <c r="D121" s="411"/>
      <c r="E121" s="411"/>
      <c r="F121" s="411"/>
      <c r="G121" s="411"/>
      <c r="H121" s="411"/>
      <c r="I121" s="412"/>
      <c r="J121" s="44"/>
      <c r="K121" s="44"/>
      <c r="L121" s="44"/>
    </row>
    <row r="122" spans="1:17" s="12" customFormat="1" ht="56" hidden="1" customHeight="1">
      <c r="A122" s="88"/>
      <c r="B122" s="413"/>
      <c r="C122" s="414"/>
      <c r="D122" s="238" t="s">
        <v>182</v>
      </c>
      <c r="E122" s="238" t="s">
        <v>60</v>
      </c>
      <c r="F122" s="238" t="s">
        <v>10</v>
      </c>
      <c r="G122" s="238" t="s">
        <v>57</v>
      </c>
      <c r="H122" s="238" t="s">
        <v>58</v>
      </c>
      <c r="I122" s="238" t="s">
        <v>59</v>
      </c>
      <c r="J122" s="44"/>
    </row>
    <row r="123" spans="1:17" s="12" customFormat="1" ht="56" hidden="1" customHeight="1">
      <c r="A123" s="88"/>
      <c r="B123" s="455" t="s">
        <v>183</v>
      </c>
      <c r="C123" s="455"/>
      <c r="D123" s="195"/>
      <c r="E123" s="196"/>
      <c r="F123" s="196"/>
      <c r="G123" s="196"/>
      <c r="H123" s="196"/>
      <c r="I123" s="196"/>
      <c r="J123" s="44"/>
    </row>
    <row r="124" spans="1:17" s="12" customFormat="1" ht="27.5" hidden="1">
      <c r="A124" s="88"/>
      <c r="B124" s="88"/>
      <c r="C124" s="88"/>
      <c r="D124" s="88"/>
      <c r="E124" s="88"/>
      <c r="F124" s="88"/>
      <c r="G124" s="88"/>
      <c r="H124" s="88"/>
      <c r="I124" s="88"/>
      <c r="J124" s="44"/>
      <c r="K124" s="44"/>
      <c r="L124" s="44"/>
      <c r="M124" s="44"/>
      <c r="N124" s="44"/>
      <c r="O124" s="44"/>
      <c r="P124" s="44"/>
      <c r="Q124" s="44"/>
    </row>
    <row r="125" spans="1:17" s="88" customFormat="1" ht="56" customHeight="1">
      <c r="A125" s="13">
        <v>3</v>
      </c>
      <c r="B125" s="237" t="s">
        <v>197</v>
      </c>
      <c r="C125" s="99" t="s">
        <v>212</v>
      </c>
      <c r="D125" s="15"/>
      <c r="E125" s="15"/>
      <c r="F125" s="15"/>
      <c r="G125" s="44"/>
      <c r="H125" s="44"/>
      <c r="I125" s="44"/>
      <c r="J125" s="44"/>
      <c r="K125" s="16"/>
      <c r="L125" s="16"/>
      <c r="M125" s="44"/>
      <c r="N125" s="44"/>
      <c r="O125" s="44"/>
      <c r="P125" s="44"/>
      <c r="Q125" s="44"/>
    </row>
    <row r="126" spans="1:17" s="12" customFormat="1" ht="36.65" hidden="1" customHeight="1">
      <c r="A126" s="88"/>
      <c r="B126" s="386" t="s">
        <v>42</v>
      </c>
      <c r="C126" s="387"/>
      <c r="D126" s="388" t="s">
        <v>192</v>
      </c>
      <c r="E126" s="389"/>
      <c r="F126" s="389"/>
      <c r="G126" s="389"/>
      <c r="H126" s="389"/>
      <c r="I126" s="390"/>
      <c r="J126" s="44"/>
      <c r="K126" s="44"/>
      <c r="L126" s="44"/>
      <c r="M126" s="44"/>
      <c r="N126" s="44"/>
      <c r="O126" s="44"/>
      <c r="P126" s="44"/>
      <c r="Q126" s="44"/>
    </row>
    <row r="127" spans="1:17" s="12" customFormat="1" ht="64.5" hidden="1" customHeight="1">
      <c r="A127" s="88"/>
      <c r="B127" s="398" t="str">
        <f>$D$30</f>
        <v>BLANC DE BLANC</v>
      </c>
      <c r="C127" s="398" t="e">
        <f>#REF!</f>
        <v>#REF!</v>
      </c>
      <c r="D127" s="400" t="s">
        <v>207</v>
      </c>
      <c r="E127" s="401"/>
      <c r="F127" s="401"/>
      <c r="G127" s="401"/>
      <c r="H127" s="401"/>
      <c r="I127" s="402"/>
      <c r="J127" s="44"/>
      <c r="K127" s="44"/>
      <c r="L127" s="44"/>
      <c r="M127" s="44"/>
      <c r="N127" s="44"/>
      <c r="O127" s="44"/>
    </row>
    <row r="128" spans="1:17" s="12" customFormat="1" ht="64.5" hidden="1" customHeight="1">
      <c r="A128" s="88"/>
      <c r="B128" s="398" t="e">
        <f>#REF!</f>
        <v>#REF!</v>
      </c>
      <c r="C128" s="398" t="e">
        <f>#REF!</f>
        <v>#REF!</v>
      </c>
      <c r="D128" s="403"/>
      <c r="E128" s="404"/>
      <c r="F128" s="404"/>
      <c r="G128" s="404"/>
      <c r="H128" s="404"/>
      <c r="I128" s="405"/>
      <c r="J128" s="44"/>
      <c r="K128" s="44"/>
      <c r="L128" s="44"/>
      <c r="M128" s="44"/>
      <c r="N128" s="44"/>
      <c r="O128" s="44"/>
    </row>
    <row r="129" spans="1:17" s="12" customFormat="1" ht="96" hidden="1" customHeight="1">
      <c r="A129" s="88"/>
      <c r="B129" s="398" t="e">
        <f>#REF!</f>
        <v>#REF!</v>
      </c>
      <c r="C129" s="398" t="e">
        <f>#REF!</f>
        <v>#REF!</v>
      </c>
      <c r="D129" s="406"/>
      <c r="E129" s="407"/>
      <c r="F129" s="407"/>
      <c r="G129" s="407"/>
      <c r="H129" s="407"/>
      <c r="I129" s="408"/>
      <c r="J129" s="44"/>
      <c r="K129" s="44"/>
      <c r="L129" s="44"/>
      <c r="M129" s="44"/>
      <c r="N129" s="44"/>
      <c r="O129" s="44"/>
    </row>
    <row r="130" spans="1:17" s="12" customFormat="1" ht="45.5" customHeight="1">
      <c r="B130" s="261" t="s">
        <v>208</v>
      </c>
      <c r="C130" s="76"/>
      <c r="D130" s="77"/>
      <c r="E130" s="77"/>
      <c r="F130" s="77"/>
      <c r="G130" s="78"/>
      <c r="H130" s="77"/>
      <c r="I130" s="77"/>
      <c r="J130" s="399"/>
      <c r="K130" s="399"/>
      <c r="L130" s="399"/>
      <c r="M130" s="399"/>
      <c r="N130" s="399"/>
      <c r="O130" s="42"/>
      <c r="P130" s="42"/>
      <c r="Q130" s="43"/>
    </row>
    <row r="131" spans="1:17" s="12" customFormat="1" ht="35.25" customHeight="1">
      <c r="A131" s="88">
        <v>1</v>
      </c>
      <c r="B131" s="94" t="s">
        <v>189</v>
      </c>
      <c r="C131" s="88"/>
      <c r="D131" s="88"/>
      <c r="G131" s="44"/>
      <c r="N131" s="43"/>
      <c r="O131" s="42"/>
      <c r="P131" s="42"/>
      <c r="Q131" s="43"/>
    </row>
    <row r="132" spans="1:17" s="12" customFormat="1" ht="35.25" customHeight="1">
      <c r="A132" s="88">
        <v>2</v>
      </c>
      <c r="B132" s="94" t="s">
        <v>190</v>
      </c>
      <c r="C132" s="88"/>
      <c r="D132" s="88"/>
      <c r="G132" s="44"/>
      <c r="N132" s="43"/>
      <c r="O132" s="42"/>
      <c r="P132" s="42"/>
      <c r="Q132" s="43"/>
    </row>
    <row r="133" spans="1:17" s="12" customFormat="1" ht="35.25" customHeight="1">
      <c r="A133" s="88">
        <v>3</v>
      </c>
      <c r="B133" s="94" t="s">
        <v>191</v>
      </c>
      <c r="C133" s="88"/>
      <c r="D133" s="88"/>
      <c r="G133" s="44"/>
      <c r="N133" s="43"/>
      <c r="O133" s="42"/>
      <c r="P133" s="42"/>
      <c r="Q133" s="43"/>
    </row>
    <row r="134" spans="1:17" s="15" customFormat="1" ht="39.5" customHeight="1">
      <c r="A134" s="13"/>
      <c r="B134" s="239" t="s">
        <v>61</v>
      </c>
      <c r="C134" s="240" t="s">
        <v>182</v>
      </c>
      <c r="D134" s="240" t="s">
        <v>60</v>
      </c>
      <c r="E134" s="240" t="s">
        <v>10</v>
      </c>
      <c r="F134" s="240" t="s">
        <v>57</v>
      </c>
      <c r="G134" s="240" t="s">
        <v>58</v>
      </c>
      <c r="H134" s="240" t="s">
        <v>59</v>
      </c>
      <c r="I134" s="240" t="s">
        <v>11</v>
      </c>
      <c r="M134" s="47"/>
      <c r="N134" s="48"/>
      <c r="O134" s="48"/>
      <c r="P134" s="47"/>
    </row>
    <row r="135" spans="1:17" s="15" customFormat="1" ht="39.5" customHeight="1">
      <c r="A135" s="13"/>
      <c r="B135" s="239" t="s">
        <v>62</v>
      </c>
      <c r="C135" s="205">
        <f>F37</f>
        <v>8</v>
      </c>
      <c r="D135" s="205">
        <f t="shared" ref="D135:H135" si="37">G37</f>
        <v>71</v>
      </c>
      <c r="E135" s="205">
        <f t="shared" si="37"/>
        <v>12</v>
      </c>
      <c r="F135" s="205">
        <f t="shared" si="37"/>
        <v>8</v>
      </c>
      <c r="G135" s="205">
        <f t="shared" si="37"/>
        <v>8</v>
      </c>
      <c r="H135" s="205">
        <f t="shared" si="37"/>
        <v>0</v>
      </c>
      <c r="I135" s="205">
        <f>SUM(C135:H135)</f>
        <v>107</v>
      </c>
      <c r="M135" s="47"/>
      <c r="N135" s="48"/>
      <c r="O135" s="48"/>
      <c r="P135" s="47"/>
    </row>
    <row r="136" spans="1:17" s="15" customFormat="1" ht="73" customHeight="1">
      <c r="A136" s="13"/>
      <c r="B136" s="285" t="s">
        <v>449</v>
      </c>
      <c r="C136" s="286" t="s">
        <v>450</v>
      </c>
      <c r="D136" s="286" t="s">
        <v>451</v>
      </c>
      <c r="E136" s="286" t="s">
        <v>451</v>
      </c>
      <c r="F136" s="286" t="s">
        <v>452</v>
      </c>
      <c r="G136" s="286" t="s">
        <v>452</v>
      </c>
      <c r="H136" s="205"/>
      <c r="I136" s="205"/>
      <c r="M136" s="47"/>
      <c r="N136" s="48"/>
      <c r="O136" s="48"/>
      <c r="P136" s="47"/>
    </row>
    <row r="137" spans="1:17" s="95" customFormat="1" ht="303" customHeight="1">
      <c r="A137" s="443" t="s">
        <v>456</v>
      </c>
      <c r="B137" s="443"/>
      <c r="C137" s="443"/>
      <c r="D137" s="443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</row>
    <row r="138" spans="1:17" s="95" customFormat="1" ht="133" customHeight="1">
      <c r="G138" s="96"/>
    </row>
    <row r="139" spans="1:17" s="95" customFormat="1" ht="27.5">
      <c r="G139" s="96"/>
    </row>
    <row r="140" spans="1:17" s="95" customFormat="1" ht="27.5">
      <c r="G140" s="96"/>
    </row>
    <row r="141" spans="1:17" s="95" customFormat="1" ht="27.5">
      <c r="G141" s="96"/>
    </row>
    <row r="142" spans="1:17" s="95" customFormat="1" ht="27.5">
      <c r="G142" s="96"/>
    </row>
    <row r="143" spans="1:17" s="95" customFormat="1" ht="27.5">
      <c r="G143" s="96"/>
    </row>
    <row r="144" spans="1:17" s="95" customFormat="1" ht="27.5">
      <c r="G144" s="96"/>
    </row>
    <row r="145" spans="7:7" s="95" customFormat="1" ht="27.5">
      <c r="G145" s="96"/>
    </row>
    <row r="146" spans="7:7" s="95" customFormat="1" ht="27.5">
      <c r="G146" s="96"/>
    </row>
    <row r="147" spans="7:7" s="95" customFormat="1" ht="27.5">
      <c r="G147" s="96"/>
    </row>
    <row r="148" spans="7:7" s="95" customFormat="1" ht="27.5">
      <c r="G148" s="96"/>
    </row>
    <row r="149" spans="7:7" s="95" customFormat="1" ht="27.5">
      <c r="G149" s="96"/>
    </row>
    <row r="150" spans="7:7" s="95" customFormat="1" ht="27.5">
      <c r="G150" s="96"/>
    </row>
    <row r="151" spans="7:7" s="95" customFormat="1" ht="27.5">
      <c r="G151" s="96"/>
    </row>
    <row r="152" spans="7:7" s="95" customFormat="1" ht="27.5">
      <c r="G152" s="96"/>
    </row>
    <row r="153" spans="7:7" s="95" customFormat="1" ht="27.5">
      <c r="G153" s="96"/>
    </row>
    <row r="154" spans="7:7" s="95" customFormat="1" ht="27.5">
      <c r="G154" s="96"/>
    </row>
    <row r="155" spans="7:7" s="95" customFormat="1" ht="27.5">
      <c r="G155" s="96"/>
    </row>
    <row r="156" spans="7:7" s="95" customFormat="1" ht="27.5">
      <c r="G156" s="96"/>
    </row>
    <row r="157" spans="7:7" s="95" customFormat="1" ht="27.5">
      <c r="G157" s="96"/>
    </row>
    <row r="158" spans="7:7" s="95" customFormat="1" ht="27.5">
      <c r="G158" s="96"/>
    </row>
    <row r="159" spans="7:7" s="95" customFormat="1" ht="27.5">
      <c r="G159" s="96"/>
    </row>
  </sheetData>
  <autoFilter ref="A63:R10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98">
    <mergeCell ref="H101:I101"/>
    <mergeCell ref="P101:Q101"/>
    <mergeCell ref="H102:I102"/>
    <mergeCell ref="P102:Q102"/>
    <mergeCell ref="B96:E96"/>
    <mergeCell ref="H96:I96"/>
    <mergeCell ref="P96:Q96"/>
    <mergeCell ref="B97:E97"/>
    <mergeCell ref="H97:I97"/>
    <mergeCell ref="P97:Q97"/>
    <mergeCell ref="B98:E98"/>
    <mergeCell ref="H98:I98"/>
    <mergeCell ref="P98:Q98"/>
    <mergeCell ref="B94:E94"/>
    <mergeCell ref="H94:I94"/>
    <mergeCell ref="P94:Q94"/>
    <mergeCell ref="B95:E95"/>
    <mergeCell ref="H95:I95"/>
    <mergeCell ref="P95:Q95"/>
    <mergeCell ref="H99:I99"/>
    <mergeCell ref="P99:Q99"/>
    <mergeCell ref="H100:I100"/>
    <mergeCell ref="P100:Q100"/>
    <mergeCell ref="A91:E91"/>
    <mergeCell ref="H91:I91"/>
    <mergeCell ref="P91:Q91"/>
    <mergeCell ref="B92:E92"/>
    <mergeCell ref="H92:I92"/>
    <mergeCell ref="P92:Q92"/>
    <mergeCell ref="B93:E93"/>
    <mergeCell ref="H93:I93"/>
    <mergeCell ref="P93:Q93"/>
    <mergeCell ref="B86:E86"/>
    <mergeCell ref="H86:I86"/>
    <mergeCell ref="P86:Q86"/>
    <mergeCell ref="B87:E87"/>
    <mergeCell ref="H87:I87"/>
    <mergeCell ref="P87:Q87"/>
    <mergeCell ref="B88:E88"/>
    <mergeCell ref="H88:I88"/>
    <mergeCell ref="P88:Q88"/>
    <mergeCell ref="P80:Q80"/>
    <mergeCell ref="A76:E76"/>
    <mergeCell ref="H76:I76"/>
    <mergeCell ref="P76:Q76"/>
    <mergeCell ref="B78:E78"/>
    <mergeCell ref="H78:I78"/>
    <mergeCell ref="P78:Q78"/>
    <mergeCell ref="B79:E79"/>
    <mergeCell ref="H79:I79"/>
    <mergeCell ref="P79:Q79"/>
    <mergeCell ref="H80:I80"/>
    <mergeCell ref="B80:E80"/>
    <mergeCell ref="B81:E81"/>
    <mergeCell ref="H81:I81"/>
    <mergeCell ref="P81:Q81"/>
    <mergeCell ref="B82:E82"/>
    <mergeCell ref="H82:I82"/>
    <mergeCell ref="P82:Q82"/>
    <mergeCell ref="B85:E85"/>
    <mergeCell ref="H85:I85"/>
    <mergeCell ref="P85:Q85"/>
    <mergeCell ref="B84:E84"/>
    <mergeCell ref="H84:I84"/>
    <mergeCell ref="P84:Q84"/>
    <mergeCell ref="D55:Q55"/>
    <mergeCell ref="A56:C56"/>
    <mergeCell ref="N56:Q56"/>
    <mergeCell ref="B67:E67"/>
    <mergeCell ref="H67:I67"/>
    <mergeCell ref="P67:Q67"/>
    <mergeCell ref="B75:E75"/>
    <mergeCell ref="H75:I75"/>
    <mergeCell ref="P75:Q75"/>
    <mergeCell ref="A57:Q57"/>
    <mergeCell ref="B58:C58"/>
    <mergeCell ref="N58:Q58"/>
    <mergeCell ref="B59:C59"/>
    <mergeCell ref="N59:Q59"/>
    <mergeCell ref="B60:C60"/>
    <mergeCell ref="N60:Q60"/>
    <mergeCell ref="B61:C61"/>
    <mergeCell ref="N61:Q61"/>
    <mergeCell ref="B74:E74"/>
    <mergeCell ref="P74:Q74"/>
    <mergeCell ref="H74:I74"/>
    <mergeCell ref="B71:E71"/>
    <mergeCell ref="P71:Q71"/>
    <mergeCell ref="B70:E70"/>
    <mergeCell ref="H70:I70"/>
    <mergeCell ref="P70:Q70"/>
    <mergeCell ref="B77:E77"/>
    <mergeCell ref="H77:I77"/>
    <mergeCell ref="P77:Q77"/>
    <mergeCell ref="B72:E72"/>
    <mergeCell ref="H72:I72"/>
    <mergeCell ref="P72:Q72"/>
    <mergeCell ref="B73:E73"/>
    <mergeCell ref="H73:I73"/>
    <mergeCell ref="P73:Q73"/>
    <mergeCell ref="A137:Q137"/>
    <mergeCell ref="C116:F116"/>
    <mergeCell ref="B121:I121"/>
    <mergeCell ref="B117:I117"/>
    <mergeCell ref="B119:C119"/>
    <mergeCell ref="B118:C118"/>
    <mergeCell ref="D118:I118"/>
    <mergeCell ref="D119:I119"/>
    <mergeCell ref="B126:C126"/>
    <mergeCell ref="D126:I126"/>
    <mergeCell ref="B127:C127"/>
    <mergeCell ref="B122:C122"/>
    <mergeCell ref="B123:C123"/>
    <mergeCell ref="D127:I129"/>
    <mergeCell ref="B128:C128"/>
    <mergeCell ref="B129:C129"/>
    <mergeCell ref="J130:N130"/>
    <mergeCell ref="N1:O1"/>
    <mergeCell ref="P1:Q1"/>
    <mergeCell ref="N2:O2"/>
    <mergeCell ref="P2:Q2"/>
    <mergeCell ref="N3:O3"/>
    <mergeCell ref="P3:Q3"/>
    <mergeCell ref="A63:E63"/>
    <mergeCell ref="H63:I63"/>
    <mergeCell ref="P63:Q63"/>
    <mergeCell ref="A45:Q45"/>
    <mergeCell ref="B46:C46"/>
    <mergeCell ref="N46:Q46"/>
    <mergeCell ref="B47:C47"/>
    <mergeCell ref="N47:Q47"/>
    <mergeCell ref="B42:C42"/>
    <mergeCell ref="N42:Q42"/>
    <mergeCell ref="B43:C43"/>
    <mergeCell ref="N43:Q43"/>
    <mergeCell ref="B44:C44"/>
    <mergeCell ref="N44:Q44"/>
    <mergeCell ref="B48:C48"/>
    <mergeCell ref="N48:Q48"/>
    <mergeCell ref="B49:C49"/>
    <mergeCell ref="N49:Q49"/>
    <mergeCell ref="B115:C115"/>
    <mergeCell ref="D115:I115"/>
    <mergeCell ref="N51:Q51"/>
    <mergeCell ref="B54:C54"/>
    <mergeCell ref="N54:Q54"/>
    <mergeCell ref="D8:F8"/>
    <mergeCell ref="M11:Q11"/>
    <mergeCell ref="D38:Q38"/>
    <mergeCell ref="D11:F11"/>
    <mergeCell ref="B13:F13"/>
    <mergeCell ref="N39:Q39"/>
    <mergeCell ref="A39:C39"/>
    <mergeCell ref="B53:C53"/>
    <mergeCell ref="N53:Q53"/>
    <mergeCell ref="A40:Q40"/>
    <mergeCell ref="B41:C41"/>
    <mergeCell ref="N41:Q41"/>
    <mergeCell ref="B83:E83"/>
    <mergeCell ref="H89:I89"/>
    <mergeCell ref="P83:Q83"/>
    <mergeCell ref="B66:E66"/>
    <mergeCell ref="H66:I66"/>
    <mergeCell ref="P66:Q66"/>
    <mergeCell ref="A50:Q50"/>
    <mergeCell ref="B110:C110"/>
    <mergeCell ref="J104:N104"/>
    <mergeCell ref="B108:C108"/>
    <mergeCell ref="D108:I110"/>
    <mergeCell ref="B109:C109"/>
    <mergeCell ref="B112:I112"/>
    <mergeCell ref="B113:C113"/>
    <mergeCell ref="B114:C114"/>
    <mergeCell ref="D114:I114"/>
    <mergeCell ref="M5:M8"/>
    <mergeCell ref="G5:L8"/>
    <mergeCell ref="B106:I106"/>
    <mergeCell ref="B107:C107"/>
    <mergeCell ref="D107:I107"/>
    <mergeCell ref="B51:C51"/>
    <mergeCell ref="B52:C52"/>
    <mergeCell ref="N52:Q52"/>
    <mergeCell ref="B69:E69"/>
    <mergeCell ref="P69:Q69"/>
    <mergeCell ref="B65:E65"/>
    <mergeCell ref="H65:I65"/>
    <mergeCell ref="P65:Q65"/>
    <mergeCell ref="B64:E64"/>
    <mergeCell ref="H64:I64"/>
    <mergeCell ref="P64:Q64"/>
    <mergeCell ref="H68:I68"/>
    <mergeCell ref="B68:E68"/>
    <mergeCell ref="P68:Q68"/>
    <mergeCell ref="H71:I71"/>
    <mergeCell ref="H69:I69"/>
    <mergeCell ref="B89:E89"/>
    <mergeCell ref="H83:I83"/>
    <mergeCell ref="P89:Q89"/>
  </mergeCells>
  <phoneticPr fontId="97" type="noConversion"/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7" max="16" man="1"/>
    <brk id="54" max="16" man="1"/>
    <brk id="7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32" t="s">
        <v>73</v>
      </c>
      <c r="N1" s="432" t="s">
        <v>73</v>
      </c>
      <c r="O1" s="433" t="s">
        <v>74</v>
      </c>
      <c r="P1" s="433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32" t="s">
        <v>75</v>
      </c>
      <c r="N2" s="432" t="s">
        <v>75</v>
      </c>
      <c r="O2" s="434" t="s">
        <v>76</v>
      </c>
      <c r="P2" s="434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32" t="s">
        <v>77</v>
      </c>
      <c r="N3" s="432" t="s">
        <v>77</v>
      </c>
      <c r="O3" s="435" t="s">
        <v>79</v>
      </c>
      <c r="P3" s="433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63" t="s">
        <v>139</v>
      </c>
      <c r="H5" s="464"/>
      <c r="I5" s="464"/>
      <c r="J5" s="464"/>
      <c r="K5" s="464"/>
      <c r="L5" s="465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66"/>
      <c r="H6" s="467"/>
      <c r="I6" s="467"/>
      <c r="J6" s="467"/>
      <c r="K6" s="467"/>
      <c r="L6" s="468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66"/>
      <c r="H7" s="467"/>
      <c r="I7" s="467"/>
      <c r="J7" s="467"/>
      <c r="K7" s="467"/>
      <c r="L7" s="468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23" t="s">
        <v>142</v>
      </c>
      <c r="E8" s="423"/>
      <c r="F8" s="423"/>
      <c r="G8" s="469"/>
      <c r="H8" s="470"/>
      <c r="I8" s="470"/>
      <c r="J8" s="470"/>
      <c r="K8" s="470"/>
      <c r="L8" s="471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26">
        <v>44964</v>
      </c>
      <c r="E11" s="427"/>
      <c r="F11" s="427"/>
      <c r="G11" s="22"/>
      <c r="H11" s="23"/>
      <c r="I11" s="20"/>
      <c r="J11" s="20" t="s">
        <v>4</v>
      </c>
      <c r="K11" s="20"/>
      <c r="L11" s="472" t="s">
        <v>128</v>
      </c>
      <c r="M11" s="472"/>
      <c r="N11" s="472"/>
      <c r="O11" s="472"/>
      <c r="P11" s="472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28"/>
      <c r="C13" s="428"/>
      <c r="D13" s="428"/>
      <c r="E13" s="428"/>
      <c r="F13" s="428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81" t="s">
        <v>147</v>
      </c>
      <c r="E28" s="481"/>
      <c r="F28" s="481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81" t="str">
        <f>+D28</f>
        <v>WASHED BURGUNDY</v>
      </c>
      <c r="E29" s="481"/>
      <c r="F29" s="481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82" t="str">
        <f>+D29</f>
        <v>WASHED BURGUNDY</v>
      </c>
      <c r="E30" s="482"/>
      <c r="F30" s="482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83" t="s">
        <v>130</v>
      </c>
      <c r="E43" s="483"/>
      <c r="F43" s="483"/>
      <c r="G43" s="483"/>
      <c r="H43" s="483"/>
      <c r="I43" s="483"/>
      <c r="J43" s="483"/>
      <c r="K43" s="483"/>
      <c r="L43" s="483"/>
      <c r="M43" s="483"/>
      <c r="N43" s="483"/>
      <c r="O43" s="483"/>
      <c r="P43" s="483"/>
    </row>
    <row r="44" spans="1:16" s="1" customFormat="1" ht="59.15" customHeight="1" thickBot="1">
      <c r="B44" s="75" t="s">
        <v>14</v>
      </c>
      <c r="C44" s="32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</row>
    <row r="45" spans="1:16" s="33" customFormat="1" ht="100.5" thickBot="1">
      <c r="A45" s="485" t="s">
        <v>15</v>
      </c>
      <c r="B45" s="486"/>
      <c r="C45" s="486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87" t="s">
        <v>51</v>
      </c>
      <c r="N45" s="488"/>
      <c r="O45" s="488"/>
      <c r="P45" s="489"/>
    </row>
    <row r="46" spans="1:16" s="43" customFormat="1" ht="45.75" hidden="1" customHeight="1">
      <c r="A46" s="473" t="str">
        <f>D18</f>
        <v>BLACK</v>
      </c>
      <c r="B46" s="474"/>
      <c r="C46" s="474"/>
      <c r="D46" s="474"/>
      <c r="E46" s="474"/>
      <c r="F46" s="474"/>
      <c r="G46" s="474"/>
      <c r="H46" s="474"/>
      <c r="I46" s="474"/>
      <c r="J46" s="474"/>
      <c r="K46" s="474"/>
      <c r="L46" s="474"/>
      <c r="M46" s="474"/>
      <c r="N46" s="474"/>
      <c r="O46" s="474"/>
      <c r="P46" s="475"/>
    </row>
    <row r="47" spans="1:16" s="139" customFormat="1" ht="120" hidden="1" customHeight="1">
      <c r="A47" s="115">
        <v>1</v>
      </c>
      <c r="B47" s="476" t="str">
        <f>$L$11</f>
        <v>100% DRY COTTON FLEECE 410GSM</v>
      </c>
      <c r="C47" s="476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77"/>
      <c r="N47" s="478"/>
      <c r="O47" s="478"/>
      <c r="P47" s="479"/>
    </row>
    <row r="48" spans="1:16" s="139" customFormat="1" ht="89.25" hidden="1" customHeight="1">
      <c r="A48" s="144">
        <v>2</v>
      </c>
      <c r="B48" s="476" t="s">
        <v>149</v>
      </c>
      <c r="C48" s="476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77"/>
      <c r="N48" s="478"/>
      <c r="O48" s="478"/>
      <c r="P48" s="479"/>
    </row>
    <row r="49" spans="1:16" s="139" customFormat="1" ht="129" hidden="1" customHeight="1">
      <c r="A49" s="115">
        <v>3</v>
      </c>
      <c r="B49" s="480" t="s">
        <v>126</v>
      </c>
      <c r="C49" s="480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77"/>
      <c r="N49" s="478"/>
      <c r="O49" s="478"/>
      <c r="P49" s="479"/>
    </row>
    <row r="50" spans="1:16" s="43" customFormat="1" ht="51.75" customHeight="1">
      <c r="A50" s="490" t="str">
        <f>D23</f>
        <v>GREY HEATHER</v>
      </c>
      <c r="B50" s="491"/>
      <c r="C50" s="491"/>
      <c r="D50" s="491"/>
      <c r="E50" s="491"/>
      <c r="F50" s="491"/>
      <c r="G50" s="491"/>
      <c r="H50" s="491"/>
      <c r="I50" s="491"/>
      <c r="J50" s="491"/>
      <c r="K50" s="491"/>
      <c r="L50" s="491"/>
      <c r="M50" s="491"/>
      <c r="N50" s="491"/>
      <c r="O50" s="491"/>
      <c r="P50" s="492"/>
    </row>
    <row r="51" spans="1:16" s="139" customFormat="1" ht="186.75" customHeight="1">
      <c r="A51" s="115">
        <v>1</v>
      </c>
      <c r="B51" s="476" t="str">
        <f>$L$11</f>
        <v>100% DRY COTTON FLEECE 410GSM</v>
      </c>
      <c r="C51" s="476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77" t="s">
        <v>177</v>
      </c>
      <c r="N51" s="478"/>
      <c r="O51" s="478"/>
      <c r="P51" s="479"/>
    </row>
    <row r="52" spans="1:16" s="139" customFormat="1" ht="186.75" customHeight="1">
      <c r="A52" s="144">
        <v>2</v>
      </c>
      <c r="B52" s="476" t="s">
        <v>149</v>
      </c>
      <c r="C52" s="476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77" t="s">
        <v>168</v>
      </c>
      <c r="N52" s="478"/>
      <c r="O52" s="478"/>
      <c r="P52" s="479"/>
    </row>
    <row r="53" spans="1:16" s="139" customFormat="1" ht="186.75" customHeight="1">
      <c r="A53" s="115">
        <v>3</v>
      </c>
      <c r="B53" s="480" t="s">
        <v>126</v>
      </c>
      <c r="C53" s="480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77" t="s">
        <v>169</v>
      </c>
      <c r="N53" s="478"/>
      <c r="O53" s="478"/>
      <c r="P53" s="479"/>
    </row>
    <row r="54" spans="1:16" s="43" customFormat="1" ht="51.75" hidden="1" customHeight="1">
      <c r="A54" s="490" t="str">
        <f>D28</f>
        <v>WASHED BURGUNDY</v>
      </c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2"/>
    </row>
    <row r="55" spans="1:16" s="139" customFormat="1" ht="96.75" hidden="1" customHeight="1">
      <c r="A55" s="115">
        <v>1</v>
      </c>
      <c r="B55" s="476" t="str">
        <f>$L$11</f>
        <v>100% DRY COTTON FLEECE 410GSM</v>
      </c>
      <c r="C55" s="476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77"/>
      <c r="N55" s="478"/>
      <c r="O55" s="478"/>
      <c r="P55" s="479"/>
    </row>
    <row r="56" spans="1:16" s="139" customFormat="1" ht="70.5" hidden="1" customHeight="1">
      <c r="A56" s="144">
        <v>2</v>
      </c>
      <c r="B56" s="476" t="s">
        <v>149</v>
      </c>
      <c r="C56" s="476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77"/>
      <c r="N56" s="478"/>
      <c r="O56" s="478"/>
      <c r="P56" s="479"/>
    </row>
    <row r="57" spans="1:16" s="139" customFormat="1" ht="125.25" hidden="1" customHeight="1">
      <c r="A57" s="115">
        <v>3</v>
      </c>
      <c r="B57" s="480" t="s">
        <v>126</v>
      </c>
      <c r="C57" s="480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77"/>
      <c r="N57" s="478"/>
      <c r="O57" s="478"/>
      <c r="P57" s="479"/>
    </row>
    <row r="58" spans="1:16" s="43" customFormat="1" ht="51.75" hidden="1" customHeight="1">
      <c r="A58" s="490" t="str">
        <f>D33</f>
        <v>LIME</v>
      </c>
      <c r="B58" s="491"/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2"/>
    </row>
    <row r="59" spans="1:16" s="139" customFormat="1" ht="96.75" hidden="1" customHeight="1">
      <c r="A59" s="115">
        <v>1</v>
      </c>
      <c r="B59" s="476" t="str">
        <f>$L$11</f>
        <v>100% DRY COTTON FLEECE 410GSM</v>
      </c>
      <c r="C59" s="476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77"/>
      <c r="N59" s="478"/>
      <c r="O59" s="478"/>
      <c r="P59" s="479"/>
    </row>
    <row r="60" spans="1:16" s="139" customFormat="1" ht="70.5" hidden="1" customHeight="1">
      <c r="A60" s="144">
        <v>2</v>
      </c>
      <c r="B60" s="476" t="s">
        <v>149</v>
      </c>
      <c r="C60" s="476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77"/>
      <c r="N60" s="478"/>
      <c r="O60" s="478"/>
      <c r="P60" s="479"/>
    </row>
    <row r="61" spans="1:16" s="139" customFormat="1" ht="125.25" hidden="1" customHeight="1">
      <c r="A61" s="115">
        <v>3</v>
      </c>
      <c r="B61" s="480" t="s">
        <v>126</v>
      </c>
      <c r="C61" s="480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77"/>
      <c r="N61" s="478"/>
      <c r="O61" s="478"/>
      <c r="P61" s="479"/>
    </row>
    <row r="62" spans="1:16" s="43" customFormat="1" ht="21.75" customHeight="1">
      <c r="A62" s="490"/>
      <c r="B62" s="491"/>
      <c r="C62" s="491"/>
      <c r="D62" s="491"/>
      <c r="E62" s="491"/>
      <c r="F62" s="491"/>
      <c r="G62" s="491"/>
      <c r="H62" s="491"/>
      <c r="I62" s="491"/>
      <c r="J62" s="491"/>
      <c r="K62" s="491"/>
      <c r="L62" s="491"/>
      <c r="M62" s="491"/>
      <c r="N62" s="491"/>
      <c r="O62" s="491"/>
      <c r="P62" s="492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36" t="s">
        <v>22</v>
      </c>
      <c r="B64" s="493"/>
      <c r="C64" s="493"/>
      <c r="D64" s="493"/>
      <c r="E64" s="494"/>
      <c r="F64" s="72" t="s">
        <v>47</v>
      </c>
      <c r="G64" s="72" t="s">
        <v>23</v>
      </c>
      <c r="H64" s="495" t="s">
        <v>42</v>
      </c>
      <c r="I64" s="496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97" t="s">
        <v>41</v>
      </c>
      <c r="C65" s="497"/>
      <c r="D65" s="497"/>
      <c r="E65" s="497"/>
      <c r="F65" s="82" t="str">
        <f>H65</f>
        <v>BLACK</v>
      </c>
      <c r="G65" s="112"/>
      <c r="H65" s="498" t="str">
        <f>$D$18</f>
        <v>BLACK</v>
      </c>
      <c r="I65" s="499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97" t="s">
        <v>41</v>
      </c>
      <c r="C66" s="497"/>
      <c r="D66" s="497"/>
      <c r="E66" s="497"/>
      <c r="F66" s="82" t="str">
        <f t="shared" ref="F66:F68" si="18">H66</f>
        <v>GREY HEATHER</v>
      </c>
      <c r="G66" s="112" t="s">
        <v>176</v>
      </c>
      <c r="H66" s="498" t="str">
        <f>$D$23</f>
        <v>GREY HEATHER</v>
      </c>
      <c r="I66" s="499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97" t="s">
        <v>41</v>
      </c>
      <c r="C67" s="497"/>
      <c r="D67" s="497"/>
      <c r="E67" s="497"/>
      <c r="F67" s="82" t="str">
        <f t="shared" si="18"/>
        <v>WASHED BURGUNDY</v>
      </c>
      <c r="G67" s="112"/>
      <c r="H67" s="498" t="str">
        <f>$D$28</f>
        <v>WASHED BURGUNDY</v>
      </c>
      <c r="I67" s="499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97" t="s">
        <v>41</v>
      </c>
      <c r="C68" s="497"/>
      <c r="D68" s="497"/>
      <c r="E68" s="497"/>
      <c r="F68" s="82" t="str">
        <f t="shared" si="18"/>
        <v>LIME</v>
      </c>
      <c r="G68" s="112"/>
      <c r="H68" s="498" t="str">
        <f>$D$33</f>
        <v>LIME</v>
      </c>
      <c r="I68" s="499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97" t="s">
        <v>123</v>
      </c>
      <c r="C69" s="497"/>
      <c r="D69" s="497"/>
      <c r="E69" s="497"/>
      <c r="F69" s="500" t="s">
        <v>39</v>
      </c>
      <c r="G69" s="504" t="s">
        <v>131</v>
      </c>
      <c r="H69" s="508" t="str">
        <f t="shared" ref="H69" si="19">$D$18</f>
        <v>BLACK</v>
      </c>
      <c r="I69" s="509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97" t="s">
        <v>123</v>
      </c>
      <c r="C70" s="497"/>
      <c r="D70" s="497"/>
      <c r="E70" s="497"/>
      <c r="F70" s="501" t="s">
        <v>39</v>
      </c>
      <c r="G70" s="505" t="s">
        <v>131</v>
      </c>
      <c r="H70" s="397" t="str">
        <f t="shared" ref="H70" si="21">$D$23</f>
        <v>GREY HEATHER</v>
      </c>
      <c r="I70" s="397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97" t="s">
        <v>123</v>
      </c>
      <c r="C71" s="497"/>
      <c r="D71" s="497"/>
      <c r="E71" s="497"/>
      <c r="F71" s="502" t="s">
        <v>39</v>
      </c>
      <c r="G71" s="506" t="s">
        <v>131</v>
      </c>
      <c r="H71" s="510" t="str">
        <f t="shared" ref="H71" si="23">$D$28</f>
        <v>WASHED BURGUNDY</v>
      </c>
      <c r="I71" s="511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97" t="s">
        <v>123</v>
      </c>
      <c r="C72" s="497"/>
      <c r="D72" s="497"/>
      <c r="E72" s="497"/>
      <c r="F72" s="503" t="s">
        <v>39</v>
      </c>
      <c r="G72" s="507" t="s">
        <v>131</v>
      </c>
      <c r="H72" s="498" t="str">
        <f t="shared" ref="H72" si="25">$D$33</f>
        <v>LIME</v>
      </c>
      <c r="I72" s="499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12" t="s">
        <v>151</v>
      </c>
      <c r="C73" s="497"/>
      <c r="D73" s="497"/>
      <c r="E73" s="497"/>
      <c r="F73" s="500" t="s">
        <v>107</v>
      </c>
      <c r="G73" s="504" t="s">
        <v>152</v>
      </c>
      <c r="H73" s="508" t="str">
        <f t="shared" ref="H73" si="27">$D$18</f>
        <v>BLACK</v>
      </c>
      <c r="I73" s="509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12" t="s">
        <v>151</v>
      </c>
      <c r="C74" s="497"/>
      <c r="D74" s="497"/>
      <c r="E74" s="497"/>
      <c r="F74" s="501"/>
      <c r="G74" s="505"/>
      <c r="H74" s="397" t="str">
        <f t="shared" ref="H74" si="30">$D$23</f>
        <v>GREY HEATHER</v>
      </c>
      <c r="I74" s="397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12" t="s">
        <v>151</v>
      </c>
      <c r="C75" s="497"/>
      <c r="D75" s="497"/>
      <c r="E75" s="497"/>
      <c r="F75" s="502"/>
      <c r="G75" s="506"/>
      <c r="H75" s="510" t="str">
        <f t="shared" ref="H75" si="32">$D$28</f>
        <v>WASHED BURGUNDY</v>
      </c>
      <c r="I75" s="511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12" t="s">
        <v>151</v>
      </c>
      <c r="C76" s="497"/>
      <c r="D76" s="497"/>
      <c r="E76" s="497"/>
      <c r="F76" s="503"/>
      <c r="G76" s="507"/>
      <c r="H76" s="498" t="str">
        <f t="shared" ref="H76" si="34">$D$33</f>
        <v>LIME</v>
      </c>
      <c r="I76" s="499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12" t="s">
        <v>85</v>
      </c>
      <c r="C77" s="497"/>
      <c r="D77" s="497"/>
      <c r="E77" s="497"/>
      <c r="F77" s="500" t="s">
        <v>107</v>
      </c>
      <c r="G77" s="504" t="s">
        <v>86</v>
      </c>
      <c r="H77" s="508" t="str">
        <f t="shared" ref="H77" si="36">$D$18</f>
        <v>BLACK</v>
      </c>
      <c r="I77" s="509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12" t="s">
        <v>85</v>
      </c>
      <c r="C78" s="497"/>
      <c r="D78" s="497"/>
      <c r="E78" s="497"/>
      <c r="F78" s="501"/>
      <c r="G78" s="505"/>
      <c r="H78" s="397" t="str">
        <f t="shared" ref="H78" si="38">$D$23</f>
        <v>GREY HEATHER</v>
      </c>
      <c r="I78" s="397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12" t="s">
        <v>85</v>
      </c>
      <c r="C79" s="497"/>
      <c r="D79" s="497"/>
      <c r="E79" s="497"/>
      <c r="F79" s="502"/>
      <c r="G79" s="506"/>
      <c r="H79" s="510" t="str">
        <f t="shared" ref="H79" si="40">$D$28</f>
        <v>WASHED BURGUNDY</v>
      </c>
      <c r="I79" s="511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12" t="s">
        <v>85</v>
      </c>
      <c r="C80" s="497"/>
      <c r="D80" s="497"/>
      <c r="E80" s="497"/>
      <c r="F80" s="503"/>
      <c r="G80" s="507"/>
      <c r="H80" s="498" t="str">
        <f t="shared" ref="H80" si="42">$D$33</f>
        <v>LIME</v>
      </c>
      <c r="I80" s="499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12" t="s">
        <v>114</v>
      </c>
      <c r="C81" s="497"/>
      <c r="D81" s="497"/>
      <c r="E81" s="497"/>
      <c r="F81" s="500" t="s">
        <v>89</v>
      </c>
      <c r="G81" s="504"/>
      <c r="H81" s="508" t="str">
        <f t="shared" ref="H81" si="44">$D$18</f>
        <v>BLACK</v>
      </c>
      <c r="I81" s="509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12" t="s">
        <v>114</v>
      </c>
      <c r="C82" s="497"/>
      <c r="D82" s="497"/>
      <c r="E82" s="497"/>
      <c r="F82" s="501"/>
      <c r="G82" s="505"/>
      <c r="H82" s="397" t="str">
        <f t="shared" ref="H82" si="46">$D$23</f>
        <v>GREY HEATHER</v>
      </c>
      <c r="I82" s="397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12" t="s">
        <v>114</v>
      </c>
      <c r="C83" s="497"/>
      <c r="D83" s="497"/>
      <c r="E83" s="497"/>
      <c r="F83" s="502"/>
      <c r="G83" s="506"/>
      <c r="H83" s="510" t="str">
        <f t="shared" ref="H83" si="48">$D$28</f>
        <v>WASHED BURGUNDY</v>
      </c>
      <c r="I83" s="511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12" t="s">
        <v>114</v>
      </c>
      <c r="C84" s="497"/>
      <c r="D84" s="497"/>
      <c r="E84" s="497"/>
      <c r="F84" s="503"/>
      <c r="G84" s="507"/>
      <c r="H84" s="498" t="str">
        <f t="shared" ref="H84" si="50">$D$33</f>
        <v>LIME</v>
      </c>
      <c r="I84" s="499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97" t="s">
        <v>87</v>
      </c>
      <c r="C85" s="497"/>
      <c r="D85" s="497"/>
      <c r="E85" s="497"/>
      <c r="F85" s="500" t="s">
        <v>108</v>
      </c>
      <c r="G85" s="504" t="s">
        <v>88</v>
      </c>
      <c r="H85" s="508" t="str">
        <f t="shared" ref="H85" si="52">$D$18</f>
        <v>BLACK</v>
      </c>
      <c r="I85" s="509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97" t="s">
        <v>87</v>
      </c>
      <c r="C86" s="497"/>
      <c r="D86" s="497"/>
      <c r="E86" s="497"/>
      <c r="F86" s="501"/>
      <c r="G86" s="505"/>
      <c r="H86" s="397" t="str">
        <f t="shared" ref="H86" si="55">$D$23</f>
        <v>GREY HEATHER</v>
      </c>
      <c r="I86" s="397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97" t="s">
        <v>87</v>
      </c>
      <c r="C87" s="497"/>
      <c r="D87" s="497"/>
      <c r="E87" s="497"/>
      <c r="F87" s="502"/>
      <c r="G87" s="506"/>
      <c r="H87" s="510" t="str">
        <f t="shared" ref="H87" si="57">$D$28</f>
        <v>WASHED BURGUNDY</v>
      </c>
      <c r="I87" s="511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97" t="s">
        <v>87</v>
      </c>
      <c r="C88" s="497"/>
      <c r="D88" s="497"/>
      <c r="E88" s="497"/>
      <c r="F88" s="503"/>
      <c r="G88" s="507"/>
      <c r="H88" s="498" t="str">
        <f t="shared" ref="H88" si="59">$D$33</f>
        <v>LIME</v>
      </c>
      <c r="I88" s="499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36" t="s">
        <v>22</v>
      </c>
      <c r="B90" s="493"/>
      <c r="C90" s="493"/>
      <c r="D90" s="493"/>
      <c r="E90" s="494"/>
      <c r="F90" s="72" t="s">
        <v>47</v>
      </c>
      <c r="G90" s="72" t="s">
        <v>23</v>
      </c>
      <c r="H90" s="495" t="s">
        <v>42</v>
      </c>
      <c r="I90" s="496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12" t="s">
        <v>132</v>
      </c>
      <c r="C91" s="497"/>
      <c r="D91" s="497"/>
      <c r="E91" s="497"/>
      <c r="F91" s="500" t="s">
        <v>89</v>
      </c>
      <c r="G91" s="504" t="s">
        <v>118</v>
      </c>
      <c r="H91" s="498" t="str">
        <f t="shared" ref="H91" si="61">$D$18</f>
        <v>BLACK</v>
      </c>
      <c r="I91" s="499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12" t="s">
        <v>132</v>
      </c>
      <c r="C92" s="497"/>
      <c r="D92" s="497"/>
      <c r="E92" s="497"/>
      <c r="F92" s="502"/>
      <c r="G92" s="506"/>
      <c r="H92" s="498" t="str">
        <f t="shared" ref="H92" si="66">$D$23</f>
        <v>GREY HEATHER</v>
      </c>
      <c r="I92" s="499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12" t="s">
        <v>132</v>
      </c>
      <c r="C93" s="497"/>
      <c r="D93" s="497"/>
      <c r="E93" s="497"/>
      <c r="F93" s="502"/>
      <c r="G93" s="506"/>
      <c r="H93" s="498" t="str">
        <f t="shared" ref="H93" si="68">$D$28</f>
        <v>WASHED BURGUNDY</v>
      </c>
      <c r="I93" s="499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12" t="s">
        <v>132</v>
      </c>
      <c r="C94" s="497"/>
      <c r="D94" s="497"/>
      <c r="E94" s="497"/>
      <c r="F94" s="503"/>
      <c r="G94" s="507"/>
      <c r="H94" s="498" t="str">
        <f t="shared" ref="H94" si="70">$D$33</f>
        <v>LIME</v>
      </c>
      <c r="I94" s="499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513" t="s">
        <v>133</v>
      </c>
      <c r="C95" s="514"/>
      <c r="D95" s="514"/>
      <c r="E95" s="515"/>
      <c r="F95" s="500" t="s">
        <v>89</v>
      </c>
      <c r="G95" s="504" t="s">
        <v>118</v>
      </c>
      <c r="H95" s="498" t="str">
        <f t="shared" ref="H95:H123" si="72">$D$18</f>
        <v>BLACK</v>
      </c>
      <c r="I95" s="499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13" t="s">
        <v>133</v>
      </c>
      <c r="C96" s="514"/>
      <c r="D96" s="514"/>
      <c r="E96" s="515"/>
      <c r="F96" s="502"/>
      <c r="G96" s="506"/>
      <c r="H96" s="498" t="str">
        <f t="shared" ref="H96:H124" si="73">$D$23</f>
        <v>GREY HEATHER</v>
      </c>
      <c r="I96" s="499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513" t="s">
        <v>133</v>
      </c>
      <c r="C97" s="514"/>
      <c r="D97" s="514"/>
      <c r="E97" s="515"/>
      <c r="F97" s="502"/>
      <c r="G97" s="506"/>
      <c r="H97" s="498" t="str">
        <f t="shared" ref="H97:H121" si="74">$D$28</f>
        <v>WASHED BURGUNDY</v>
      </c>
      <c r="I97" s="499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513" t="s">
        <v>133</v>
      </c>
      <c r="C98" s="514"/>
      <c r="D98" s="514"/>
      <c r="E98" s="515"/>
      <c r="F98" s="503"/>
      <c r="G98" s="507"/>
      <c r="H98" s="498" t="str">
        <f t="shared" ref="H98:H122" si="76">$D$33</f>
        <v>LIME</v>
      </c>
      <c r="I98" s="499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513" t="s">
        <v>153</v>
      </c>
      <c r="C99" s="514"/>
      <c r="D99" s="514"/>
      <c r="E99" s="515"/>
      <c r="F99" s="500" t="s">
        <v>91</v>
      </c>
      <c r="G99" s="504" t="s">
        <v>174</v>
      </c>
      <c r="H99" s="498" t="str">
        <f t="shared" si="72"/>
        <v>BLACK</v>
      </c>
      <c r="I99" s="499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13" t="s">
        <v>153</v>
      </c>
      <c r="C100" s="514"/>
      <c r="D100" s="514"/>
      <c r="E100" s="515"/>
      <c r="F100" s="502"/>
      <c r="G100" s="506"/>
      <c r="H100" s="498" t="str">
        <f t="shared" si="73"/>
        <v>GREY HEATHER</v>
      </c>
      <c r="I100" s="499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513" t="s">
        <v>153</v>
      </c>
      <c r="C101" s="514"/>
      <c r="D101" s="514"/>
      <c r="E101" s="515"/>
      <c r="F101" s="502"/>
      <c r="G101" s="506"/>
      <c r="H101" s="498" t="str">
        <f t="shared" si="74"/>
        <v>WASHED BURGUNDY</v>
      </c>
      <c r="I101" s="499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513" t="s">
        <v>153</v>
      </c>
      <c r="C102" s="514"/>
      <c r="D102" s="514"/>
      <c r="E102" s="515"/>
      <c r="F102" s="503"/>
      <c r="G102" s="507"/>
      <c r="H102" s="498" t="str">
        <f t="shared" si="76"/>
        <v>LIME</v>
      </c>
      <c r="I102" s="499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513" t="s">
        <v>116</v>
      </c>
      <c r="C103" s="514"/>
      <c r="D103" s="514"/>
      <c r="E103" s="515"/>
      <c r="F103" s="82" t="s">
        <v>92</v>
      </c>
      <c r="G103" s="82"/>
      <c r="H103" s="498" t="str">
        <f t="shared" si="72"/>
        <v>BLACK</v>
      </c>
      <c r="I103" s="499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13" t="s">
        <v>116</v>
      </c>
      <c r="C104" s="514"/>
      <c r="D104" s="514"/>
      <c r="E104" s="515"/>
      <c r="F104" s="82" t="s">
        <v>92</v>
      </c>
      <c r="G104" s="82"/>
      <c r="H104" s="498" t="str">
        <f t="shared" si="73"/>
        <v>GREY HEATHER</v>
      </c>
      <c r="I104" s="499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513" t="s">
        <v>116</v>
      </c>
      <c r="C105" s="514"/>
      <c r="D105" s="514"/>
      <c r="E105" s="515"/>
      <c r="F105" s="82" t="s">
        <v>92</v>
      </c>
      <c r="G105" s="82"/>
      <c r="H105" s="498" t="str">
        <f t="shared" si="74"/>
        <v>WASHED BURGUNDY</v>
      </c>
      <c r="I105" s="499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513" t="s">
        <v>116</v>
      </c>
      <c r="C106" s="514"/>
      <c r="D106" s="514"/>
      <c r="E106" s="515"/>
      <c r="F106" s="82" t="s">
        <v>92</v>
      </c>
      <c r="G106" s="82"/>
      <c r="H106" s="498" t="str">
        <f t="shared" si="76"/>
        <v>LIME</v>
      </c>
      <c r="I106" s="499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12" t="s">
        <v>93</v>
      </c>
      <c r="C107" s="497"/>
      <c r="D107" s="497"/>
      <c r="E107" s="497"/>
      <c r="F107" s="82" t="s">
        <v>55</v>
      </c>
      <c r="G107" s="82"/>
      <c r="H107" s="498" t="str">
        <f t="shared" si="72"/>
        <v>BLACK</v>
      </c>
      <c r="I107" s="499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12" t="s">
        <v>93</v>
      </c>
      <c r="C108" s="497"/>
      <c r="D108" s="497"/>
      <c r="E108" s="497"/>
      <c r="F108" s="82" t="s">
        <v>55</v>
      </c>
      <c r="G108" s="82"/>
      <c r="H108" s="498" t="str">
        <f t="shared" si="73"/>
        <v>GREY HEATHER</v>
      </c>
      <c r="I108" s="499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12" t="s">
        <v>93</v>
      </c>
      <c r="C109" s="497"/>
      <c r="D109" s="497"/>
      <c r="E109" s="497"/>
      <c r="F109" s="82" t="s">
        <v>55</v>
      </c>
      <c r="G109" s="82"/>
      <c r="H109" s="498" t="str">
        <f t="shared" si="74"/>
        <v>WASHED BURGUNDY</v>
      </c>
      <c r="I109" s="499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12" t="s">
        <v>93</v>
      </c>
      <c r="C110" s="497"/>
      <c r="D110" s="497"/>
      <c r="E110" s="497"/>
      <c r="F110" s="82" t="s">
        <v>55</v>
      </c>
      <c r="G110" s="82"/>
      <c r="H110" s="498" t="str">
        <f t="shared" si="76"/>
        <v>LIME</v>
      </c>
      <c r="I110" s="499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12" t="s">
        <v>94</v>
      </c>
      <c r="C111" s="497"/>
      <c r="D111" s="497"/>
      <c r="E111" s="497"/>
      <c r="F111" s="82" t="s">
        <v>55</v>
      </c>
      <c r="G111" s="82"/>
      <c r="H111" s="498" t="str">
        <f t="shared" si="72"/>
        <v>BLACK</v>
      </c>
      <c r="I111" s="499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12" t="s">
        <v>94</v>
      </c>
      <c r="C112" s="497"/>
      <c r="D112" s="497"/>
      <c r="E112" s="497"/>
      <c r="F112" s="82" t="s">
        <v>55</v>
      </c>
      <c r="G112" s="82"/>
      <c r="H112" s="498" t="str">
        <f t="shared" si="73"/>
        <v>GREY HEATHER</v>
      </c>
      <c r="I112" s="499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12" t="s">
        <v>94</v>
      </c>
      <c r="C113" s="497"/>
      <c r="D113" s="497"/>
      <c r="E113" s="497"/>
      <c r="F113" s="82" t="s">
        <v>55</v>
      </c>
      <c r="G113" s="82"/>
      <c r="H113" s="498" t="str">
        <f t="shared" si="74"/>
        <v>WASHED BURGUNDY</v>
      </c>
      <c r="I113" s="499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12" t="s">
        <v>94</v>
      </c>
      <c r="C114" s="497"/>
      <c r="D114" s="497"/>
      <c r="E114" s="497"/>
      <c r="F114" s="82" t="s">
        <v>55</v>
      </c>
      <c r="G114" s="82"/>
      <c r="H114" s="498" t="str">
        <f t="shared" si="76"/>
        <v>LIME</v>
      </c>
      <c r="I114" s="499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12" t="s">
        <v>95</v>
      </c>
      <c r="C115" s="497"/>
      <c r="D115" s="497"/>
      <c r="E115" s="497"/>
      <c r="F115" s="82" t="s">
        <v>92</v>
      </c>
      <c r="G115" s="82"/>
      <c r="H115" s="498" t="str">
        <f t="shared" si="72"/>
        <v>BLACK</v>
      </c>
      <c r="I115" s="499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12" t="s">
        <v>95</v>
      </c>
      <c r="C116" s="497"/>
      <c r="D116" s="497"/>
      <c r="E116" s="497"/>
      <c r="F116" s="82" t="s">
        <v>92</v>
      </c>
      <c r="G116" s="82"/>
      <c r="H116" s="498" t="str">
        <f t="shared" si="73"/>
        <v>GREY HEATHER</v>
      </c>
      <c r="I116" s="499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12" t="s">
        <v>95</v>
      </c>
      <c r="C117" s="497"/>
      <c r="D117" s="497"/>
      <c r="E117" s="497"/>
      <c r="F117" s="82" t="s">
        <v>92</v>
      </c>
      <c r="G117" s="82"/>
      <c r="H117" s="498" t="str">
        <f t="shared" si="74"/>
        <v>WASHED BURGUNDY</v>
      </c>
      <c r="I117" s="499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12" t="s">
        <v>95</v>
      </c>
      <c r="C118" s="497"/>
      <c r="D118" s="497"/>
      <c r="E118" s="497"/>
      <c r="F118" s="82" t="s">
        <v>92</v>
      </c>
      <c r="G118" s="82"/>
      <c r="H118" s="498" t="str">
        <f t="shared" si="76"/>
        <v>LIME</v>
      </c>
      <c r="I118" s="499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513" t="s">
        <v>96</v>
      </c>
      <c r="C119" s="514"/>
      <c r="D119" s="514"/>
      <c r="E119" s="515"/>
      <c r="F119" s="82" t="s">
        <v>38</v>
      </c>
      <c r="G119" s="82"/>
      <c r="H119" s="498" t="str">
        <f t="shared" si="72"/>
        <v>BLACK</v>
      </c>
      <c r="I119" s="499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12" t="s">
        <v>96</v>
      </c>
      <c r="C120" s="497"/>
      <c r="D120" s="497"/>
      <c r="E120" s="497"/>
      <c r="F120" s="82" t="s">
        <v>38</v>
      </c>
      <c r="G120" s="82"/>
      <c r="H120" s="498" t="str">
        <f t="shared" si="73"/>
        <v>GREY HEATHER</v>
      </c>
      <c r="I120" s="499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12" t="s">
        <v>96</v>
      </c>
      <c r="C121" s="497"/>
      <c r="D121" s="497"/>
      <c r="E121" s="497"/>
      <c r="F121" s="82" t="s">
        <v>38</v>
      </c>
      <c r="G121" s="82"/>
      <c r="H121" s="498" t="str">
        <f t="shared" si="74"/>
        <v>WASHED BURGUNDY</v>
      </c>
      <c r="I121" s="499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12" t="s">
        <v>96</v>
      </c>
      <c r="C122" s="497"/>
      <c r="D122" s="497"/>
      <c r="E122" s="497"/>
      <c r="F122" s="82" t="s">
        <v>38</v>
      </c>
      <c r="G122" s="82"/>
      <c r="H122" s="498" t="str">
        <f t="shared" si="76"/>
        <v>LIME</v>
      </c>
      <c r="I122" s="499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12" t="s">
        <v>97</v>
      </c>
      <c r="C123" s="497"/>
      <c r="D123" s="497"/>
      <c r="E123" s="497"/>
      <c r="F123" s="82" t="s">
        <v>92</v>
      </c>
      <c r="G123" s="82"/>
      <c r="H123" s="498" t="str">
        <f t="shared" si="72"/>
        <v>BLACK</v>
      </c>
      <c r="I123" s="499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13" t="s">
        <v>97</v>
      </c>
      <c r="C124" s="514"/>
      <c r="D124" s="514"/>
      <c r="E124" s="515"/>
      <c r="F124" s="82" t="s">
        <v>92</v>
      </c>
      <c r="G124" s="82"/>
      <c r="H124" s="498" t="str">
        <f t="shared" si="73"/>
        <v>GREY HEATHER</v>
      </c>
      <c r="I124" s="499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513" t="s">
        <v>97</v>
      </c>
      <c r="C125" s="514"/>
      <c r="D125" s="514"/>
      <c r="E125" s="515"/>
      <c r="F125" s="82" t="s">
        <v>92</v>
      </c>
      <c r="G125" s="82"/>
      <c r="H125" s="498" t="str">
        <f>$D$28</f>
        <v>WASHED BURGUNDY</v>
      </c>
      <c r="I125" s="499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513" t="s">
        <v>97</v>
      </c>
      <c r="C126" s="514"/>
      <c r="D126" s="514"/>
      <c r="E126" s="515"/>
      <c r="F126" s="82" t="s">
        <v>92</v>
      </c>
      <c r="G126" s="82"/>
      <c r="H126" s="498" t="str">
        <f>$D$33</f>
        <v>LIME</v>
      </c>
      <c r="I126" s="499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12" t="s">
        <v>110</v>
      </c>
      <c r="C127" s="497"/>
      <c r="D127" s="497"/>
      <c r="E127" s="497"/>
      <c r="F127" s="516" t="s">
        <v>111</v>
      </c>
      <c r="G127" s="82"/>
      <c r="H127" s="517" t="s">
        <v>134</v>
      </c>
      <c r="I127" s="499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12" t="s">
        <v>110</v>
      </c>
      <c r="C128" s="497"/>
      <c r="D128" s="497"/>
      <c r="E128" s="497"/>
      <c r="F128" s="516"/>
      <c r="G128" s="82"/>
      <c r="H128" s="517" t="s">
        <v>135</v>
      </c>
      <c r="I128" s="499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12" t="s">
        <v>110</v>
      </c>
      <c r="C129" s="497"/>
      <c r="D129" s="497"/>
      <c r="E129" s="497"/>
      <c r="F129" s="516"/>
      <c r="G129" s="82"/>
      <c r="H129" s="517" t="s">
        <v>136</v>
      </c>
      <c r="I129" s="499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12" t="s">
        <v>110</v>
      </c>
      <c r="C130" s="497"/>
      <c r="D130" s="497"/>
      <c r="E130" s="497"/>
      <c r="F130" s="516"/>
      <c r="G130" s="82"/>
      <c r="H130" s="517">
        <v>41</v>
      </c>
      <c r="I130" s="499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12" t="s">
        <v>110</v>
      </c>
      <c r="C131" s="497"/>
      <c r="D131" s="497"/>
      <c r="E131" s="497"/>
      <c r="F131" s="516"/>
      <c r="G131" s="82"/>
      <c r="H131" s="498">
        <v>42</v>
      </c>
      <c r="I131" s="499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518" t="s">
        <v>31</v>
      </c>
      <c r="K133" s="518"/>
      <c r="L133" s="518"/>
      <c r="M133" s="518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19" t="s">
        <v>49</v>
      </c>
      <c r="C135" s="520"/>
      <c r="D135" s="520"/>
      <c r="E135" s="520"/>
      <c r="F135" s="520"/>
      <c r="G135" s="520"/>
      <c r="H135" s="520"/>
      <c r="I135" s="521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22" t="s">
        <v>99</v>
      </c>
      <c r="E136" s="522"/>
      <c r="F136" s="522" t="s">
        <v>54</v>
      </c>
      <c r="G136" s="522"/>
      <c r="H136" s="522"/>
      <c r="I136" s="522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23" t="s">
        <v>122</v>
      </c>
      <c r="D137" s="525" t="s">
        <v>124</v>
      </c>
      <c r="E137" s="526"/>
      <c r="F137" s="527" t="s">
        <v>137</v>
      </c>
      <c r="G137" s="527"/>
      <c r="H137" s="527"/>
      <c r="I137" s="527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24"/>
      <c r="D138" s="528" t="s">
        <v>125</v>
      </c>
      <c r="E138" s="529"/>
      <c r="F138" s="527" t="s">
        <v>138</v>
      </c>
      <c r="G138" s="527"/>
      <c r="H138" s="527"/>
      <c r="I138" s="527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19"/>
      <c r="C140" s="520"/>
      <c r="D140" s="411"/>
      <c r="E140" s="411"/>
      <c r="F140" s="411"/>
      <c r="G140" s="411"/>
      <c r="H140" s="411"/>
      <c r="I140" s="412"/>
      <c r="J140" s="44"/>
      <c r="K140" s="44"/>
    </row>
    <row r="141" spans="1:16" s="12" customFormat="1" ht="28" hidden="1">
      <c r="A141" s="88"/>
      <c r="B141" s="513"/>
      <c r="C141" s="515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30" t="s">
        <v>119</v>
      </c>
      <c r="C142" s="530"/>
      <c r="D142" s="100"/>
      <c r="E142" s="100">
        <v>2.2000000000000002</v>
      </c>
      <c r="F142" s="531">
        <v>3</v>
      </c>
      <c r="G142" s="532"/>
      <c r="H142" s="532"/>
      <c r="I142" s="533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34" t="s">
        <v>155</v>
      </c>
      <c r="D144" s="534"/>
      <c r="E144" s="534"/>
      <c r="F144" s="534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19" t="s">
        <v>49</v>
      </c>
      <c r="C145" s="520"/>
      <c r="D145" s="520"/>
      <c r="E145" s="520"/>
      <c r="F145" s="520"/>
      <c r="G145" s="520"/>
      <c r="H145" s="520"/>
      <c r="I145" s="521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49" t="s">
        <v>69</v>
      </c>
      <c r="F146" s="450"/>
      <c r="G146" s="450"/>
      <c r="H146" s="450"/>
      <c r="I146" s="451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52" t="s">
        <v>161</v>
      </c>
      <c r="F147" s="453"/>
      <c r="G147" s="453"/>
      <c r="H147" s="453"/>
      <c r="I147" s="454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52" t="s">
        <v>171</v>
      </c>
      <c r="F148" s="453"/>
      <c r="G148" s="453"/>
      <c r="H148" s="453"/>
      <c r="I148" s="454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52" t="s">
        <v>161</v>
      </c>
      <c r="F149" s="453"/>
      <c r="G149" s="453"/>
      <c r="H149" s="453"/>
      <c r="I149" s="454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52" t="s">
        <v>161</v>
      </c>
      <c r="F150" s="453"/>
      <c r="G150" s="453"/>
      <c r="H150" s="453"/>
      <c r="I150" s="454"/>
      <c r="J150" s="44"/>
      <c r="K150" s="44"/>
      <c r="L150" s="44"/>
      <c r="M150" s="44"/>
      <c r="N150" s="44"/>
    </row>
    <row r="151" spans="1:16" s="12" customFormat="1" ht="28">
      <c r="A151" s="88"/>
      <c r="B151" s="519" t="s">
        <v>70</v>
      </c>
      <c r="C151" s="520"/>
      <c r="D151" s="411"/>
      <c r="E151" s="411"/>
      <c r="F151" s="411"/>
      <c r="G151" s="411"/>
      <c r="H151" s="411"/>
      <c r="I151" s="412"/>
      <c r="J151" s="44"/>
      <c r="K151" s="44"/>
    </row>
    <row r="152" spans="1:16" s="12" customFormat="1" ht="56.25" customHeight="1">
      <c r="A152" s="88"/>
      <c r="B152" s="513"/>
      <c r="C152" s="515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46" t="s">
        <v>162</v>
      </c>
      <c r="C153" s="547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48" t="s">
        <v>163</v>
      </c>
      <c r="C154" s="549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50" t="s">
        <v>71</v>
      </c>
      <c r="D157" s="551"/>
      <c r="E157" s="551"/>
      <c r="F157" s="551"/>
      <c r="G157" s="551"/>
      <c r="H157" s="551"/>
      <c r="I157" s="552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28" t="s">
        <v>164</v>
      </c>
      <c r="D158" s="535"/>
      <c r="E158" s="535"/>
      <c r="F158" s="535"/>
      <c r="G158" s="535"/>
      <c r="H158" s="535"/>
      <c r="I158" s="529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28" t="s">
        <v>165</v>
      </c>
      <c r="D159" s="535"/>
      <c r="E159" s="535"/>
      <c r="F159" s="535"/>
      <c r="G159" s="535"/>
      <c r="H159" s="535"/>
      <c r="I159" s="529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36" t="s">
        <v>164</v>
      </c>
      <c r="D160" s="537"/>
      <c r="E160" s="537"/>
      <c r="F160" s="537"/>
      <c r="G160" s="537"/>
      <c r="H160" s="537"/>
      <c r="I160" s="538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39"/>
      <c r="D161" s="540"/>
      <c r="E161" s="540"/>
      <c r="F161" s="540"/>
      <c r="G161" s="540"/>
      <c r="H161" s="540"/>
      <c r="I161" s="541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42"/>
      <c r="D162" s="543"/>
      <c r="E162" s="543"/>
      <c r="F162" s="543"/>
      <c r="G162" s="543"/>
      <c r="H162" s="543"/>
      <c r="I162" s="544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518" t="s">
        <v>78</v>
      </c>
      <c r="C164" s="518"/>
      <c r="D164" s="518"/>
      <c r="E164" s="518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45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E54"/>
  <sheetViews>
    <sheetView view="pageBreakPreview" topLeftCell="A48" zoomScale="34" zoomScaleNormal="40" zoomScaleSheetLayoutView="34" zoomScalePageLayoutView="25" workbookViewId="0">
      <selection activeCell="A38" sqref="A38"/>
    </sheetView>
  </sheetViews>
  <sheetFormatPr defaultColWidth="9.1796875" defaultRowHeight="20"/>
  <cols>
    <col min="1" max="1" width="84.1796875" style="67" customWidth="1"/>
    <col min="2" max="2" width="80.81640625" style="68" customWidth="1"/>
    <col min="3" max="3" width="80.453125" style="68" customWidth="1"/>
    <col min="4" max="4" width="77.1796875" style="68" customWidth="1"/>
    <col min="5" max="5" width="75.81640625" style="68" customWidth="1"/>
    <col min="6" max="16384" width="9.1796875" style="68"/>
  </cols>
  <sheetData>
    <row r="1" spans="1:5" s="58" customFormat="1" ht="69" customHeight="1">
      <c r="A1" s="56"/>
      <c r="B1" s="57"/>
      <c r="C1" s="57"/>
      <c r="D1" s="57"/>
      <c r="E1" s="57"/>
    </row>
    <row r="2" spans="1:5" s="58" customFormat="1" ht="49.5" customHeight="1">
      <c r="A2" s="304" t="str">
        <f>'1. CUTTING DOCKET'!B6</f>
        <v xml:space="preserve">JOB NUMBER:  </v>
      </c>
      <c r="B2" s="304" t="str">
        <f>'1. CUTTING DOCKET'!$D$6</f>
        <v>H06  SS25  S2604</v>
      </c>
      <c r="C2" s="57"/>
      <c r="D2" s="57"/>
      <c r="E2" s="57"/>
    </row>
    <row r="3" spans="1:5" s="58" customFormat="1" ht="46.5" customHeight="1">
      <c r="A3" s="305" t="str">
        <f>'1. CUTTING DOCKET'!B7</f>
        <v xml:space="preserve">STYLE NUMBER: </v>
      </c>
      <c r="B3" s="305" t="str">
        <f>'1. CUTTING DOCKET'!$D$7</f>
        <v>H06-JK01W</v>
      </c>
      <c r="C3" s="59"/>
      <c r="D3" s="59"/>
      <c r="E3" s="59"/>
    </row>
    <row r="4" spans="1:5" s="58" customFormat="1" ht="50.5" customHeight="1">
      <c r="A4" s="305" t="str">
        <f>'1. CUTTING DOCKET'!B8</f>
        <v xml:space="preserve">STYLE NAME : </v>
      </c>
      <c r="B4" s="305" t="str">
        <f>'1. CUTTING DOCKET'!D8</f>
        <v>CLASSIC QUARTER ZIP WOMEN'S</v>
      </c>
      <c r="C4" s="59"/>
      <c r="D4" s="59"/>
      <c r="E4" s="59"/>
    </row>
    <row r="5" spans="1:5" s="58" customFormat="1" ht="71" customHeight="1">
      <c r="A5" s="199"/>
      <c r="B5" s="159" t="str">
        <f>'1. CUTTING DOCKET'!$D$18</f>
        <v>BLACK BEAUTY</v>
      </c>
      <c r="C5" s="159" t="str">
        <f>'1. CUTTING DOCKET'!$D$23</f>
        <v xml:space="preserve">HEATHER GREY </v>
      </c>
      <c r="D5" s="159" t="str">
        <f>'1. CUTTING DOCKET'!$D$28</f>
        <v>BLANC DE BLANC</v>
      </c>
      <c r="E5" s="159" t="str">
        <f>'1. CUTTING DOCKET'!$D$35</f>
        <v>HSC ASH ROSE</v>
      </c>
    </row>
    <row r="6" spans="1:5" s="62" customFormat="1" ht="65" customHeight="1">
      <c r="A6" s="306" t="s">
        <v>32</v>
      </c>
      <c r="B6" s="342" t="str">
        <f>$B$5</f>
        <v>BLACK BEAUTY</v>
      </c>
      <c r="C6" s="342" t="str">
        <f>$C$5</f>
        <v xml:space="preserve">HEATHER GREY </v>
      </c>
      <c r="D6" s="342" t="str">
        <f>$D$5</f>
        <v>BLANC DE BLANC</v>
      </c>
      <c r="E6" s="342" t="str">
        <f>E5</f>
        <v>HSC ASH ROSE</v>
      </c>
    </row>
    <row r="7" spans="1:5" s="62" customFormat="1" ht="71.5" customHeight="1">
      <c r="A7" s="307" t="s">
        <v>33</v>
      </c>
      <c r="B7" s="561" t="str">
        <f>'1. CUTTING DOCKET'!M$11</f>
        <v>350GSM FLEECE 100% COTTON</v>
      </c>
      <c r="C7" s="562"/>
      <c r="D7" s="562"/>
      <c r="E7" s="562"/>
    </row>
    <row r="8" spans="1:5" s="62" customFormat="1" ht="382" customHeight="1">
      <c r="A8" s="163" t="str">
        <f>'1. CUTTING DOCKET'!$D$41</f>
        <v>VẢI CHÍNH</v>
      </c>
      <c r="B8" s="259"/>
      <c r="C8" s="259"/>
      <c r="D8" s="259"/>
      <c r="E8" s="259"/>
    </row>
    <row r="9" spans="1:5" s="62" customFormat="1" ht="119.5" customHeight="1">
      <c r="A9" s="306" t="str">
        <f>'1. CUTTING DOCKET'!B52</f>
        <v>RIB 2X2 COTTON SPANDEX - 400GSM</v>
      </c>
      <c r="B9" s="311" t="str">
        <f>$B$5</f>
        <v>BLACK BEAUTY</v>
      </c>
      <c r="C9" s="311" t="str">
        <f>$C$5</f>
        <v xml:space="preserve">HEATHER GREY </v>
      </c>
      <c r="D9" s="311" t="str">
        <f>$D$5</f>
        <v>BLANC DE BLANC</v>
      </c>
      <c r="E9" s="311" t="str">
        <f>E6</f>
        <v>HSC ASH ROSE</v>
      </c>
    </row>
    <row r="10" spans="1:5" s="62" customFormat="1" ht="350.5" customHeight="1">
      <c r="A10" s="163" t="str">
        <f>'1. CUTTING DOCKET'!$D$42</f>
        <v>LAI ÁO, LAI TAY</v>
      </c>
      <c r="B10" s="259"/>
      <c r="C10" s="259"/>
      <c r="D10" s="259"/>
      <c r="E10" s="259"/>
    </row>
    <row r="11" spans="1:5" s="62" customFormat="1" ht="114.5" customHeight="1">
      <c r="A11" s="306" t="str">
        <f>'1. CUTTING DOCKET'!$B$43</f>
        <v>100% COTTONG SINGLE JERSEY 190GSM</v>
      </c>
      <c r="B11" s="311" t="str">
        <f>$B$5</f>
        <v>BLACK BEAUTY</v>
      </c>
      <c r="C11" s="311" t="str">
        <f>$C$5</f>
        <v xml:space="preserve">HEATHER GREY </v>
      </c>
      <c r="D11" s="311" t="str">
        <f>$D$5</f>
        <v>BLANC DE BLANC</v>
      </c>
      <c r="E11" s="311" t="str">
        <f>E9</f>
        <v>HSC ASH ROSE</v>
      </c>
    </row>
    <row r="12" spans="1:5" s="62" customFormat="1" ht="347" customHeight="1">
      <c r="A12" s="163" t="str">
        <f>'1. CUTTING DOCKET'!$D$43</f>
        <v>BAO TÚI</v>
      </c>
      <c r="B12" s="164"/>
      <c r="C12" s="164"/>
      <c r="D12" s="164"/>
      <c r="E12" s="164"/>
    </row>
    <row r="13" spans="1:5" s="62" customFormat="1" ht="69.5" customHeight="1">
      <c r="A13" s="306" t="str">
        <f>'1. CUTTING DOCKET'!$B$44</f>
        <v>KEO MÈ</v>
      </c>
      <c r="B13" s="561" t="str">
        <f>'1. CUTTING DOCKET'!E$44</f>
        <v xml:space="preserve">BLACK </v>
      </c>
      <c r="C13" s="563"/>
      <c r="D13" s="561" t="s">
        <v>38</v>
      </c>
      <c r="E13" s="562"/>
    </row>
    <row r="14" spans="1:5" s="62" customFormat="1" ht="243.5" customHeight="1">
      <c r="A14" s="163" t="str">
        <f>'1. CUTTING DOCKET'!$D$44</f>
        <v>CỔ, NẸP CHE DÂY KÉO</v>
      </c>
      <c r="B14" s="564"/>
      <c r="C14" s="565"/>
      <c r="D14" s="564"/>
      <c r="E14" s="566"/>
    </row>
    <row r="15" spans="1:5" s="62" customFormat="1" ht="66" customHeight="1">
      <c r="A15" s="306" t="s">
        <v>52</v>
      </c>
      <c r="B15" s="312" t="str">
        <f>'1. CUTTING DOCKET'!$F$64</f>
        <v>BLACK</v>
      </c>
      <c r="C15" s="312" t="str">
        <f>'1. CUTTING DOCKET'!$F$65</f>
        <v>HEATHER GREY</v>
      </c>
      <c r="D15" s="312" t="str">
        <f>'1. CUTTING DOCKET'!$F$66</f>
        <v>BLANC DE BLANC</v>
      </c>
      <c r="E15" s="312" t="str">
        <f>E11</f>
        <v>HSC ASH ROSE</v>
      </c>
    </row>
    <row r="16" spans="1:5" s="62" customFormat="1" ht="116.5" customHeight="1">
      <c r="A16" s="310" t="s">
        <v>473</v>
      </c>
      <c r="B16" s="313">
        <f>'1. CUTTING DOCKET'!G64</f>
        <v>1500</v>
      </c>
      <c r="C16" s="313" t="str">
        <f>'1. CUTTING DOCKET'!G65</f>
        <v>GY6001</v>
      </c>
      <c r="D16" s="313" t="str">
        <f>'1. CUTTING DOCKET'!G66</f>
        <v>WH1347</v>
      </c>
      <c r="E16" s="313" t="str">
        <f>'1. CUTTING DOCKET'!G67</f>
        <v>RE7562</v>
      </c>
    </row>
    <row r="17" spans="1:5" s="62" customFormat="1" ht="218" customHeight="1">
      <c r="A17" s="308" t="s">
        <v>241</v>
      </c>
      <c r="B17" s="553" t="str">
        <f>'1. CUTTING DOCKET'!$F$68</f>
        <v>NỀN ĐEN CHỮ TRẮNG</v>
      </c>
      <c r="C17" s="554"/>
      <c r="D17" s="554"/>
      <c r="E17" s="554"/>
    </row>
    <row r="18" spans="1:5" s="62" customFormat="1" ht="409.6" customHeight="1">
      <c r="A18" s="309" t="s">
        <v>223</v>
      </c>
      <c r="B18" s="572"/>
      <c r="C18" s="573"/>
      <c r="D18" s="573"/>
      <c r="E18" s="573"/>
    </row>
    <row r="19" spans="1:5" s="62" customFormat="1" ht="267" customHeight="1">
      <c r="A19" s="308" t="str">
        <f>'1. CUTTING DOCKET'!$B$69</f>
        <v>NHÃN THÀNH PHẦN 82.2*20MM 
100% COTTON
CODE: CC-0054</v>
      </c>
      <c r="B19" s="553" t="str">
        <f>'1. CUTTING DOCKET'!$F$69</f>
        <v>NỀN TRẮNG CHỮ ĐEN</v>
      </c>
      <c r="C19" s="554"/>
      <c r="D19" s="554"/>
      <c r="E19" s="554"/>
    </row>
    <row r="20" spans="1:5" s="62" customFormat="1" ht="409.6" customHeight="1">
      <c r="A20" s="574" t="s">
        <v>224</v>
      </c>
      <c r="B20" s="576"/>
      <c r="C20" s="577"/>
      <c r="D20" s="577"/>
      <c r="E20" s="577"/>
    </row>
    <row r="21" spans="1:5" s="62" customFormat="1" ht="338.5" customHeight="1">
      <c r="A21" s="575"/>
      <c r="B21" s="578"/>
      <c r="C21" s="579"/>
      <c r="D21" s="579"/>
      <c r="E21" s="579"/>
    </row>
    <row r="22" spans="1:5" s="62" customFormat="1" ht="150" customHeight="1">
      <c r="A22" s="308" t="str">
        <f>'1. CUTTING DOCKET'!$B$70</f>
        <v>NHÃN HSCO SATIN
CODE: HSC-ML-0002</v>
      </c>
      <c r="B22" s="553" t="str">
        <f>'1. CUTTING DOCKET'!$F$70</f>
        <v>NỀN TRẮNG CHỮ ĐEN</v>
      </c>
      <c r="C22" s="554"/>
      <c r="D22" s="554"/>
      <c r="E22" s="554"/>
    </row>
    <row r="23" spans="1:5" s="62" customFormat="1" ht="341" customHeight="1">
      <c r="A23" s="309" t="s">
        <v>203</v>
      </c>
      <c r="B23" s="557"/>
      <c r="C23" s="558"/>
      <c r="D23" s="558"/>
      <c r="E23" s="558"/>
    </row>
    <row r="24" spans="1:5" s="62" customFormat="1" ht="92.5" customHeight="1">
      <c r="A24" s="308" t="s">
        <v>240</v>
      </c>
      <c r="B24" s="553" t="str">
        <f>'1. CUTTING DOCKET'!$F$71</f>
        <v>NỀN TRẮNG CHỮ ĐEN</v>
      </c>
      <c r="C24" s="554"/>
      <c r="D24" s="554"/>
      <c r="E24" s="554"/>
    </row>
    <row r="25" spans="1:5" s="62" customFormat="1" ht="131" customHeight="1">
      <c r="A25" s="309" t="s">
        <v>200</v>
      </c>
      <c r="B25" s="559" t="s">
        <v>474</v>
      </c>
      <c r="C25" s="560"/>
      <c r="D25" s="560"/>
      <c r="E25" s="560"/>
    </row>
    <row r="26" spans="1:5" s="62" customFormat="1" ht="116.5" customHeight="1">
      <c r="A26" s="308" t="str">
        <f>'1. CUTTING DOCKET'!B72</f>
        <v>DÂY TAPE XƯƠNG CÁ 1CM</v>
      </c>
      <c r="B26" s="312" t="str">
        <f>'1. CUTTING DOCKET'!$F$64</f>
        <v>BLACK</v>
      </c>
      <c r="C26" s="312" t="str">
        <f>'1. CUTTING DOCKET'!$F$65</f>
        <v>HEATHER GREY</v>
      </c>
      <c r="D26" s="312" t="str">
        <f>'1. CUTTING DOCKET'!$F$66</f>
        <v>BLANC DE BLANC</v>
      </c>
      <c r="E26" s="312" t="str">
        <f>E6</f>
        <v>HSC ASH ROSE</v>
      </c>
    </row>
    <row r="27" spans="1:5" s="62" customFormat="1" ht="129.5" customHeight="1">
      <c r="A27" s="309" t="s">
        <v>227</v>
      </c>
      <c r="B27" s="265"/>
      <c r="C27" s="265"/>
      <c r="D27" s="265"/>
      <c r="E27" s="264"/>
    </row>
    <row r="28" spans="1:5" s="62" customFormat="1" ht="77.5" customHeight="1">
      <c r="A28" s="308" t="s">
        <v>475</v>
      </c>
      <c r="B28" s="312" t="str">
        <f>'1. CUTTING DOCKET'!$F$64</f>
        <v>BLACK</v>
      </c>
      <c r="C28" s="312" t="str">
        <f>'1. CUTTING DOCKET'!$F$65</f>
        <v>HEATHER GREY</v>
      </c>
      <c r="D28" s="312" t="str">
        <f>'1. CUTTING DOCKET'!$F$66</f>
        <v>BLANC DE BLANC</v>
      </c>
      <c r="E28" s="312" t="str">
        <f>E26</f>
        <v>HSC ASH ROSE</v>
      </c>
    </row>
    <row r="29" spans="1:5" s="62" customFormat="1" ht="205" customHeight="1">
      <c r="A29" s="310" t="s">
        <v>226</v>
      </c>
      <c r="B29" s="254"/>
      <c r="C29" s="254"/>
      <c r="D29" s="254"/>
      <c r="E29" s="254"/>
    </row>
    <row r="30" spans="1:5" s="62" customFormat="1" ht="117.5" customHeight="1">
      <c r="A30" s="308" t="str">
        <f>'1. CUTTING DOCKET'!$B$89</f>
        <v xml:space="preserve">NHÃN TRANG TRÍ 40MM * 32MM </v>
      </c>
      <c r="B30" s="553" t="str">
        <f>'1. CUTTING DOCKET'!$F$89</f>
        <v>NỀN TRẮNG CHỮ ĐEN</v>
      </c>
      <c r="C30" s="554"/>
      <c r="D30" s="554"/>
      <c r="E30" s="554"/>
    </row>
    <row r="31" spans="1:5" s="62" customFormat="1" ht="301.5" customHeight="1">
      <c r="A31" s="310" t="s">
        <v>476</v>
      </c>
      <c r="B31" s="555"/>
      <c r="C31" s="556"/>
      <c r="D31" s="556"/>
      <c r="E31" s="556"/>
    </row>
    <row r="32" spans="1:5" s="62" customFormat="1" ht="66" customHeight="1">
      <c r="A32" s="570" t="str">
        <f>'1. CUTTING DOCKET'!B92</f>
        <v>THẺ BÀI + SIZE STICKER</v>
      </c>
      <c r="B32" s="567" t="s">
        <v>89</v>
      </c>
      <c r="C32" s="568"/>
      <c r="D32" s="568"/>
      <c r="E32" s="569"/>
    </row>
    <row r="33" spans="1:5" s="62" customFormat="1" ht="56.5" customHeight="1">
      <c r="A33" s="571"/>
      <c r="B33" s="567" t="s">
        <v>477</v>
      </c>
      <c r="C33" s="569"/>
      <c r="D33" s="567" t="s">
        <v>478</v>
      </c>
      <c r="E33" s="569"/>
    </row>
    <row r="34" spans="1:5" s="62" customFormat="1" ht="409.6" customHeight="1">
      <c r="A34" s="310" t="s">
        <v>479</v>
      </c>
      <c r="B34" s="580"/>
      <c r="C34" s="581"/>
      <c r="D34" s="580"/>
      <c r="E34" s="582"/>
    </row>
    <row r="35" spans="1:5" s="62" customFormat="1" ht="62.5" customHeight="1">
      <c r="A35" s="306" t="str">
        <f>'1. CUTTING DOCKET'!B93</f>
        <v>ĐẠN BẮN TREO THẺ BÀI</v>
      </c>
      <c r="B35" s="553" t="s">
        <v>39</v>
      </c>
      <c r="C35" s="554"/>
      <c r="D35" s="554"/>
      <c r="E35" s="583"/>
    </row>
    <row r="36" spans="1:5" s="62" customFormat="1" ht="126.5" customHeight="1">
      <c r="A36" s="310" t="s">
        <v>480</v>
      </c>
      <c r="B36" s="584"/>
      <c r="C36" s="585"/>
      <c r="D36" s="585"/>
      <c r="E36" s="585"/>
    </row>
    <row r="37" spans="1:5" s="62" customFormat="1" ht="167.5" customHeight="1">
      <c r="A37" s="316" t="str">
        <f>'1. CUTTING DOCKET'!B94</f>
        <v>STICKER BARCODE TẠI THẺ BÀI
KÍCH THƯỚC: 20CMX30CM</v>
      </c>
      <c r="B37" s="553" t="s">
        <v>89</v>
      </c>
      <c r="C37" s="554"/>
      <c r="D37" s="554"/>
      <c r="E37" s="583"/>
    </row>
    <row r="38" spans="1:5" s="62" customFormat="1" ht="191" customHeight="1">
      <c r="A38" s="310" t="s">
        <v>481</v>
      </c>
      <c r="B38" s="586"/>
      <c r="C38" s="587"/>
      <c r="D38" s="587"/>
      <c r="E38" s="587"/>
    </row>
    <row r="39" spans="1:5" s="62" customFormat="1" ht="168" customHeight="1">
      <c r="A39" s="316" t="str">
        <f>'1. CUTTING DOCKET'!B95</f>
        <v>STICKER BARCODE TẠI POLY BAG
KÍCH THƯỚC: 35CMX55CM</v>
      </c>
      <c r="B39" s="553" t="str">
        <f>B37</f>
        <v>NỀN TRẮNG CHỮ ĐEN</v>
      </c>
      <c r="C39" s="554"/>
      <c r="D39" s="554"/>
      <c r="E39" s="583"/>
    </row>
    <row r="40" spans="1:5" s="62" customFormat="1" ht="219" customHeight="1">
      <c r="A40" s="310" t="s">
        <v>482</v>
      </c>
      <c r="B40" s="586"/>
      <c r="C40" s="587"/>
      <c r="D40" s="587"/>
      <c r="E40" s="588"/>
    </row>
    <row r="41" spans="1:5" s="62" customFormat="1" ht="105.5" customHeight="1">
      <c r="A41" s="308" t="str">
        <f>'1. CUTTING DOCKET'!B96</f>
        <v>STICKER CARTON CHI TIẾT TỪNG CỬA HÀNG</v>
      </c>
      <c r="B41" s="553" t="str">
        <f>B39</f>
        <v>NỀN TRẮNG CHỮ ĐEN</v>
      </c>
      <c r="C41" s="554"/>
      <c r="D41" s="554"/>
      <c r="E41" s="583"/>
    </row>
    <row r="42" spans="1:5" s="62" customFormat="1" ht="158.5" customHeight="1">
      <c r="A42" s="317" t="s">
        <v>188</v>
      </c>
      <c r="B42" s="586"/>
      <c r="C42" s="587"/>
      <c r="D42" s="587"/>
      <c r="E42" s="588"/>
    </row>
    <row r="43" spans="1:5" s="62" customFormat="1" ht="67.5" customHeight="1">
      <c r="A43" s="308" t="str">
        <f>'1. CUTTING DOCKET'!B97</f>
        <v>POLY BAG LỚN</v>
      </c>
      <c r="B43" s="553" t="s">
        <v>92</v>
      </c>
      <c r="C43" s="554"/>
      <c r="D43" s="554"/>
      <c r="E43" s="583"/>
    </row>
    <row r="44" spans="1:5" s="62" customFormat="1" ht="96.5" customHeight="1">
      <c r="A44" s="317" t="s">
        <v>483</v>
      </c>
      <c r="B44" s="586"/>
      <c r="C44" s="587"/>
      <c r="D44" s="587"/>
      <c r="E44" s="588"/>
    </row>
    <row r="45" spans="1:5" s="62" customFormat="1" ht="60" customHeight="1">
      <c r="A45" s="308" t="str">
        <f>'1. CUTTING DOCKET'!B98</f>
        <v>POLY BAG THÙNG</v>
      </c>
      <c r="B45" s="553" t="str">
        <f>B43</f>
        <v>CLEAR</v>
      </c>
      <c r="C45" s="554"/>
      <c r="D45" s="554"/>
      <c r="E45" s="583"/>
    </row>
    <row r="46" spans="1:5" s="62" customFormat="1" ht="90.5" customHeight="1">
      <c r="A46" s="317" t="s">
        <v>484</v>
      </c>
      <c r="B46" s="586"/>
      <c r="C46" s="587"/>
      <c r="D46" s="587"/>
      <c r="E46" s="588"/>
    </row>
    <row r="47" spans="1:5" s="62" customFormat="1" ht="61" customHeight="1">
      <c r="A47" s="316" t="str">
        <f>'1. CUTTING DOCKET'!B99</f>
        <v>GÓI CHỐNG ẨM LOẠI NHỎ</v>
      </c>
      <c r="B47" s="553" t="str">
        <f>B45</f>
        <v>CLEAR</v>
      </c>
      <c r="C47" s="554"/>
      <c r="D47" s="554"/>
      <c r="E47" s="583"/>
    </row>
    <row r="48" spans="1:5" s="62" customFormat="1" ht="140" customHeight="1">
      <c r="A48" s="315" t="s">
        <v>187</v>
      </c>
      <c r="B48" s="586"/>
      <c r="C48" s="587"/>
      <c r="D48" s="587"/>
      <c r="E48" s="588"/>
    </row>
    <row r="49" spans="1:5" s="62" customFormat="1" ht="66" customHeight="1">
      <c r="A49" s="316" t="str">
        <f>'1. CUTTING DOCKET'!B100</f>
        <v>GIẤY CHỐNG ẨM A3</v>
      </c>
      <c r="B49" s="553" t="str">
        <f>B47</f>
        <v>CLEAR</v>
      </c>
      <c r="C49" s="554"/>
      <c r="D49" s="554"/>
      <c r="E49" s="583"/>
    </row>
    <row r="50" spans="1:5" s="62" customFormat="1" ht="88" customHeight="1">
      <c r="A50" s="315" t="s">
        <v>187</v>
      </c>
      <c r="B50" s="586"/>
      <c r="C50" s="587"/>
      <c r="D50" s="587"/>
      <c r="E50" s="588"/>
    </row>
    <row r="51" spans="1:5" s="62" customFormat="1" ht="53.5" customHeight="1">
      <c r="A51" s="316" t="str">
        <f>'1. CUTTING DOCKET'!B101</f>
        <v xml:space="preserve">THÙNG CARTON </v>
      </c>
      <c r="B51" s="553" t="str">
        <f>B49</f>
        <v>CLEAR</v>
      </c>
      <c r="C51" s="554"/>
      <c r="D51" s="554"/>
      <c r="E51" s="583"/>
    </row>
    <row r="52" spans="1:5" s="62" customFormat="1" ht="78.5" customHeight="1">
      <c r="A52" s="315" t="s">
        <v>485</v>
      </c>
      <c r="B52" s="586"/>
      <c r="C52" s="587"/>
      <c r="D52" s="587"/>
      <c r="E52" s="588"/>
    </row>
    <row r="53" spans="1:5" s="62" customFormat="1" ht="55.5" customHeight="1">
      <c r="A53" s="314" t="str">
        <f>'1. CUTTING DOCKET'!B102</f>
        <v>TẤM LÓT THÙNG</v>
      </c>
      <c r="B53" s="553" t="str">
        <f>B51</f>
        <v>CLEAR</v>
      </c>
      <c r="C53" s="554"/>
      <c r="D53" s="554"/>
      <c r="E53" s="583"/>
    </row>
    <row r="54" spans="1:5" s="62" customFormat="1" ht="82" customHeight="1">
      <c r="A54" s="317" t="s">
        <v>484</v>
      </c>
      <c r="B54" s="586"/>
      <c r="C54" s="587"/>
      <c r="D54" s="587"/>
      <c r="E54" s="588"/>
    </row>
  </sheetData>
  <mergeCells count="42">
    <mergeCell ref="B53:E53"/>
    <mergeCell ref="B54:E54"/>
    <mergeCell ref="B48:E48"/>
    <mergeCell ref="B49:E49"/>
    <mergeCell ref="B50:E50"/>
    <mergeCell ref="B51:E51"/>
    <mergeCell ref="B52:E52"/>
    <mergeCell ref="B43:E43"/>
    <mergeCell ref="B44:E44"/>
    <mergeCell ref="B45:E45"/>
    <mergeCell ref="B46:E46"/>
    <mergeCell ref="B47:E47"/>
    <mergeCell ref="B38:E38"/>
    <mergeCell ref="B39:E39"/>
    <mergeCell ref="B40:E40"/>
    <mergeCell ref="B41:E41"/>
    <mergeCell ref="B42:E42"/>
    <mergeCell ref="B34:C34"/>
    <mergeCell ref="D34:E34"/>
    <mergeCell ref="B35:E35"/>
    <mergeCell ref="B36:E36"/>
    <mergeCell ref="B37:E37"/>
    <mergeCell ref="B32:E32"/>
    <mergeCell ref="A32:A33"/>
    <mergeCell ref="B33:C33"/>
    <mergeCell ref="D33:E33"/>
    <mergeCell ref="B18:E18"/>
    <mergeCell ref="B19:E19"/>
    <mergeCell ref="A20:A21"/>
    <mergeCell ref="B20:E21"/>
    <mergeCell ref="B7:E7"/>
    <mergeCell ref="B13:C13"/>
    <mergeCell ref="B14:C14"/>
    <mergeCell ref="D14:E14"/>
    <mergeCell ref="D13:E13"/>
    <mergeCell ref="B17:E17"/>
    <mergeCell ref="B30:E30"/>
    <mergeCell ref="B31:E31"/>
    <mergeCell ref="B24:E24"/>
    <mergeCell ref="B22:E22"/>
    <mergeCell ref="B23:E23"/>
    <mergeCell ref="B25:E25"/>
  </mergeCells>
  <printOptions horizontalCentered="1"/>
  <pageMargins left="0.25" right="0" top="0.60416666666666696" bottom="0.75" header="0" footer="0"/>
  <pageSetup paperSize="9" scale="2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H06-JK01W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CLASSIC QUARTER ZIP WOMEN'S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DOCKET'!$D$30</f>
        <v>BLANC DE BLANC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92" t="str">
        <f>'1. CUTTING DOCKET'!M11</f>
        <v>350GSM FLEECE 100% COTTON</v>
      </c>
      <c r="C7" s="593"/>
      <c r="D7" s="593"/>
      <c r="E7" s="594"/>
    </row>
    <row r="8" spans="1:12" s="62" customFormat="1" ht="409.6" customHeight="1">
      <c r="A8" s="64" t="e">
        <f>'1. CUTTING DOCKET'!#REF!</f>
        <v>#REF!</v>
      </c>
      <c r="B8" s="595"/>
      <c r="C8" s="566"/>
      <c r="D8" s="596"/>
      <c r="E8" s="597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98" t="e">
        <f>'1. CUTTING DOCKET'!#REF!</f>
        <v>#REF!</v>
      </c>
      <c r="C13" s="593"/>
      <c r="D13" s="599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95"/>
      <c r="C14" s="566"/>
      <c r="D14" s="596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00" t="e">
        <f>'1. CUTTING DOCKET'!#REF!</f>
        <v>#REF!</v>
      </c>
      <c r="C17" s="601"/>
      <c r="D17" s="602"/>
      <c r="E17" s="603"/>
    </row>
    <row r="18" spans="1:5" s="62" customFormat="1" ht="90" customHeight="1">
      <c r="A18" s="61" t="e">
        <f>'1. CUTTING DOCKET'!#REF!</f>
        <v>#REF!</v>
      </c>
      <c r="B18" s="589" t="e">
        <f>'1. CUTTING DOCKET'!#REF!</f>
        <v>#REF!</v>
      </c>
      <c r="C18" s="590"/>
      <c r="D18" s="590"/>
      <c r="E18" s="591"/>
    </row>
    <row r="19" spans="1:5" s="62" customFormat="1" ht="409.6" customHeight="1">
      <c r="A19" s="166" t="s">
        <v>166</v>
      </c>
      <c r="B19" s="606"/>
      <c r="C19" s="607"/>
      <c r="D19" s="608"/>
      <c r="E19" s="608"/>
    </row>
    <row r="20" spans="1:5" s="62" customFormat="1" ht="79.5" customHeight="1">
      <c r="A20" s="61" t="e">
        <f>'1. CUTTING DOCKET'!#REF!</f>
        <v>#REF!</v>
      </c>
      <c r="B20" s="589" t="e">
        <f>'1. CUTTING DOCKET'!#REF!</f>
        <v>#REF!</v>
      </c>
      <c r="C20" s="590"/>
      <c r="D20" s="590"/>
      <c r="E20" s="591"/>
    </row>
    <row r="21" spans="1:5" s="62" customFormat="1" ht="346.5" customHeight="1">
      <c r="A21" s="64" t="s">
        <v>117</v>
      </c>
      <c r="B21" s="609"/>
      <c r="C21" s="610"/>
      <c r="D21" s="611"/>
      <c r="E21" s="612"/>
    </row>
    <row r="22" spans="1:5" s="62" customFormat="1" ht="35">
      <c r="A22" s="61" t="e">
        <f>'1. CUTTING DOCKET'!#REF!</f>
        <v>#REF!</v>
      </c>
      <c r="B22" s="604" t="e">
        <f>'1. CUTTING DOCKET'!#REF!</f>
        <v>#REF!</v>
      </c>
      <c r="C22" s="590"/>
      <c r="D22" s="605"/>
      <c r="E22" s="101"/>
    </row>
    <row r="23" spans="1:5" s="62" customFormat="1" ht="299.25" customHeight="1">
      <c r="A23" s="66" t="s">
        <v>100</v>
      </c>
      <c r="B23" s="613"/>
      <c r="C23" s="614"/>
      <c r="D23" s="615"/>
      <c r="E23" s="615"/>
    </row>
    <row r="24" spans="1:5" s="62" customFormat="1" ht="101.5" customHeight="1">
      <c r="A24" s="61" t="e">
        <f>'1. CUTTING DOCKET'!#REF!</f>
        <v>#REF!</v>
      </c>
      <c r="B24" s="604" t="e">
        <f>'1. CUTTING DOCKET'!#REF!</f>
        <v>#REF!</v>
      </c>
      <c r="C24" s="590"/>
      <c r="D24" s="605"/>
      <c r="E24" s="101"/>
    </row>
    <row r="25" spans="1:5" s="62" customFormat="1" ht="362.25" customHeight="1">
      <c r="A25" s="66" t="s">
        <v>172</v>
      </c>
      <c r="B25" s="616" t="s">
        <v>173</v>
      </c>
      <c r="C25" s="556"/>
      <c r="D25" s="617"/>
      <c r="E25" s="113"/>
    </row>
    <row r="26" spans="1:5" s="62" customFormat="1" ht="109.5" customHeight="1">
      <c r="A26" s="61" t="s">
        <v>101</v>
      </c>
      <c r="B26" s="604" t="e">
        <f>'1. CUTTING DOCKET'!#REF!</f>
        <v>#REF!</v>
      </c>
      <c r="C26" s="590"/>
      <c r="D26" s="605"/>
      <c r="E26" s="102"/>
    </row>
    <row r="27" spans="1:5" s="62" customFormat="1" ht="282" customHeight="1">
      <c r="A27" s="66" t="s">
        <v>102</v>
      </c>
      <c r="B27" s="618" t="s">
        <v>167</v>
      </c>
      <c r="C27" s="619"/>
      <c r="D27" s="620"/>
      <c r="E27" s="620"/>
    </row>
    <row r="28" spans="1:5" s="62" customFormat="1" ht="93.65" customHeight="1">
      <c r="A28" s="61" t="e">
        <f>'1. CUTTING DOCKET'!#REF!</f>
        <v>#REF!</v>
      </c>
      <c r="B28" s="604" t="e">
        <f>'1. CUTTING DOCKET'!#REF!</f>
        <v>#REF!</v>
      </c>
      <c r="C28" s="590"/>
      <c r="D28" s="605"/>
      <c r="E28" s="102"/>
    </row>
    <row r="29" spans="1:5" s="62" customFormat="1" ht="273" customHeight="1">
      <c r="A29" s="64" t="s">
        <v>103</v>
      </c>
      <c r="B29" s="621"/>
      <c r="C29" s="622"/>
      <c r="D29" s="623"/>
      <c r="E29" s="623"/>
    </row>
    <row r="30" spans="1:5" s="62" customFormat="1" ht="95.25" customHeight="1">
      <c r="A30" s="61" t="e">
        <f>'1. CUTTING DOCKET'!#REF!</f>
        <v>#REF!</v>
      </c>
      <c r="B30" s="604" t="e">
        <f>'1. CUTTING DOCKET'!#REF!</f>
        <v>#REF!</v>
      </c>
      <c r="C30" s="590"/>
      <c r="D30" s="605"/>
      <c r="E30" s="102"/>
    </row>
    <row r="31" spans="1:5" s="62" customFormat="1" ht="324.75" customHeight="1">
      <c r="A31" s="64"/>
      <c r="B31" s="621"/>
      <c r="C31" s="622"/>
      <c r="D31" s="623"/>
      <c r="E31" s="623"/>
    </row>
    <row r="32" spans="1:5" s="62" customFormat="1" ht="119.5" customHeight="1">
      <c r="A32" s="61" t="s">
        <v>105</v>
      </c>
      <c r="B32" s="604" t="e">
        <f>'1. CUTTING DOCKET'!#REF!</f>
        <v>#REF!</v>
      </c>
      <c r="C32" s="590"/>
      <c r="D32" s="605"/>
      <c r="E32" s="102"/>
    </row>
    <row r="33" spans="1:9" s="62" customFormat="1" ht="287.25" customHeight="1">
      <c r="A33" s="64" t="s">
        <v>106</v>
      </c>
      <c r="B33" s="621"/>
      <c r="C33" s="622"/>
      <c r="D33" s="623"/>
      <c r="E33" s="623"/>
    </row>
    <row r="34" spans="1:9" s="62" customFormat="1" ht="71.5" customHeight="1">
      <c r="A34" s="61" t="s">
        <v>96</v>
      </c>
      <c r="B34" s="604" t="s">
        <v>38</v>
      </c>
      <c r="C34" s="590"/>
      <c r="D34" s="605"/>
      <c r="E34" s="102"/>
    </row>
    <row r="35" spans="1:9" s="62" customFormat="1" ht="87" customHeight="1">
      <c r="A35" s="64" t="s">
        <v>104</v>
      </c>
      <c r="B35" s="621"/>
      <c r="C35" s="622"/>
      <c r="D35" s="623"/>
      <c r="E35" s="623"/>
    </row>
    <row r="36" spans="1:9" s="62" customFormat="1" ht="63.65" customHeight="1">
      <c r="A36" s="61" t="s">
        <v>97</v>
      </c>
      <c r="B36" s="604" t="s">
        <v>92</v>
      </c>
      <c r="C36" s="590"/>
      <c r="D36" s="605"/>
      <c r="E36" s="102"/>
    </row>
    <row r="37" spans="1:9" s="62" customFormat="1" ht="97.5" customHeight="1">
      <c r="A37" s="64" t="s">
        <v>104</v>
      </c>
      <c r="B37" s="621"/>
      <c r="C37" s="622"/>
      <c r="D37" s="623"/>
      <c r="E37" s="623"/>
    </row>
    <row r="38" spans="1:9" s="62" customFormat="1" ht="97.5" customHeight="1">
      <c r="A38" s="98" t="e">
        <f>'1. CUTTING DOCKET'!#REF!</f>
        <v>#REF!</v>
      </c>
      <c r="B38" s="624" t="e">
        <f>'1. CUTTING DOCKET'!#REF!</f>
        <v>#REF!</v>
      </c>
      <c r="C38" s="625"/>
      <c r="D38" s="626"/>
      <c r="E38" s="103"/>
    </row>
    <row r="39" spans="1:9" s="62" customFormat="1" ht="221.5" customHeight="1">
      <c r="A39" s="64"/>
      <c r="B39" s="627"/>
      <c r="C39" s="628"/>
      <c r="D39" s="627"/>
      <c r="E39" s="627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87BF-83A7-45CA-BA4F-C8F16243C59D}">
  <sheetPr>
    <pageSetUpPr fitToPage="1"/>
  </sheetPr>
  <dimension ref="A1:N36"/>
  <sheetViews>
    <sheetView view="pageBreakPreview" topLeftCell="A5" zoomScale="60" zoomScaleNormal="70" workbookViewId="0">
      <selection activeCell="E8" sqref="E8"/>
    </sheetView>
  </sheetViews>
  <sheetFormatPr defaultColWidth="8.90625" defaultRowHeight="15.5"/>
  <cols>
    <col min="1" max="1" width="8.90625" style="270"/>
    <col min="2" max="2" width="16.7265625" style="270" customWidth="1"/>
    <col min="3" max="3" width="52.90625" style="270" customWidth="1"/>
    <col min="4" max="4" width="44.6328125" style="270" customWidth="1"/>
    <col min="5" max="5" width="52.453125" style="271" customWidth="1"/>
    <col min="6" max="6" width="10.453125" style="272" customWidth="1"/>
    <col min="7" max="7" width="12.36328125" style="273" customWidth="1"/>
    <col min="8" max="8" width="19.6328125" style="273" customWidth="1"/>
    <col min="9" max="10" width="12.36328125" style="273" customWidth="1"/>
    <col min="11" max="11" width="12.36328125" style="282" customWidth="1"/>
    <col min="12" max="12" width="12.36328125" style="273" customWidth="1"/>
    <col min="13" max="13" width="54.6328125" style="268" hidden="1" customWidth="1"/>
    <col min="14" max="16384" width="8.90625" style="268"/>
  </cols>
  <sheetData>
    <row r="1" spans="1:14">
      <c r="A1" s="629" t="s">
        <v>242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1"/>
    </row>
    <row r="2" spans="1:14">
      <c r="A2" s="629" t="s">
        <v>243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1"/>
    </row>
    <row r="3" spans="1:14">
      <c r="A3" s="269" t="s">
        <v>244</v>
      </c>
      <c r="C3" s="270" t="s">
        <v>245</v>
      </c>
      <c r="G3" s="273" t="s">
        <v>246</v>
      </c>
      <c r="H3" s="273" t="s">
        <v>60</v>
      </c>
      <c r="J3" s="273" t="s">
        <v>247</v>
      </c>
      <c r="K3" s="632">
        <f ca="1">TODAY()</f>
        <v>45476</v>
      </c>
      <c r="L3" s="633"/>
    </row>
    <row r="4" spans="1:14">
      <c r="A4" s="269" t="s">
        <v>248</v>
      </c>
      <c r="C4" s="270">
        <v>50423</v>
      </c>
      <c r="G4" s="273" t="s">
        <v>249</v>
      </c>
      <c r="H4" s="273" t="s">
        <v>250</v>
      </c>
      <c r="J4" s="273" t="s">
        <v>251</v>
      </c>
      <c r="K4" s="273" t="s">
        <v>252</v>
      </c>
      <c r="L4" s="274"/>
    </row>
    <row r="5" spans="1:14">
      <c r="A5" s="269" t="s">
        <v>253</v>
      </c>
      <c r="C5" s="270" t="str">
        <f>[11]Summary!B5</f>
        <v>2024 S3</v>
      </c>
      <c r="G5" s="273" t="s">
        <v>254</v>
      </c>
      <c r="H5" s="273" t="s">
        <v>255</v>
      </c>
      <c r="K5" s="273"/>
      <c r="L5" s="274"/>
    </row>
    <row r="6" spans="1:14" s="276" customFormat="1" ht="61" customHeight="1">
      <c r="A6" s="275"/>
      <c r="B6" s="371" t="s">
        <v>256</v>
      </c>
      <c r="C6" s="371" t="s">
        <v>257</v>
      </c>
      <c r="D6" s="371"/>
      <c r="E6" s="371" t="s">
        <v>258</v>
      </c>
      <c r="F6" s="370" t="s">
        <v>259</v>
      </c>
      <c r="G6" s="372" t="s">
        <v>260</v>
      </c>
      <c r="H6" s="372" t="s">
        <v>182</v>
      </c>
      <c r="I6" s="372" t="s">
        <v>60</v>
      </c>
      <c r="J6" s="372" t="s">
        <v>10</v>
      </c>
      <c r="K6" s="372" t="s">
        <v>57</v>
      </c>
      <c r="L6" s="372" t="s">
        <v>58</v>
      </c>
    </row>
    <row r="7" spans="1:14" s="277" customFormat="1" ht="21.65" customHeight="1">
      <c r="A7" s="343">
        <v>1</v>
      </c>
      <c r="B7" s="344" t="s">
        <v>261</v>
      </c>
      <c r="C7" s="344" t="s">
        <v>262</v>
      </c>
      <c r="D7" s="344" t="s">
        <v>263</v>
      </c>
      <c r="E7" s="345" t="s">
        <v>264</v>
      </c>
      <c r="F7" s="346">
        <f>I7-H7</f>
        <v>0.5</v>
      </c>
      <c r="G7" s="347" t="s">
        <v>265</v>
      </c>
      <c r="H7" s="347" t="s">
        <v>266</v>
      </c>
      <c r="I7" s="347" t="s">
        <v>267</v>
      </c>
      <c r="J7" s="347" t="s">
        <v>268</v>
      </c>
      <c r="K7" s="347" t="s">
        <v>269</v>
      </c>
      <c r="L7" s="347" t="s">
        <v>270</v>
      </c>
    </row>
    <row r="8" spans="1:14" s="277" customFormat="1" ht="21.65" customHeight="1">
      <c r="A8" s="343">
        <v>2</v>
      </c>
      <c r="B8" s="344" t="s">
        <v>271</v>
      </c>
      <c r="C8" s="344" t="s">
        <v>272</v>
      </c>
      <c r="D8" s="344" t="s">
        <v>273</v>
      </c>
      <c r="E8" s="345" t="s">
        <v>264</v>
      </c>
      <c r="F8" s="346">
        <f t="shared" ref="F8:F36" si="0">I8-H8</f>
        <v>0.5</v>
      </c>
      <c r="G8" s="347" t="s">
        <v>265</v>
      </c>
      <c r="H8" s="347" t="s">
        <v>267</v>
      </c>
      <c r="I8" s="347" t="s">
        <v>274</v>
      </c>
      <c r="J8" s="347" t="s">
        <v>275</v>
      </c>
      <c r="K8" s="347" t="s">
        <v>276</v>
      </c>
      <c r="L8" s="347" t="s">
        <v>277</v>
      </c>
    </row>
    <row r="9" spans="1:14" s="277" customFormat="1" ht="21.65" customHeight="1">
      <c r="A9" s="343">
        <v>3</v>
      </c>
      <c r="B9" s="344" t="s">
        <v>278</v>
      </c>
      <c r="C9" s="344" t="s">
        <v>279</v>
      </c>
      <c r="D9" s="344" t="s">
        <v>280</v>
      </c>
      <c r="E9" s="345" t="s">
        <v>264</v>
      </c>
      <c r="F9" s="346">
        <f t="shared" si="0"/>
        <v>0.25</v>
      </c>
      <c r="G9" s="347" t="s">
        <v>281</v>
      </c>
      <c r="H9" s="347" t="s">
        <v>282</v>
      </c>
      <c r="I9" s="347" t="s">
        <v>283</v>
      </c>
      <c r="J9" s="347" t="s">
        <v>284</v>
      </c>
      <c r="K9" s="347" t="s">
        <v>285</v>
      </c>
      <c r="L9" s="347" t="s">
        <v>286</v>
      </c>
      <c r="M9" s="278">
        <f t="shared" ref="M9:M10" si="1">L9-K9</f>
        <v>0.25</v>
      </c>
    </row>
    <row r="10" spans="1:14" s="281" customFormat="1" ht="21.65" customHeight="1">
      <c r="A10" s="348">
        <v>4</v>
      </c>
      <c r="B10" s="349" t="s">
        <v>287</v>
      </c>
      <c r="C10" s="349" t="s">
        <v>288</v>
      </c>
      <c r="D10" s="349" t="s">
        <v>289</v>
      </c>
      <c r="E10" s="350" t="s">
        <v>264</v>
      </c>
      <c r="F10" s="351">
        <v>0.25</v>
      </c>
      <c r="G10" s="352" t="s">
        <v>281</v>
      </c>
      <c r="H10" s="353">
        <f>I10-F10</f>
        <v>3</v>
      </c>
      <c r="I10" s="352" t="s">
        <v>290</v>
      </c>
      <c r="J10" s="353">
        <f>I10+F10</f>
        <v>3.5</v>
      </c>
      <c r="K10" s="353">
        <f>J10+F10</f>
        <v>3.75</v>
      </c>
      <c r="L10" s="353">
        <f>K10+F10</f>
        <v>4</v>
      </c>
      <c r="M10" s="318">
        <f t="shared" si="1"/>
        <v>0.25</v>
      </c>
      <c r="N10" s="318"/>
    </row>
    <row r="11" spans="1:14" s="281" customFormat="1" ht="21.65" customHeight="1">
      <c r="A11" s="348">
        <v>5</v>
      </c>
      <c r="B11" s="349" t="s">
        <v>291</v>
      </c>
      <c r="C11" s="349" t="s">
        <v>292</v>
      </c>
      <c r="D11" s="349" t="s">
        <v>293</v>
      </c>
      <c r="E11" s="350" t="s">
        <v>264</v>
      </c>
      <c r="F11" s="351">
        <f t="shared" si="0"/>
        <v>0.125</v>
      </c>
      <c r="G11" s="352" t="s">
        <v>294</v>
      </c>
      <c r="H11" s="354">
        <f>I11-0.125</f>
        <v>0.625</v>
      </c>
      <c r="I11" s="355">
        <v>0.75</v>
      </c>
      <c r="J11" s="354">
        <f>I11+0.125</f>
        <v>0.875</v>
      </c>
      <c r="K11" s="354">
        <f>J11+0.125</f>
        <v>1</v>
      </c>
      <c r="L11" s="354">
        <f>K11+0.125</f>
        <v>1.125</v>
      </c>
      <c r="M11" s="318">
        <f>L11-K11</f>
        <v>0.125</v>
      </c>
    </row>
    <row r="12" spans="1:14" s="281" customFormat="1" ht="21.65" customHeight="1">
      <c r="A12" s="348">
        <v>6</v>
      </c>
      <c r="B12" s="349" t="s">
        <v>295</v>
      </c>
      <c r="C12" s="349" t="s">
        <v>296</v>
      </c>
      <c r="D12" s="349" t="s">
        <v>297</v>
      </c>
      <c r="E12" s="350" t="s">
        <v>264</v>
      </c>
      <c r="F12" s="351">
        <v>0.875</v>
      </c>
      <c r="G12" s="352" t="s">
        <v>298</v>
      </c>
      <c r="H12" s="354">
        <f>I12-F12</f>
        <v>16.375</v>
      </c>
      <c r="I12" s="352" t="s">
        <v>299</v>
      </c>
      <c r="J12" s="354">
        <f>I12+F12</f>
        <v>18.125</v>
      </c>
      <c r="K12" s="354">
        <f>J12+F12</f>
        <v>19</v>
      </c>
      <c r="L12" s="354">
        <f>K12+F12</f>
        <v>19.875</v>
      </c>
      <c r="M12" s="318">
        <f t="shared" ref="M12:M13" si="2">L12-K12</f>
        <v>0.875</v>
      </c>
      <c r="N12" s="319"/>
    </row>
    <row r="13" spans="1:14" s="277" customFormat="1" ht="21.65" customHeight="1">
      <c r="A13" s="343">
        <v>7</v>
      </c>
      <c r="B13" s="344" t="s">
        <v>300</v>
      </c>
      <c r="C13" s="344" t="s">
        <v>301</v>
      </c>
      <c r="D13" s="344" t="s">
        <v>302</v>
      </c>
      <c r="E13" s="344" t="s">
        <v>303</v>
      </c>
      <c r="F13" s="356">
        <f t="shared" si="0"/>
        <v>0.25</v>
      </c>
      <c r="G13" s="347" t="s">
        <v>281</v>
      </c>
      <c r="H13" s="347" t="s">
        <v>304</v>
      </c>
      <c r="I13" s="347" t="s">
        <v>305</v>
      </c>
      <c r="J13" s="347" t="s">
        <v>305</v>
      </c>
      <c r="K13" s="347" t="s">
        <v>306</v>
      </c>
      <c r="L13" s="347" t="s">
        <v>306</v>
      </c>
      <c r="M13" s="278">
        <f t="shared" si="2"/>
        <v>0</v>
      </c>
    </row>
    <row r="14" spans="1:14" s="277" customFormat="1" ht="21.65" customHeight="1">
      <c r="A14" s="343">
        <v>8</v>
      </c>
      <c r="B14" s="344" t="s">
        <v>307</v>
      </c>
      <c r="C14" s="344" t="s">
        <v>308</v>
      </c>
      <c r="D14" s="344" t="s">
        <v>309</v>
      </c>
      <c r="E14" s="344" t="s">
        <v>310</v>
      </c>
      <c r="F14" s="356">
        <v>0</v>
      </c>
      <c r="G14" s="347" t="s">
        <v>311</v>
      </c>
      <c r="H14" s="347" t="s">
        <v>265</v>
      </c>
      <c r="I14" s="347" t="s">
        <v>265</v>
      </c>
      <c r="J14" s="347" t="s">
        <v>265</v>
      </c>
      <c r="K14" s="347" t="s">
        <v>265</v>
      </c>
      <c r="L14" s="347" t="s">
        <v>265</v>
      </c>
    </row>
    <row r="15" spans="1:14" s="277" customFormat="1" ht="21.65" customHeight="1">
      <c r="A15" s="343">
        <v>9</v>
      </c>
      <c r="B15" s="344" t="s">
        <v>312</v>
      </c>
      <c r="C15" s="344" t="s">
        <v>313</v>
      </c>
      <c r="D15" s="344"/>
      <c r="E15" s="345" t="s">
        <v>264</v>
      </c>
      <c r="F15" s="346">
        <v>0</v>
      </c>
      <c r="G15" s="347" t="s">
        <v>311</v>
      </c>
      <c r="H15" s="347" t="s">
        <v>265</v>
      </c>
      <c r="I15" s="347" t="s">
        <v>265</v>
      </c>
      <c r="J15" s="347" t="s">
        <v>265</v>
      </c>
      <c r="K15" s="347" t="s">
        <v>265</v>
      </c>
      <c r="L15" s="347" t="s">
        <v>265</v>
      </c>
    </row>
    <row r="16" spans="1:14" s="279" customFormat="1" ht="21.65" customHeight="1">
      <c r="A16" s="357">
        <v>10</v>
      </c>
      <c r="B16" s="344" t="s">
        <v>314</v>
      </c>
      <c r="C16" s="344" t="s">
        <v>315</v>
      </c>
      <c r="D16" s="344" t="s">
        <v>316</v>
      </c>
      <c r="E16" s="345" t="s">
        <v>264</v>
      </c>
      <c r="F16" s="346">
        <f t="shared" si="0"/>
        <v>0</v>
      </c>
      <c r="G16" s="347" t="s">
        <v>311</v>
      </c>
      <c r="H16" s="347" t="s">
        <v>317</v>
      </c>
      <c r="I16" s="347" t="s">
        <v>317</v>
      </c>
      <c r="J16" s="347" t="s">
        <v>317</v>
      </c>
      <c r="K16" s="347" t="s">
        <v>317</v>
      </c>
      <c r="L16" s="347" t="s">
        <v>317</v>
      </c>
    </row>
    <row r="17" spans="1:13" s="277" customFormat="1" ht="21.65" customHeight="1">
      <c r="A17" s="343">
        <v>11</v>
      </c>
      <c r="B17" s="344" t="s">
        <v>318</v>
      </c>
      <c r="C17" s="344" t="s">
        <v>319</v>
      </c>
      <c r="D17" s="344" t="s">
        <v>320</v>
      </c>
      <c r="E17" s="345" t="s">
        <v>264</v>
      </c>
      <c r="F17" s="346">
        <f t="shared" si="0"/>
        <v>1</v>
      </c>
      <c r="G17" s="358" t="s">
        <v>298</v>
      </c>
      <c r="H17" s="347" t="s">
        <v>321</v>
      </c>
      <c r="I17" s="347" t="s">
        <v>322</v>
      </c>
      <c r="J17" s="347" t="s">
        <v>323</v>
      </c>
      <c r="K17" s="347" t="s">
        <v>324</v>
      </c>
      <c r="L17" s="347" t="s">
        <v>325</v>
      </c>
      <c r="M17" s="280" t="s">
        <v>326</v>
      </c>
    </row>
    <row r="18" spans="1:13" s="281" customFormat="1" ht="21.65" customHeight="1">
      <c r="A18" s="348">
        <v>12</v>
      </c>
      <c r="B18" s="349" t="s">
        <v>327</v>
      </c>
      <c r="C18" s="349" t="s">
        <v>328</v>
      </c>
      <c r="D18" s="349" t="s">
        <v>329</v>
      </c>
      <c r="E18" s="350" t="s">
        <v>264</v>
      </c>
      <c r="F18" s="351">
        <f t="shared" si="0"/>
        <v>1</v>
      </c>
      <c r="G18" s="352" t="s">
        <v>298</v>
      </c>
      <c r="H18" s="359">
        <f>I18-1</f>
        <v>18.5</v>
      </c>
      <c r="I18" s="352" t="s">
        <v>330</v>
      </c>
      <c r="J18" s="359">
        <f t="shared" ref="J18:L19" si="3">I18+1</f>
        <v>20.5</v>
      </c>
      <c r="K18" s="359">
        <f t="shared" si="3"/>
        <v>21.5</v>
      </c>
      <c r="L18" s="359">
        <f t="shared" si="3"/>
        <v>22.5</v>
      </c>
      <c r="M18" s="634" t="s">
        <v>331</v>
      </c>
    </row>
    <row r="19" spans="1:13" s="281" customFormat="1" ht="21.65" customHeight="1">
      <c r="A19" s="348">
        <v>13</v>
      </c>
      <c r="B19" s="349" t="s">
        <v>332</v>
      </c>
      <c r="C19" s="349" t="s">
        <v>333</v>
      </c>
      <c r="D19" s="349" t="s">
        <v>334</v>
      </c>
      <c r="E19" s="350" t="s">
        <v>264</v>
      </c>
      <c r="F19" s="351">
        <f t="shared" si="0"/>
        <v>1</v>
      </c>
      <c r="G19" s="352" t="s">
        <v>298</v>
      </c>
      <c r="H19" s="352">
        <f>I19-1</f>
        <v>19</v>
      </c>
      <c r="I19" s="352" t="s">
        <v>321</v>
      </c>
      <c r="J19" s="352">
        <f t="shared" si="3"/>
        <v>21</v>
      </c>
      <c r="K19" s="352">
        <f t="shared" si="3"/>
        <v>22</v>
      </c>
      <c r="L19" s="352">
        <f t="shared" si="3"/>
        <v>23</v>
      </c>
      <c r="M19" s="634"/>
    </row>
    <row r="20" spans="1:13" s="277" customFormat="1" ht="21.65" customHeight="1">
      <c r="A20" s="343">
        <v>14</v>
      </c>
      <c r="B20" s="344" t="s">
        <v>335</v>
      </c>
      <c r="C20" s="344" t="s">
        <v>336</v>
      </c>
      <c r="D20" s="344" t="s">
        <v>337</v>
      </c>
      <c r="E20" s="345" t="s">
        <v>264</v>
      </c>
      <c r="F20" s="346">
        <f t="shared" si="0"/>
        <v>2</v>
      </c>
      <c r="G20" s="347" t="s">
        <v>338</v>
      </c>
      <c r="H20" s="347" t="s">
        <v>339</v>
      </c>
      <c r="I20" s="347" t="s">
        <v>340</v>
      </c>
      <c r="J20" s="347" t="s">
        <v>341</v>
      </c>
      <c r="K20" s="347" t="s">
        <v>342</v>
      </c>
      <c r="L20" s="347" t="s">
        <v>343</v>
      </c>
    </row>
    <row r="21" spans="1:13" s="277" customFormat="1" ht="21.65" customHeight="1">
      <c r="A21" s="343">
        <v>15</v>
      </c>
      <c r="B21" s="344" t="s">
        <v>344</v>
      </c>
      <c r="C21" s="344" t="s">
        <v>345</v>
      </c>
      <c r="D21" s="344" t="s">
        <v>346</v>
      </c>
      <c r="E21" s="345" t="s">
        <v>264</v>
      </c>
      <c r="F21" s="346">
        <f t="shared" si="0"/>
        <v>2</v>
      </c>
      <c r="G21" s="347" t="s">
        <v>338</v>
      </c>
      <c r="H21" s="347" t="s">
        <v>339</v>
      </c>
      <c r="I21" s="347" t="s">
        <v>340</v>
      </c>
      <c r="J21" s="347" t="s">
        <v>341</v>
      </c>
      <c r="K21" s="347" t="s">
        <v>342</v>
      </c>
      <c r="L21" s="347" t="s">
        <v>343</v>
      </c>
    </row>
    <row r="22" spans="1:13" s="281" customFormat="1" ht="21.65" customHeight="1">
      <c r="A22" s="348">
        <v>16</v>
      </c>
      <c r="B22" s="349" t="s">
        <v>347</v>
      </c>
      <c r="C22" s="349" t="s">
        <v>348</v>
      </c>
      <c r="D22" s="349" t="s">
        <v>349</v>
      </c>
      <c r="E22" s="350" t="s">
        <v>264</v>
      </c>
      <c r="F22" s="351">
        <f t="shared" si="0"/>
        <v>2</v>
      </c>
      <c r="G22" s="352" t="s">
        <v>338</v>
      </c>
      <c r="H22" s="352">
        <f>I22-2</f>
        <v>42</v>
      </c>
      <c r="I22" s="352">
        <v>44</v>
      </c>
      <c r="J22" s="352">
        <f>I22+2</f>
        <v>46</v>
      </c>
      <c r="K22" s="352">
        <f>J22+2</f>
        <v>48</v>
      </c>
      <c r="L22" s="352">
        <f>K22+2</f>
        <v>50</v>
      </c>
      <c r="M22" s="281" t="s">
        <v>350</v>
      </c>
    </row>
    <row r="23" spans="1:13" s="277" customFormat="1" ht="21.65" customHeight="1">
      <c r="A23" s="343">
        <v>17</v>
      </c>
      <c r="B23" s="344" t="s">
        <v>351</v>
      </c>
      <c r="C23" s="344" t="s">
        <v>352</v>
      </c>
      <c r="D23" s="344" t="s">
        <v>353</v>
      </c>
      <c r="E23" s="345" t="s">
        <v>264</v>
      </c>
      <c r="F23" s="346">
        <f t="shared" si="0"/>
        <v>0</v>
      </c>
      <c r="G23" s="347" t="s">
        <v>294</v>
      </c>
      <c r="H23" s="347" t="s">
        <v>354</v>
      </c>
      <c r="I23" s="347" t="s">
        <v>354</v>
      </c>
      <c r="J23" s="347" t="s">
        <v>354</v>
      </c>
      <c r="K23" s="347" t="s">
        <v>354</v>
      </c>
      <c r="L23" s="347" t="s">
        <v>354</v>
      </c>
    </row>
    <row r="24" spans="1:13" s="277" customFormat="1" ht="21.65" customHeight="1">
      <c r="A24" s="343">
        <v>18</v>
      </c>
      <c r="B24" s="344" t="s">
        <v>355</v>
      </c>
      <c r="C24" s="344" t="s">
        <v>356</v>
      </c>
      <c r="D24" s="344" t="s">
        <v>357</v>
      </c>
      <c r="E24" s="345" t="s">
        <v>264</v>
      </c>
      <c r="F24" s="346">
        <f t="shared" si="0"/>
        <v>0.25</v>
      </c>
      <c r="G24" s="347" t="s">
        <v>281</v>
      </c>
      <c r="H24" s="347" t="s">
        <v>358</v>
      </c>
      <c r="I24" s="347" t="s">
        <v>359</v>
      </c>
      <c r="J24" s="347" t="s">
        <v>360</v>
      </c>
      <c r="K24" s="347" t="s">
        <v>361</v>
      </c>
      <c r="L24" s="347" t="s">
        <v>362</v>
      </c>
    </row>
    <row r="25" spans="1:13" s="277" customFormat="1" ht="21.65" customHeight="1">
      <c r="A25" s="357">
        <v>19</v>
      </c>
      <c r="B25" s="344" t="s">
        <v>363</v>
      </c>
      <c r="C25" s="344" t="s">
        <v>364</v>
      </c>
      <c r="D25" s="344" t="s">
        <v>365</v>
      </c>
      <c r="E25" s="345" t="s">
        <v>264</v>
      </c>
      <c r="F25" s="346">
        <f t="shared" si="0"/>
        <v>0.5</v>
      </c>
      <c r="G25" s="347" t="s">
        <v>265</v>
      </c>
      <c r="H25" s="347" t="s">
        <v>366</v>
      </c>
      <c r="I25" s="347" t="s">
        <v>367</v>
      </c>
      <c r="J25" s="347" t="s">
        <v>368</v>
      </c>
      <c r="K25" s="347" t="s">
        <v>369</v>
      </c>
      <c r="L25" s="347" t="s">
        <v>370</v>
      </c>
    </row>
    <row r="26" spans="1:13" s="277" customFormat="1" ht="21.65" customHeight="1">
      <c r="A26" s="357">
        <v>20</v>
      </c>
      <c r="B26" s="344" t="s">
        <v>371</v>
      </c>
      <c r="C26" s="344" t="s">
        <v>372</v>
      </c>
      <c r="D26" s="344" t="s">
        <v>373</v>
      </c>
      <c r="E26" s="345" t="s">
        <v>264</v>
      </c>
      <c r="F26" s="346">
        <f t="shared" si="0"/>
        <v>0.5</v>
      </c>
      <c r="G26" s="347" t="s">
        <v>298</v>
      </c>
      <c r="H26" s="347" t="s">
        <v>374</v>
      </c>
      <c r="I26" s="347" t="s">
        <v>330</v>
      </c>
      <c r="J26" s="347" t="s">
        <v>321</v>
      </c>
      <c r="K26" s="347" t="s">
        <v>375</v>
      </c>
      <c r="L26" s="347" t="s">
        <v>322</v>
      </c>
    </row>
    <row r="27" spans="1:13" s="277" customFormat="1" ht="21.65" customHeight="1">
      <c r="A27" s="343">
        <v>21</v>
      </c>
      <c r="B27" s="344" t="s">
        <v>376</v>
      </c>
      <c r="C27" s="344" t="s">
        <v>377</v>
      </c>
      <c r="D27" s="344" t="s">
        <v>378</v>
      </c>
      <c r="E27" s="345" t="s">
        <v>264</v>
      </c>
      <c r="F27" s="346">
        <f t="shared" si="0"/>
        <v>0</v>
      </c>
      <c r="G27" s="347" t="s">
        <v>311</v>
      </c>
      <c r="H27" s="347" t="s">
        <v>379</v>
      </c>
      <c r="I27" s="347" t="s">
        <v>379</v>
      </c>
      <c r="J27" s="347" t="s">
        <v>379</v>
      </c>
      <c r="K27" s="347" t="s">
        <v>379</v>
      </c>
      <c r="L27" s="347" t="s">
        <v>379</v>
      </c>
    </row>
    <row r="28" spans="1:13" s="277" customFormat="1" ht="21.65" customHeight="1">
      <c r="A28" s="343">
        <v>22</v>
      </c>
      <c r="B28" s="344" t="s">
        <v>380</v>
      </c>
      <c r="C28" s="344" t="s">
        <v>381</v>
      </c>
      <c r="D28" s="344" t="s">
        <v>382</v>
      </c>
      <c r="E28" s="345" t="s">
        <v>264</v>
      </c>
      <c r="F28" s="346">
        <f t="shared" si="0"/>
        <v>0.375</v>
      </c>
      <c r="G28" s="347" t="s">
        <v>281</v>
      </c>
      <c r="H28" s="347" t="s">
        <v>383</v>
      </c>
      <c r="I28" s="347" t="s">
        <v>384</v>
      </c>
      <c r="J28" s="347" t="s">
        <v>385</v>
      </c>
      <c r="K28" s="347" t="s">
        <v>386</v>
      </c>
      <c r="L28" s="347" t="s">
        <v>387</v>
      </c>
    </row>
    <row r="29" spans="1:13" s="277" customFormat="1" ht="21.65" customHeight="1">
      <c r="A29" s="343">
        <v>23</v>
      </c>
      <c r="B29" s="344" t="s">
        <v>388</v>
      </c>
      <c r="C29" s="344" t="s">
        <v>389</v>
      </c>
      <c r="D29" s="344" t="s">
        <v>390</v>
      </c>
      <c r="E29" s="345" t="s">
        <v>264</v>
      </c>
      <c r="F29" s="346">
        <f t="shared" si="0"/>
        <v>0.25</v>
      </c>
      <c r="G29" s="347" t="s">
        <v>281</v>
      </c>
      <c r="H29" s="347" t="s">
        <v>391</v>
      </c>
      <c r="I29" s="347" t="s">
        <v>282</v>
      </c>
      <c r="J29" s="347" t="s">
        <v>283</v>
      </c>
      <c r="K29" s="347" t="s">
        <v>284</v>
      </c>
      <c r="L29" s="347" t="s">
        <v>285</v>
      </c>
    </row>
    <row r="30" spans="1:13" s="277" customFormat="1" ht="21.65" customHeight="1">
      <c r="A30" s="343">
        <v>24</v>
      </c>
      <c r="B30" s="344" t="s">
        <v>392</v>
      </c>
      <c r="C30" s="344" t="s">
        <v>393</v>
      </c>
      <c r="D30" s="344" t="s">
        <v>394</v>
      </c>
      <c r="E30" s="345" t="s">
        <v>264</v>
      </c>
      <c r="F30" s="346">
        <f t="shared" si="0"/>
        <v>0.25</v>
      </c>
      <c r="G30" s="347" t="s">
        <v>281</v>
      </c>
      <c r="H30" s="347" t="s">
        <v>395</v>
      </c>
      <c r="I30" s="347" t="s">
        <v>379</v>
      </c>
      <c r="J30" s="347" t="s">
        <v>396</v>
      </c>
      <c r="K30" s="347" t="s">
        <v>397</v>
      </c>
      <c r="L30" s="347" t="s">
        <v>398</v>
      </c>
    </row>
    <row r="31" spans="1:13" s="277" customFormat="1" ht="21.65" customHeight="1">
      <c r="A31" s="343">
        <v>25</v>
      </c>
      <c r="B31" s="344" t="s">
        <v>399</v>
      </c>
      <c r="C31" s="344" t="s">
        <v>400</v>
      </c>
      <c r="D31" s="344" t="s">
        <v>401</v>
      </c>
      <c r="E31" s="345" t="s">
        <v>264</v>
      </c>
      <c r="F31" s="346">
        <f t="shared" si="0"/>
        <v>0</v>
      </c>
      <c r="G31" s="347" t="s">
        <v>294</v>
      </c>
      <c r="H31" s="347" t="s">
        <v>354</v>
      </c>
      <c r="I31" s="347" t="s">
        <v>354</v>
      </c>
      <c r="J31" s="347" t="s">
        <v>354</v>
      </c>
      <c r="K31" s="347" t="s">
        <v>354</v>
      </c>
      <c r="L31" s="347" t="s">
        <v>354</v>
      </c>
    </row>
    <row r="32" spans="1:13" s="277" customFormat="1" ht="21.65" customHeight="1">
      <c r="A32" s="343">
        <v>26</v>
      </c>
      <c r="B32" s="344" t="s">
        <v>402</v>
      </c>
      <c r="C32" s="344" t="s">
        <v>403</v>
      </c>
      <c r="D32" s="344" t="s">
        <v>404</v>
      </c>
      <c r="E32" s="345" t="s">
        <v>264</v>
      </c>
      <c r="F32" s="346">
        <f t="shared" si="0"/>
        <v>0.25</v>
      </c>
      <c r="G32" s="347" t="s">
        <v>281</v>
      </c>
      <c r="H32" s="347" t="s">
        <v>405</v>
      </c>
      <c r="I32" s="347" t="s">
        <v>406</v>
      </c>
      <c r="J32" s="347" t="s">
        <v>406</v>
      </c>
      <c r="K32" s="347" t="s">
        <v>407</v>
      </c>
      <c r="L32" s="347" t="s">
        <v>407</v>
      </c>
    </row>
    <row r="33" spans="1:12" s="281" customFormat="1" ht="21.65" customHeight="1">
      <c r="A33" s="348">
        <v>27</v>
      </c>
      <c r="B33" s="360" t="s">
        <v>408</v>
      </c>
      <c r="C33" s="360" t="s">
        <v>409</v>
      </c>
      <c r="D33" s="360" t="s">
        <v>410</v>
      </c>
      <c r="E33" s="360" t="s">
        <v>411</v>
      </c>
      <c r="F33" s="361">
        <f t="shared" si="0"/>
        <v>0</v>
      </c>
      <c r="G33" s="362" t="s">
        <v>281</v>
      </c>
      <c r="H33" s="362" t="s">
        <v>412</v>
      </c>
      <c r="I33" s="352" t="s">
        <v>412</v>
      </c>
      <c r="J33" s="362" t="s">
        <v>412</v>
      </c>
      <c r="K33" s="362" t="s">
        <v>412</v>
      </c>
      <c r="L33" s="362" t="s">
        <v>412</v>
      </c>
    </row>
    <row r="34" spans="1:12" s="281" customFormat="1" ht="53" customHeight="1">
      <c r="A34" s="348">
        <v>28</v>
      </c>
      <c r="B34" s="360" t="s">
        <v>413</v>
      </c>
      <c r="C34" s="360" t="s">
        <v>414</v>
      </c>
      <c r="D34" s="360" t="s">
        <v>415</v>
      </c>
      <c r="E34" s="369" t="s">
        <v>416</v>
      </c>
      <c r="F34" s="361">
        <f t="shared" si="0"/>
        <v>0</v>
      </c>
      <c r="G34" s="363" t="s">
        <v>281</v>
      </c>
      <c r="H34" s="363" t="s">
        <v>412</v>
      </c>
      <c r="I34" s="352" t="s">
        <v>412</v>
      </c>
      <c r="J34" s="363" t="s">
        <v>412</v>
      </c>
      <c r="K34" s="363" t="s">
        <v>412</v>
      </c>
      <c r="L34" s="363" t="s">
        <v>412</v>
      </c>
    </row>
    <row r="35" spans="1:12" s="281" customFormat="1" ht="25.5" customHeight="1">
      <c r="A35" s="348">
        <v>29</v>
      </c>
      <c r="B35" s="369" t="s">
        <v>417</v>
      </c>
      <c r="C35" s="360" t="s">
        <v>418</v>
      </c>
      <c r="D35" s="360" t="s">
        <v>419</v>
      </c>
      <c r="E35" s="360" t="s">
        <v>420</v>
      </c>
      <c r="F35" s="361">
        <f t="shared" si="0"/>
        <v>0.25</v>
      </c>
      <c r="G35" s="362" t="s">
        <v>281</v>
      </c>
      <c r="H35" s="362" t="s">
        <v>283</v>
      </c>
      <c r="I35" s="352" t="s">
        <v>284</v>
      </c>
      <c r="J35" s="362" t="s">
        <v>284</v>
      </c>
      <c r="K35" s="362" t="s">
        <v>285</v>
      </c>
      <c r="L35" s="362" t="s">
        <v>285</v>
      </c>
    </row>
    <row r="36" spans="1:12" ht="22.5" customHeight="1">
      <c r="A36" s="364"/>
      <c r="B36" s="635" t="s">
        <v>421</v>
      </c>
      <c r="C36" s="635"/>
      <c r="D36" s="635"/>
      <c r="E36" s="635"/>
      <c r="F36" s="366">
        <f t="shared" si="0"/>
        <v>0.25</v>
      </c>
      <c r="G36" s="365"/>
      <c r="H36" s="367">
        <f>I36-0.25</f>
        <v>8.75</v>
      </c>
      <c r="I36" s="368">
        <v>9</v>
      </c>
      <c r="J36" s="368">
        <f>I36</f>
        <v>9</v>
      </c>
      <c r="K36" s="367">
        <f>J36+0.25</f>
        <v>9.25</v>
      </c>
      <c r="L36" s="367">
        <f>K36</f>
        <v>9.25</v>
      </c>
    </row>
  </sheetData>
  <mergeCells count="5">
    <mergeCell ref="A1:L1"/>
    <mergeCell ref="A2:L2"/>
    <mergeCell ref="K3:L3"/>
    <mergeCell ref="M18:M19"/>
    <mergeCell ref="B36:E36"/>
  </mergeCells>
  <dataValidations count="5">
    <dataValidation type="list" allowBlank="1" showInputMessage="1" showErrorMessage="1" sqref="B5" xr:uid="{A5FFC83F-E0A6-4DDF-AAAF-5758AA2CB348}">
      <formula1>$M$3:$M$8</formula1>
    </dataValidation>
    <dataValidation type="list" allowBlank="1" showInputMessage="1" showErrorMessage="1" sqref="H3" xr:uid="{2C59C22C-48D7-41BB-B22E-718D841F862B}">
      <formula1>$P$4:$P$29</formula1>
    </dataValidation>
    <dataValidation type="list" allowBlank="1" showInputMessage="1" showErrorMessage="1" sqref="H4" xr:uid="{70045376-D5A7-4C7D-8B6F-B37326E920E4}">
      <formula1>$N$3:$N$112</formula1>
    </dataValidation>
    <dataValidation type="list" allowBlank="1" showInputMessage="1" showErrorMessage="1" sqref="H5" xr:uid="{D410B5E5-7936-49CE-A1F0-EE0FCEBA1752}">
      <formula1>$O$3:$O$5</formula1>
    </dataValidation>
    <dataValidation type="list" allowBlank="1" showInputMessage="1" showErrorMessage="1" sqref="K4" xr:uid="{226CAFFD-B72E-444A-8E2C-0C2BA3573285}">
      <formula1>$Q$4:$Q$5</formula1>
    </dataValidation>
  </dataValidations>
  <pageMargins left="0.7" right="0.7" top="0.75" bottom="0.75" header="0.3" footer="0.3"/>
  <pageSetup paperSize="9" scale="49" fitToHeight="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EAE05-B056-4E26-9475-066D5D2FA66E}">
  <sheetPr>
    <pageSetUpPr fitToPage="1"/>
  </sheetPr>
  <dimension ref="A1:S40"/>
  <sheetViews>
    <sheetView tabSelected="1" view="pageBreakPreview" topLeftCell="B1" zoomScale="80" zoomScaleNormal="80" zoomScaleSheetLayoutView="80" workbookViewId="0">
      <selection activeCell="D16" sqref="D16"/>
    </sheetView>
  </sheetViews>
  <sheetFormatPr defaultColWidth="8.81640625" defaultRowHeight="15.5"/>
  <cols>
    <col min="1" max="1" width="8.81640625" style="270"/>
    <col min="2" max="2" width="13.54296875" style="270" customWidth="1"/>
    <col min="3" max="3" width="39.453125" style="270" customWidth="1"/>
    <col min="4" max="4" width="26.26953125" style="270" customWidth="1"/>
    <col min="5" max="5" width="27.81640625" style="271" customWidth="1"/>
    <col min="6" max="6" width="10.453125" style="272" customWidth="1"/>
    <col min="7" max="10" width="12.26953125" style="273" customWidth="1"/>
    <col min="11" max="11" width="12.26953125" style="282" customWidth="1"/>
    <col min="12" max="12" width="12.26953125" style="273" customWidth="1"/>
    <col min="13" max="13" width="54.7265625" style="268" hidden="1" customWidth="1"/>
    <col min="14" max="18" width="54.7265625" style="268" customWidth="1"/>
    <col min="19" max="19" width="16.1796875" style="268" hidden="1" customWidth="1"/>
    <col min="20" max="16384" width="8.81640625" style="268"/>
  </cols>
  <sheetData>
    <row r="1" spans="1:19">
      <c r="A1" s="629" t="s">
        <v>242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1"/>
    </row>
    <row r="2" spans="1:19">
      <c r="A2" s="629" t="s">
        <v>243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1"/>
    </row>
    <row r="3" spans="1:19">
      <c r="A3" s="269" t="s">
        <v>244</v>
      </c>
      <c r="C3" s="270" t="s">
        <v>245</v>
      </c>
      <c r="G3" s="273" t="s">
        <v>246</v>
      </c>
      <c r="H3" s="273" t="s">
        <v>60</v>
      </c>
      <c r="J3" s="273" t="s">
        <v>247</v>
      </c>
      <c r="K3" s="632">
        <f ca="1">TODAY()</f>
        <v>45476</v>
      </c>
      <c r="L3" s="633"/>
    </row>
    <row r="4" spans="1:19">
      <c r="A4" s="269" t="s">
        <v>248</v>
      </c>
      <c r="C4" s="270">
        <v>50423</v>
      </c>
      <c r="G4" s="273" t="s">
        <v>249</v>
      </c>
      <c r="H4" s="273" t="s">
        <v>250</v>
      </c>
      <c r="J4" s="273" t="s">
        <v>251</v>
      </c>
      <c r="K4" s="273" t="s">
        <v>252</v>
      </c>
      <c r="L4" s="274"/>
    </row>
    <row r="5" spans="1:19">
      <c r="A5" s="269" t="s">
        <v>253</v>
      </c>
      <c r="C5" s="270" t="str">
        <f>[12]Summary!B5</f>
        <v>2024 S3</v>
      </c>
      <c r="G5" s="273" t="s">
        <v>254</v>
      </c>
      <c r="H5" s="273" t="s">
        <v>255</v>
      </c>
      <c r="K5" s="273"/>
      <c r="L5" s="274"/>
    </row>
    <row r="6" spans="1:19" s="276" customFormat="1" ht="30" customHeight="1">
      <c r="A6" s="275"/>
      <c r="B6" s="645" t="s">
        <v>256</v>
      </c>
      <c r="C6" s="645" t="s">
        <v>257</v>
      </c>
      <c r="D6" s="645"/>
      <c r="E6" s="645" t="s">
        <v>258</v>
      </c>
      <c r="F6" s="646" t="s">
        <v>259</v>
      </c>
      <c r="G6" s="646" t="s">
        <v>260</v>
      </c>
      <c r="H6" s="646" t="s">
        <v>182</v>
      </c>
      <c r="I6" s="647" t="s">
        <v>60</v>
      </c>
      <c r="J6" s="646" t="s">
        <v>10</v>
      </c>
      <c r="K6" s="646" t="s">
        <v>57</v>
      </c>
      <c r="L6" s="646" t="s">
        <v>58</v>
      </c>
      <c r="S6" s="648"/>
    </row>
    <row r="7" spans="1:19" s="277" customFormat="1" ht="21.65" customHeight="1">
      <c r="A7" s="649">
        <v>1</v>
      </c>
      <c r="B7" s="650" t="s">
        <v>261</v>
      </c>
      <c r="C7" s="650" t="s">
        <v>262</v>
      </c>
      <c r="D7" s="650" t="s">
        <v>263</v>
      </c>
      <c r="E7" s="651" t="s">
        <v>264</v>
      </c>
      <c r="F7" s="652">
        <f>I7-H7</f>
        <v>0.5</v>
      </c>
      <c r="G7" s="653" t="s">
        <v>265</v>
      </c>
      <c r="H7" s="654">
        <f>I7-0.5</f>
        <v>26.5</v>
      </c>
      <c r="I7" s="655">
        <v>27</v>
      </c>
      <c r="J7" s="656">
        <f t="shared" ref="J7:L8" si="0">I7+0.75</f>
        <v>27.75</v>
      </c>
      <c r="K7" s="654">
        <f t="shared" si="0"/>
        <v>28.5</v>
      </c>
      <c r="L7" s="656">
        <f t="shared" si="0"/>
        <v>29.25</v>
      </c>
      <c r="S7" s="653">
        <v>26</v>
      </c>
    </row>
    <row r="8" spans="1:19" s="277" customFormat="1" ht="21.65" customHeight="1">
      <c r="A8" s="649">
        <v>2</v>
      </c>
      <c r="B8" s="650" t="s">
        <v>271</v>
      </c>
      <c r="C8" s="650" t="s">
        <v>272</v>
      </c>
      <c r="D8" s="650" t="s">
        <v>273</v>
      </c>
      <c r="E8" s="651" t="s">
        <v>264</v>
      </c>
      <c r="F8" s="652">
        <f t="shared" ref="F8:F36" si="1">I8-H8</f>
        <v>0.5</v>
      </c>
      <c r="G8" s="653" t="s">
        <v>265</v>
      </c>
      <c r="H8" s="655">
        <f>I8-0.5</f>
        <v>27</v>
      </c>
      <c r="I8" s="655">
        <v>27.5</v>
      </c>
      <c r="J8" s="656">
        <f t="shared" si="0"/>
        <v>28.25</v>
      </c>
      <c r="K8" s="655">
        <f t="shared" si="0"/>
        <v>29</v>
      </c>
      <c r="L8" s="656">
        <f t="shared" si="0"/>
        <v>29.75</v>
      </c>
      <c r="S8" s="653" t="s">
        <v>274</v>
      </c>
    </row>
    <row r="9" spans="1:19" s="277" customFormat="1" ht="21.65" customHeight="1">
      <c r="A9" s="649">
        <v>3</v>
      </c>
      <c r="B9" s="650" t="s">
        <v>278</v>
      </c>
      <c r="C9" s="650" t="s">
        <v>279</v>
      </c>
      <c r="D9" s="650" t="s">
        <v>280</v>
      </c>
      <c r="E9" s="651" t="s">
        <v>264</v>
      </c>
      <c r="F9" s="652">
        <f t="shared" si="1"/>
        <v>0.25</v>
      </c>
      <c r="G9" s="653" t="s">
        <v>281</v>
      </c>
      <c r="H9" s="653">
        <f>I9-0.25</f>
        <v>7</v>
      </c>
      <c r="I9" s="657" t="s">
        <v>283</v>
      </c>
      <c r="J9" s="654">
        <f>I9+0.25</f>
        <v>7.5</v>
      </c>
      <c r="K9" s="656">
        <f>J9+0.25</f>
        <v>7.75</v>
      </c>
      <c r="L9" s="653">
        <f>K9+0.25</f>
        <v>8</v>
      </c>
      <c r="M9" s="278">
        <f t="shared" ref="M9:M10" si="2">L9-K9</f>
        <v>0.25</v>
      </c>
      <c r="N9" s="278"/>
      <c r="O9" s="278"/>
      <c r="P9" s="278"/>
      <c r="Q9" s="278"/>
      <c r="R9" s="278"/>
      <c r="S9" s="653" t="s">
        <v>283</v>
      </c>
    </row>
    <row r="10" spans="1:19" s="277" customFormat="1" ht="21.65" customHeight="1">
      <c r="A10" s="649">
        <v>4</v>
      </c>
      <c r="B10" s="650" t="s">
        <v>287</v>
      </c>
      <c r="C10" s="650" t="s">
        <v>288</v>
      </c>
      <c r="D10" s="650" t="s">
        <v>289</v>
      </c>
      <c r="E10" s="651" t="s">
        <v>264</v>
      </c>
      <c r="F10" s="652">
        <v>0.25</v>
      </c>
      <c r="G10" s="653" t="s">
        <v>281</v>
      </c>
      <c r="H10" s="658">
        <f>I10-F10</f>
        <v>3.125</v>
      </c>
      <c r="I10" s="659">
        <v>3.375</v>
      </c>
      <c r="J10" s="658">
        <f>I10+F10</f>
        <v>3.625</v>
      </c>
      <c r="K10" s="658">
        <f>J10+F10</f>
        <v>3.875</v>
      </c>
      <c r="L10" s="658">
        <f>K10+F10</f>
        <v>4.125</v>
      </c>
      <c r="M10" s="278">
        <f t="shared" si="2"/>
        <v>0.25</v>
      </c>
      <c r="N10" s="278"/>
      <c r="O10" s="278"/>
      <c r="P10" s="278"/>
      <c r="Q10" s="278"/>
      <c r="R10" s="278"/>
      <c r="S10" s="653" t="s">
        <v>290</v>
      </c>
    </row>
    <row r="11" spans="1:19" s="277" customFormat="1" ht="21.65" customHeight="1">
      <c r="A11" s="649">
        <v>5</v>
      </c>
      <c r="B11" s="650" t="s">
        <v>291</v>
      </c>
      <c r="C11" s="650" t="s">
        <v>292</v>
      </c>
      <c r="D11" s="650" t="s">
        <v>293</v>
      </c>
      <c r="E11" s="651" t="s">
        <v>264</v>
      </c>
      <c r="F11" s="652">
        <f t="shared" si="1"/>
        <v>0.125</v>
      </c>
      <c r="G11" s="653" t="s">
        <v>294</v>
      </c>
      <c r="H11" s="660">
        <f>I11-0.125</f>
        <v>0.625</v>
      </c>
      <c r="I11" s="661">
        <v>0.75</v>
      </c>
      <c r="J11" s="660">
        <f>I11+0.125</f>
        <v>0.875</v>
      </c>
      <c r="K11" s="660">
        <f>J11+0.125</f>
        <v>1</v>
      </c>
      <c r="L11" s="660">
        <f>K11+0.125</f>
        <v>1.125</v>
      </c>
      <c r="M11" s="278">
        <f>L11-K11</f>
        <v>0.125</v>
      </c>
      <c r="N11" s="278"/>
      <c r="O11" s="278"/>
      <c r="P11" s="278"/>
      <c r="Q11" s="278"/>
      <c r="R11" s="278"/>
      <c r="S11" s="656">
        <v>0.75</v>
      </c>
    </row>
    <row r="12" spans="1:19" s="277" customFormat="1" ht="21.65" customHeight="1">
      <c r="A12" s="649">
        <v>6</v>
      </c>
      <c r="B12" s="650" t="s">
        <v>295</v>
      </c>
      <c r="C12" s="650" t="s">
        <v>296</v>
      </c>
      <c r="D12" s="650" t="s">
        <v>297</v>
      </c>
      <c r="E12" s="651" t="s">
        <v>264</v>
      </c>
      <c r="F12" s="652">
        <v>0.875</v>
      </c>
      <c r="G12" s="653" t="s">
        <v>298</v>
      </c>
      <c r="H12" s="660">
        <f>I12-F12</f>
        <v>16.375</v>
      </c>
      <c r="I12" s="657" t="s">
        <v>299</v>
      </c>
      <c r="J12" s="660">
        <f>I12+F12</f>
        <v>18.125</v>
      </c>
      <c r="K12" s="660">
        <f>J12+F12</f>
        <v>19</v>
      </c>
      <c r="L12" s="660">
        <f>K12+F12</f>
        <v>19.875</v>
      </c>
      <c r="M12" s="278">
        <f t="shared" ref="M12:M13" si="3">L12-K12</f>
        <v>0.875</v>
      </c>
      <c r="N12" s="278"/>
      <c r="O12" s="278"/>
      <c r="P12" s="278"/>
      <c r="Q12" s="278"/>
      <c r="R12" s="278"/>
      <c r="S12" s="653" t="s">
        <v>299</v>
      </c>
    </row>
    <row r="13" spans="1:19" s="277" customFormat="1" ht="21.65" customHeight="1">
      <c r="A13" s="649">
        <v>7</v>
      </c>
      <c r="B13" s="650" t="s">
        <v>300</v>
      </c>
      <c r="C13" s="650" t="s">
        <v>301</v>
      </c>
      <c r="D13" s="650" t="s">
        <v>302</v>
      </c>
      <c r="E13" s="650" t="s">
        <v>303</v>
      </c>
      <c r="F13" s="658">
        <f t="shared" si="1"/>
        <v>0.25</v>
      </c>
      <c r="G13" s="653" t="s">
        <v>281</v>
      </c>
      <c r="H13" s="653" t="s">
        <v>304</v>
      </c>
      <c r="I13" s="657" t="s">
        <v>305</v>
      </c>
      <c r="J13" s="653" t="s">
        <v>305</v>
      </c>
      <c r="K13" s="653" t="s">
        <v>306</v>
      </c>
      <c r="L13" s="653" t="s">
        <v>306</v>
      </c>
      <c r="M13" s="278">
        <f t="shared" si="3"/>
        <v>0</v>
      </c>
      <c r="N13" s="278"/>
      <c r="O13" s="278"/>
      <c r="P13" s="278"/>
      <c r="Q13" s="278"/>
      <c r="R13" s="278"/>
      <c r="S13" s="653" t="s">
        <v>305</v>
      </c>
    </row>
    <row r="14" spans="1:19" s="277" customFormat="1" ht="21.65" customHeight="1">
      <c r="A14" s="649">
        <v>8</v>
      </c>
      <c r="B14" s="650" t="s">
        <v>307</v>
      </c>
      <c r="C14" s="650" t="s">
        <v>308</v>
      </c>
      <c r="D14" s="650" t="s">
        <v>309</v>
      </c>
      <c r="E14" s="650" t="s">
        <v>310</v>
      </c>
      <c r="F14" s="658">
        <v>0</v>
      </c>
      <c r="G14" s="653" t="s">
        <v>311</v>
      </c>
      <c r="H14" s="653" t="s">
        <v>265</v>
      </c>
      <c r="I14" s="657" t="s">
        <v>265</v>
      </c>
      <c r="J14" s="653" t="s">
        <v>265</v>
      </c>
      <c r="K14" s="653" t="s">
        <v>265</v>
      </c>
      <c r="L14" s="653" t="s">
        <v>265</v>
      </c>
      <c r="S14" s="653" t="s">
        <v>265</v>
      </c>
    </row>
    <row r="15" spans="1:19" s="277" customFormat="1" ht="21.65" customHeight="1">
      <c r="A15" s="649">
        <v>9</v>
      </c>
      <c r="B15" s="650" t="s">
        <v>312</v>
      </c>
      <c r="C15" s="650" t="s">
        <v>313</v>
      </c>
      <c r="D15" s="650" t="s">
        <v>507</v>
      </c>
      <c r="E15" s="651" t="s">
        <v>264</v>
      </c>
      <c r="F15" s="652">
        <v>0</v>
      </c>
      <c r="G15" s="653" t="s">
        <v>311</v>
      </c>
      <c r="H15" s="653" t="s">
        <v>265</v>
      </c>
      <c r="I15" s="657" t="s">
        <v>265</v>
      </c>
      <c r="J15" s="653" t="s">
        <v>265</v>
      </c>
      <c r="K15" s="653" t="s">
        <v>265</v>
      </c>
      <c r="L15" s="653" t="s">
        <v>265</v>
      </c>
      <c r="S15" s="653" t="s">
        <v>265</v>
      </c>
    </row>
    <row r="16" spans="1:19" s="279" customFormat="1" ht="21.65" customHeight="1">
      <c r="A16" s="662">
        <v>10</v>
      </c>
      <c r="B16" s="650" t="s">
        <v>314</v>
      </c>
      <c r="C16" s="650" t="s">
        <v>315</v>
      </c>
      <c r="D16" s="650" t="s">
        <v>316</v>
      </c>
      <c r="E16" s="651" t="s">
        <v>264</v>
      </c>
      <c r="F16" s="652">
        <f t="shared" si="1"/>
        <v>0</v>
      </c>
      <c r="G16" s="653" t="s">
        <v>294</v>
      </c>
      <c r="H16" s="653" t="s">
        <v>317</v>
      </c>
      <c r="I16" s="657" t="s">
        <v>317</v>
      </c>
      <c r="J16" s="653" t="s">
        <v>317</v>
      </c>
      <c r="K16" s="653" t="s">
        <v>317</v>
      </c>
      <c r="L16" s="653" t="s">
        <v>317</v>
      </c>
      <c r="S16" s="653" t="s">
        <v>317</v>
      </c>
    </row>
    <row r="17" spans="1:19" s="277" customFormat="1" ht="21.65" customHeight="1">
      <c r="A17" s="649">
        <v>11</v>
      </c>
      <c r="B17" s="650" t="s">
        <v>318</v>
      </c>
      <c r="C17" s="650" t="s">
        <v>319</v>
      </c>
      <c r="D17" s="650" t="s">
        <v>320</v>
      </c>
      <c r="E17" s="651" t="s">
        <v>264</v>
      </c>
      <c r="F17" s="652">
        <f t="shared" si="1"/>
        <v>1</v>
      </c>
      <c r="G17" s="653" t="s">
        <v>298</v>
      </c>
      <c r="H17" s="653" t="s">
        <v>321</v>
      </c>
      <c r="I17" s="657" t="s">
        <v>322</v>
      </c>
      <c r="J17" s="653" t="s">
        <v>323</v>
      </c>
      <c r="K17" s="653" t="s">
        <v>324</v>
      </c>
      <c r="L17" s="653" t="s">
        <v>325</v>
      </c>
      <c r="M17" s="277" t="s">
        <v>326</v>
      </c>
      <c r="S17" s="653" t="s">
        <v>322</v>
      </c>
    </row>
    <row r="18" spans="1:19" s="277" customFormat="1" ht="21.65" customHeight="1">
      <c r="A18" s="649">
        <v>12</v>
      </c>
      <c r="B18" s="650" t="s">
        <v>327</v>
      </c>
      <c r="C18" s="650" t="s">
        <v>328</v>
      </c>
      <c r="D18" s="650" t="s">
        <v>329</v>
      </c>
      <c r="E18" s="651" t="s">
        <v>264</v>
      </c>
      <c r="F18" s="652">
        <f t="shared" si="1"/>
        <v>1</v>
      </c>
      <c r="G18" s="653" t="s">
        <v>298</v>
      </c>
      <c r="H18" s="654">
        <f>I18-1</f>
        <v>18.5</v>
      </c>
      <c r="I18" s="657" t="s">
        <v>330</v>
      </c>
      <c r="J18" s="654">
        <f t="shared" ref="J18:L19" si="4">I18+1</f>
        <v>20.5</v>
      </c>
      <c r="K18" s="654">
        <f t="shared" si="4"/>
        <v>21.5</v>
      </c>
      <c r="L18" s="654">
        <f t="shared" si="4"/>
        <v>22.5</v>
      </c>
      <c r="M18" s="663" t="s">
        <v>331</v>
      </c>
      <c r="N18" s="664"/>
      <c r="O18" s="664"/>
      <c r="P18" s="664"/>
      <c r="Q18" s="664"/>
      <c r="R18" s="664"/>
      <c r="S18" s="653" t="s">
        <v>330</v>
      </c>
    </row>
    <row r="19" spans="1:19" s="277" customFormat="1" ht="21.65" customHeight="1">
      <c r="A19" s="649">
        <v>13</v>
      </c>
      <c r="B19" s="650" t="s">
        <v>332</v>
      </c>
      <c r="C19" s="650" t="s">
        <v>333</v>
      </c>
      <c r="D19" s="650" t="s">
        <v>334</v>
      </c>
      <c r="E19" s="651" t="s">
        <v>264</v>
      </c>
      <c r="F19" s="652">
        <f t="shared" si="1"/>
        <v>1</v>
      </c>
      <c r="G19" s="653" t="s">
        <v>298</v>
      </c>
      <c r="H19" s="653">
        <f>I19-1</f>
        <v>19</v>
      </c>
      <c r="I19" s="657" t="s">
        <v>321</v>
      </c>
      <c r="J19" s="653">
        <f t="shared" si="4"/>
        <v>21</v>
      </c>
      <c r="K19" s="653">
        <f t="shared" si="4"/>
        <v>22</v>
      </c>
      <c r="L19" s="653">
        <f t="shared" si="4"/>
        <v>23</v>
      </c>
      <c r="M19" s="663"/>
      <c r="N19" s="664"/>
      <c r="O19" s="664"/>
      <c r="P19" s="664"/>
      <c r="Q19" s="664"/>
      <c r="R19" s="664"/>
      <c r="S19" s="653" t="s">
        <v>321</v>
      </c>
    </row>
    <row r="20" spans="1:19" s="277" customFormat="1" ht="21.65" customHeight="1">
      <c r="A20" s="649">
        <v>14</v>
      </c>
      <c r="B20" s="650" t="s">
        <v>335</v>
      </c>
      <c r="C20" s="650" t="s">
        <v>336</v>
      </c>
      <c r="D20" s="650" t="s">
        <v>337</v>
      </c>
      <c r="E20" s="651" t="s">
        <v>264</v>
      </c>
      <c r="F20" s="652">
        <f t="shared" si="1"/>
        <v>2</v>
      </c>
      <c r="G20" s="665">
        <v>1</v>
      </c>
      <c r="H20" s="653" t="s">
        <v>339</v>
      </c>
      <c r="I20" s="657" t="s">
        <v>340</v>
      </c>
      <c r="J20" s="653" t="s">
        <v>341</v>
      </c>
      <c r="K20" s="653" t="s">
        <v>342</v>
      </c>
      <c r="L20" s="653" t="s">
        <v>343</v>
      </c>
      <c r="S20" s="653" t="s">
        <v>340</v>
      </c>
    </row>
    <row r="21" spans="1:19" s="277" customFormat="1" ht="21.65" customHeight="1">
      <c r="A21" s="649">
        <v>15</v>
      </c>
      <c r="B21" s="650" t="s">
        <v>344</v>
      </c>
      <c r="C21" s="650" t="s">
        <v>345</v>
      </c>
      <c r="D21" s="650" t="s">
        <v>346</v>
      </c>
      <c r="E21" s="651" t="s">
        <v>264</v>
      </c>
      <c r="F21" s="652">
        <f t="shared" si="1"/>
        <v>2</v>
      </c>
      <c r="G21" s="665">
        <v>1</v>
      </c>
      <c r="H21" s="653" t="s">
        <v>339</v>
      </c>
      <c r="I21" s="657" t="s">
        <v>340</v>
      </c>
      <c r="J21" s="653" t="s">
        <v>341</v>
      </c>
      <c r="K21" s="653" t="s">
        <v>342</v>
      </c>
      <c r="L21" s="653" t="s">
        <v>343</v>
      </c>
      <c r="S21" s="653" t="s">
        <v>340</v>
      </c>
    </row>
    <row r="22" spans="1:19" s="277" customFormat="1" ht="21.65" customHeight="1">
      <c r="A22" s="649">
        <v>16</v>
      </c>
      <c r="B22" s="650" t="s">
        <v>347</v>
      </c>
      <c r="C22" s="650" t="s">
        <v>348</v>
      </c>
      <c r="D22" s="650" t="s">
        <v>349</v>
      </c>
      <c r="E22" s="651" t="s">
        <v>264</v>
      </c>
      <c r="F22" s="652">
        <f t="shared" si="1"/>
        <v>2</v>
      </c>
      <c r="G22" s="665">
        <v>1</v>
      </c>
      <c r="H22" s="653">
        <f>I22-2</f>
        <v>42</v>
      </c>
      <c r="I22" s="657">
        <v>44</v>
      </c>
      <c r="J22" s="653">
        <f>I22+2</f>
        <v>46</v>
      </c>
      <c r="K22" s="653">
        <f>J22+2</f>
        <v>48</v>
      </c>
      <c r="L22" s="653">
        <f>K22+2</f>
        <v>50</v>
      </c>
      <c r="M22" s="277" t="s">
        <v>350</v>
      </c>
      <c r="S22" s="653">
        <v>44</v>
      </c>
    </row>
    <row r="23" spans="1:19" s="277" customFormat="1" ht="21.65" customHeight="1">
      <c r="A23" s="649">
        <v>17</v>
      </c>
      <c r="B23" s="650" t="s">
        <v>351</v>
      </c>
      <c r="C23" s="650" t="s">
        <v>352</v>
      </c>
      <c r="D23" s="650" t="s">
        <v>353</v>
      </c>
      <c r="E23" s="651" t="s">
        <v>264</v>
      </c>
      <c r="F23" s="652">
        <f t="shared" si="1"/>
        <v>0</v>
      </c>
      <c r="G23" s="653" t="s">
        <v>294</v>
      </c>
      <c r="H23" s="653" t="s">
        <v>354</v>
      </c>
      <c r="I23" s="657" t="s">
        <v>354</v>
      </c>
      <c r="J23" s="653" t="s">
        <v>354</v>
      </c>
      <c r="K23" s="653" t="s">
        <v>354</v>
      </c>
      <c r="L23" s="653" t="s">
        <v>354</v>
      </c>
      <c r="S23" s="653" t="s">
        <v>354</v>
      </c>
    </row>
    <row r="24" spans="1:19" s="277" customFormat="1" ht="21.65" customHeight="1">
      <c r="A24" s="649">
        <v>18</v>
      </c>
      <c r="B24" s="650" t="s">
        <v>355</v>
      </c>
      <c r="C24" s="650" t="s">
        <v>356</v>
      </c>
      <c r="D24" s="650" t="s">
        <v>357</v>
      </c>
      <c r="E24" s="651" t="s">
        <v>264</v>
      </c>
      <c r="F24" s="652">
        <f t="shared" si="1"/>
        <v>0.25</v>
      </c>
      <c r="G24" s="665" t="s">
        <v>298</v>
      </c>
      <c r="H24" s="654">
        <f>I24-0.25</f>
        <v>13</v>
      </c>
      <c r="I24" s="659">
        <v>13.25</v>
      </c>
      <c r="J24" s="654">
        <f>I24+0.25</f>
        <v>13.5</v>
      </c>
      <c r="K24" s="656">
        <f>J24+0.25</f>
        <v>13.75</v>
      </c>
      <c r="L24" s="654">
        <f>K24+0.25</f>
        <v>14</v>
      </c>
      <c r="S24" s="653" t="s">
        <v>359</v>
      </c>
    </row>
    <row r="25" spans="1:19" s="277" customFormat="1" ht="21.65" customHeight="1">
      <c r="A25" s="662">
        <v>19</v>
      </c>
      <c r="B25" s="650" t="s">
        <v>363</v>
      </c>
      <c r="C25" s="650" t="s">
        <v>364</v>
      </c>
      <c r="D25" s="650" t="s">
        <v>508</v>
      </c>
      <c r="E25" s="651" t="s">
        <v>264</v>
      </c>
      <c r="F25" s="652">
        <f t="shared" si="1"/>
        <v>0.5</v>
      </c>
      <c r="G25" s="666">
        <v>0.625</v>
      </c>
      <c r="H25" s="660">
        <f>I25-0.5</f>
        <v>32.875</v>
      </c>
      <c r="I25" s="659">
        <v>33.375</v>
      </c>
      <c r="J25" s="656">
        <f>I25+0.75</f>
        <v>34.125</v>
      </c>
      <c r="K25" s="660">
        <f>J25+0.75</f>
        <v>34.875</v>
      </c>
      <c r="L25" s="656">
        <f>K25+0.75</f>
        <v>35.625</v>
      </c>
      <c r="S25" s="653" t="s">
        <v>367</v>
      </c>
    </row>
    <row r="26" spans="1:19" s="277" customFormat="1" ht="21.65" customHeight="1">
      <c r="A26" s="662">
        <v>20</v>
      </c>
      <c r="B26" s="650" t="s">
        <v>371</v>
      </c>
      <c r="C26" s="650" t="s">
        <v>372</v>
      </c>
      <c r="D26" s="650" t="s">
        <v>509</v>
      </c>
      <c r="E26" s="651" t="s">
        <v>264</v>
      </c>
      <c r="F26" s="652">
        <f t="shared" si="1"/>
        <v>0.5</v>
      </c>
      <c r="G26" s="667">
        <v>0.5</v>
      </c>
      <c r="H26" s="653" t="s">
        <v>374</v>
      </c>
      <c r="I26" s="657" t="s">
        <v>330</v>
      </c>
      <c r="J26" s="653" t="s">
        <v>321</v>
      </c>
      <c r="K26" s="653" t="s">
        <v>375</v>
      </c>
      <c r="L26" s="653" t="s">
        <v>322</v>
      </c>
      <c r="S26" s="653" t="s">
        <v>330</v>
      </c>
    </row>
    <row r="27" spans="1:19" s="277" customFormat="1" ht="21.65" customHeight="1">
      <c r="A27" s="649">
        <v>21</v>
      </c>
      <c r="B27" s="650" t="s">
        <v>376</v>
      </c>
      <c r="C27" s="650" t="s">
        <v>377</v>
      </c>
      <c r="D27" s="650" t="s">
        <v>378</v>
      </c>
      <c r="E27" s="651" t="s">
        <v>264</v>
      </c>
      <c r="F27" s="652">
        <f t="shared" si="1"/>
        <v>0</v>
      </c>
      <c r="G27" s="653" t="s">
        <v>311</v>
      </c>
      <c r="H27" s="653" t="s">
        <v>379</v>
      </c>
      <c r="I27" s="657" t="s">
        <v>379</v>
      </c>
      <c r="J27" s="653" t="s">
        <v>379</v>
      </c>
      <c r="K27" s="653" t="s">
        <v>379</v>
      </c>
      <c r="L27" s="653" t="s">
        <v>379</v>
      </c>
      <c r="S27" s="653" t="s">
        <v>379</v>
      </c>
    </row>
    <row r="28" spans="1:19" s="277" customFormat="1" ht="21.65" customHeight="1">
      <c r="A28" s="649">
        <v>22</v>
      </c>
      <c r="B28" s="650" t="s">
        <v>380</v>
      </c>
      <c r="C28" s="650" t="s">
        <v>381</v>
      </c>
      <c r="D28" s="650" t="s">
        <v>382</v>
      </c>
      <c r="E28" s="651" t="s">
        <v>264</v>
      </c>
      <c r="F28" s="652">
        <f t="shared" si="1"/>
        <v>0.375</v>
      </c>
      <c r="G28" s="665" t="s">
        <v>298</v>
      </c>
      <c r="H28" s="653" t="s">
        <v>383</v>
      </c>
      <c r="I28" s="657" t="s">
        <v>384</v>
      </c>
      <c r="J28" s="653" t="s">
        <v>385</v>
      </c>
      <c r="K28" s="653" t="s">
        <v>386</v>
      </c>
      <c r="L28" s="653" t="s">
        <v>387</v>
      </c>
      <c r="S28" s="653" t="s">
        <v>384</v>
      </c>
    </row>
    <row r="29" spans="1:19" s="277" customFormat="1" ht="21.65" customHeight="1">
      <c r="A29" s="649">
        <v>23</v>
      </c>
      <c r="B29" s="650" t="s">
        <v>388</v>
      </c>
      <c r="C29" s="650" t="s">
        <v>389</v>
      </c>
      <c r="D29" s="650" t="s">
        <v>390</v>
      </c>
      <c r="E29" s="651" t="s">
        <v>264</v>
      </c>
      <c r="F29" s="652">
        <f t="shared" si="1"/>
        <v>0.25</v>
      </c>
      <c r="G29" s="653" t="s">
        <v>281</v>
      </c>
      <c r="H29" s="653" t="s">
        <v>391</v>
      </c>
      <c r="I29" s="657" t="s">
        <v>282</v>
      </c>
      <c r="J29" s="653" t="s">
        <v>283</v>
      </c>
      <c r="K29" s="653" t="s">
        <v>284</v>
      </c>
      <c r="L29" s="653" t="s">
        <v>285</v>
      </c>
      <c r="S29" s="653" t="s">
        <v>282</v>
      </c>
    </row>
    <row r="30" spans="1:19" s="277" customFormat="1" ht="21.65" customHeight="1">
      <c r="A30" s="649">
        <v>24</v>
      </c>
      <c r="B30" s="650" t="s">
        <v>392</v>
      </c>
      <c r="C30" s="650" t="s">
        <v>393</v>
      </c>
      <c r="D30" s="650" t="s">
        <v>394</v>
      </c>
      <c r="E30" s="651" t="s">
        <v>264</v>
      </c>
      <c r="F30" s="652">
        <f t="shared" si="1"/>
        <v>0.25</v>
      </c>
      <c r="G30" s="653" t="s">
        <v>281</v>
      </c>
      <c r="H30" s="653" t="s">
        <v>395</v>
      </c>
      <c r="I30" s="657" t="s">
        <v>379</v>
      </c>
      <c r="J30" s="653" t="s">
        <v>396</v>
      </c>
      <c r="K30" s="653" t="s">
        <v>397</v>
      </c>
      <c r="L30" s="653" t="s">
        <v>398</v>
      </c>
      <c r="S30" s="653" t="s">
        <v>379</v>
      </c>
    </row>
    <row r="31" spans="1:19" s="277" customFormat="1" ht="21.65" customHeight="1">
      <c r="A31" s="649">
        <v>25</v>
      </c>
      <c r="B31" s="650" t="s">
        <v>399</v>
      </c>
      <c r="C31" s="650" t="s">
        <v>400</v>
      </c>
      <c r="D31" s="650" t="s">
        <v>401</v>
      </c>
      <c r="E31" s="651" t="s">
        <v>264</v>
      </c>
      <c r="F31" s="652">
        <f t="shared" si="1"/>
        <v>0</v>
      </c>
      <c r="G31" s="653" t="s">
        <v>294</v>
      </c>
      <c r="H31" s="653" t="s">
        <v>354</v>
      </c>
      <c r="I31" s="657" t="s">
        <v>354</v>
      </c>
      <c r="J31" s="653" t="s">
        <v>354</v>
      </c>
      <c r="K31" s="653" t="s">
        <v>354</v>
      </c>
      <c r="L31" s="653" t="s">
        <v>354</v>
      </c>
      <c r="S31" s="653" t="s">
        <v>354</v>
      </c>
    </row>
    <row r="32" spans="1:19" s="277" customFormat="1" ht="21.65" customHeight="1">
      <c r="A32" s="649">
        <v>26</v>
      </c>
      <c r="B32" s="650" t="s">
        <v>402</v>
      </c>
      <c r="C32" s="650" t="s">
        <v>403</v>
      </c>
      <c r="D32" s="650" t="s">
        <v>404</v>
      </c>
      <c r="E32" s="651" t="s">
        <v>264</v>
      </c>
      <c r="F32" s="652">
        <f t="shared" si="1"/>
        <v>0.25</v>
      </c>
      <c r="G32" s="653" t="s">
        <v>281</v>
      </c>
      <c r="H32" s="653" t="s">
        <v>405</v>
      </c>
      <c r="I32" s="657" t="s">
        <v>406</v>
      </c>
      <c r="J32" s="653" t="s">
        <v>406</v>
      </c>
      <c r="K32" s="653" t="s">
        <v>407</v>
      </c>
      <c r="L32" s="653" t="s">
        <v>407</v>
      </c>
      <c r="S32" s="653" t="s">
        <v>406</v>
      </c>
    </row>
    <row r="33" spans="1:19" s="281" customFormat="1" ht="21.65" customHeight="1">
      <c r="A33" s="668">
        <v>27</v>
      </c>
      <c r="B33" s="669" t="s">
        <v>408</v>
      </c>
      <c r="C33" s="669" t="s">
        <v>409</v>
      </c>
      <c r="D33" s="669" t="s">
        <v>410</v>
      </c>
      <c r="E33" s="669" t="s">
        <v>411</v>
      </c>
      <c r="F33" s="670">
        <f t="shared" si="1"/>
        <v>0</v>
      </c>
      <c r="G33" s="671" t="s">
        <v>281</v>
      </c>
      <c r="H33" s="671" t="s">
        <v>412</v>
      </c>
      <c r="I33" s="657" t="s">
        <v>412</v>
      </c>
      <c r="J33" s="671" t="s">
        <v>412</v>
      </c>
      <c r="K33" s="671" t="s">
        <v>412</v>
      </c>
      <c r="L33" s="671" t="s">
        <v>412</v>
      </c>
      <c r="S33" s="672" t="s">
        <v>412</v>
      </c>
    </row>
    <row r="34" spans="1:19" s="281" customFormat="1" ht="21.65" customHeight="1">
      <c r="A34" s="668">
        <v>28</v>
      </c>
      <c r="B34" s="669" t="s">
        <v>413</v>
      </c>
      <c r="C34" s="669" t="s">
        <v>414</v>
      </c>
      <c r="D34" s="669" t="s">
        <v>415</v>
      </c>
      <c r="E34" s="669" t="s">
        <v>416</v>
      </c>
      <c r="F34" s="670">
        <f t="shared" si="1"/>
        <v>0</v>
      </c>
      <c r="G34" s="673" t="s">
        <v>281</v>
      </c>
      <c r="H34" s="673" t="s">
        <v>412</v>
      </c>
      <c r="I34" s="657" t="s">
        <v>412</v>
      </c>
      <c r="J34" s="673" t="s">
        <v>412</v>
      </c>
      <c r="K34" s="673" t="s">
        <v>412</v>
      </c>
      <c r="L34" s="673" t="s">
        <v>412</v>
      </c>
      <c r="S34" s="672" t="s">
        <v>412</v>
      </c>
    </row>
    <row r="35" spans="1:19" s="281" customFormat="1" ht="21.65" customHeight="1">
      <c r="A35" s="668">
        <v>29</v>
      </c>
      <c r="B35" s="669" t="s">
        <v>417</v>
      </c>
      <c r="C35" s="669" t="s">
        <v>418</v>
      </c>
      <c r="D35" s="669" t="s">
        <v>419</v>
      </c>
      <c r="E35" s="669" t="s">
        <v>420</v>
      </c>
      <c r="F35" s="670">
        <f t="shared" si="1"/>
        <v>0.25</v>
      </c>
      <c r="G35" s="671" t="s">
        <v>281</v>
      </c>
      <c r="H35" s="671" t="s">
        <v>283</v>
      </c>
      <c r="I35" s="657" t="s">
        <v>284</v>
      </c>
      <c r="J35" s="671" t="s">
        <v>284</v>
      </c>
      <c r="K35" s="671" t="s">
        <v>285</v>
      </c>
      <c r="L35" s="671" t="s">
        <v>285</v>
      </c>
      <c r="S35" s="672" t="s">
        <v>284</v>
      </c>
    </row>
    <row r="36" spans="1:19" ht="22.5" hidden="1" customHeight="1">
      <c r="A36" s="674"/>
      <c r="B36" s="675" t="s">
        <v>421</v>
      </c>
      <c r="C36" s="675"/>
      <c r="D36" s="675"/>
      <c r="E36" s="675"/>
      <c r="F36" s="676">
        <f t="shared" si="1"/>
        <v>0.25</v>
      </c>
      <c r="G36" s="677"/>
      <c r="H36" s="678">
        <f>I36-0.25</f>
        <v>8.75</v>
      </c>
      <c r="I36" s="679">
        <v>9</v>
      </c>
      <c r="J36" s="679">
        <f>I36</f>
        <v>9</v>
      </c>
      <c r="K36" s="678">
        <f>J36+0.25</f>
        <v>9.25</v>
      </c>
      <c r="L36" s="678">
        <f>K36</f>
        <v>9.25</v>
      </c>
    </row>
    <row r="37" spans="1:19" hidden="1"/>
    <row r="38" spans="1:19" hidden="1"/>
    <row r="39" spans="1:19" hidden="1"/>
    <row r="40" spans="1:19" hidden="1"/>
  </sheetData>
  <mergeCells count="5">
    <mergeCell ref="A1:L1"/>
    <mergeCell ref="A2:L2"/>
    <mergeCell ref="K3:L3"/>
    <mergeCell ref="M18:M19"/>
    <mergeCell ref="B36:E36"/>
  </mergeCells>
  <dataValidations count="5">
    <dataValidation type="list" allowBlank="1" showInputMessage="1" showErrorMessage="1" sqref="B5" xr:uid="{9FC3B394-C209-47B3-98FA-0872FE5A2243}">
      <formula1>$M$3:$M$8</formula1>
    </dataValidation>
    <dataValidation type="list" allowBlank="1" showInputMessage="1" showErrorMessage="1" sqref="H3" xr:uid="{010D71F2-0092-4BA9-B7A4-CCAB9F51A91F}">
      <formula1>$U$4:$U$29</formula1>
    </dataValidation>
    <dataValidation type="list" allowBlank="1" showInputMessage="1" showErrorMessage="1" sqref="H4" xr:uid="{0D2A50B6-04E3-479B-A387-F7E56924F640}">
      <formula1>$S$3:$S$112</formula1>
    </dataValidation>
    <dataValidation type="list" allowBlank="1" showInputMessage="1" showErrorMessage="1" sqref="H5" xr:uid="{399091B2-7013-483C-9B90-1BD24E8E8EA8}">
      <formula1>$T$3:$T$5</formula1>
    </dataValidation>
    <dataValidation type="list" allowBlank="1" showInputMessage="1" showErrorMessage="1" sqref="K4" xr:uid="{07ED747E-BE73-47E5-8E72-9EC65924AE3B}">
      <formula1>$V$4:$V$5</formula1>
    </dataValidation>
  </dataValidations>
  <pageMargins left="0.7" right="0.7" top="0.75" bottom="0.75" header="0.3" footer="0.3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4892-FA61-4956-918F-58C3C9C97ADF}">
  <sheetPr>
    <pageSetUpPr fitToPage="1"/>
  </sheetPr>
  <dimension ref="A1:H62"/>
  <sheetViews>
    <sheetView view="pageBreakPreview" zoomScale="85" zoomScaleNormal="85" zoomScaleSheetLayoutView="85" zoomScalePageLayoutView="70" workbookViewId="0">
      <selection activeCell="K6" sqref="K6"/>
    </sheetView>
  </sheetViews>
  <sheetFormatPr defaultColWidth="9.90625" defaultRowHeight="15.5"/>
  <cols>
    <col min="1" max="1" width="5.453125" style="339" bestFit="1" customWidth="1"/>
    <col min="2" max="2" width="19.6328125" style="339" customWidth="1"/>
    <col min="3" max="3" width="10.54296875" style="339" customWidth="1"/>
    <col min="4" max="4" width="20" style="339" customWidth="1"/>
    <col min="5" max="5" width="2.36328125" style="339" customWidth="1"/>
    <col min="6" max="6" width="15.90625" style="339" customWidth="1"/>
    <col min="7" max="7" width="19.36328125" style="339" customWidth="1"/>
    <col min="8" max="8" width="45.54296875" style="339" customWidth="1"/>
    <col min="9" max="254" width="9.90625" style="339"/>
    <col min="255" max="255" width="3.90625" style="339" customWidth="1"/>
    <col min="256" max="257" width="9.54296875" style="339" customWidth="1"/>
    <col min="258" max="259" width="14.6328125" style="339" customWidth="1"/>
    <col min="260" max="260" width="0" style="339" hidden="1" customWidth="1"/>
    <col min="261" max="267" width="9.54296875" style="339" customWidth="1"/>
    <col min="268" max="510" width="9.90625" style="339"/>
    <col min="511" max="511" width="3.90625" style="339" customWidth="1"/>
    <col min="512" max="513" width="9.54296875" style="339" customWidth="1"/>
    <col min="514" max="515" width="14.6328125" style="339" customWidth="1"/>
    <col min="516" max="516" width="0" style="339" hidden="1" customWidth="1"/>
    <col min="517" max="523" width="9.54296875" style="339" customWidth="1"/>
    <col min="524" max="766" width="9.90625" style="339"/>
    <col min="767" max="767" width="3.90625" style="339" customWidth="1"/>
    <col min="768" max="769" width="9.54296875" style="339" customWidth="1"/>
    <col min="770" max="771" width="14.6328125" style="339" customWidth="1"/>
    <col min="772" max="772" width="0" style="339" hidden="1" customWidth="1"/>
    <col min="773" max="779" width="9.54296875" style="339" customWidth="1"/>
    <col min="780" max="1022" width="9.90625" style="339"/>
    <col min="1023" max="1023" width="3.90625" style="339" customWidth="1"/>
    <col min="1024" max="1025" width="9.54296875" style="339" customWidth="1"/>
    <col min="1026" max="1027" width="14.6328125" style="339" customWidth="1"/>
    <col min="1028" max="1028" width="0" style="339" hidden="1" customWidth="1"/>
    <col min="1029" max="1035" width="9.54296875" style="339" customWidth="1"/>
    <col min="1036" max="1278" width="9.90625" style="339"/>
    <col min="1279" max="1279" width="3.90625" style="339" customWidth="1"/>
    <col min="1280" max="1281" width="9.54296875" style="339" customWidth="1"/>
    <col min="1282" max="1283" width="14.6328125" style="339" customWidth="1"/>
    <col min="1284" max="1284" width="0" style="339" hidden="1" customWidth="1"/>
    <col min="1285" max="1291" width="9.54296875" style="339" customWidth="1"/>
    <col min="1292" max="1534" width="9.90625" style="339"/>
    <col min="1535" max="1535" width="3.90625" style="339" customWidth="1"/>
    <col min="1536" max="1537" width="9.54296875" style="339" customWidth="1"/>
    <col min="1538" max="1539" width="14.6328125" style="339" customWidth="1"/>
    <col min="1540" max="1540" width="0" style="339" hidden="1" customWidth="1"/>
    <col min="1541" max="1547" width="9.54296875" style="339" customWidth="1"/>
    <col min="1548" max="1790" width="9.90625" style="339"/>
    <col min="1791" max="1791" width="3.90625" style="339" customWidth="1"/>
    <col min="1792" max="1793" width="9.54296875" style="339" customWidth="1"/>
    <col min="1794" max="1795" width="14.6328125" style="339" customWidth="1"/>
    <col min="1796" max="1796" width="0" style="339" hidden="1" customWidth="1"/>
    <col min="1797" max="1803" width="9.54296875" style="339" customWidth="1"/>
    <col min="1804" max="2046" width="9.90625" style="339"/>
    <col min="2047" max="2047" width="3.90625" style="339" customWidth="1"/>
    <col min="2048" max="2049" width="9.54296875" style="339" customWidth="1"/>
    <col min="2050" max="2051" width="14.6328125" style="339" customWidth="1"/>
    <col min="2052" max="2052" width="0" style="339" hidden="1" customWidth="1"/>
    <col min="2053" max="2059" width="9.54296875" style="339" customWidth="1"/>
    <col min="2060" max="2302" width="9.90625" style="339"/>
    <col min="2303" max="2303" width="3.90625" style="339" customWidth="1"/>
    <col min="2304" max="2305" width="9.54296875" style="339" customWidth="1"/>
    <col min="2306" max="2307" width="14.6328125" style="339" customWidth="1"/>
    <col min="2308" max="2308" width="0" style="339" hidden="1" customWidth="1"/>
    <col min="2309" max="2315" width="9.54296875" style="339" customWidth="1"/>
    <col min="2316" max="2558" width="9.90625" style="339"/>
    <col min="2559" max="2559" width="3.90625" style="339" customWidth="1"/>
    <col min="2560" max="2561" width="9.54296875" style="339" customWidth="1"/>
    <col min="2562" max="2563" width="14.6328125" style="339" customWidth="1"/>
    <col min="2564" max="2564" width="0" style="339" hidden="1" customWidth="1"/>
    <col min="2565" max="2571" width="9.54296875" style="339" customWidth="1"/>
    <col min="2572" max="2814" width="9.90625" style="339"/>
    <col min="2815" max="2815" width="3.90625" style="339" customWidth="1"/>
    <col min="2816" max="2817" width="9.54296875" style="339" customWidth="1"/>
    <col min="2818" max="2819" width="14.6328125" style="339" customWidth="1"/>
    <col min="2820" max="2820" width="0" style="339" hidden="1" customWidth="1"/>
    <col min="2821" max="2827" width="9.54296875" style="339" customWidth="1"/>
    <col min="2828" max="3070" width="9.90625" style="339"/>
    <col min="3071" max="3071" width="3.90625" style="339" customWidth="1"/>
    <col min="3072" max="3073" width="9.54296875" style="339" customWidth="1"/>
    <col min="3074" max="3075" width="14.6328125" style="339" customWidth="1"/>
    <col min="3076" max="3076" width="0" style="339" hidden="1" customWidth="1"/>
    <col min="3077" max="3083" width="9.54296875" style="339" customWidth="1"/>
    <col min="3084" max="3326" width="9.90625" style="339"/>
    <col min="3327" max="3327" width="3.90625" style="339" customWidth="1"/>
    <col min="3328" max="3329" width="9.54296875" style="339" customWidth="1"/>
    <col min="3330" max="3331" width="14.6328125" style="339" customWidth="1"/>
    <col min="3332" max="3332" width="0" style="339" hidden="1" customWidth="1"/>
    <col min="3333" max="3339" width="9.54296875" style="339" customWidth="1"/>
    <col min="3340" max="3582" width="9.90625" style="339"/>
    <col min="3583" max="3583" width="3.90625" style="339" customWidth="1"/>
    <col min="3584" max="3585" width="9.54296875" style="339" customWidth="1"/>
    <col min="3586" max="3587" width="14.6328125" style="339" customWidth="1"/>
    <col min="3588" max="3588" width="0" style="339" hidden="1" customWidth="1"/>
    <col min="3589" max="3595" width="9.54296875" style="339" customWidth="1"/>
    <col min="3596" max="3838" width="9.90625" style="339"/>
    <col min="3839" max="3839" width="3.90625" style="339" customWidth="1"/>
    <col min="3840" max="3841" width="9.54296875" style="339" customWidth="1"/>
    <col min="3842" max="3843" width="14.6328125" style="339" customWidth="1"/>
    <col min="3844" max="3844" width="0" style="339" hidden="1" customWidth="1"/>
    <col min="3845" max="3851" width="9.54296875" style="339" customWidth="1"/>
    <col min="3852" max="4094" width="9.90625" style="339"/>
    <col min="4095" max="4095" width="3.90625" style="339" customWidth="1"/>
    <col min="4096" max="4097" width="9.54296875" style="339" customWidth="1"/>
    <col min="4098" max="4099" width="14.6328125" style="339" customWidth="1"/>
    <col min="4100" max="4100" width="0" style="339" hidden="1" customWidth="1"/>
    <col min="4101" max="4107" width="9.54296875" style="339" customWidth="1"/>
    <col min="4108" max="4350" width="9.90625" style="339"/>
    <col min="4351" max="4351" width="3.90625" style="339" customWidth="1"/>
    <col min="4352" max="4353" width="9.54296875" style="339" customWidth="1"/>
    <col min="4354" max="4355" width="14.6328125" style="339" customWidth="1"/>
    <col min="4356" max="4356" width="0" style="339" hidden="1" customWidth="1"/>
    <col min="4357" max="4363" width="9.54296875" style="339" customWidth="1"/>
    <col min="4364" max="4606" width="9.90625" style="339"/>
    <col min="4607" max="4607" width="3.90625" style="339" customWidth="1"/>
    <col min="4608" max="4609" width="9.54296875" style="339" customWidth="1"/>
    <col min="4610" max="4611" width="14.6328125" style="339" customWidth="1"/>
    <col min="4612" max="4612" width="0" style="339" hidden="1" customWidth="1"/>
    <col min="4613" max="4619" width="9.54296875" style="339" customWidth="1"/>
    <col min="4620" max="4862" width="9.90625" style="339"/>
    <col min="4863" max="4863" width="3.90625" style="339" customWidth="1"/>
    <col min="4864" max="4865" width="9.54296875" style="339" customWidth="1"/>
    <col min="4866" max="4867" width="14.6328125" style="339" customWidth="1"/>
    <col min="4868" max="4868" width="0" style="339" hidden="1" customWidth="1"/>
    <col min="4869" max="4875" width="9.54296875" style="339" customWidth="1"/>
    <col min="4876" max="5118" width="9.90625" style="339"/>
    <col min="5119" max="5119" width="3.90625" style="339" customWidth="1"/>
    <col min="5120" max="5121" width="9.54296875" style="339" customWidth="1"/>
    <col min="5122" max="5123" width="14.6328125" style="339" customWidth="1"/>
    <col min="5124" max="5124" width="0" style="339" hidden="1" customWidth="1"/>
    <col min="5125" max="5131" width="9.54296875" style="339" customWidth="1"/>
    <col min="5132" max="5374" width="9.90625" style="339"/>
    <col min="5375" max="5375" width="3.90625" style="339" customWidth="1"/>
    <col min="5376" max="5377" width="9.54296875" style="339" customWidth="1"/>
    <col min="5378" max="5379" width="14.6328125" style="339" customWidth="1"/>
    <col min="5380" max="5380" width="0" style="339" hidden="1" customWidth="1"/>
    <col min="5381" max="5387" width="9.54296875" style="339" customWidth="1"/>
    <col min="5388" max="5630" width="9.90625" style="339"/>
    <col min="5631" max="5631" width="3.90625" style="339" customWidth="1"/>
    <col min="5632" max="5633" width="9.54296875" style="339" customWidth="1"/>
    <col min="5634" max="5635" width="14.6328125" style="339" customWidth="1"/>
    <col min="5636" max="5636" width="0" style="339" hidden="1" customWidth="1"/>
    <col min="5637" max="5643" width="9.54296875" style="339" customWidth="1"/>
    <col min="5644" max="5886" width="9.90625" style="339"/>
    <col min="5887" max="5887" width="3.90625" style="339" customWidth="1"/>
    <col min="5888" max="5889" width="9.54296875" style="339" customWidth="1"/>
    <col min="5890" max="5891" width="14.6328125" style="339" customWidth="1"/>
    <col min="5892" max="5892" width="0" style="339" hidden="1" customWidth="1"/>
    <col min="5893" max="5899" width="9.54296875" style="339" customWidth="1"/>
    <col min="5900" max="6142" width="9.90625" style="339"/>
    <col min="6143" max="6143" width="3.90625" style="339" customWidth="1"/>
    <col min="6144" max="6145" width="9.54296875" style="339" customWidth="1"/>
    <col min="6146" max="6147" width="14.6328125" style="339" customWidth="1"/>
    <col min="6148" max="6148" width="0" style="339" hidden="1" customWidth="1"/>
    <col min="6149" max="6155" width="9.54296875" style="339" customWidth="1"/>
    <col min="6156" max="6398" width="9.90625" style="339"/>
    <col min="6399" max="6399" width="3.90625" style="339" customWidth="1"/>
    <col min="6400" max="6401" width="9.54296875" style="339" customWidth="1"/>
    <col min="6402" max="6403" width="14.6328125" style="339" customWidth="1"/>
    <col min="6404" max="6404" width="0" style="339" hidden="1" customWidth="1"/>
    <col min="6405" max="6411" width="9.54296875" style="339" customWidth="1"/>
    <col min="6412" max="6654" width="9.90625" style="339"/>
    <col min="6655" max="6655" width="3.90625" style="339" customWidth="1"/>
    <col min="6656" max="6657" width="9.54296875" style="339" customWidth="1"/>
    <col min="6658" max="6659" width="14.6328125" style="339" customWidth="1"/>
    <col min="6660" max="6660" width="0" style="339" hidden="1" customWidth="1"/>
    <col min="6661" max="6667" width="9.54296875" style="339" customWidth="1"/>
    <col min="6668" max="6910" width="9.90625" style="339"/>
    <col min="6911" max="6911" width="3.90625" style="339" customWidth="1"/>
    <col min="6912" max="6913" width="9.54296875" style="339" customWidth="1"/>
    <col min="6914" max="6915" width="14.6328125" style="339" customWidth="1"/>
    <col min="6916" max="6916" width="0" style="339" hidden="1" customWidth="1"/>
    <col min="6917" max="6923" width="9.54296875" style="339" customWidth="1"/>
    <col min="6924" max="7166" width="9.90625" style="339"/>
    <col min="7167" max="7167" width="3.90625" style="339" customWidth="1"/>
    <col min="7168" max="7169" width="9.54296875" style="339" customWidth="1"/>
    <col min="7170" max="7171" width="14.6328125" style="339" customWidth="1"/>
    <col min="7172" max="7172" width="0" style="339" hidden="1" customWidth="1"/>
    <col min="7173" max="7179" width="9.54296875" style="339" customWidth="1"/>
    <col min="7180" max="7422" width="9.90625" style="339"/>
    <col min="7423" max="7423" width="3.90625" style="339" customWidth="1"/>
    <col min="7424" max="7425" width="9.54296875" style="339" customWidth="1"/>
    <col min="7426" max="7427" width="14.6328125" style="339" customWidth="1"/>
    <col min="7428" max="7428" width="0" style="339" hidden="1" customWidth="1"/>
    <col min="7429" max="7435" width="9.54296875" style="339" customWidth="1"/>
    <col min="7436" max="7678" width="9.90625" style="339"/>
    <col min="7679" max="7679" width="3.90625" style="339" customWidth="1"/>
    <col min="7680" max="7681" width="9.54296875" style="339" customWidth="1"/>
    <col min="7682" max="7683" width="14.6328125" style="339" customWidth="1"/>
    <col min="7684" max="7684" width="0" style="339" hidden="1" customWidth="1"/>
    <col min="7685" max="7691" width="9.54296875" style="339" customWidth="1"/>
    <col min="7692" max="7934" width="9.90625" style="339"/>
    <col min="7935" max="7935" width="3.90625" style="339" customWidth="1"/>
    <col min="7936" max="7937" width="9.54296875" style="339" customWidth="1"/>
    <col min="7938" max="7939" width="14.6328125" style="339" customWidth="1"/>
    <col min="7940" max="7940" width="0" style="339" hidden="1" customWidth="1"/>
    <col min="7941" max="7947" width="9.54296875" style="339" customWidth="1"/>
    <col min="7948" max="8190" width="9.90625" style="339"/>
    <col min="8191" max="8191" width="3.90625" style="339" customWidth="1"/>
    <col min="8192" max="8193" width="9.54296875" style="339" customWidth="1"/>
    <col min="8194" max="8195" width="14.6328125" style="339" customWidth="1"/>
    <col min="8196" max="8196" width="0" style="339" hidden="1" customWidth="1"/>
    <col min="8197" max="8203" width="9.54296875" style="339" customWidth="1"/>
    <col min="8204" max="8446" width="9.90625" style="339"/>
    <col min="8447" max="8447" width="3.90625" style="339" customWidth="1"/>
    <col min="8448" max="8449" width="9.54296875" style="339" customWidth="1"/>
    <col min="8450" max="8451" width="14.6328125" style="339" customWidth="1"/>
    <col min="8452" max="8452" width="0" style="339" hidden="1" customWidth="1"/>
    <col min="8453" max="8459" width="9.54296875" style="339" customWidth="1"/>
    <col min="8460" max="8702" width="9.90625" style="339"/>
    <col min="8703" max="8703" width="3.90625" style="339" customWidth="1"/>
    <col min="8704" max="8705" width="9.54296875" style="339" customWidth="1"/>
    <col min="8706" max="8707" width="14.6328125" style="339" customWidth="1"/>
    <col min="8708" max="8708" width="0" style="339" hidden="1" customWidth="1"/>
    <col min="8709" max="8715" width="9.54296875" style="339" customWidth="1"/>
    <col min="8716" max="8958" width="9.90625" style="339"/>
    <col min="8959" max="8959" width="3.90625" style="339" customWidth="1"/>
    <col min="8960" max="8961" width="9.54296875" style="339" customWidth="1"/>
    <col min="8962" max="8963" width="14.6328125" style="339" customWidth="1"/>
    <col min="8964" max="8964" width="0" style="339" hidden="1" customWidth="1"/>
    <col min="8965" max="8971" width="9.54296875" style="339" customWidth="1"/>
    <col min="8972" max="9214" width="9.90625" style="339"/>
    <col min="9215" max="9215" width="3.90625" style="339" customWidth="1"/>
    <col min="9216" max="9217" width="9.54296875" style="339" customWidth="1"/>
    <col min="9218" max="9219" width="14.6328125" style="339" customWidth="1"/>
    <col min="9220" max="9220" width="0" style="339" hidden="1" customWidth="1"/>
    <col min="9221" max="9227" width="9.54296875" style="339" customWidth="1"/>
    <col min="9228" max="9470" width="9.90625" style="339"/>
    <col min="9471" max="9471" width="3.90625" style="339" customWidth="1"/>
    <col min="9472" max="9473" width="9.54296875" style="339" customWidth="1"/>
    <col min="9474" max="9475" width="14.6328125" style="339" customWidth="1"/>
    <col min="9476" max="9476" width="0" style="339" hidden="1" customWidth="1"/>
    <col min="9477" max="9483" width="9.54296875" style="339" customWidth="1"/>
    <col min="9484" max="9726" width="9.90625" style="339"/>
    <col min="9727" max="9727" width="3.90625" style="339" customWidth="1"/>
    <col min="9728" max="9729" width="9.54296875" style="339" customWidth="1"/>
    <col min="9730" max="9731" width="14.6328125" style="339" customWidth="1"/>
    <col min="9732" max="9732" width="0" style="339" hidden="1" customWidth="1"/>
    <col min="9733" max="9739" width="9.54296875" style="339" customWidth="1"/>
    <col min="9740" max="9982" width="9.90625" style="339"/>
    <col min="9983" max="9983" width="3.90625" style="339" customWidth="1"/>
    <col min="9984" max="9985" width="9.54296875" style="339" customWidth="1"/>
    <col min="9986" max="9987" width="14.6328125" style="339" customWidth="1"/>
    <col min="9988" max="9988" width="0" style="339" hidden="1" customWidth="1"/>
    <col min="9989" max="9995" width="9.54296875" style="339" customWidth="1"/>
    <col min="9996" max="10238" width="9.90625" style="339"/>
    <col min="10239" max="10239" width="3.90625" style="339" customWidth="1"/>
    <col min="10240" max="10241" width="9.54296875" style="339" customWidth="1"/>
    <col min="10242" max="10243" width="14.6328125" style="339" customWidth="1"/>
    <col min="10244" max="10244" width="0" style="339" hidden="1" customWidth="1"/>
    <col min="10245" max="10251" width="9.54296875" style="339" customWidth="1"/>
    <col min="10252" max="10494" width="9.90625" style="339"/>
    <col min="10495" max="10495" width="3.90625" style="339" customWidth="1"/>
    <col min="10496" max="10497" width="9.54296875" style="339" customWidth="1"/>
    <col min="10498" max="10499" width="14.6328125" style="339" customWidth="1"/>
    <col min="10500" max="10500" width="0" style="339" hidden="1" customWidth="1"/>
    <col min="10501" max="10507" width="9.54296875" style="339" customWidth="1"/>
    <col min="10508" max="10750" width="9.90625" style="339"/>
    <col min="10751" max="10751" width="3.90625" style="339" customWidth="1"/>
    <col min="10752" max="10753" width="9.54296875" style="339" customWidth="1"/>
    <col min="10754" max="10755" width="14.6328125" style="339" customWidth="1"/>
    <col min="10756" max="10756" width="0" style="339" hidden="1" customWidth="1"/>
    <col min="10757" max="10763" width="9.54296875" style="339" customWidth="1"/>
    <col min="10764" max="11006" width="9.90625" style="339"/>
    <col min="11007" max="11007" width="3.90625" style="339" customWidth="1"/>
    <col min="11008" max="11009" width="9.54296875" style="339" customWidth="1"/>
    <col min="11010" max="11011" width="14.6328125" style="339" customWidth="1"/>
    <col min="11012" max="11012" width="0" style="339" hidden="1" customWidth="1"/>
    <col min="11013" max="11019" width="9.54296875" style="339" customWidth="1"/>
    <col min="11020" max="11262" width="9.90625" style="339"/>
    <col min="11263" max="11263" width="3.90625" style="339" customWidth="1"/>
    <col min="11264" max="11265" width="9.54296875" style="339" customWidth="1"/>
    <col min="11266" max="11267" width="14.6328125" style="339" customWidth="1"/>
    <col min="11268" max="11268" width="0" style="339" hidden="1" customWidth="1"/>
    <col min="11269" max="11275" width="9.54296875" style="339" customWidth="1"/>
    <col min="11276" max="11518" width="9.90625" style="339"/>
    <col min="11519" max="11519" width="3.90625" style="339" customWidth="1"/>
    <col min="11520" max="11521" width="9.54296875" style="339" customWidth="1"/>
    <col min="11522" max="11523" width="14.6328125" style="339" customWidth="1"/>
    <col min="11524" max="11524" width="0" style="339" hidden="1" customWidth="1"/>
    <col min="11525" max="11531" width="9.54296875" style="339" customWidth="1"/>
    <col min="11532" max="11774" width="9.90625" style="339"/>
    <col min="11775" max="11775" width="3.90625" style="339" customWidth="1"/>
    <col min="11776" max="11777" width="9.54296875" style="339" customWidth="1"/>
    <col min="11778" max="11779" width="14.6328125" style="339" customWidth="1"/>
    <col min="11780" max="11780" width="0" style="339" hidden="1" customWidth="1"/>
    <col min="11781" max="11787" width="9.54296875" style="339" customWidth="1"/>
    <col min="11788" max="12030" width="9.90625" style="339"/>
    <col min="12031" max="12031" width="3.90625" style="339" customWidth="1"/>
    <col min="12032" max="12033" width="9.54296875" style="339" customWidth="1"/>
    <col min="12034" max="12035" width="14.6328125" style="339" customWidth="1"/>
    <col min="12036" max="12036" width="0" style="339" hidden="1" customWidth="1"/>
    <col min="12037" max="12043" width="9.54296875" style="339" customWidth="1"/>
    <col min="12044" max="12286" width="9.90625" style="339"/>
    <col min="12287" max="12287" width="3.90625" style="339" customWidth="1"/>
    <col min="12288" max="12289" width="9.54296875" style="339" customWidth="1"/>
    <col min="12290" max="12291" width="14.6328125" style="339" customWidth="1"/>
    <col min="12292" max="12292" width="0" style="339" hidden="1" customWidth="1"/>
    <col min="12293" max="12299" width="9.54296875" style="339" customWidth="1"/>
    <col min="12300" max="12542" width="9.90625" style="339"/>
    <col min="12543" max="12543" width="3.90625" style="339" customWidth="1"/>
    <col min="12544" max="12545" width="9.54296875" style="339" customWidth="1"/>
    <col min="12546" max="12547" width="14.6328125" style="339" customWidth="1"/>
    <col min="12548" max="12548" width="0" style="339" hidden="1" customWidth="1"/>
    <col min="12549" max="12555" width="9.54296875" style="339" customWidth="1"/>
    <col min="12556" max="12798" width="9.90625" style="339"/>
    <col min="12799" max="12799" width="3.90625" style="339" customWidth="1"/>
    <col min="12800" max="12801" width="9.54296875" style="339" customWidth="1"/>
    <col min="12802" max="12803" width="14.6328125" style="339" customWidth="1"/>
    <col min="12804" max="12804" width="0" style="339" hidden="1" customWidth="1"/>
    <col min="12805" max="12811" width="9.54296875" style="339" customWidth="1"/>
    <col min="12812" max="13054" width="9.90625" style="339"/>
    <col min="13055" max="13055" width="3.90625" style="339" customWidth="1"/>
    <col min="13056" max="13057" width="9.54296875" style="339" customWidth="1"/>
    <col min="13058" max="13059" width="14.6328125" style="339" customWidth="1"/>
    <col min="13060" max="13060" width="0" style="339" hidden="1" customWidth="1"/>
    <col min="13061" max="13067" width="9.54296875" style="339" customWidth="1"/>
    <col min="13068" max="13310" width="9.90625" style="339"/>
    <col min="13311" max="13311" width="3.90625" style="339" customWidth="1"/>
    <col min="13312" max="13313" width="9.54296875" style="339" customWidth="1"/>
    <col min="13314" max="13315" width="14.6328125" style="339" customWidth="1"/>
    <col min="13316" max="13316" width="0" style="339" hidden="1" customWidth="1"/>
    <col min="13317" max="13323" width="9.54296875" style="339" customWidth="1"/>
    <col min="13324" max="13566" width="9.90625" style="339"/>
    <col min="13567" max="13567" width="3.90625" style="339" customWidth="1"/>
    <col min="13568" max="13569" width="9.54296875" style="339" customWidth="1"/>
    <col min="13570" max="13571" width="14.6328125" style="339" customWidth="1"/>
    <col min="13572" max="13572" width="0" style="339" hidden="1" customWidth="1"/>
    <col min="13573" max="13579" width="9.54296875" style="339" customWidth="1"/>
    <col min="13580" max="13822" width="9.90625" style="339"/>
    <col min="13823" max="13823" width="3.90625" style="339" customWidth="1"/>
    <col min="13824" max="13825" width="9.54296875" style="339" customWidth="1"/>
    <col min="13826" max="13827" width="14.6328125" style="339" customWidth="1"/>
    <col min="13828" max="13828" width="0" style="339" hidden="1" customWidth="1"/>
    <col min="13829" max="13835" width="9.54296875" style="339" customWidth="1"/>
    <col min="13836" max="14078" width="9.90625" style="339"/>
    <col min="14079" max="14079" width="3.90625" style="339" customWidth="1"/>
    <col min="14080" max="14081" width="9.54296875" style="339" customWidth="1"/>
    <col min="14082" max="14083" width="14.6328125" style="339" customWidth="1"/>
    <col min="14084" max="14084" width="0" style="339" hidden="1" customWidth="1"/>
    <col min="14085" max="14091" width="9.54296875" style="339" customWidth="1"/>
    <col min="14092" max="14334" width="9.90625" style="339"/>
    <col min="14335" max="14335" width="3.90625" style="339" customWidth="1"/>
    <col min="14336" max="14337" width="9.54296875" style="339" customWidth="1"/>
    <col min="14338" max="14339" width="14.6328125" style="339" customWidth="1"/>
    <col min="14340" max="14340" width="0" style="339" hidden="1" customWidth="1"/>
    <col min="14341" max="14347" width="9.54296875" style="339" customWidth="1"/>
    <col min="14348" max="14590" width="9.90625" style="339"/>
    <col min="14591" max="14591" width="3.90625" style="339" customWidth="1"/>
    <col min="14592" max="14593" width="9.54296875" style="339" customWidth="1"/>
    <col min="14594" max="14595" width="14.6328125" style="339" customWidth="1"/>
    <col min="14596" max="14596" width="0" style="339" hidden="1" customWidth="1"/>
    <col min="14597" max="14603" width="9.54296875" style="339" customWidth="1"/>
    <col min="14604" max="14846" width="9.90625" style="339"/>
    <col min="14847" max="14847" width="3.90625" style="339" customWidth="1"/>
    <col min="14848" max="14849" width="9.54296875" style="339" customWidth="1"/>
    <col min="14850" max="14851" width="14.6328125" style="339" customWidth="1"/>
    <col min="14852" max="14852" width="0" style="339" hidden="1" customWidth="1"/>
    <col min="14853" max="14859" width="9.54296875" style="339" customWidth="1"/>
    <col min="14860" max="15102" width="9.90625" style="339"/>
    <col min="15103" max="15103" width="3.90625" style="339" customWidth="1"/>
    <col min="15104" max="15105" width="9.54296875" style="339" customWidth="1"/>
    <col min="15106" max="15107" width="14.6328125" style="339" customWidth="1"/>
    <col min="15108" max="15108" width="0" style="339" hidden="1" customWidth="1"/>
    <col min="15109" max="15115" width="9.54296875" style="339" customWidth="1"/>
    <col min="15116" max="15358" width="9.90625" style="339"/>
    <col min="15359" max="15359" width="3.90625" style="339" customWidth="1"/>
    <col min="15360" max="15361" width="9.54296875" style="339" customWidth="1"/>
    <col min="15362" max="15363" width="14.6328125" style="339" customWidth="1"/>
    <col min="15364" max="15364" width="0" style="339" hidden="1" customWidth="1"/>
    <col min="15365" max="15371" width="9.54296875" style="339" customWidth="1"/>
    <col min="15372" max="15614" width="9.90625" style="339"/>
    <col min="15615" max="15615" width="3.90625" style="339" customWidth="1"/>
    <col min="15616" max="15617" width="9.54296875" style="339" customWidth="1"/>
    <col min="15618" max="15619" width="14.6328125" style="339" customWidth="1"/>
    <col min="15620" max="15620" width="0" style="339" hidden="1" customWidth="1"/>
    <col min="15621" max="15627" width="9.54296875" style="339" customWidth="1"/>
    <col min="15628" max="15870" width="9.90625" style="339"/>
    <col min="15871" max="15871" width="3.90625" style="339" customWidth="1"/>
    <col min="15872" max="15873" width="9.54296875" style="339" customWidth="1"/>
    <col min="15874" max="15875" width="14.6328125" style="339" customWidth="1"/>
    <col min="15876" max="15876" width="0" style="339" hidden="1" customWidth="1"/>
    <col min="15877" max="15883" width="9.54296875" style="339" customWidth="1"/>
    <col min="15884" max="16126" width="9.90625" style="339"/>
    <col min="16127" max="16127" width="3.90625" style="339" customWidth="1"/>
    <col min="16128" max="16129" width="9.54296875" style="339" customWidth="1"/>
    <col min="16130" max="16131" width="14.6328125" style="339" customWidth="1"/>
    <col min="16132" max="16132" width="0" style="339" hidden="1" customWidth="1"/>
    <col min="16133" max="16139" width="9.54296875" style="339" customWidth="1"/>
    <col min="16140" max="16384" width="9.90625" style="339"/>
  </cols>
  <sheetData>
    <row r="1" spans="1:8" s="320" customFormat="1" ht="12.75" customHeight="1">
      <c r="B1"/>
      <c r="C1"/>
      <c r="D1"/>
      <c r="E1"/>
      <c r="F1" s="321" t="s">
        <v>73</v>
      </c>
      <c r="G1" s="322" t="s">
        <v>486</v>
      </c>
      <c r="H1"/>
    </row>
    <row r="2" spans="1:8" s="320" customFormat="1" ht="12.75" customHeight="1">
      <c r="B2"/>
      <c r="C2"/>
      <c r="D2"/>
      <c r="E2"/>
      <c r="F2" s="321" t="s">
        <v>75</v>
      </c>
      <c r="G2" s="323" t="s">
        <v>487</v>
      </c>
      <c r="H2"/>
    </row>
    <row r="3" spans="1:8" s="320" customFormat="1" ht="12.75" customHeight="1" thickBot="1">
      <c r="B3"/>
      <c r="C3"/>
      <c r="D3"/>
      <c r="E3"/>
      <c r="F3" s="321" t="s">
        <v>77</v>
      </c>
      <c r="G3" s="324" t="s">
        <v>488</v>
      </c>
      <c r="H3"/>
    </row>
    <row r="4" spans="1:8" s="320" customFormat="1" ht="17.25" customHeight="1" thickBot="1">
      <c r="A4" s="325"/>
      <c r="B4" s="637" t="s">
        <v>489</v>
      </c>
      <c r="C4" s="637"/>
      <c r="D4" s="327">
        <v>45310</v>
      </c>
      <c r="E4"/>
      <c r="F4"/>
      <c r="G4"/>
      <c r="H4"/>
    </row>
    <row r="5" spans="1:8" s="320" customFormat="1" ht="3.9" customHeight="1" thickBot="1">
      <c r="A5" s="325"/>
      <c r="B5" s="638"/>
      <c r="C5" s="638"/>
      <c r="D5" s="328"/>
      <c r="E5"/>
      <c r="F5" s="325"/>
      <c r="G5" s="325"/>
      <c r="H5"/>
    </row>
    <row r="6" spans="1:8" s="320" customFormat="1" ht="17.25" customHeight="1" thickBot="1">
      <c r="A6" s="325"/>
      <c r="B6" s="637" t="s">
        <v>490</v>
      </c>
      <c r="C6" s="637"/>
      <c r="D6" s="329" t="s">
        <v>198</v>
      </c>
      <c r="E6"/>
      <c r="F6" s="326" t="s">
        <v>491</v>
      </c>
      <c r="G6" s="329" t="s">
        <v>426</v>
      </c>
      <c r="H6"/>
    </row>
    <row r="7" spans="1:8" s="320" customFormat="1" ht="3.9" customHeight="1" thickBot="1">
      <c r="A7" s="325"/>
      <c r="B7" s="639"/>
      <c r="C7" s="639"/>
      <c r="D7" s="328"/>
      <c r="E7"/>
      <c r="F7" s="330"/>
      <c r="G7" s="331"/>
      <c r="H7"/>
    </row>
    <row r="8" spans="1:8" s="320" customFormat="1" ht="17.25" customHeight="1" thickBot="1">
      <c r="A8" s="325"/>
      <c r="B8" s="637" t="s">
        <v>492</v>
      </c>
      <c r="C8" s="637"/>
      <c r="D8" s="329" t="str">
        <f>'1. CUTTING DOCKET'!D7</f>
        <v>H06-JK01W</v>
      </c>
      <c r="E8" s="332"/>
      <c r="F8" s="326" t="s">
        <v>493</v>
      </c>
      <c r="G8" s="329" t="s">
        <v>214</v>
      </c>
      <c r="H8"/>
    </row>
    <row r="9" spans="1:8" s="320" customFormat="1" ht="9" customHeight="1" thickBot="1">
      <c r="B9" s="333"/>
      <c r="C9" s="333"/>
      <c r="D9" s="333"/>
      <c r="F9" s="333"/>
      <c r="G9" s="333"/>
    </row>
    <row r="10" spans="1:8" s="331" customFormat="1" ht="33.75" customHeight="1" thickBot="1">
      <c r="A10" s="334" t="s">
        <v>494</v>
      </c>
      <c r="B10" s="334" t="s">
        <v>495</v>
      </c>
      <c r="C10" s="636" t="s">
        <v>496</v>
      </c>
      <c r="D10" s="636"/>
      <c r="E10" s="636"/>
      <c r="F10" s="636"/>
      <c r="G10" s="335" t="s">
        <v>497</v>
      </c>
      <c r="H10" s="335" t="s">
        <v>498</v>
      </c>
    </row>
    <row r="11" spans="1:8" s="320" customFormat="1" ht="106.75" customHeight="1" thickBot="1">
      <c r="A11" s="642">
        <v>1</v>
      </c>
      <c r="B11" s="337" t="s">
        <v>499</v>
      </c>
      <c r="C11" s="643" t="str">
        <f>'1. CUTTING DOCKET'!G5</f>
        <v>TÁC NGHIỆP MẪU SMS+ SIZE SET: 
THAM KHẢO CÁCH MAY THEO ÁO MẪU PHOTOSHOOT MÃ H06-JK01W MÀU BLACK CHUYỂN KÈM TÁC NGHIỆP</v>
      </c>
      <c r="D11" s="643"/>
      <c r="E11" s="643"/>
      <c r="F11" s="643"/>
      <c r="G11" s="642"/>
      <c r="H11" s="336"/>
    </row>
    <row r="12" spans="1:8" s="320" customFormat="1" ht="106.75" customHeight="1" thickBot="1">
      <c r="A12" s="642"/>
      <c r="B12" s="337" t="s">
        <v>500</v>
      </c>
      <c r="C12" s="644"/>
      <c r="D12" s="644"/>
      <c r="E12" s="644"/>
      <c r="F12" s="644"/>
      <c r="G12" s="642"/>
      <c r="H12" s="336"/>
    </row>
    <row r="13" spans="1:8" s="320" customFormat="1" ht="106.75" customHeight="1" thickBot="1">
      <c r="A13" s="336">
        <v>2</v>
      </c>
      <c r="B13" s="337" t="s">
        <v>501</v>
      </c>
      <c r="C13" s="640"/>
      <c r="D13" s="640"/>
      <c r="E13" s="640"/>
      <c r="F13" s="640"/>
      <c r="G13" s="336"/>
      <c r="H13" s="336"/>
    </row>
    <row r="14" spans="1:8" s="320" customFormat="1" ht="106.75" customHeight="1" thickBot="1">
      <c r="A14" s="336">
        <v>3</v>
      </c>
      <c r="B14" s="337" t="s">
        <v>502</v>
      </c>
      <c r="C14" s="640"/>
      <c r="D14" s="640"/>
      <c r="E14" s="640"/>
      <c r="F14" s="640"/>
      <c r="G14" s="336"/>
      <c r="H14" s="336"/>
    </row>
    <row r="15" spans="1:8" s="320" customFormat="1" ht="106.75" customHeight="1" thickBot="1">
      <c r="A15" s="336">
        <v>4</v>
      </c>
      <c r="B15" s="337" t="s">
        <v>503</v>
      </c>
      <c r="C15" s="640"/>
      <c r="D15" s="640"/>
      <c r="E15" s="640"/>
      <c r="F15" s="640"/>
      <c r="G15" s="336"/>
      <c r="H15" s="336"/>
    </row>
    <row r="16" spans="1:8" s="320" customFormat="1" ht="106.75" customHeight="1" thickBot="1">
      <c r="A16" s="336">
        <v>5</v>
      </c>
      <c r="B16" s="337" t="s">
        <v>504</v>
      </c>
      <c r="C16" s="640"/>
      <c r="D16" s="640"/>
      <c r="E16" s="640"/>
      <c r="F16" s="640"/>
      <c r="G16" s="336"/>
      <c r="H16" s="336"/>
    </row>
    <row r="17" spans="1:8" ht="12" customHeight="1">
      <c r="A17" s="331"/>
      <c r="B17" s="331"/>
      <c r="C17" s="338"/>
      <c r="D17" s="338"/>
      <c r="E17" s="338"/>
      <c r="F17" s="338"/>
      <c r="G17" s="331"/>
      <c r="H17" s="331"/>
    </row>
    <row r="18" spans="1:8" ht="34.5" customHeight="1">
      <c r="A18" s="331"/>
      <c r="B18" s="641" t="s">
        <v>505</v>
      </c>
      <c r="C18" s="641"/>
      <c r="D18" s="641"/>
      <c r="E18" s="338"/>
      <c r="F18" s="338"/>
      <c r="G18" s="641" t="s">
        <v>506</v>
      </c>
      <c r="H18" s="641"/>
    </row>
    <row r="19" spans="1:8" ht="39.9" customHeight="1">
      <c r="A19" s="331"/>
      <c r="B19" s="340"/>
      <c r="C19" s="340"/>
      <c r="D19" s="340"/>
      <c r="E19" s="340"/>
      <c r="F19" s="320"/>
      <c r="G19" s="340"/>
      <c r="H19" s="340"/>
    </row>
    <row r="20" spans="1:8" ht="39.9" customHeight="1">
      <c r="A20" s="325"/>
      <c r="B20" s="341"/>
      <c r="C20" s="341"/>
      <c r="D20" s="341"/>
      <c r="E20" s="341"/>
      <c r="F20" s="341"/>
      <c r="G20" s="341"/>
      <c r="H20" s="341"/>
    </row>
    <row r="21" spans="1:8" ht="39.9" customHeight="1">
      <c r="A21" s="325"/>
      <c r="B21" s="341"/>
      <c r="C21" s="341"/>
      <c r="D21" s="341"/>
      <c r="E21" s="341"/>
      <c r="F21" s="341"/>
      <c r="G21" s="341"/>
      <c r="H21" s="341"/>
    </row>
    <row r="22" spans="1:8" ht="39.9" customHeight="1">
      <c r="A22" s="325"/>
      <c r="B22" s="341"/>
      <c r="C22" s="341"/>
      <c r="D22" s="341"/>
      <c r="E22" s="341"/>
      <c r="F22" s="341"/>
      <c r="G22" s="341"/>
      <c r="H22" s="341"/>
    </row>
    <row r="23" spans="1:8" ht="39.9" customHeight="1">
      <c r="A23" s="325"/>
      <c r="B23" s="341"/>
      <c r="C23" s="341"/>
      <c r="D23" s="341"/>
      <c r="E23" s="341"/>
      <c r="F23" s="341"/>
      <c r="G23" s="341"/>
      <c r="H23" s="341"/>
    </row>
    <row r="24" spans="1:8" ht="39.9" customHeight="1">
      <c r="A24" s="325"/>
      <c r="B24" s="341"/>
      <c r="C24" s="341"/>
      <c r="D24" s="341"/>
      <c r="E24" s="341"/>
      <c r="F24" s="341"/>
      <c r="G24" s="341"/>
      <c r="H24" s="341"/>
    </row>
    <row r="25" spans="1:8" ht="39.9" customHeight="1">
      <c r="A25" s="325"/>
      <c r="B25" s="341"/>
      <c r="C25" s="341"/>
      <c r="D25" s="341"/>
      <c r="E25" s="341"/>
      <c r="F25" s="341"/>
      <c r="G25" s="341"/>
      <c r="H25" s="341"/>
    </row>
    <row r="26" spans="1:8" ht="39.9" customHeight="1">
      <c r="A26" s="325"/>
      <c r="B26" s="341"/>
      <c r="C26" s="341"/>
      <c r="D26" s="341"/>
      <c r="E26" s="341"/>
      <c r="F26" s="341"/>
      <c r="G26" s="341"/>
      <c r="H26" s="341"/>
    </row>
    <row r="27" spans="1:8" ht="39.9" customHeight="1">
      <c r="A27" s="325"/>
      <c r="B27" s="341"/>
      <c r="C27" s="341"/>
      <c r="D27" s="341"/>
      <c r="E27" s="341"/>
      <c r="F27" s="341"/>
      <c r="G27" s="341"/>
      <c r="H27" s="341"/>
    </row>
    <row r="28" spans="1:8" ht="39.9" customHeight="1">
      <c r="A28" s="325"/>
      <c r="B28" s="341"/>
      <c r="C28" s="341"/>
      <c r="D28" s="341"/>
      <c r="E28" s="341"/>
      <c r="F28" s="341"/>
      <c r="G28" s="341"/>
      <c r="H28" s="341"/>
    </row>
    <row r="29" spans="1:8" ht="39.9" customHeight="1">
      <c r="A29" s="325"/>
      <c r="B29" s="341"/>
      <c r="C29" s="341"/>
      <c r="D29" s="341"/>
      <c r="E29" s="341"/>
      <c r="F29" s="341"/>
      <c r="G29" s="341"/>
      <c r="H29" s="341"/>
    </row>
    <row r="30" spans="1:8" ht="39.9" customHeight="1">
      <c r="A30" s="325"/>
      <c r="B30" s="341"/>
      <c r="C30" s="341"/>
      <c r="D30" s="341"/>
      <c r="E30" s="341"/>
      <c r="F30" s="341"/>
      <c r="G30" s="341"/>
      <c r="H30" s="341"/>
    </row>
    <row r="31" spans="1:8" ht="39.9" customHeight="1">
      <c r="A31" s="325"/>
      <c r="B31" s="341"/>
      <c r="C31" s="341"/>
      <c r="D31" s="341"/>
      <c r="E31" s="341"/>
      <c r="F31" s="341"/>
      <c r="G31" s="341"/>
      <c r="H31" s="341"/>
    </row>
    <row r="32" spans="1:8" ht="39.9" customHeight="1">
      <c r="A32" s="325"/>
      <c r="B32" s="341"/>
      <c r="C32" s="341"/>
      <c r="D32" s="341"/>
      <c r="E32" s="341"/>
      <c r="F32" s="341"/>
      <c r="G32" s="341"/>
      <c r="H32" s="341"/>
    </row>
    <row r="33" spans="1:8" ht="39.9" customHeight="1">
      <c r="A33" s="325"/>
      <c r="B33" s="341"/>
      <c r="C33" s="341"/>
      <c r="D33" s="341"/>
      <c r="E33" s="341"/>
      <c r="F33" s="341"/>
      <c r="G33" s="341"/>
      <c r="H33" s="341"/>
    </row>
    <row r="34" spans="1:8" ht="39.9" customHeight="1">
      <c r="A34" s="325"/>
      <c r="B34" s="341"/>
      <c r="C34" s="341"/>
      <c r="D34" s="341"/>
      <c r="E34" s="341"/>
      <c r="F34" s="341"/>
      <c r="G34" s="341"/>
      <c r="H34" s="341"/>
    </row>
    <row r="35" spans="1:8" ht="39.9" customHeight="1">
      <c r="A35" s="325"/>
      <c r="B35" s="341"/>
      <c r="C35" s="341"/>
      <c r="D35" s="341"/>
      <c r="E35" s="341"/>
      <c r="F35" s="341"/>
      <c r="G35" s="341"/>
      <c r="H35" s="341"/>
    </row>
    <row r="36" spans="1:8" ht="39.9" customHeight="1">
      <c r="A36" s="325"/>
      <c r="B36" s="341"/>
      <c r="C36" s="341"/>
      <c r="D36" s="341"/>
      <c r="E36" s="341"/>
      <c r="F36" s="341"/>
      <c r="G36" s="341"/>
      <c r="H36" s="341"/>
    </row>
    <row r="37" spans="1:8" ht="39.9" customHeight="1">
      <c r="A37" s="325"/>
      <c r="B37" s="341"/>
      <c r="C37" s="341"/>
      <c r="D37" s="341"/>
      <c r="E37" s="341"/>
      <c r="F37" s="341"/>
      <c r="G37" s="341"/>
      <c r="H37" s="341"/>
    </row>
    <row r="38" spans="1:8" ht="39.9" customHeight="1">
      <c r="A38" s="325"/>
      <c r="B38" s="341"/>
      <c r="C38" s="341"/>
      <c r="D38" s="341"/>
      <c r="E38" s="341"/>
      <c r="F38" s="341"/>
      <c r="G38" s="341"/>
      <c r="H38" s="341"/>
    </row>
    <row r="39" spans="1:8" ht="39.9" customHeight="1">
      <c r="A39" s="325"/>
      <c r="B39" s="341"/>
      <c r="C39" s="341"/>
      <c r="D39" s="341"/>
      <c r="E39" s="341"/>
      <c r="F39" s="341"/>
      <c r="G39" s="341"/>
      <c r="H39" s="341"/>
    </row>
    <row r="40" spans="1:8" ht="39.9" customHeight="1">
      <c r="A40" s="325"/>
      <c r="B40" s="341"/>
      <c r="C40" s="341"/>
      <c r="D40" s="341"/>
      <c r="E40" s="341"/>
      <c r="F40" s="341"/>
      <c r="G40" s="341"/>
      <c r="H40" s="341"/>
    </row>
    <row r="41" spans="1:8" ht="39.9" customHeight="1">
      <c r="A41" s="325"/>
      <c r="B41" s="341"/>
      <c r="C41" s="341"/>
      <c r="D41" s="341"/>
      <c r="E41" s="341"/>
      <c r="F41" s="341"/>
      <c r="G41" s="341"/>
      <c r="H41" s="341"/>
    </row>
    <row r="42" spans="1:8" ht="39.9" customHeight="1">
      <c r="A42" s="325"/>
      <c r="B42" s="341"/>
      <c r="C42" s="341"/>
      <c r="D42" s="341"/>
      <c r="E42" s="341"/>
      <c r="F42" s="341"/>
      <c r="G42" s="341"/>
      <c r="H42" s="341"/>
    </row>
    <row r="43" spans="1:8" ht="39.9" customHeight="1">
      <c r="A43" s="325"/>
      <c r="B43" s="341"/>
      <c r="C43" s="341"/>
      <c r="D43" s="341"/>
      <c r="E43" s="341"/>
      <c r="F43" s="341"/>
      <c r="G43" s="341"/>
      <c r="H43" s="341"/>
    </row>
    <row r="44" spans="1:8" ht="39.9" customHeight="1">
      <c r="A44" s="325"/>
      <c r="B44" s="341"/>
      <c r="C44" s="341"/>
      <c r="D44" s="341"/>
      <c r="E44" s="341"/>
      <c r="F44" s="341"/>
      <c r="G44" s="341"/>
      <c r="H44" s="341"/>
    </row>
    <row r="45" spans="1:8" ht="39.9" customHeight="1">
      <c r="A45" s="325"/>
      <c r="B45" s="341"/>
      <c r="C45" s="341"/>
      <c r="D45" s="341"/>
      <c r="E45" s="341"/>
      <c r="F45" s="341"/>
      <c r="G45" s="341"/>
      <c r="H45" s="341"/>
    </row>
    <row r="46" spans="1:8" ht="39.9" customHeight="1">
      <c r="A46" s="325"/>
      <c r="B46" s="341"/>
      <c r="C46" s="341"/>
      <c r="D46" s="341"/>
      <c r="E46" s="341"/>
      <c r="F46" s="341"/>
      <c r="G46" s="341"/>
      <c r="H46" s="341"/>
    </row>
    <row r="47" spans="1:8" ht="39.9" customHeight="1">
      <c r="A47" s="325"/>
      <c r="B47" s="341"/>
      <c r="C47" s="341"/>
      <c r="D47" s="341"/>
      <c r="E47" s="341"/>
      <c r="F47" s="341"/>
      <c r="G47" s="341"/>
      <c r="H47" s="341"/>
    </row>
    <row r="48" spans="1:8" ht="39.9" customHeight="1">
      <c r="A48" s="325"/>
      <c r="B48" s="341"/>
      <c r="C48" s="341"/>
      <c r="D48" s="341"/>
      <c r="E48" s="341"/>
      <c r="F48" s="341"/>
      <c r="G48" s="341"/>
      <c r="H48" s="341"/>
    </row>
    <row r="49" spans="1:8" ht="39.9" customHeight="1">
      <c r="A49" s="325"/>
      <c r="B49" s="341"/>
      <c r="C49" s="341"/>
      <c r="D49" s="341"/>
      <c r="E49" s="341"/>
      <c r="F49" s="341"/>
      <c r="G49" s="341"/>
      <c r="H49" s="341"/>
    </row>
    <row r="50" spans="1:8" ht="39.9" customHeight="1">
      <c r="A50" s="325"/>
      <c r="B50" s="341"/>
      <c r="C50" s="341"/>
      <c r="D50" s="341"/>
      <c r="E50" s="341"/>
      <c r="F50" s="341"/>
      <c r="G50" s="341"/>
      <c r="H50" s="341"/>
    </row>
    <row r="51" spans="1:8" ht="39.9" customHeight="1">
      <c r="A51" s="325"/>
      <c r="B51" s="341"/>
      <c r="C51" s="341"/>
      <c r="D51" s="341"/>
      <c r="E51" s="341"/>
      <c r="F51" s="341"/>
      <c r="G51" s="341"/>
      <c r="H51" s="341"/>
    </row>
    <row r="52" spans="1:8" ht="39.9" customHeight="1">
      <c r="A52" s="325"/>
      <c r="B52" s="341"/>
      <c r="C52" s="341"/>
      <c r="D52" s="341"/>
      <c r="E52" s="341"/>
      <c r="F52" s="341"/>
      <c r="G52" s="341"/>
      <c r="H52" s="341"/>
    </row>
    <row r="53" spans="1:8" ht="39.9" customHeight="1">
      <c r="A53" s="325"/>
      <c r="B53" s="341"/>
      <c r="C53" s="341"/>
      <c r="D53" s="341"/>
      <c r="E53" s="341"/>
      <c r="F53" s="341"/>
      <c r="G53" s="341"/>
      <c r="H53" s="341"/>
    </row>
    <row r="54" spans="1:8" ht="39.9" customHeight="1">
      <c r="A54" s="325"/>
      <c r="B54" s="341"/>
      <c r="C54" s="341"/>
      <c r="D54" s="341"/>
      <c r="E54" s="341"/>
      <c r="F54" s="341"/>
      <c r="G54" s="341"/>
      <c r="H54" s="341"/>
    </row>
    <row r="55" spans="1:8" ht="39.9" customHeight="1">
      <c r="A55" s="325"/>
      <c r="B55" s="341"/>
      <c r="C55" s="341"/>
      <c r="D55" s="341"/>
      <c r="E55" s="341"/>
      <c r="F55" s="341"/>
      <c r="G55" s="341"/>
      <c r="H55" s="341"/>
    </row>
    <row r="56" spans="1:8" ht="39.9" customHeight="1">
      <c r="A56" s="325"/>
      <c r="B56" s="341"/>
      <c r="C56" s="341"/>
      <c r="D56" s="341"/>
      <c r="E56" s="341"/>
      <c r="F56" s="341"/>
      <c r="G56" s="341"/>
      <c r="H56" s="341"/>
    </row>
    <row r="57" spans="1:8" ht="39.9" customHeight="1">
      <c r="A57" s="325"/>
      <c r="B57" s="341"/>
      <c r="C57" s="341"/>
      <c r="D57" s="341"/>
      <c r="E57" s="341"/>
      <c r="F57" s="341"/>
      <c r="G57" s="341"/>
      <c r="H57" s="341"/>
    </row>
    <row r="58" spans="1:8" ht="39.9" customHeight="1">
      <c r="A58" s="325"/>
      <c r="B58" s="341"/>
      <c r="C58" s="341"/>
      <c r="D58" s="341"/>
      <c r="E58" s="341"/>
      <c r="F58" s="341"/>
      <c r="G58" s="341"/>
      <c r="H58" s="341"/>
    </row>
    <row r="59" spans="1:8" ht="39.9" customHeight="1">
      <c r="A59" s="325"/>
      <c r="B59" s="341"/>
      <c r="C59" s="341"/>
      <c r="D59" s="341"/>
      <c r="E59" s="341"/>
      <c r="F59" s="341"/>
      <c r="G59" s="341"/>
      <c r="H59" s="341"/>
    </row>
    <row r="60" spans="1:8" ht="39.9" customHeight="1">
      <c r="A60" s="325"/>
      <c r="B60" s="341"/>
      <c r="C60" s="341"/>
      <c r="D60" s="341"/>
      <c r="E60" s="341"/>
      <c r="F60" s="341"/>
      <c r="G60" s="341"/>
      <c r="H60" s="341"/>
    </row>
    <row r="61" spans="1:8" ht="39.9" customHeight="1">
      <c r="A61" s="325"/>
      <c r="B61" s="341"/>
      <c r="C61" s="341"/>
      <c r="D61" s="341"/>
      <c r="E61" s="341"/>
      <c r="F61" s="341"/>
      <c r="G61" s="341"/>
      <c r="H61" s="341"/>
    </row>
    <row r="62" spans="1:8" ht="39.9" customHeight="1">
      <c r="A62" s="325"/>
      <c r="B62" s="341"/>
      <c r="C62" s="341"/>
      <c r="D62" s="341"/>
      <c r="E62" s="341"/>
      <c r="F62" s="341"/>
      <c r="G62" s="341"/>
      <c r="H62" s="341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9FAD96-0420-404A-90A2-FA967B23699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0369DFED-8A9F-4C9B-83E8-60227F048A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7C0B81-78A1-46DA-A2D3-644899049B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CUTTING DOCKET</vt:lpstr>
      <vt:lpstr>GREY</vt:lpstr>
      <vt:lpstr>2. TRIM CARD</vt:lpstr>
      <vt:lpstr>2. TRIM CARD (GREY)</vt:lpstr>
      <vt:lpstr>3. ĐỊNH VỊ HÌNH IN.THÊU</vt:lpstr>
      <vt:lpstr>UA SUGGESTION</vt:lpstr>
      <vt:lpstr>ADD CO RUT-18-01-2024</vt:lpstr>
      <vt:lpstr>MER.QT-04.BM4</vt:lpstr>
      <vt:lpstr>'1. CUTTING DOCKET'!Print_Area</vt:lpstr>
      <vt:lpstr>'2. TRIM CARD'!Print_Area</vt:lpstr>
      <vt:lpstr>'2. TRIM CARD (GREY)'!Print_Area</vt:lpstr>
      <vt:lpstr>'ADD CO RUT-18-01-2024'!Print_Area</vt:lpstr>
      <vt:lpstr>GREY!Print_Area</vt:lpstr>
      <vt:lpstr>'MER.QT-04.BM4'!Print_Area</vt:lpstr>
      <vt:lpstr>'UA SUGGESTION'!Print_Area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2024-01-18T09:32:39Z</cp:lastPrinted>
  <dcterms:created xsi:type="dcterms:W3CDTF">2016-05-06T01:47:29Z</dcterms:created>
  <dcterms:modified xsi:type="dcterms:W3CDTF">2024-07-03T06:55:09Z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