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1-SAMPLE/2-STYLE-FILE/CUTTING DOCKET/S1/MEN/FLEECE/CREW NECK/"/>
    </mc:Choice>
  </mc:AlternateContent>
  <xr:revisionPtr revIDLastSave="4" documentId="13_ncr:1_{64FBEE45-A5F5-4A95-B82B-A43000716D29}" xr6:coauthVersionLast="47" xr6:coauthVersionMax="47" xr10:uidLastSave="{8731FA05-6E24-4C35-BA2E-CD27A4AE87A4}"/>
  <bookViews>
    <workbookView xWindow="-110" yWindow="-110" windowWidth="19420" windowHeight="10300" tabRatio="753" activeTab="7" xr2:uid="{00000000-000D-0000-FFFF-FFFF00000000}"/>
  </bookViews>
  <sheets>
    <sheet name="1. CUTTING DOCKET" sheetId="1" r:id="rId1"/>
    <sheet name="GREY" sheetId="16" state="hidden" r:id="rId2"/>
    <sheet name="2. TRIM CARD" sheetId="22" r:id="rId3"/>
    <sheet name="2. TRIM CARD (GREY)" sheetId="17" state="hidden" r:id="rId4"/>
    <sheet name="3. ĐỊNH VỊ HÌNH IN.THÊU" sheetId="7" state="hidden" r:id="rId5"/>
    <sheet name="FULL-SIZE SPEC" sheetId="24" state="hidden" r:id="rId6"/>
    <sheet name="MER.QT-04.BM4" sheetId="21" r:id="rId7"/>
    <sheet name="TS TPHAM" sheetId="2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SCM40" localSheetId="2">'[1]Raw material movement'!#REF!</definedName>
    <definedName name="____SCM40">'[1]Raw material movement'!#REF!</definedName>
    <definedName name="___SCM40" localSheetId="2">'[2]Raw material movement'!#REF!</definedName>
    <definedName name="___SCM40">'[2]Raw material movement'!#REF!</definedName>
    <definedName name="__SCM40" localSheetId="2">'[3]Raw material movement'!#REF!</definedName>
    <definedName name="__SCM40">'[3]Raw material movement'!#REF!</definedName>
    <definedName name="_2DATA_DATA2_L" localSheetId="2">'[4]#REF'!#REF!</definedName>
    <definedName name="_2DATA_DATA2_L">'[4]#REF'!#REF!</definedName>
    <definedName name="_DATA_DATA2_L" localSheetId="2">'[5]#REF'!#REF!</definedName>
    <definedName name="_DATA_DATA2_L">'[5]#REF'!#REF!</definedName>
    <definedName name="_Fill" localSheetId="2" hidden="1">#REF!</definedName>
    <definedName name="_Fill" localSheetId="3" hidden="1">#REF!</definedName>
    <definedName name="_Fill" localSheetId="6" hidden="1">#REF!</definedName>
    <definedName name="_Fill" hidden="1">#REF!</definedName>
    <definedName name="_xlnm._FilterDatabase" localSheetId="0" hidden="1">'1. CUTTING DOCKET'!$A$30:$R$55</definedName>
    <definedName name="_xlnm._FilterDatabase" localSheetId="1" hidden="1">GREY!$A$64:$Q$131</definedName>
    <definedName name="_SCM40">'[2]Raw material movement'!#REF!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'[1]Raw material movement'!#REF!</definedName>
    <definedName name="GDFD">'[8]Raw material movement'!#REF!</definedName>
    <definedName name="IB">#REF!</definedName>
    <definedName name="INTERNAL_INVOICE">[9]UN!#REF!</definedName>
    <definedName name="MAHANG">#REF!</definedName>
    <definedName name="MAVT">[10]Code!$A$7:$A$73</definedName>
    <definedName name="PRICE">#REF!</definedName>
    <definedName name="_xlnm.Print_Area" localSheetId="0">'1. CUTTING DOCKET'!$A$1:$Q$84</definedName>
    <definedName name="_xlnm.Print_Area" localSheetId="2">'2. TRIM CARD'!$A$1:$C$54</definedName>
    <definedName name="_xlnm.Print_Area" localSheetId="3">'2. TRIM CARD (GREY)'!$A$1:$E$39</definedName>
    <definedName name="_xlnm.Print_Area" localSheetId="5">'FULL-SIZE SPEC'!$A$1:$J$36</definedName>
    <definedName name="_xlnm.Print_Area" localSheetId="1">GREY!$A$1:$P$169</definedName>
    <definedName name="_xlnm.Print_Area" localSheetId="6">'MER.QT-04.BM4'!$A$1:$H$19</definedName>
    <definedName name="_xlnm.Print_Area" localSheetId="7">'TS TPHAM'!$A$1:$L$36</definedName>
    <definedName name="_xlnm.Print_Titles" localSheetId="0">'1. CUTTING DOCKET'!$1:$15</definedName>
    <definedName name="_xlnm.Print_Titles" localSheetId="2">'2. TRIM CARD'!$1:$5</definedName>
    <definedName name="_xlnm.Print_Titles" localSheetId="3">'2. TRIM CARD (GREY)'!$1:$5</definedName>
    <definedName name="_xlnm.Print_Titles" localSheetId="1">GREY!$1:$15</definedName>
    <definedName name="style">#REF!</definedName>
    <definedName name="WAFORD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21" l="1"/>
  <c r="C11" i="21"/>
  <c r="B18" i="22"/>
  <c r="J28" i="1"/>
  <c r="J27" i="1"/>
  <c r="D8" i="21"/>
  <c r="A21" i="22"/>
  <c r="A9" i="22"/>
  <c r="B4" i="22"/>
  <c r="B3" i="22"/>
  <c r="B53" i="22"/>
  <c r="A45" i="22"/>
  <c r="A43" i="22"/>
  <c r="A41" i="22"/>
  <c r="B39" i="22"/>
  <c r="B41" i="22"/>
  <c r="A39" i="22"/>
  <c r="A37" i="22"/>
  <c r="A35" i="22"/>
  <c r="A32" i="22"/>
  <c r="B30" i="22"/>
  <c r="A30" i="22"/>
  <c r="A28" i="22"/>
  <c r="A24" i="22"/>
  <c r="A19" i="22"/>
  <c r="B15" i="22"/>
  <c r="A14" i="22"/>
  <c r="C13" i="22"/>
  <c r="A13" i="22"/>
  <c r="A12" i="22"/>
  <c r="C11" i="22"/>
  <c r="A11" i="22"/>
  <c r="B9" i="22"/>
  <c r="B7" i="22"/>
  <c r="B6" i="22"/>
  <c r="B5" i="22"/>
  <c r="A4" i="22"/>
  <c r="A3" i="22"/>
  <c r="B2" i="22"/>
  <c r="A2" i="22"/>
  <c r="G38" i="1"/>
  <c r="I37" i="1"/>
  <c r="I32" i="1"/>
  <c r="J20" i="1"/>
  <c r="I33" i="1"/>
  <c r="I34" i="1"/>
  <c r="I35" i="1"/>
  <c r="I36" i="1"/>
  <c r="I38" i="1"/>
  <c r="I39" i="1"/>
  <c r="B27" i="1"/>
  <c r="D19" i="1"/>
  <c r="D20" i="1"/>
  <c r="B58" i="1"/>
  <c r="A26" i="1"/>
  <c r="H37" i="1"/>
  <c r="H38" i="1"/>
  <c r="H32" i="1"/>
  <c r="H53" i="1"/>
  <c r="H52" i="1"/>
  <c r="H36" i="1"/>
  <c r="H31" i="1"/>
  <c r="H39" i="1"/>
  <c r="H34" i="1"/>
  <c r="H35" i="1"/>
  <c r="H33" i="1"/>
  <c r="C58" i="1"/>
  <c r="I31" i="1"/>
  <c r="I45" i="1"/>
  <c r="C77" i="1"/>
  <c r="I50" i="1"/>
  <c r="I49" i="1"/>
  <c r="I48" i="1"/>
  <c r="I47" i="1"/>
  <c r="I46" i="1"/>
  <c r="I44" i="1"/>
  <c r="I43" i="1"/>
  <c r="H22" i="1"/>
  <c r="I20" i="1"/>
  <c r="E83" i="1"/>
  <c r="H4" i="1"/>
  <c r="I22" i="1"/>
  <c r="G22" i="1"/>
  <c r="D83" i="1"/>
  <c r="J22" i="1"/>
  <c r="C83" i="1"/>
  <c r="K22" i="1"/>
  <c r="H83" i="1"/>
  <c r="L49" i="1"/>
  <c r="J51" i="16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C69" i="1"/>
  <c r="I83" i="1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/>
  <c r="H110" i="16"/>
  <c r="L109" i="16"/>
  <c r="L117" i="16"/>
  <c r="H109" i="16"/>
  <c r="L108" i="16"/>
  <c r="L116" i="16"/>
  <c r="H108" i="16"/>
  <c r="L107" i="16"/>
  <c r="L131" i="16"/>
  <c r="M131" i="16"/>
  <c r="O131" i="16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/>
  <c r="L67" i="16"/>
  <c r="H67" i="16"/>
  <c r="F67" i="16"/>
  <c r="H66" i="16"/>
  <c r="F66" i="16"/>
  <c r="L65" i="16"/>
  <c r="H65" i="16"/>
  <c r="F65" i="16"/>
  <c r="B59" i="16"/>
  <c r="A58" i="16"/>
  <c r="E59" i="16"/>
  <c r="E60" i="16"/>
  <c r="E61" i="16"/>
  <c r="E55" i="16"/>
  <c r="E56" i="16"/>
  <c r="E57" i="16"/>
  <c r="B55" i="16"/>
  <c r="A54" i="16"/>
  <c r="B51" i="16"/>
  <c r="A50" i="16"/>
  <c r="E51" i="16"/>
  <c r="B47" i="16"/>
  <c r="A46" i="16"/>
  <c r="E47" i="16"/>
  <c r="K40" i="16"/>
  <c r="J40" i="16"/>
  <c r="I40" i="16"/>
  <c r="G40" i="16"/>
  <c r="D40" i="16"/>
  <c r="P39" i="16"/>
  <c r="D39" i="16"/>
  <c r="P38" i="16"/>
  <c r="P40" i="16"/>
  <c r="K35" i="16"/>
  <c r="J35" i="16"/>
  <c r="I35" i="16"/>
  <c r="H35" i="16"/>
  <c r="G35" i="16"/>
  <c r="P34" i="16"/>
  <c r="D34" i="16"/>
  <c r="D35" i="16"/>
  <c r="P33" i="16"/>
  <c r="P35" i="16"/>
  <c r="K118" i="16"/>
  <c r="K30" i="16"/>
  <c r="J30" i="16"/>
  <c r="I30" i="16"/>
  <c r="H30" i="16"/>
  <c r="G30" i="16"/>
  <c r="P29" i="16"/>
  <c r="D29" i="16"/>
  <c r="D30" i="16"/>
  <c r="P28" i="16"/>
  <c r="K24" i="16"/>
  <c r="K25" i="16"/>
  <c r="J24" i="16"/>
  <c r="J25" i="16"/>
  <c r="I24" i="16"/>
  <c r="I25" i="16"/>
  <c r="H24" i="16"/>
  <c r="H25" i="16"/>
  <c r="G24" i="16"/>
  <c r="G25" i="16"/>
  <c r="D24" i="16"/>
  <c r="D25" i="16"/>
  <c r="P23" i="16"/>
  <c r="K20" i="16"/>
  <c r="J20" i="16"/>
  <c r="I20" i="16"/>
  <c r="H20" i="16"/>
  <c r="G20" i="16"/>
  <c r="D20" i="16"/>
  <c r="P19" i="16"/>
  <c r="D19" i="16"/>
  <c r="P18" i="16"/>
  <c r="P20" i="16"/>
  <c r="G42" i="16"/>
  <c r="C169" i="16"/>
  <c r="H169" i="16"/>
  <c r="M118" i="16"/>
  <c r="O118" i="16"/>
  <c r="I42" i="16"/>
  <c r="E169" i="16"/>
  <c r="P30" i="16"/>
  <c r="K42" i="16"/>
  <c r="G169" i="16"/>
  <c r="H42" i="16"/>
  <c r="D169" i="16"/>
  <c r="J42" i="16"/>
  <c r="F169" i="16"/>
  <c r="K65" i="16"/>
  <c r="M65" i="16"/>
  <c r="O65" i="16"/>
  <c r="G60" i="16"/>
  <c r="I60" i="16"/>
  <c r="G57" i="16"/>
  <c r="I57" i="16"/>
  <c r="K119" i="16"/>
  <c r="M119" i="16"/>
  <c r="O119" i="16"/>
  <c r="K115" i="16"/>
  <c r="K111" i="16"/>
  <c r="K107" i="16"/>
  <c r="M107" i="16"/>
  <c r="O107" i="16"/>
  <c r="K99" i="16"/>
  <c r="M99" i="16"/>
  <c r="O99" i="16"/>
  <c r="K95" i="16"/>
  <c r="M95" i="16"/>
  <c r="O95" i="16"/>
  <c r="K85" i="16"/>
  <c r="M85" i="16"/>
  <c r="O85" i="16"/>
  <c r="K77" i="16"/>
  <c r="M77" i="16"/>
  <c r="O77" i="16"/>
  <c r="G48" i="16"/>
  <c r="I48" i="16"/>
  <c r="G59" i="16"/>
  <c r="I59" i="16"/>
  <c r="G56" i="16"/>
  <c r="I56" i="16"/>
  <c r="G49" i="16"/>
  <c r="I49" i="16"/>
  <c r="G47" i="16"/>
  <c r="I47" i="16"/>
  <c r="G55" i="16"/>
  <c r="I55" i="16"/>
  <c r="K123" i="16"/>
  <c r="M123" i="16"/>
  <c r="O123" i="16"/>
  <c r="K103" i="16"/>
  <c r="M103" i="16"/>
  <c r="O103" i="16"/>
  <c r="K91" i="16"/>
  <c r="M91" i="16"/>
  <c r="O91" i="16"/>
  <c r="K81" i="16"/>
  <c r="M81" i="16"/>
  <c r="O81" i="16"/>
  <c r="K73" i="16"/>
  <c r="M73" i="16"/>
  <c r="O73" i="16"/>
  <c r="K69" i="16"/>
  <c r="M69" i="16"/>
  <c r="O69" i="16"/>
  <c r="G61" i="16"/>
  <c r="I61" i="16"/>
  <c r="E52" i="16"/>
  <c r="E53" i="16"/>
  <c r="B148" i="16"/>
  <c r="K121" i="16"/>
  <c r="M121" i="16"/>
  <c r="O121" i="16"/>
  <c r="K101" i="16"/>
  <c r="M101" i="16"/>
  <c r="O101" i="16"/>
  <c r="K87" i="16"/>
  <c r="M87" i="16"/>
  <c r="O87" i="16"/>
  <c r="K79" i="16"/>
  <c r="M79" i="16"/>
  <c r="O79" i="16"/>
  <c r="K71" i="16"/>
  <c r="M71" i="16"/>
  <c r="O71" i="16"/>
  <c r="K67" i="16"/>
  <c r="M67" i="16"/>
  <c r="O67" i="16"/>
  <c r="K83" i="16"/>
  <c r="M83" i="16"/>
  <c r="O83" i="16"/>
  <c r="K75" i="16"/>
  <c r="M75" i="16"/>
  <c r="O75" i="16"/>
  <c r="K125" i="16"/>
  <c r="M125" i="16"/>
  <c r="O125" i="16"/>
  <c r="K105" i="16"/>
  <c r="M105" i="16"/>
  <c r="O105" i="16"/>
  <c r="K93" i="16"/>
  <c r="M93" i="16"/>
  <c r="O93" i="16"/>
  <c r="K117" i="16"/>
  <c r="M117" i="16"/>
  <c r="O117" i="16"/>
  <c r="K113" i="16"/>
  <c r="K109" i="16"/>
  <c r="M109" i="16"/>
  <c r="O109" i="16"/>
  <c r="K97" i="16"/>
  <c r="M97" i="16"/>
  <c r="O97" i="16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/>
  <c r="O76" i="16"/>
  <c r="K84" i="16"/>
  <c r="M84" i="16"/>
  <c r="O84" i="16"/>
  <c r="K106" i="16"/>
  <c r="M106" i="16"/>
  <c r="O106" i="16"/>
  <c r="L114" i="16"/>
  <c r="K126" i="16"/>
  <c r="M126" i="16"/>
  <c r="O126" i="16"/>
  <c r="L129" i="16"/>
  <c r="M129" i="16"/>
  <c r="O129" i="16"/>
  <c r="K94" i="16"/>
  <c r="M94" i="16"/>
  <c r="O94" i="16"/>
  <c r="L113" i="16"/>
  <c r="L127" i="16"/>
  <c r="M127" i="16"/>
  <c r="O127" i="16"/>
  <c r="K68" i="16"/>
  <c r="M68" i="16"/>
  <c r="O68" i="16"/>
  <c r="K72" i="16"/>
  <c r="M72" i="16"/>
  <c r="O72" i="16"/>
  <c r="P24" i="16"/>
  <c r="P25" i="16"/>
  <c r="K80" i="16"/>
  <c r="M80" i="16"/>
  <c r="O80" i="16"/>
  <c r="K88" i="16"/>
  <c r="M88" i="16"/>
  <c r="O88" i="16"/>
  <c r="K102" i="16"/>
  <c r="M102" i="16"/>
  <c r="O102" i="16"/>
  <c r="L112" i="16"/>
  <c r="K122" i="16"/>
  <c r="M122" i="16"/>
  <c r="O122" i="16"/>
  <c r="L130" i="16"/>
  <c r="M130" i="16"/>
  <c r="O130" i="16"/>
  <c r="L111" i="16"/>
  <c r="L115" i="16"/>
  <c r="L128" i="16"/>
  <c r="M128" i="16"/>
  <c r="O128" i="16"/>
  <c r="K98" i="16"/>
  <c r="M98" i="16"/>
  <c r="O98" i="16"/>
  <c r="K110" i="16"/>
  <c r="M110" i="16"/>
  <c r="O110" i="16"/>
  <c r="K114" i="16"/>
  <c r="G52" i="16"/>
  <c r="I52" i="16"/>
  <c r="G53" i="16"/>
  <c r="I53" i="16"/>
  <c r="J53" i="16"/>
  <c r="G51" i="16"/>
  <c r="I51" i="16"/>
  <c r="K70" i="16"/>
  <c r="M70" i="16"/>
  <c r="O70" i="16"/>
  <c r="K124" i="16"/>
  <c r="M124" i="16"/>
  <c r="O124" i="16"/>
  <c r="K104" i="16"/>
  <c r="M104" i="16"/>
  <c r="O104" i="16"/>
  <c r="K92" i="16"/>
  <c r="M92" i="16"/>
  <c r="O92" i="16"/>
  <c r="K82" i="16"/>
  <c r="M82" i="16"/>
  <c r="O82" i="16"/>
  <c r="K74" i="16"/>
  <c r="M74" i="16"/>
  <c r="O74" i="16"/>
  <c r="K66" i="16"/>
  <c r="M66" i="16"/>
  <c r="O66" i="16"/>
  <c r="K116" i="16"/>
  <c r="M116" i="16"/>
  <c r="O116" i="16"/>
  <c r="K112" i="16"/>
  <c r="M112" i="16"/>
  <c r="O112" i="16"/>
  <c r="K108" i="16"/>
  <c r="M108" i="16"/>
  <c r="O108" i="16"/>
  <c r="K96" i="16"/>
  <c r="M96" i="16"/>
  <c r="O96" i="16"/>
  <c r="K120" i="16"/>
  <c r="M120" i="16"/>
  <c r="O120" i="16"/>
  <c r="K100" i="16"/>
  <c r="M100" i="16"/>
  <c r="O100" i="16"/>
  <c r="K86" i="16"/>
  <c r="M86" i="16"/>
  <c r="O86" i="16"/>
  <c r="K78" i="16"/>
  <c r="M78" i="16"/>
  <c r="O78" i="16"/>
  <c r="P42" i="16"/>
  <c r="M115" i="16"/>
  <c r="O115" i="16"/>
  <c r="M114" i="16"/>
  <c r="O114" i="16"/>
  <c r="M113" i="16"/>
  <c r="O113" i="16"/>
  <c r="M111" i="16"/>
  <c r="O111" i="16"/>
  <c r="L52" i="16"/>
  <c r="J52" i="16"/>
  <c r="L53" i="16"/>
  <c r="L51" i="16"/>
  <c r="D6" i="17"/>
  <c r="E6" i="17"/>
  <c r="C15" i="17"/>
  <c r="D9" i="17"/>
  <c r="E9" i="17"/>
  <c r="D11" i="17"/>
  <c r="E11" i="17"/>
  <c r="B6" i="17"/>
  <c r="B9" i="17"/>
  <c r="B11" i="17"/>
  <c r="E15" i="17"/>
  <c r="D15" i="17"/>
  <c r="C6" i="17"/>
  <c r="C9" i="17"/>
  <c r="C11" i="17"/>
  <c r="Q18" i="1"/>
  <c r="Q19" i="1"/>
  <c r="H45" i="1"/>
  <c r="B77" i="1"/>
  <c r="H50" i="1"/>
  <c r="H48" i="1"/>
  <c r="H46" i="1"/>
  <c r="H51" i="1"/>
  <c r="H49" i="1"/>
  <c r="H47" i="1"/>
  <c r="H44" i="1"/>
  <c r="H43" i="1"/>
  <c r="Q20" i="1"/>
  <c r="B69" i="1"/>
  <c r="B5" i="17"/>
  <c r="K32" i="1"/>
  <c r="M32" i="1"/>
  <c r="O32" i="1"/>
  <c r="K37" i="1"/>
  <c r="M37" i="1"/>
  <c r="O37" i="1"/>
  <c r="Q22" i="1"/>
  <c r="K52" i="1"/>
  <c r="M52" i="1"/>
  <c r="O52" i="1"/>
  <c r="K53" i="1"/>
  <c r="M53" i="1"/>
  <c r="K39" i="1"/>
  <c r="M39" i="1"/>
  <c r="O39" i="1"/>
  <c r="K36" i="1"/>
  <c r="M36" i="1"/>
  <c r="O36" i="1"/>
  <c r="K38" i="1"/>
  <c r="M38" i="1"/>
  <c r="O38" i="1"/>
  <c r="K34" i="1"/>
  <c r="M34" i="1"/>
  <c r="O34" i="1"/>
  <c r="K35" i="1"/>
  <c r="M35" i="1"/>
  <c r="O35" i="1"/>
  <c r="K31" i="1"/>
  <c r="M31" i="1"/>
  <c r="O31" i="1"/>
  <c r="K33" i="1"/>
  <c r="M33" i="1"/>
  <c r="O33" i="1"/>
  <c r="G28" i="1"/>
  <c r="I28" i="1"/>
  <c r="G27" i="1"/>
  <c r="I27" i="1"/>
  <c r="K45" i="1"/>
  <c r="M45" i="1"/>
  <c r="O45" i="1"/>
  <c r="K43" i="1"/>
  <c r="K50" i="1"/>
  <c r="K46" i="1"/>
  <c r="K49" i="1"/>
  <c r="K44" i="1"/>
  <c r="K48" i="1"/>
  <c r="K51" i="1"/>
  <c r="K47" i="1"/>
  <c r="B15" i="17"/>
  <c r="M27" i="1"/>
  <c r="M28" i="1"/>
  <c r="M51" i="1"/>
  <c r="O51" i="1"/>
  <c r="M48" i="1"/>
  <c r="O48" i="1"/>
  <c r="M50" i="1"/>
  <c r="O50" i="1"/>
  <c r="M44" i="1"/>
  <c r="O44" i="1"/>
  <c r="M47" i="1"/>
  <c r="O47" i="1"/>
  <c r="M46" i="1"/>
  <c r="O46" i="1"/>
  <c r="M43" i="1"/>
  <c r="O43" i="1"/>
  <c r="M49" i="1"/>
  <c r="O49" i="1"/>
</calcChain>
</file>

<file path=xl/sharedStrings.xml><?xml version="1.0" encoding="utf-8"?>
<sst xmlns="http://schemas.openxmlformats.org/spreadsheetml/2006/main" count="1166" uniqueCount="551">
  <si>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</si>
  <si>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</si>
  <si>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</si>
  <si>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</si>
  <si>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</si>
  <si>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</si>
  <si>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</si>
  <si>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</si>
  <si>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</si>
  <si>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</si>
  <si>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</si>
  <si>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</si>
  <si>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</si>
  <si>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</si>
  <si>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</si>
  <si>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</si>
  <si>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</si>
  <si>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</si>
  <si>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</si>
  <si>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</si>
  <si>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</si>
  <si>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</si>
  <si>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</si>
  <si>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</si>
  <si>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</si>
  <si>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</si>
  <si>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</si>
  <si>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</si>
  <si>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</si>
  <si>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</si>
  <si>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</si>
  <si>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</si>
  <si>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</si>
  <si>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</si>
  <si>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</si>
  <si>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</si>
  <si>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</si>
  <si>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</si>
  <si>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</si>
  <si>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</si>
  <si>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</si>
  <si>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</si>
  <si>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</si>
  <si>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</si>
  <si>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</si>
  <si>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</si>
  <si>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</si>
  <si>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</si>
  <si>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</si>
  <si>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</si>
  <si>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</si>
  <si>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</si>
  <si>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</si>
  <si>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</si>
  <si>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</si>
  <si>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</si>
  <si>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</si>
  <si>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</si>
  <si>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</si>
  <si>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</si>
  <si>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</si>
  <si>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</si>
  <si>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</si>
  <si>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</si>
  <si>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</si>
  <si>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</si>
  <si>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</si>
  <si>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</si>
  <si>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</si>
  <si>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</si>
  <si>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</si>
  <si>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</si>
  <si>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</si>
  <si>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</si>
  <si>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</si>
  <si>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</si>
  <si>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</si>
  <si>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</si>
  <si>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</si>
  <si>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</si>
  <si>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</si>
  <si>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</si>
  <si>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</si>
  <si>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</si>
  <si>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</si>
  <si>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</si>
  <si>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</si>
  <si>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</si>
  <si>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</si>
  <si>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</si>
  <si>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</si>
  <si>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</si>
  <si>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</si>
  <si>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</si>
  <si>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</si>
  <si>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</si>
  <si>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</si>
  <si>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</si>
  <si>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</si>
  <si>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</si>
  <si>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</si>
  <si>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</si>
  <si>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</si>
  <si>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</si>
  <si>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</si>
  <si>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</si>
  <si>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</si>
  <si>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</si>
  <si>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</si>
  <si>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</si>
  <si>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</si>
  <si>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</si>
  <si>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</si>
  <si>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</si>
  <si>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</si>
  <si>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</si>
  <si>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</si>
  <si>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</si>
  <si>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</si>
  <si>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</si>
  <si>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</si>
  <si>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</si>
  <si>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</si>
  <si>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</si>
  <si>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</si>
  <si>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</si>
  <si>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</si>
  <si>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</si>
  <si>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</si>
  <si>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</si>
  <si>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</si>
  <si>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</si>
  <si>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</si>
  <si>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</si>
  <si>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</si>
  <si>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</si>
  <si>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</si>
  <si>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</si>
  <si>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</si>
  <si>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</si>
  <si>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</si>
  <si>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</si>
  <si>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</si>
  <si>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</si>
  <si>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</si>
  <si>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</si>
  <si>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</si>
  <si>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</si>
  <si>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</si>
  <si>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</si>
  <si>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</si>
  <si>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</si>
  <si>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</si>
  <si>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</si>
  <si>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</si>
  <si>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</si>
  <si>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</si>
  <si>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</si>
  <si>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</si>
  <si>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</si>
  <si>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</si>
  <si>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</si>
  <si>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</si>
  <si>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</si>
  <si>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</si>
  <si>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</si>
  <si>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</si>
  <si>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</si>
  <si>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</si>
  <si>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</si>
  <si>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</si>
  <si>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</si>
  <si>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</si>
  <si>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</si>
  <si>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</si>
  <si>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</si>
  <si>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</si>
  <si>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</si>
  <si>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DUYỆT THEO MẪU PHOTOSHOOT TRƯỚC WASH MÀU GREY HEATHER ĐÃ CHUYỂN 7/2/23</t>
  </si>
  <si>
    <t>SỐ LƯỢNG CẦN CẤP CHO TEST INHOUSE</t>
  </si>
  <si>
    <t>SỐ LƯỢNG CẦN CẤP CHO TEST OUTSOURCE</t>
  </si>
  <si>
    <t>LỖI VẢI (DEFECT)
+ ĐẦU KHÚC</t>
  </si>
  <si>
    <t>XS</t>
  </si>
  <si>
    <t>ĐỊNH VỊ HÌNH THÊU:</t>
  </si>
  <si>
    <t>NCC THUẬN TIẾN</t>
  </si>
  <si>
    <t>MER.QT-4.BM4</t>
  </si>
  <si>
    <t>02</t>
  </si>
  <si>
    <t>01/01</t>
  </si>
  <si>
    <t>PP MEETING DATE</t>
  </si>
  <si>
    <t>SEASON</t>
  </si>
  <si>
    <t xml:space="preserve">STYLE(s)# </t>
  </si>
  <si>
    <t>ITEM</t>
  </si>
  <si>
    <t>NO.</t>
  </si>
  <si>
    <t>CONTENT</t>
  </si>
  <si>
    <t>ISSUE</t>
  </si>
  <si>
    <t>PIC &amp;
SIGNATURE</t>
  </si>
  <si>
    <r>
      <t xml:space="preserve">METHOD &amp; DATE
</t>
    </r>
    <r>
      <rPr>
        <b/>
        <sz val="8"/>
        <rFont val="Muli"/>
      </rPr>
      <t>FOR HANDLING ISSUE</t>
    </r>
  </si>
  <si>
    <t>Technical Garment Construction</t>
  </si>
  <si>
    <t>Printting</t>
  </si>
  <si>
    <t>Washing</t>
  </si>
  <si>
    <r>
      <t xml:space="preserve">THE MEETING HOST (Merchandiser)
</t>
    </r>
    <r>
      <rPr>
        <i/>
        <sz val="12"/>
        <rFont val="Muli"/>
      </rPr>
      <t>Full name &amp; signature</t>
    </r>
  </si>
  <si>
    <r>
      <t xml:space="preserve">OTHER COMMENTS 
</t>
    </r>
    <r>
      <rPr>
        <i/>
        <sz val="12"/>
        <rFont val="Muli"/>
      </rPr>
      <t>Note &amp; signature</t>
    </r>
  </si>
  <si>
    <t>KHÔNG THÊU</t>
  </si>
  <si>
    <t>TẤM LÓT THÙNG</t>
  </si>
  <si>
    <t>BỎ VÀO KHI ĐÓNG GÓI</t>
  </si>
  <si>
    <t>DÁN 2 MẶT THÙNG CARTON</t>
  </si>
  <si>
    <t>- CÁCH MAY THEO NHƯ ÁO MẪU CHUYỂN CÙNG TÁC NGHIỆP</t>
  </si>
  <si>
    <t>- CÁCH GẮN NHÃN PHẢI NHƯ ÁO MẪU CHUYỂN CÙNG TÁC NGHIỆP</t>
  </si>
  <si>
    <t>- SỐ LƯỢNG NHÃN SIZE NHƯ SAU :</t>
  </si>
  <si>
    <t>DUYỆT THEO</t>
  </si>
  <si>
    <t>KÍCH THƯỚC HÌNH IN THÂN TRƯỚC:</t>
  </si>
  <si>
    <t>CHỈ 40/2 MAY CHÍNH</t>
  </si>
  <si>
    <t>IN:</t>
  </si>
  <si>
    <t>BO CỔ</t>
  </si>
  <si>
    <t>THÊU:</t>
  </si>
  <si>
    <t>WASH:</t>
  </si>
  <si>
    <t>HERSCHEL</t>
  </si>
  <si>
    <t>NHÃN DỆT BẰNG VẢI 38MM*71MM 
(NHÃN CHÍNH-PHÂN THEO TỪNG SIZE)
CODE: HSC-ML-0047(MENS)</t>
  </si>
  <si>
    <t>NHÃN HSCO SATIN
CODE: HSC-ML-0002</t>
  </si>
  <si>
    <t>NHÃN GẬP ĐÔI
GẮN Ở BÊN TRONG, GIỮA CỔ NGƯỜI MẶC.
MẶT CÓ SIZE HƯỚNG LÊN =&gt; XEM HÌNH BÊN</t>
  </si>
  <si>
    <t>NHÃN GẬP ĐÔI
GẮN TẠI BÊN TRONG SƯỜN TRÁI, SÁT CẠNH TRÊN CỦA NHÃN THÀNH PHẦN.</t>
  </si>
  <si>
    <t>GẮN DƯỚI NHÃN HSCO</t>
  </si>
  <si>
    <t/>
  </si>
  <si>
    <t>BRUSHED FLEECE 100% COTTON (30/1+8/1) HEAVY WASHING_350GSM</t>
  </si>
  <si>
    <t>DÂY TAPE XƯƠNG CÁ 1CM</t>
  </si>
  <si>
    <t xml:space="preserve">
GẮN TẠI BÊN TRONG SƯỜN TRÁI (THÂN SAU)
VỊ TRÍ: TỪ LAI LÊN 5"
1 BỘ GỒM 3 CÁI
THỨ TỰ TRÊN DƯỚI =&gt; XEM HÌNH BÊN</t>
  </si>
  <si>
    <t>VÒNG CỔ</t>
  </si>
  <si>
    <t>VÒNG KHỦY TAY</t>
  </si>
  <si>
    <t>H06  SS25  S2604</t>
  </si>
  <si>
    <t>MER: DIỆU - 204</t>
  </si>
  <si>
    <t xml:space="preserve">SS25 </t>
  </si>
  <si>
    <t>S1</t>
  </si>
  <si>
    <t>H06-0311</t>
  </si>
  <si>
    <t>H06-0313</t>
  </si>
  <si>
    <t>H06-0312</t>
  </si>
  <si>
    <t>NHÃN TRACKING
#240324S1</t>
  </si>
  <si>
    <t>H06-0314</t>
  </si>
  <si>
    <t>H06-0320</t>
  </si>
  <si>
    <t>ĐẠN BẮN TREO THẺ BÀI</t>
  </si>
  <si>
    <t>STICKER BARCODE TẠI THẺ BÀI
KÍCH THƯỚC: 20CMX30CM</t>
  </si>
  <si>
    <t>STICKER BARCODE TẠI POLY BAG
KÍCH THƯỚC: 35CMX55CM</t>
  </si>
  <si>
    <t>STICKER CARTON CHI TIẾT TỪNG CỬA HÀNG</t>
  </si>
  <si>
    <t>POLY BAG THÙNG</t>
  </si>
  <si>
    <t>GÓI CHỐNG ẨM LOẠI NHỎ</t>
  </si>
  <si>
    <t xml:space="preserve">THÙNG CARTON </t>
  </si>
  <si>
    <t>SET</t>
  </si>
  <si>
    <t>W: 6CM</t>
  </si>
  <si>
    <t>THÔNG TIN ĐỊNH VỊ HÌNH IN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</si>
  <si>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TỪ ĐỈNH VAI ĐẾN ĐỈNH HÌNH IN BÊN TRÁI THÂN TRƯỚC</t>
    </r>
  </si>
  <si>
    <t>20CM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</si>
  <si>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TỪ ĐƯỜNG TRA TAY (BÊN TRÁI NGƯỜI MẶC) ĐẾN CẠNH  HÌNH IN</t>
    </r>
  </si>
  <si>
    <t>11CM</t>
  </si>
  <si>
    <t xml:space="preserve">DUYỆT MÀU SẮC + CHẤT LƯỢNG HÌNH IN THEO S/O MÃ H06-HD32M, MÀU ICEBERG GREEN CHUYỂN NGÀY </t>
  </si>
  <si>
    <t>H06-0316</t>
  </si>
  <si>
    <t>THẺ BÀI + SIZE STICKER</t>
  </si>
  <si>
    <t>H06-0326, H06-0328</t>
  </si>
  <si>
    <t>H06-0327</t>
  </si>
  <si>
    <t>H06-0317</t>
  </si>
  <si>
    <t>POLY BAG LỚN</t>
  </si>
  <si>
    <t>GIẤY CHỐNG ẨM A3</t>
  </si>
  <si>
    <t>DÙNG TỒN</t>
  </si>
  <si>
    <t>CODE: 240324S1</t>
  </si>
  <si>
    <t>MẶT HƯỚNG LÊN (MẶT PHẢI)</t>
  </si>
  <si>
    <t>MẶT HƯỚNG XUỐNG (MẶT TRÁI)</t>
  </si>
  <si>
    <t>THẺ BÀI BẰNG GIẤY
GẮN VÀO ÁO KHI ĐÓNG GÓI
NHÃN SIZE DÁN Ở MẶT TRÁI</t>
  </si>
  <si>
    <t>GẮN THẺ BÀI</t>
  </si>
  <si>
    <t>DÁN TẠI THẺ BÀI
HÌNH ẢNH MANG TÍNH CHẤT MINH HỌA</t>
  </si>
  <si>
    <t>DÁN TẠI POLY BAG
HÌNH ẢNH MANG TÍNH CHẤT MINH HỌA</t>
  </si>
  <si>
    <t>ĐÓNG GÓI RIÊNG TỪNG ÁO</t>
  </si>
  <si>
    <t xml:space="preserve">BỎ VÀO KHI ĐÓNG THÙNG </t>
  </si>
  <si>
    <t>THÙNG HERSCHEL</t>
  </si>
  <si>
    <t>CUSTOMER</t>
  </si>
  <si>
    <t>Pattern-Marker
&amp; Cutting</t>
  </si>
  <si>
    <t>Outsource</t>
  </si>
  <si>
    <t>QA/QC
(CFA)</t>
  </si>
  <si>
    <t>ABBEY STONE</t>
  </si>
  <si>
    <t>PFD</t>
  </si>
  <si>
    <t>BO CỔ, BO LAI, BO TAY</t>
  </si>
  <si>
    <t>DYE MAX</t>
  </si>
  <si>
    <t>CHỈ SỬA HÀNG</t>
  </si>
  <si>
    <t>H06-0338</t>
  </si>
  <si>
    <t>NHÃN TRANG TRÍ 4CM * 3.2CM 
CODE: HSA-10026</t>
  </si>
  <si>
    <t>BAO BỌC NHÃN CHÍNH</t>
  </si>
  <si>
    <t>H06-0315</t>
  </si>
  <si>
    <t>PIGMENT DYE</t>
  </si>
  <si>
    <r>
      <rPr>
        <b/>
        <u/>
        <sz val="28"/>
        <color theme="1"/>
        <rFont val="Muli"/>
      </rPr>
      <t>GHI CHÚ:</t>
    </r>
    <r>
      <rPr>
        <b/>
        <sz val="28"/>
        <color theme="1"/>
        <rFont val="Muli"/>
      </rPr>
      <t xml:space="preserve">
- MẬT ĐỘ MŨI CHỈ (SPI) = 13 MŨI TRÊN 1 INCH
- ỦI TRÁNH CẤN BÓNG
- NHÃN CỔ Ở VỊ TRÍ CHÍNH GIỮA CỔ (TRÁNH MAY LỆCH SANG MỘT BÊN)</t>
    </r>
  </si>
  <si>
    <t>MHFW23CHI11</t>
  </si>
  <si>
    <t>NỀN TRẮNG CHỮ ĐEN - GẮN BỌC NHÃN TRƯỚC NHUỘM</t>
  </si>
  <si>
    <t>NỀN TRẮNG CHỮ ĐEN - GẮN SAU NHUỘM</t>
  </si>
  <si>
    <t>NHÃN TRACKING</t>
  </si>
  <si>
    <t>NỀN TRẮNG CHỮ ĐEN - GẮN TRƯỚC NHUỘM</t>
  </si>
  <si>
    <t>GẮN TẠI GÓC TRÁI TÚI THÂN TRƯỚC CÁCH CẠNH TÚI 4CM, CÁCH TRA BO 3CM</t>
  </si>
  <si>
    <t>CHỈ 40/2 MAY CHÍNH
CODE: MHFW23CHI11</t>
  </si>
  <si>
    <t>CHỈ MAY CHÍNH+VẮT SỔ</t>
  </si>
  <si>
    <t>TO BẢN RIB CỔ</t>
  </si>
  <si>
    <t>RỘNG VAI</t>
  </si>
  <si>
    <t>XUÔI VAI</t>
  </si>
  <si>
    <t>SS25</t>
  </si>
  <si>
    <t>TÁC NGHIỆP MAY MẪU SMS+SIZE SET:
 THAM KHẢO CÁCH MAY THEO ÁO MẪU PHOTO MÃ H06-CR27M-DYE, MÀU ABBEY STONE CHUYỂN CÙNG TÁC NGHIỆP</t>
  </si>
  <si>
    <t>H06-CR27M-DYE</t>
  </si>
  <si>
    <t>PIGMENT DYE CLASSIC CREW MEN'S</t>
  </si>
  <si>
    <t>CREW NECK</t>
  </si>
  <si>
    <t>RIB 2X2 COTTON SPANDEX 400GSM</t>
  </si>
  <si>
    <t>NHÃN THÀNH PHẦN 100% COTTON
KÍCH THƯỚC: 82.2 *20 MM
CODE: CC-054</t>
  </si>
  <si>
    <r>
      <rPr>
        <b/>
        <sz val="11"/>
        <color theme="1"/>
        <rFont val="Calibri"/>
        <family val="1"/>
      </rPr>
      <t>Herschel Supply Co.</t>
    </r>
  </si>
  <si>
    <r>
      <rPr>
        <b/>
        <sz val="11"/>
        <color theme="1"/>
        <rFont val="Calibri"/>
        <family val="1"/>
      </rPr>
      <t>Graded Measurements</t>
    </r>
  </si>
  <si>
    <r>
      <rPr>
        <b/>
        <sz val="11"/>
        <color theme="1"/>
        <rFont val="Calibri"/>
        <family val="1"/>
      </rPr>
      <t>Style Name:</t>
    </r>
  </si>
  <si>
    <t>Men's Crewneck</t>
  </si>
  <si>
    <r>
      <rPr>
        <b/>
        <sz val="11"/>
        <color theme="1"/>
        <rFont val="Calibri"/>
        <family val="1"/>
      </rPr>
      <t>Base Size:</t>
    </r>
  </si>
  <si>
    <r>
      <rPr>
        <b/>
        <sz val="11"/>
        <color theme="1"/>
        <rFont val="Calibri"/>
        <family val="1"/>
      </rPr>
      <t>Last Updated:</t>
    </r>
  </si>
  <si>
    <r>
      <rPr>
        <b/>
        <sz val="11"/>
        <color theme="1"/>
        <rFont val="Calibri"/>
        <family val="1"/>
      </rPr>
      <t>Style Number:</t>
    </r>
  </si>
  <si>
    <r>
      <rPr>
        <b/>
        <sz val="11"/>
        <color theme="1"/>
        <rFont val="Calibri"/>
        <family val="1"/>
      </rPr>
      <t>Category:</t>
    </r>
  </si>
  <si>
    <r>
      <rPr>
        <b/>
        <sz val="11"/>
        <color theme="1"/>
        <rFont val="Calibri"/>
        <family val="1"/>
      </rPr>
      <t>Status:</t>
    </r>
  </si>
  <si>
    <r>
      <rPr>
        <b/>
        <sz val="11"/>
        <color theme="1"/>
        <rFont val="Calibri"/>
        <family val="1"/>
      </rPr>
      <t>new</t>
    </r>
  </si>
  <si>
    <r>
      <rPr>
        <b/>
        <sz val="11"/>
        <color theme="1"/>
        <rFont val="Calibri"/>
        <family val="1"/>
      </rPr>
      <t>Season:</t>
    </r>
  </si>
  <si>
    <r>
      <rPr>
        <b/>
        <sz val="11"/>
        <color theme="1"/>
        <rFont val="Calibri"/>
        <family val="1"/>
      </rPr>
      <t>2024 S1</t>
    </r>
  </si>
  <si>
    <r>
      <rPr>
        <b/>
        <sz val="11"/>
        <color theme="1"/>
        <rFont val="Calibri"/>
        <family val="1"/>
      </rPr>
      <t>Developer:</t>
    </r>
  </si>
  <si>
    <t>CODE</t>
  </si>
  <si>
    <t>DESCRIPTION</t>
  </si>
  <si>
    <t>TOL+/-</t>
  </si>
  <si>
    <t>GRADE RULE</t>
  </si>
  <si>
    <t>IVY GREEN</t>
  </si>
  <si>
    <r>
      <rPr>
        <strike/>
        <sz val="11"/>
        <color theme="1"/>
        <rFont val="Calibri"/>
        <family val="1"/>
      </rPr>
      <t>A</t>
    </r>
  </si>
  <si>
    <t>MINIMUM NECK STRETCH - MEN</t>
  </si>
  <si>
    <r>
      <rPr>
        <sz val="11"/>
        <color theme="1"/>
        <rFont val="Calibri"/>
        <family val="1"/>
      </rPr>
      <t>B</t>
    </r>
  </si>
  <si>
    <t>NECK WIDTH HSP SEAM TO SEAM</t>
  </si>
  <si>
    <t>RỘNG CỔ DG MAY TỚI DG MAY</t>
  </si>
  <si>
    <r>
      <rPr>
        <sz val="11"/>
        <color theme="1"/>
        <rFont val="Calibri"/>
        <family val="1"/>
      </rPr>
      <t>1/4</t>
    </r>
  </si>
  <si>
    <r>
      <rPr>
        <sz val="11"/>
        <color theme="1"/>
        <rFont val="Calibri"/>
        <family val="1"/>
      </rPr>
      <t>7 3/4</t>
    </r>
  </si>
  <si>
    <r>
      <rPr>
        <sz val="11"/>
        <color theme="1"/>
        <rFont val="Calibri"/>
        <family val="1"/>
      </rPr>
      <t>8 1/4</t>
    </r>
  </si>
  <si>
    <r>
      <rPr>
        <sz val="11"/>
        <color theme="1"/>
        <rFont val="Calibri"/>
        <family val="1"/>
      </rPr>
      <t>8 1/2</t>
    </r>
  </si>
  <si>
    <r>
      <rPr>
        <sz val="11"/>
        <color theme="1"/>
        <rFont val="Calibri"/>
        <family val="1"/>
      </rPr>
      <t>8 3/4</t>
    </r>
  </si>
  <si>
    <r>
      <rPr>
        <sz val="11"/>
        <color theme="1"/>
        <rFont val="Calibri"/>
        <family val="1"/>
      </rPr>
      <t>C</t>
    </r>
  </si>
  <si>
    <t>FRONT NECK DROP FROM HSP (EXCL NKBD)</t>
  </si>
  <si>
    <t>HẠ CỔ TRƯỚC- KO GỒM RIB</t>
  </si>
  <si>
    <r>
      <rPr>
        <sz val="11"/>
        <color theme="1"/>
        <rFont val="Calibri"/>
        <family val="1"/>
      </rPr>
      <t>1/8</t>
    </r>
  </si>
  <si>
    <r>
      <rPr>
        <sz val="11"/>
        <color theme="1"/>
        <rFont val="Calibri"/>
        <family val="1"/>
      </rPr>
      <t>3 7/8</t>
    </r>
  </si>
  <si>
    <r>
      <rPr>
        <sz val="11"/>
        <color theme="1"/>
        <rFont val="Calibri"/>
        <family val="1"/>
      </rPr>
      <t>4 1/8</t>
    </r>
  </si>
  <si>
    <r>
      <rPr>
        <sz val="11"/>
        <color theme="1"/>
        <rFont val="Calibri"/>
        <family val="1"/>
      </rPr>
      <t>4 1/4</t>
    </r>
  </si>
  <si>
    <r>
      <rPr>
        <sz val="11"/>
        <color theme="1"/>
        <rFont val="Calibri"/>
        <family val="1"/>
      </rPr>
      <t>4 3/8</t>
    </r>
  </si>
  <si>
    <r>
      <rPr>
        <sz val="11"/>
        <color theme="1"/>
        <rFont val="Calibri"/>
        <family val="1"/>
      </rPr>
      <t>D</t>
    </r>
  </si>
  <si>
    <t>BACK NECK DROP FROM HSP (EXCL NKBD)</t>
  </si>
  <si>
    <t>HẠ CỔ SAU- KO GỒM RIB</t>
  </si>
  <si>
    <r>
      <rPr>
        <sz val="11"/>
        <color theme="1"/>
        <rFont val="Calibri"/>
        <family val="1"/>
      </rPr>
      <t>E</t>
    </r>
  </si>
  <si>
    <t>COLLAR CIRCUMFERENCE AT EDGE</t>
  </si>
  <si>
    <t>VÒNG CỔ TẠI MÉP</t>
  </si>
  <si>
    <r>
      <rPr>
        <sz val="11"/>
        <color theme="1"/>
        <rFont val="Calibri"/>
        <family val="1"/>
      </rPr>
      <t>1/2</t>
    </r>
  </si>
  <si>
    <r>
      <rPr>
        <sz val="11"/>
        <color theme="1"/>
        <rFont val="Calibri"/>
        <family val="1"/>
      </rPr>
      <t>F</t>
    </r>
  </si>
  <si>
    <t>NECK TRIM HEIGHT</t>
  </si>
  <si>
    <r>
      <rPr>
        <sz val="11"/>
        <color theme="1"/>
        <rFont val="Calibri"/>
        <family val="1"/>
      </rPr>
      <t>7/8</t>
    </r>
  </si>
  <si>
    <r>
      <rPr>
        <sz val="11"/>
        <color theme="1"/>
        <rFont val="Calibri"/>
        <family val="1"/>
      </rPr>
      <t>G</t>
    </r>
  </si>
  <si>
    <t>SHOULDER WIDTH - SET IN</t>
  </si>
  <si>
    <r>
      <rPr>
        <sz val="11"/>
        <color theme="1"/>
        <rFont val="Calibri"/>
        <family val="1"/>
      </rPr>
      <t>5/8</t>
    </r>
  </si>
  <si>
    <r>
      <rPr>
        <sz val="11"/>
        <color theme="1"/>
        <rFont val="Calibri"/>
        <family val="1"/>
      </rPr>
      <t>18 7/8</t>
    </r>
  </si>
  <si>
    <r>
      <rPr>
        <sz val="11"/>
        <color theme="1"/>
        <rFont val="Calibri"/>
        <family val="1"/>
      </rPr>
      <t>19 1/2</t>
    </r>
  </si>
  <si>
    <r>
      <rPr>
        <sz val="11"/>
        <color theme="1"/>
        <rFont val="Calibri"/>
        <family val="1"/>
      </rPr>
      <t>20 1/8</t>
    </r>
  </si>
  <si>
    <r>
      <rPr>
        <sz val="11"/>
        <color theme="1"/>
        <rFont val="Calibri"/>
        <family val="1"/>
      </rPr>
      <t>20 3/4</t>
    </r>
  </si>
  <si>
    <r>
      <rPr>
        <sz val="11"/>
        <color theme="1"/>
        <rFont val="Calibri"/>
        <family val="1"/>
      </rPr>
      <t>21 3/8</t>
    </r>
  </si>
  <si>
    <r>
      <rPr>
        <sz val="11"/>
        <color theme="1"/>
        <rFont val="Calibri"/>
        <family val="1"/>
      </rPr>
      <t>H</t>
    </r>
  </si>
  <si>
    <t>BACK NECK TAPE LENGTH</t>
  </si>
  <si>
    <r>
      <rPr>
        <sz val="11"/>
        <color theme="1"/>
        <rFont val="Calibri"/>
        <family val="1"/>
      </rPr>
      <t>I</t>
    </r>
  </si>
  <si>
    <t>ACROSS FRONT (6" FROM HSP)</t>
  </si>
  <si>
    <t>NGANG THÂN TRƯỚC 6" TỪ ĐỈNH VAI</t>
  </si>
  <si>
    <r>
      <rPr>
        <sz val="11"/>
        <color theme="1"/>
        <rFont val="Calibri"/>
        <family val="1"/>
      </rPr>
      <t>17 3/8</t>
    </r>
  </si>
  <si>
    <r>
      <rPr>
        <sz val="11"/>
        <color theme="1"/>
        <rFont val="Calibri"/>
        <family val="1"/>
      </rPr>
      <t>18 5/8</t>
    </r>
  </si>
  <si>
    <r>
      <rPr>
        <sz val="11"/>
        <color theme="1"/>
        <rFont val="Calibri"/>
        <family val="1"/>
      </rPr>
      <t>19 1/4</t>
    </r>
  </si>
  <si>
    <r>
      <rPr>
        <sz val="11"/>
        <color theme="1"/>
        <rFont val="Calibri"/>
        <family val="1"/>
      </rPr>
      <t>19 7/8</t>
    </r>
  </si>
  <si>
    <r>
      <rPr>
        <sz val="11"/>
        <color theme="1"/>
        <rFont val="Calibri"/>
        <family val="1"/>
      </rPr>
      <t>J</t>
    </r>
  </si>
  <si>
    <t>ACROSS BACK (6" FROM HSP)</t>
  </si>
  <si>
    <t>NGANG THÂN SAU 6" TỪ ĐỈNH VAI</t>
  </si>
  <si>
    <r>
      <rPr>
        <sz val="11"/>
        <color theme="1"/>
        <rFont val="Calibri"/>
        <family val="1"/>
      </rPr>
      <t>18 3/8</t>
    </r>
  </si>
  <si>
    <r>
      <rPr>
        <sz val="11"/>
        <color theme="1"/>
        <rFont val="Calibri"/>
        <family val="1"/>
      </rPr>
      <t>19 5/8</t>
    </r>
  </si>
  <si>
    <r>
      <rPr>
        <sz val="11"/>
        <color theme="1"/>
        <rFont val="Calibri"/>
        <family val="1"/>
      </rPr>
      <t>20 1/4</t>
    </r>
  </si>
  <si>
    <r>
      <rPr>
        <sz val="11"/>
        <color theme="1"/>
        <rFont val="Calibri"/>
        <family val="1"/>
      </rPr>
      <t>20 7/8</t>
    </r>
  </si>
  <si>
    <r>
      <rPr>
        <sz val="11"/>
        <color theme="1"/>
        <rFont val="Calibri"/>
        <family val="1"/>
      </rPr>
      <t>K</t>
    </r>
  </si>
  <si>
    <t>ARMHOLE DROP FROM HSP</t>
  </si>
  <si>
    <t>HẠ NÁCH</t>
  </si>
  <si>
    <r>
      <rPr>
        <sz val="11"/>
        <color theme="1"/>
        <rFont val="Calibri"/>
        <family val="1"/>
      </rPr>
      <t>12 1/4</t>
    </r>
  </si>
  <si>
    <r>
      <rPr>
        <sz val="11"/>
        <color theme="1"/>
        <rFont val="Calibri"/>
        <family val="1"/>
      </rPr>
      <t>12 1/2</t>
    </r>
  </si>
  <si>
    <r>
      <rPr>
        <sz val="11"/>
        <color theme="1"/>
        <rFont val="Calibri"/>
        <family val="1"/>
      </rPr>
      <t>12 3/4</t>
    </r>
  </si>
  <si>
    <r>
      <rPr>
        <sz val="11"/>
        <color theme="1"/>
        <rFont val="Calibri"/>
        <family val="1"/>
      </rPr>
      <t>L</t>
    </r>
  </si>
  <si>
    <t>SHOULDER SLOPE (FOR REF.)</t>
  </si>
  <si>
    <t>Placement</t>
  </si>
  <si>
    <r>
      <rPr>
        <sz val="11"/>
        <color theme="1"/>
        <rFont val="Calibri"/>
        <family val="1"/>
      </rPr>
      <t>1 3/4</t>
    </r>
  </si>
  <si>
    <r>
      <rPr>
        <sz val="11"/>
        <color theme="1"/>
        <rFont val="Calibri"/>
        <family val="1"/>
      </rPr>
      <t>M</t>
    </r>
  </si>
  <si>
    <t>SHOULDER SEAM FORWARD (FOR REF. AT LSP ONLY, 0" AT HSP)</t>
  </si>
  <si>
    <t xml:space="preserve">CHỒM VAI </t>
  </si>
  <si>
    <r>
      <rPr>
        <sz val="11"/>
        <color theme="1"/>
        <rFont val="Calibri"/>
        <family val="1"/>
      </rPr>
      <t>N</t>
    </r>
  </si>
  <si>
    <t>FRONT LENGTH (HSP TO HEM) - ABOVE LOW HIP</t>
  </si>
  <si>
    <t>DÀI THÂN TRƯỚC TỪ ĐỈNH VAI</t>
  </si>
  <si>
    <r>
      <rPr>
        <sz val="11"/>
        <color theme="1"/>
        <rFont val="Calibri"/>
        <family val="1"/>
      </rPr>
      <t>27 1/2</t>
    </r>
  </si>
  <si>
    <r>
      <rPr>
        <sz val="11"/>
        <color theme="1"/>
        <rFont val="Calibri"/>
        <family val="1"/>
      </rPr>
      <t>28 1/2</t>
    </r>
  </si>
  <si>
    <r>
      <rPr>
        <sz val="11"/>
        <color theme="1"/>
        <rFont val="Calibri"/>
        <family val="1"/>
      </rPr>
      <t>O</t>
    </r>
  </si>
  <si>
    <t>FRONT LENGTH AT CF - ABOVE LOW HIP</t>
  </si>
  <si>
    <r>
      <rPr>
        <sz val="11"/>
        <color theme="1"/>
        <rFont val="Calibri"/>
        <family val="1"/>
      </rPr>
      <t>P</t>
    </r>
  </si>
  <si>
    <t>BACK LENGTH AT CB - ABOVE LOW HIP</t>
  </si>
  <si>
    <r>
      <rPr>
        <sz val="11"/>
        <color theme="1"/>
        <rFont val="Calibri"/>
        <family val="1"/>
      </rPr>
      <t>Q</t>
    </r>
  </si>
  <si>
    <t>CHEST CIRCUMFERENCE  1" BELOW ARMHOLE</t>
  </si>
  <si>
    <t>VÒNG NGỰC 1" TỪ DƯỚI NÁCH</t>
  </si>
  <si>
    <r>
      <rPr>
        <sz val="11"/>
        <color theme="1"/>
        <rFont val="Calibri"/>
        <family val="1"/>
      </rPr>
      <t>2 1/2</t>
    </r>
  </si>
  <si>
    <r>
      <rPr>
        <sz val="11"/>
        <color theme="1"/>
        <rFont val="Calibri"/>
        <family val="1"/>
      </rPr>
      <t>46 1/2</t>
    </r>
  </si>
  <si>
    <r>
      <rPr>
        <sz val="11"/>
        <color theme="1"/>
        <rFont val="Calibri"/>
        <family val="1"/>
      </rPr>
      <t>51 1/2</t>
    </r>
  </si>
  <si>
    <r>
      <rPr>
        <sz val="11"/>
        <color theme="1"/>
        <rFont val="Calibri"/>
        <family val="1"/>
      </rPr>
      <t>56 1/2</t>
    </r>
  </si>
  <si>
    <r>
      <rPr>
        <sz val="11"/>
        <color theme="1"/>
        <rFont val="Calibri"/>
        <family val="1"/>
      </rPr>
      <t>R</t>
    </r>
  </si>
  <si>
    <t>BOTTOM HEM CIRCUMFERENCE (RELAXED) RIB</t>
  </si>
  <si>
    <t>VÒNG LAI ĐO ÊM TẠI RIB</t>
  </si>
  <si>
    <r>
      <rPr>
        <sz val="11"/>
        <color theme="1"/>
        <rFont val="Calibri"/>
        <family val="1"/>
      </rPr>
      <t>36 1/2</t>
    </r>
  </si>
  <si>
    <r>
      <rPr>
        <sz val="11"/>
        <color theme="1"/>
        <rFont val="Calibri"/>
        <family val="1"/>
      </rPr>
      <t>41 1/2</t>
    </r>
  </si>
  <si>
    <r>
      <rPr>
        <sz val="11"/>
        <color theme="1"/>
        <rFont val="Calibri"/>
        <family val="1"/>
      </rPr>
      <t>S</t>
    </r>
  </si>
  <si>
    <t>BOTTOM HEM CIRCUMFERENCE AT JOIN SEAM</t>
  </si>
  <si>
    <t>VÒNG LAI ĐO TẠI DG RÁP BO (ĐO CĂNG)</t>
  </si>
  <si>
    <r>
      <rPr>
        <sz val="11"/>
        <color theme="1"/>
        <rFont val="Calibri"/>
        <family val="1"/>
      </rPr>
      <t>45 1/2</t>
    </r>
  </si>
  <si>
    <r>
      <rPr>
        <sz val="11"/>
        <color theme="1"/>
        <rFont val="Calibri"/>
        <family val="1"/>
      </rPr>
      <t>50 1/2</t>
    </r>
  </si>
  <si>
    <r>
      <rPr>
        <sz val="11"/>
        <color theme="1"/>
        <rFont val="Calibri"/>
        <family val="1"/>
      </rPr>
      <t>T</t>
    </r>
  </si>
  <si>
    <t>BODY CIRCUMFERENCE 1" ABOVE TRIM/RIB</t>
  </si>
  <si>
    <r>
      <rPr>
        <sz val="11"/>
        <color theme="1"/>
        <rFont val="Calibri"/>
        <family val="1"/>
      </rPr>
      <t>U</t>
    </r>
  </si>
  <si>
    <t>BOTTOM TRIM/RIB HEIGHT</t>
  </si>
  <si>
    <t>TO BẢN RIB LAI</t>
  </si>
  <si>
    <r>
      <rPr>
        <sz val="11"/>
        <color theme="1"/>
        <rFont val="Calibri"/>
        <family val="1"/>
      </rPr>
      <t>V</t>
    </r>
  </si>
  <si>
    <t>CB SLEEVE LENGTH - LONG SLV</t>
  </si>
  <si>
    <t>DÀI TAY TỪ GIỮA CỔ SAU ĐO 3 ĐIỂM</t>
  </si>
  <si>
    <r>
      <rPr>
        <sz val="11"/>
        <color theme="1"/>
        <rFont val="Calibri"/>
        <family val="1"/>
      </rPr>
      <t>34 7/8</t>
    </r>
  </si>
  <si>
    <r>
      <rPr>
        <sz val="11"/>
        <color theme="1"/>
        <rFont val="Calibri"/>
        <family val="1"/>
      </rPr>
      <t>35 1/2</t>
    </r>
  </si>
  <si>
    <r>
      <rPr>
        <sz val="11"/>
        <color theme="1"/>
        <rFont val="Calibri"/>
        <family val="1"/>
      </rPr>
      <t>W</t>
    </r>
  </si>
  <si>
    <t>BICEP CIRCUMFERENCE 1" FROM UNDERARM</t>
  </si>
  <si>
    <t>VÒNG BẮP TAY 1" TỪ DƯỚI NÁCH</t>
  </si>
  <si>
    <r>
      <rPr>
        <sz val="11"/>
        <color theme="1"/>
        <rFont val="Calibri"/>
        <family val="1"/>
      </rPr>
      <t>20 3/8</t>
    </r>
  </si>
  <si>
    <r>
      <rPr>
        <sz val="11"/>
        <color theme="1"/>
        <rFont val="Calibri"/>
        <family val="1"/>
      </rPr>
      <t>21 5/8</t>
    </r>
  </si>
  <si>
    <r>
      <rPr>
        <sz val="11"/>
        <color theme="1"/>
        <rFont val="Calibri"/>
        <family val="1"/>
      </rPr>
      <t>22 1/4</t>
    </r>
  </si>
  <si>
    <r>
      <rPr>
        <sz val="11"/>
        <color theme="1"/>
        <rFont val="Calibri"/>
        <family val="1"/>
      </rPr>
      <t>22 7/8</t>
    </r>
  </si>
  <si>
    <r>
      <rPr>
        <sz val="11"/>
        <color theme="1"/>
        <rFont val="Calibri"/>
        <family val="1"/>
      </rPr>
      <t>X</t>
    </r>
  </si>
  <si>
    <t>ELBOW POSTION FROM UNDERARM</t>
  </si>
  <si>
    <t>VỊ TRÍ ĐO KHỦY TAY TỪ DƯỚI NÁCH</t>
  </si>
  <si>
    <r>
      <rPr>
        <sz val="11"/>
        <color theme="1"/>
        <rFont val="Calibri"/>
        <family val="1"/>
      </rPr>
      <t>Y</t>
    </r>
  </si>
  <si>
    <t>ELBOW CIRCUMFERENCE</t>
  </si>
  <si>
    <r>
      <rPr>
        <sz val="11"/>
        <color theme="1"/>
        <rFont val="Calibri"/>
        <family val="1"/>
      </rPr>
      <t>15 1/2</t>
    </r>
  </si>
  <si>
    <r>
      <rPr>
        <sz val="11"/>
        <color theme="1"/>
        <rFont val="Calibri"/>
        <family val="1"/>
      </rPr>
      <t>16 1/2</t>
    </r>
  </si>
  <si>
    <r>
      <rPr>
        <sz val="11"/>
        <color theme="1"/>
        <rFont val="Calibri"/>
        <family val="1"/>
      </rPr>
      <t>Z</t>
    </r>
  </si>
  <si>
    <t>CUFF CIRCUMFERENCE RIB (RELAXED)</t>
  </si>
  <si>
    <t>VÒNG CỬA TAY TẠI RIB ĐO ÊM</t>
  </si>
  <si>
    <r>
      <rPr>
        <sz val="11"/>
        <color theme="1"/>
        <rFont val="Calibri"/>
        <family val="1"/>
      </rPr>
      <t>AA</t>
    </r>
  </si>
  <si>
    <t>CUFF CIRCUMFERENCE AT JOIN SEAM</t>
  </si>
  <si>
    <t>VÒNG CỬA TAY  (ĐO CĂNG)</t>
  </si>
  <si>
    <r>
      <rPr>
        <sz val="11"/>
        <color theme="1"/>
        <rFont val="Calibri"/>
        <family val="1"/>
      </rPr>
      <t>10 3/4</t>
    </r>
  </si>
  <si>
    <r>
      <rPr>
        <sz val="11"/>
        <color theme="1"/>
        <rFont val="Calibri"/>
        <family val="1"/>
      </rPr>
      <t>11 1/4</t>
    </r>
  </si>
  <si>
    <r>
      <rPr>
        <sz val="11"/>
        <color theme="1"/>
        <rFont val="Calibri"/>
        <family val="1"/>
      </rPr>
      <t>11 1/2</t>
    </r>
  </si>
  <si>
    <r>
      <rPr>
        <sz val="11"/>
        <color theme="1"/>
        <rFont val="Calibri"/>
        <family val="1"/>
      </rPr>
      <t>11 3/4</t>
    </r>
  </si>
  <si>
    <r>
      <rPr>
        <sz val="11"/>
        <color theme="1"/>
        <rFont val="Calibri"/>
        <family val="1"/>
      </rPr>
      <t>AB</t>
    </r>
  </si>
  <si>
    <t>SLEEVE CIRCUMFERENCE 1" UP FROM JOIN SEAM</t>
  </si>
  <si>
    <r>
      <rPr>
        <sz val="11"/>
        <color theme="1"/>
        <rFont val="Calibri"/>
        <family val="1"/>
      </rPr>
      <t>AC</t>
    </r>
  </si>
  <si>
    <t>CUFF HEIGHT</t>
  </si>
  <si>
    <t>TO BẢN RIB TAY</t>
  </si>
  <si>
    <t>CẬP NHẬT THÔNG SỐ DÀI TAY</t>
  </si>
  <si>
    <t>HSSS24P0346001T00K
L0722/1
ÁNH A CẤP ĐỦ SL</t>
  </si>
  <si>
    <t>HSSS25S0319002T00K
L0302/1
ÁNH A CẤP ĐỦ SL</t>
  </si>
  <si>
    <t>GR9575</t>
  </si>
  <si>
    <t>DUYỆT CHẤT LƯỢNG, HIỆU ỨNG, HANFEEL SAU DYE NHƯ ÁO MẪU PHOTOSHOOT MÃ H06-CR27M-DYE, MÀU ABBEY STONE CHUYỂN CÙNG TÁC NGHIỆP</t>
  </si>
  <si>
    <t>Herschel Supply Co.</t>
  </si>
  <si>
    <t>Graded Measurements</t>
  </si>
  <si>
    <t>Style Name:</t>
  </si>
  <si>
    <t>Base Size:</t>
  </si>
  <si>
    <t>Last Updated:</t>
  </si>
  <si>
    <t>Style Number:</t>
  </si>
  <si>
    <t>Category:</t>
  </si>
  <si>
    <t>Status:</t>
  </si>
  <si>
    <t>new</t>
  </si>
  <si>
    <t>Season:</t>
  </si>
  <si>
    <t>2024 S1</t>
  </si>
  <si>
    <t>Developer:</t>
  </si>
  <si>
    <t>UA'S COMMENTS</t>
  </si>
  <si>
    <r>
      <rPr>
        <strike/>
        <sz val="11"/>
        <color theme="1"/>
        <rFont val="Muli"/>
      </rPr>
      <t>A</t>
    </r>
  </si>
  <si>
    <t>B</t>
  </si>
  <si>
    <t>1/4</t>
  </si>
  <si>
    <t>7 3/4</t>
  </si>
  <si>
    <t>8 1/4</t>
  </si>
  <si>
    <t>8 1/2</t>
  </si>
  <si>
    <t>8 3/4</t>
  </si>
  <si>
    <t>C</t>
  </si>
  <si>
    <t>1/8</t>
  </si>
  <si>
    <t>3 7/8</t>
  </si>
  <si>
    <t>4 1/8</t>
  </si>
  <si>
    <t>4 1/4</t>
  </si>
  <si>
    <t>4 3/8</t>
  </si>
  <si>
    <t>D</t>
  </si>
  <si>
    <t>E</t>
  </si>
  <si>
    <t>1/2</t>
  </si>
  <si>
    <t>F</t>
  </si>
  <si>
    <t>7/8</t>
  </si>
  <si>
    <t>G</t>
  </si>
  <si>
    <t>5/8</t>
  </si>
  <si>
    <t>18 7/8</t>
  </si>
  <si>
    <t>19 1/2</t>
  </si>
  <si>
    <t>20 1/8</t>
  </si>
  <si>
    <t>20 3/4</t>
  </si>
  <si>
    <t>21 3/8</t>
  </si>
  <si>
    <t>H</t>
  </si>
  <si>
    <t>I</t>
  </si>
  <si>
    <t>17 3/8</t>
  </si>
  <si>
    <t>18 5/8</t>
  </si>
  <si>
    <t>19 1/4</t>
  </si>
  <si>
    <t>19 7/8</t>
  </si>
  <si>
    <t>J</t>
  </si>
  <si>
    <t>18 3/8</t>
  </si>
  <si>
    <t>19 5/8</t>
  </si>
  <si>
    <t>20 1/4</t>
  </si>
  <si>
    <t>20 7/8</t>
  </si>
  <si>
    <t>K</t>
  </si>
  <si>
    <t>12 1/4</t>
  </si>
  <si>
    <t>12 1/2</t>
  </si>
  <si>
    <t>12 3/4</t>
  </si>
  <si>
    <t>1 3/4</t>
  </si>
  <si>
    <t>N</t>
  </si>
  <si>
    <t>27 1/2</t>
  </si>
  <si>
    <t>28 1/2</t>
  </si>
  <si>
    <t>O</t>
  </si>
  <si>
    <t>P</t>
  </si>
  <si>
    <t>Q</t>
  </si>
  <si>
    <t>2 1/2</t>
  </si>
  <si>
    <t>46 1/2</t>
  </si>
  <si>
    <t>51 1/2</t>
  </si>
  <si>
    <t>56 1/2</t>
  </si>
  <si>
    <t>R</t>
  </si>
  <si>
    <t>36 1/2</t>
  </si>
  <si>
    <t>41 1/2</t>
  </si>
  <si>
    <t>45 1/2</t>
  </si>
  <si>
    <t>50 1/2</t>
  </si>
  <si>
    <t>T</t>
  </si>
  <si>
    <t>U</t>
  </si>
  <si>
    <t>V</t>
  </si>
  <si>
    <t>34 7/8</t>
  </si>
  <si>
    <t>W</t>
  </si>
  <si>
    <t>20 3/8</t>
  </si>
  <si>
    <t>21 5/8</t>
  </si>
  <si>
    <t>22 1/4</t>
  </si>
  <si>
    <t>22 7/8</t>
  </si>
  <si>
    <t>X</t>
  </si>
  <si>
    <t>Y</t>
  </si>
  <si>
    <t>15 1/2</t>
  </si>
  <si>
    <t>16 1/2</t>
  </si>
  <si>
    <t>Z</t>
  </si>
  <si>
    <t>AA</t>
  </si>
  <si>
    <t>10 3/4</t>
  </si>
  <si>
    <t>11 1/4</t>
  </si>
  <si>
    <t>11 1/2</t>
  </si>
  <si>
    <t>11 3/4</t>
  </si>
  <si>
    <t>AB</t>
  </si>
  <si>
    <t>AC</t>
  </si>
  <si>
    <t>TOL-</t>
  </si>
  <si>
    <t>TOL+</t>
  </si>
  <si>
    <t>ADJUST TOLERANCE AS REQUEST</t>
  </si>
  <si>
    <t>35 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</si>
</sst>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,##0.0"/>
    <numFmt numFmtId="177" formatCode="0.000"/>
    <numFmt numFmtId="178" formatCode="yyyy\-mmm\-dd;@"/>
  </numFmts>
  <fonts count="1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sz val="12"/>
      <name val="Muli"/>
    </font>
    <font>
      <b/>
      <sz val="8"/>
      <name val="Muli"/>
    </font>
    <font>
      <i/>
      <sz val="12"/>
      <name val="Muli"/>
    </font>
    <font>
      <b/>
      <u/>
      <sz val="24"/>
      <name val="Muli"/>
    </font>
    <font>
      <b/>
      <sz val="20"/>
      <color rgb="FFFF0000"/>
      <name val="Muli"/>
    </font>
    <font>
      <b/>
      <sz val="26"/>
      <color indexed="48"/>
      <name val="Muli"/>
    </font>
    <font>
      <b/>
      <sz val="50"/>
      <name val="Muli"/>
    </font>
    <font>
      <b/>
      <sz val="48"/>
      <name val="Muli"/>
    </font>
    <font>
      <sz val="10"/>
      <color rgb="FF000000"/>
      <name val="Times New Roman"/>
      <family val="1"/>
    </font>
    <font>
      <b/>
      <sz val="33"/>
      <name val="Muli"/>
    </font>
    <font>
      <b/>
      <sz val="22"/>
      <color theme="1"/>
      <name val="Muli"/>
    </font>
    <font>
      <b/>
      <sz val="24"/>
      <color theme="9" tint="-0.249977111117893"/>
      <name val="Muli"/>
    </font>
    <font>
      <sz val="20"/>
      <color indexed="8"/>
      <name val="Muli"/>
    </font>
    <font>
      <b/>
      <sz val="26"/>
      <color theme="9"/>
      <name val="Muli"/>
    </font>
    <font>
      <b/>
      <sz val="8"/>
      <color theme="1"/>
      <name val="Muli"/>
    </font>
    <font>
      <sz val="8"/>
      <color theme="1"/>
      <name val="Muli"/>
    </font>
    <font>
      <b/>
      <sz val="18"/>
      <name val="Muli"/>
    </font>
    <font>
      <b/>
      <sz val="34"/>
      <name val="Muli"/>
    </font>
    <font>
      <b/>
      <sz val="24"/>
      <color theme="9"/>
      <name val="Muli"/>
    </font>
    <font>
      <b/>
      <sz val="28"/>
      <color theme="1"/>
      <name val="Muli"/>
    </font>
    <font>
      <b/>
      <u/>
      <sz val="28"/>
      <color theme="1"/>
      <name val="Muli"/>
    </font>
    <font>
      <b/>
      <sz val="11"/>
      <color theme="1"/>
      <name val="Calibri"/>
      <family val="2"/>
    </font>
    <font>
      <b/>
      <sz val="11"/>
      <color theme="1"/>
      <name val="Calibri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</font>
    <font>
      <strike/>
      <sz val="11"/>
      <color theme="1"/>
      <name val="Calibri"/>
      <family val="1"/>
    </font>
    <font>
      <sz val="11"/>
      <color theme="1"/>
      <name val="Times New Roman"/>
      <family val="1"/>
    </font>
    <font>
      <strike/>
      <sz val="11"/>
      <color theme="1"/>
      <name val="Calibri"/>
      <family val="2"/>
    </font>
    <font>
      <sz val="11"/>
      <color theme="1"/>
      <name val="Calibri"/>
      <family val="1"/>
    </font>
    <font>
      <b/>
      <sz val="11"/>
      <color theme="1"/>
      <name val="Muli"/>
    </font>
    <font>
      <sz val="11"/>
      <color rgb="FF000000"/>
      <name val="Muli"/>
    </font>
    <font>
      <b/>
      <sz val="12"/>
      <color theme="1"/>
      <name val="Muli"/>
    </font>
    <font>
      <b/>
      <sz val="12"/>
      <color rgb="FF000000"/>
      <name val="Muli"/>
    </font>
    <font>
      <strike/>
      <sz val="11"/>
      <color theme="1"/>
      <name val="Muli"/>
    </font>
    <font>
      <b/>
      <sz val="11"/>
      <color rgb="FFFF0000"/>
      <name val="Muli"/>
    </font>
    <font>
      <sz val="10"/>
      <color rgb="FF000000"/>
      <name val="Times New Roman"/>
      <charset val="204"/>
    </font>
  </fonts>
  <fills count="5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1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5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44" applyNumberFormat="0" applyProtection="0">
      <alignment horizontal="left" vertical="center" indent="1"/>
    </xf>
    <xf numFmtId="4" fontId="13" fillId="7" borderId="44" applyNumberFormat="0" applyProtection="0">
      <alignment horizontal="right" vertical="center"/>
    </xf>
    <xf numFmtId="10" fontId="6" fillId="6" borderId="42" applyNumberFormat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66" fillId="0" borderId="0" applyNumberFormat="0" applyFill="0" applyBorder="0" applyAlignment="0" applyProtection="0"/>
    <xf numFmtId="0" fontId="67" fillId="0" borderId="50" applyNumberFormat="0" applyFill="0" applyAlignment="0" applyProtection="0"/>
    <xf numFmtId="0" fontId="68" fillId="0" borderId="51" applyNumberFormat="0" applyFill="0" applyAlignment="0" applyProtection="0"/>
    <xf numFmtId="0" fontId="69" fillId="0" borderId="52" applyNumberFormat="0" applyFill="0" applyAlignment="0" applyProtection="0"/>
    <xf numFmtId="0" fontId="69" fillId="0" borderId="0" applyNumberFormat="0" applyFill="0" applyBorder="0" applyAlignment="0" applyProtection="0"/>
    <xf numFmtId="0" fontId="70" fillId="16" borderId="0" applyNumberFormat="0" applyBorder="0" applyAlignment="0" applyProtection="0"/>
    <xf numFmtId="0" fontId="71" fillId="17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53" applyNumberFormat="0" applyAlignment="0" applyProtection="0"/>
    <xf numFmtId="0" fontId="74" fillId="20" borderId="54" applyNumberFormat="0" applyAlignment="0" applyProtection="0"/>
    <xf numFmtId="0" fontId="75" fillId="20" borderId="53" applyNumberFormat="0" applyAlignment="0" applyProtection="0"/>
    <xf numFmtId="0" fontId="76" fillId="0" borderId="55" applyNumberFormat="0" applyFill="0" applyAlignment="0" applyProtection="0"/>
    <xf numFmtId="0" fontId="77" fillId="21" borderId="56" applyNumberFormat="0" applyAlignment="0" applyProtection="0"/>
    <xf numFmtId="0" fontId="78" fillId="0" borderId="0" applyNumberFormat="0" applyFill="0" applyBorder="0" applyAlignment="0" applyProtection="0"/>
    <xf numFmtId="0" fontId="1" fillId="22" borderId="57" applyNumberFormat="0" applyFont="0" applyAlignment="0" applyProtection="0"/>
    <xf numFmtId="0" fontId="79" fillId="0" borderId="0" applyNumberFormat="0" applyFill="0" applyBorder="0" applyAlignment="0" applyProtection="0"/>
    <xf numFmtId="0" fontId="80" fillId="0" borderId="58" applyNumberFormat="0" applyFill="0" applyAlignment="0" applyProtection="0"/>
    <xf numFmtId="0" fontId="8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51" fillId="0" borderId="0"/>
    <xf numFmtId="0" fontId="2" fillId="0" borderId="0"/>
    <xf numFmtId="0" fontId="8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94" fillId="0" borderId="0"/>
    <xf numFmtId="0" fontId="94" fillId="0" borderId="0"/>
    <xf numFmtId="0" fontId="122" fillId="0" borderId="0"/>
  </cellStyleXfs>
  <cellXfs count="646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3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3" fillId="2" borderId="0" xfId="0" applyFont="1" applyFill="1" applyAlignment="1">
      <alignment vertical="center" wrapText="1"/>
    </xf>
    <xf numFmtId="0" fontId="33" fillId="2" borderId="0" xfId="0" applyFont="1" applyFill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vertical="center"/>
    </xf>
    <xf numFmtId="0" fontId="33" fillId="2" borderId="4" xfId="0" applyFont="1" applyFill="1" applyBorder="1" applyAlignment="1">
      <alignment vertical="center" wrapText="1"/>
    </xf>
    <xf numFmtId="0" fontId="33" fillId="2" borderId="4" xfId="0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vertical="center" wrapText="1"/>
    </xf>
    <xf numFmtId="0" fontId="35" fillId="2" borderId="0" xfId="0" applyFont="1" applyFill="1" applyAlignment="1">
      <alignment horizontal="center" vertical="center"/>
    </xf>
    <xf numFmtId="0" fontId="36" fillId="3" borderId="0" xfId="0" applyFont="1" applyFill="1"/>
    <xf numFmtId="0" fontId="20" fillId="2" borderId="33" xfId="0" applyFont="1" applyFill="1" applyBorder="1" applyAlignment="1">
      <alignment vertical="center"/>
    </xf>
    <xf numFmtId="0" fontId="21" fillId="2" borderId="33" xfId="0" applyFont="1" applyFill="1" applyBorder="1" applyAlignment="1">
      <alignment vertical="center" wrapText="1"/>
    </xf>
    <xf numFmtId="0" fontId="20" fillId="2" borderId="34" xfId="0" applyFont="1" applyFill="1" applyBorder="1" applyAlignment="1">
      <alignment vertical="center"/>
    </xf>
    <xf numFmtId="0" fontId="3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9" fillId="0" borderId="0" xfId="2" applyFont="1" applyAlignment="1">
      <alignment vertical="center"/>
    </xf>
    <xf numFmtId="0" fontId="38" fillId="0" borderId="0" xfId="2" applyFont="1" applyAlignment="1">
      <alignment horizontal="left" vertical="center"/>
    </xf>
    <xf numFmtId="0" fontId="38" fillId="0" borderId="0" xfId="2" applyFont="1" applyAlignment="1">
      <alignment horizontal="center" vertical="center"/>
    </xf>
    <xf numFmtId="0" fontId="40" fillId="5" borderId="14" xfId="2" applyFont="1" applyFill="1" applyBorder="1" applyAlignment="1">
      <alignment horizontal="center" vertical="center" wrapText="1"/>
    </xf>
    <xf numFmtId="0" fontId="41" fillId="0" borderId="0" xfId="2" applyFont="1" applyAlignment="1">
      <alignment vertical="center"/>
    </xf>
    <xf numFmtId="0" fontId="40" fillId="5" borderId="14" xfId="2" applyFont="1" applyFill="1" applyBorder="1" applyAlignment="1">
      <alignment horizontal="center" vertical="center"/>
    </xf>
    <xf numFmtId="0" fontId="41" fillId="0" borderId="14" xfId="2" applyFont="1" applyBorder="1" applyAlignment="1">
      <alignment horizontal="center" vertical="center" wrapText="1"/>
    </xf>
    <xf numFmtId="0" fontId="40" fillId="0" borderId="0" xfId="2" applyFont="1" applyAlignment="1">
      <alignment vertical="center"/>
    </xf>
    <xf numFmtId="0" fontId="41" fillId="0" borderId="14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44" fillId="2" borderId="0" xfId="0" applyFont="1" applyFill="1" applyAlignment="1">
      <alignment vertical="center"/>
    </xf>
    <xf numFmtId="0" fontId="45" fillId="2" borderId="0" xfId="0" applyFont="1" applyFill="1" applyAlignment="1">
      <alignment horizontal="left" vertical="center"/>
    </xf>
    <xf numFmtId="0" fontId="45" fillId="2" borderId="0" xfId="0" applyFont="1" applyFill="1" applyAlignment="1">
      <alignment vertical="center"/>
    </xf>
    <xf numFmtId="0" fontId="45" fillId="2" borderId="0" xfId="0" applyFont="1" applyFill="1" applyAlignment="1">
      <alignment vertical="center" wrapText="1"/>
    </xf>
    <xf numFmtId="0" fontId="43" fillId="12" borderId="14" xfId="2" applyFont="1" applyFill="1" applyBorder="1" applyAlignment="1">
      <alignment horizontal="center" vertical="center" wrapText="1"/>
    </xf>
    <xf numFmtId="0" fontId="46" fillId="2" borderId="0" xfId="0" applyFont="1" applyFill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1" fontId="47" fillId="0" borderId="14" xfId="1" applyNumberFormat="1" applyFont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165" fontId="26" fillId="2" borderId="14" xfId="0" applyNumberFormat="1" applyFont="1" applyFill="1" applyBorder="1" applyAlignment="1">
      <alignment horizontal="center" vertical="center"/>
    </xf>
    <xf numFmtId="1" fontId="27" fillId="2" borderId="13" xfId="0" applyNumberFormat="1" applyFont="1" applyFill="1" applyBorder="1" applyAlignment="1">
      <alignment vertical="center"/>
    </xf>
    <xf numFmtId="1" fontId="27" fillId="2" borderId="1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2" fontId="26" fillId="2" borderId="0" xfId="0" applyNumberFormat="1" applyFont="1" applyFill="1" applyAlignment="1">
      <alignment horizontal="center" vertical="center"/>
    </xf>
    <xf numFmtId="0" fontId="48" fillId="2" borderId="0" xfId="0" applyFont="1" applyFill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1" fontId="26" fillId="2" borderId="15" xfId="0" applyNumberFormat="1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9" fillId="0" borderId="0" xfId="0" applyFont="1" applyAlignment="1">
      <alignment vertical="center"/>
    </xf>
    <xf numFmtId="0" fontId="49" fillId="0" borderId="0" xfId="0" applyFont="1" applyAlignment="1">
      <alignment vertical="center" wrapText="1"/>
    </xf>
    <xf numFmtId="1" fontId="40" fillId="5" borderId="14" xfId="2" applyNumberFormat="1" applyFont="1" applyFill="1" applyBorder="1" applyAlignment="1">
      <alignment horizontal="center" vertical="center" wrapText="1"/>
    </xf>
    <xf numFmtId="0" fontId="40" fillId="5" borderId="14" xfId="2" applyFont="1" applyFill="1" applyBorder="1" applyAlignment="1">
      <alignment horizontal="left" vertical="center" wrapText="1"/>
    </xf>
    <xf numFmtId="0" fontId="38" fillId="2" borderId="0" xfId="0" applyFont="1" applyFill="1" applyAlignment="1">
      <alignment vertical="center"/>
    </xf>
    <xf numFmtId="12" fontId="38" fillId="0" borderId="14" xfId="0" quotePrefix="1" applyNumberFormat="1" applyFont="1" applyBorder="1" applyAlignment="1">
      <alignment horizontal="center" vertical="center" wrapText="1"/>
    </xf>
    <xf numFmtId="1" fontId="40" fillId="5" borderId="12" xfId="2" applyNumberFormat="1" applyFont="1" applyFill="1" applyBorder="1" applyAlignment="1">
      <alignment vertical="center" wrapText="1"/>
    </xf>
    <xf numFmtId="0" fontId="40" fillId="5" borderId="12" xfId="2" applyFont="1" applyFill="1" applyBorder="1" applyAlignment="1">
      <alignment vertical="center" wrapText="1"/>
    </xf>
    <xf numFmtId="1" fontId="40" fillId="5" borderId="14" xfId="2" applyNumberFormat="1" applyFont="1" applyFill="1" applyBorder="1" applyAlignment="1">
      <alignment vertical="center"/>
    </xf>
    <xf numFmtId="0" fontId="42" fillId="0" borderId="13" xfId="2" applyFont="1" applyBorder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1" fontId="21" fillId="15" borderId="0" xfId="0" applyNumberFormat="1" applyFont="1" applyFill="1" applyAlignment="1">
      <alignment vertical="center"/>
    </xf>
    <xf numFmtId="1" fontId="21" fillId="15" borderId="0" xfId="0" applyNumberFormat="1" applyFont="1" applyFill="1" applyAlignment="1">
      <alignment horizontal="center" vertical="center"/>
    </xf>
    <xf numFmtId="1" fontId="27" fillId="0" borderId="14" xfId="1" applyNumberFormat="1" applyFont="1" applyBorder="1" applyAlignment="1">
      <alignment horizontal="center" vertical="center" wrapText="1"/>
    </xf>
    <xf numFmtId="0" fontId="54" fillId="0" borderId="12" xfId="2" applyFont="1" applyBorder="1" applyAlignment="1">
      <alignment vertical="center"/>
    </xf>
    <xf numFmtId="0" fontId="55" fillId="2" borderId="0" xfId="0" applyFont="1" applyFill="1" applyAlignment="1">
      <alignment vertical="center"/>
    </xf>
    <xf numFmtId="0" fontId="39" fillId="2" borderId="14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 wrapText="1"/>
    </xf>
    <xf numFmtId="0" fontId="56" fillId="2" borderId="2" xfId="0" applyFont="1" applyFill="1" applyBorder="1" applyAlignment="1">
      <alignment horizontal="center" vertical="center"/>
    </xf>
    <xf numFmtId="0" fontId="57" fillId="3" borderId="0" xfId="0" applyFont="1" applyFill="1" applyAlignment="1">
      <alignment vertical="center"/>
    </xf>
    <xf numFmtId="0" fontId="55" fillId="4" borderId="2" xfId="0" quotePrefix="1" applyFont="1" applyFill="1" applyBorder="1" applyAlignment="1">
      <alignment horizontal="center" vertical="center"/>
    </xf>
    <xf numFmtId="0" fontId="57" fillId="2" borderId="2" xfId="0" applyFont="1" applyFill="1" applyBorder="1" applyAlignment="1">
      <alignment horizontal="center" vertical="center"/>
    </xf>
    <xf numFmtId="0" fontId="58" fillId="2" borderId="0" xfId="0" applyFont="1" applyFill="1" applyAlignment="1">
      <alignment vertical="center"/>
    </xf>
    <xf numFmtId="0" fontId="57" fillId="2" borderId="2" xfId="0" applyFont="1" applyFill="1" applyBorder="1" applyAlignment="1">
      <alignment horizontal="left" vertical="center"/>
    </xf>
    <xf numFmtId="0" fontId="56" fillId="2" borderId="2" xfId="0" applyFont="1" applyFill="1" applyBorder="1" applyAlignment="1">
      <alignment horizontal="left" vertical="center"/>
    </xf>
    <xf numFmtId="0" fontId="55" fillId="2" borderId="3" xfId="0" applyFont="1" applyFill="1" applyBorder="1" applyAlignment="1">
      <alignment horizontal="left" vertical="center"/>
    </xf>
    <xf numFmtId="0" fontId="55" fillId="2" borderId="3" xfId="0" applyFont="1" applyFill="1" applyBorder="1" applyAlignment="1">
      <alignment vertical="center"/>
    </xf>
    <xf numFmtId="0" fontId="55" fillId="2" borderId="3" xfId="0" applyFont="1" applyFill="1" applyBorder="1" applyAlignment="1">
      <alignment horizontal="center" vertical="center"/>
    </xf>
    <xf numFmtId="3" fontId="55" fillId="2" borderId="3" xfId="0" applyNumberFormat="1" applyFont="1" applyFill="1" applyBorder="1" applyAlignment="1">
      <alignment horizontal="center" vertical="center"/>
    </xf>
    <xf numFmtId="0" fontId="55" fillId="2" borderId="3" xfId="62" applyNumberFormat="1" applyFont="1" applyFill="1" applyBorder="1" applyAlignment="1">
      <alignment horizontal="center" vertical="center"/>
    </xf>
    <xf numFmtId="0" fontId="55" fillId="13" borderId="3" xfId="0" applyFont="1" applyFill="1" applyBorder="1" applyAlignment="1">
      <alignment horizontal="center" vertical="center"/>
    </xf>
    <xf numFmtId="0" fontId="55" fillId="5" borderId="3" xfId="0" applyFont="1" applyFill="1" applyBorder="1" applyAlignment="1">
      <alignment vertical="center"/>
    </xf>
    <xf numFmtId="1" fontId="55" fillId="13" borderId="3" xfId="0" applyNumberFormat="1" applyFont="1" applyFill="1" applyBorder="1" applyAlignment="1">
      <alignment vertical="center"/>
    </xf>
    <xf numFmtId="1" fontId="55" fillId="13" borderId="3" xfId="0" applyNumberFormat="1" applyFont="1" applyFill="1" applyBorder="1" applyAlignment="1">
      <alignment horizontal="center" vertical="center"/>
    </xf>
    <xf numFmtId="0" fontId="55" fillId="3" borderId="0" xfId="0" applyFont="1" applyFill="1" applyAlignment="1">
      <alignment horizontal="left" vertical="center"/>
    </xf>
    <xf numFmtId="0" fontId="55" fillId="2" borderId="0" xfId="0" applyFont="1" applyFill="1" applyAlignment="1">
      <alignment horizontal="right" vertical="center"/>
    </xf>
    <xf numFmtId="0" fontId="55" fillId="2" borderId="0" xfId="0" applyFont="1" applyFill="1" applyAlignment="1">
      <alignment horizontal="right" vertical="center" wrapText="1"/>
    </xf>
    <xf numFmtId="0" fontId="55" fillId="2" borderId="4" xfId="0" applyFont="1" applyFill="1" applyBorder="1" applyAlignment="1">
      <alignment vertical="center" wrapText="1"/>
    </xf>
    <xf numFmtId="0" fontId="55" fillId="2" borderId="2" xfId="0" applyFont="1" applyFill="1" applyBorder="1" applyAlignment="1">
      <alignment horizontal="right" vertical="center"/>
    </xf>
    <xf numFmtId="1" fontId="39" fillId="2" borderId="14" xfId="0" applyNumberFormat="1" applyFont="1" applyFill="1" applyBorder="1" applyAlignment="1">
      <alignment horizontal="center" vertical="center" wrapText="1"/>
    </xf>
    <xf numFmtId="0" fontId="39" fillId="2" borderId="0" xfId="0" applyFont="1" applyFill="1" applyAlignment="1">
      <alignment vertical="center"/>
    </xf>
    <xf numFmtId="173" fontId="26" fillId="2" borderId="14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165" fontId="39" fillId="0" borderId="14" xfId="0" applyNumberFormat="1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2" borderId="42" xfId="0" applyFont="1" applyFill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1" fontId="39" fillId="0" borderId="14" xfId="0" applyNumberFormat="1" applyFont="1" applyBorder="1" applyAlignment="1">
      <alignment horizontal="center" vertical="center"/>
    </xf>
    <xf numFmtId="0" fontId="55" fillId="13" borderId="2" xfId="0" quotePrefix="1" applyFont="1" applyFill="1" applyBorder="1" applyAlignment="1">
      <alignment horizontal="center" vertical="center"/>
    </xf>
    <xf numFmtId="0" fontId="57" fillId="13" borderId="0" xfId="0" applyFont="1" applyFill="1" applyAlignment="1">
      <alignment vertical="center"/>
    </xf>
    <xf numFmtId="0" fontId="55" fillId="13" borderId="2" xfId="0" applyFont="1" applyFill="1" applyBorder="1" applyAlignment="1">
      <alignment horizontal="center" vertical="center"/>
    </xf>
    <xf numFmtId="0" fontId="56" fillId="13" borderId="2" xfId="0" applyFont="1" applyFill="1" applyBorder="1" applyAlignment="1">
      <alignment horizontal="center" vertical="center"/>
    </xf>
    <xf numFmtId="0" fontId="55" fillId="5" borderId="2" xfId="0" quotePrefix="1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left" vertical="center"/>
    </xf>
    <xf numFmtId="0" fontId="46" fillId="3" borderId="0" xfId="0" applyFont="1" applyFill="1" applyAlignment="1">
      <alignment vertical="center"/>
    </xf>
    <xf numFmtId="2" fontId="61" fillId="2" borderId="14" xfId="0" applyNumberFormat="1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 wrapText="1"/>
    </xf>
    <xf numFmtId="1" fontId="26" fillId="2" borderId="42" xfId="0" applyNumberFormat="1" applyFont="1" applyFill="1" applyBorder="1" applyAlignment="1">
      <alignment vertical="center" wrapText="1"/>
    </xf>
    <xf numFmtId="0" fontId="26" fillId="2" borderId="42" xfId="0" quotePrefix="1" applyFont="1" applyFill="1" applyBorder="1" applyAlignment="1">
      <alignment vertical="center" wrapText="1"/>
    </xf>
    <xf numFmtId="0" fontId="43" fillId="12" borderId="42" xfId="2" applyFont="1" applyFill="1" applyBorder="1" applyAlignment="1">
      <alignment horizontal="center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40" fillId="5" borderId="42" xfId="2" applyFont="1" applyFill="1" applyBorder="1" applyAlignment="1">
      <alignment horizontal="center" vertical="center" wrapText="1"/>
    </xf>
    <xf numFmtId="0" fontId="41" fillId="0" borderId="42" xfId="2" applyFont="1" applyBorder="1" applyAlignment="1">
      <alignment horizontal="center" vertical="center" wrapText="1"/>
    </xf>
    <xf numFmtId="0" fontId="42" fillId="0" borderId="42" xfId="2" applyFont="1" applyBorder="1" applyAlignment="1">
      <alignment horizontal="center" vertical="center" wrapText="1"/>
    </xf>
    <xf numFmtId="0" fontId="42" fillId="0" borderId="42" xfId="2" applyFont="1" applyBorder="1" applyAlignment="1">
      <alignment vertical="center" wrapText="1"/>
    </xf>
    <xf numFmtId="1" fontId="40" fillId="5" borderId="42" xfId="2" applyNumberFormat="1" applyFont="1" applyFill="1" applyBorder="1" applyAlignment="1">
      <alignment horizontal="center" vertical="center" wrapText="1"/>
    </xf>
    <xf numFmtId="0" fontId="41" fillId="0" borderId="42" xfId="2" quotePrefix="1" applyFont="1" applyBorder="1" applyAlignment="1">
      <alignment horizontal="center" vertical="center" wrapText="1"/>
    </xf>
    <xf numFmtId="0" fontId="62" fillId="2" borderId="2" xfId="0" applyFont="1" applyFill="1" applyBorder="1" applyAlignment="1">
      <alignment horizontal="center" vertical="center"/>
    </xf>
    <xf numFmtId="0" fontId="63" fillId="3" borderId="0" xfId="0" applyFont="1" applyFill="1" applyAlignment="1">
      <alignment vertical="center"/>
    </xf>
    <xf numFmtId="0" fontId="64" fillId="5" borderId="2" xfId="0" quotePrefix="1" applyFont="1" applyFill="1" applyBorder="1" applyAlignment="1">
      <alignment horizontal="center" vertical="center"/>
    </xf>
    <xf numFmtId="0" fontId="64" fillId="5" borderId="0" xfId="0" quotePrefix="1" applyFont="1" applyFill="1" applyAlignment="1">
      <alignment horizontal="center" vertical="center"/>
    </xf>
    <xf numFmtId="0" fontId="63" fillId="2" borderId="2" xfId="0" applyFont="1" applyFill="1" applyBorder="1" applyAlignment="1">
      <alignment horizontal="center" vertical="center"/>
    </xf>
    <xf numFmtId="0" fontId="65" fillId="2" borderId="0" xfId="0" applyFont="1" applyFill="1" applyAlignment="1">
      <alignment vertical="center"/>
    </xf>
    <xf numFmtId="0" fontId="63" fillId="2" borderId="2" xfId="0" applyFont="1" applyFill="1" applyBorder="1" applyAlignment="1">
      <alignment horizontal="left" vertical="center"/>
    </xf>
    <xf numFmtId="0" fontId="62" fillId="2" borderId="2" xfId="0" applyFont="1" applyFill="1" applyBorder="1" applyAlignment="1">
      <alignment horizontal="left" vertical="center"/>
    </xf>
    <xf numFmtId="0" fontId="64" fillId="2" borderId="3" xfId="0" applyFont="1" applyFill="1" applyBorder="1" applyAlignment="1">
      <alignment horizontal="left" vertical="center"/>
    </xf>
    <xf numFmtId="0" fontId="64" fillId="2" borderId="3" xfId="0" applyFont="1" applyFill="1" applyBorder="1" applyAlignment="1">
      <alignment vertical="center"/>
    </xf>
    <xf numFmtId="0" fontId="64" fillId="2" borderId="3" xfId="0" applyFont="1" applyFill="1" applyBorder="1" applyAlignment="1">
      <alignment horizontal="center" vertical="center"/>
    </xf>
    <xf numFmtId="3" fontId="64" fillId="2" borderId="3" xfId="0" applyNumberFormat="1" applyFont="1" applyFill="1" applyBorder="1" applyAlignment="1">
      <alignment horizontal="center" vertical="center"/>
    </xf>
    <xf numFmtId="0" fontId="64" fillId="2" borderId="3" xfId="62" applyNumberFormat="1" applyFont="1" applyFill="1" applyBorder="1" applyAlignment="1">
      <alignment horizontal="center" vertical="center"/>
    </xf>
    <xf numFmtId="0" fontId="64" fillId="13" borderId="3" xfId="0" applyFont="1" applyFill="1" applyBorder="1" applyAlignment="1">
      <alignment horizontal="center" vertical="center"/>
    </xf>
    <xf numFmtId="0" fontId="64" fillId="5" borderId="3" xfId="0" applyFont="1" applyFill="1" applyBorder="1" applyAlignment="1">
      <alignment vertical="center"/>
    </xf>
    <xf numFmtId="1" fontId="64" fillId="13" borderId="3" xfId="0" applyNumberFormat="1" applyFont="1" applyFill="1" applyBorder="1" applyAlignment="1">
      <alignment vertical="center"/>
    </xf>
    <xf numFmtId="1" fontId="64" fillId="13" borderId="3" xfId="0" applyNumberFormat="1" applyFont="1" applyFill="1" applyBorder="1" applyAlignment="1">
      <alignment horizontal="center" vertical="center"/>
    </xf>
    <xf numFmtId="1" fontId="64" fillId="13" borderId="2" xfId="0" applyNumberFormat="1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4" fillId="14" borderId="0" xfId="0" applyFont="1" applyFill="1" applyAlignment="1">
      <alignment horizontal="left" vertical="center"/>
    </xf>
    <xf numFmtId="0" fontId="64" fillId="14" borderId="0" xfId="0" applyFont="1" applyFill="1" applyAlignment="1">
      <alignment horizontal="center" vertical="center"/>
    </xf>
    <xf numFmtId="1" fontId="64" fillId="14" borderId="0" xfId="0" applyNumberFormat="1" applyFont="1" applyFill="1" applyAlignment="1">
      <alignment horizontal="right" vertical="center"/>
    </xf>
    <xf numFmtId="1" fontId="64" fillId="14" borderId="0" xfId="0" applyNumberFormat="1" applyFont="1" applyFill="1" applyAlignment="1">
      <alignment horizontal="center" vertical="center"/>
    </xf>
    <xf numFmtId="165" fontId="39" fillId="2" borderId="42" xfId="0" applyNumberFormat="1" applyFont="1" applyFill="1" applyBorder="1" applyAlignment="1">
      <alignment horizontal="center" vertical="center"/>
    </xf>
    <xf numFmtId="1" fontId="39" fillId="2" borderId="42" xfId="0" applyNumberFormat="1" applyFont="1" applyFill="1" applyBorder="1" applyAlignment="1">
      <alignment horizontal="center" vertical="center"/>
    </xf>
    <xf numFmtId="165" fontId="39" fillId="2" borderId="10" xfId="0" applyNumberFormat="1" applyFont="1" applyFill="1" applyBorder="1" applyAlignment="1">
      <alignment horizontal="center" vertical="center"/>
    </xf>
    <xf numFmtId="1" fontId="39" fillId="2" borderId="10" xfId="0" applyNumberFormat="1" applyFont="1" applyFill="1" applyBorder="1" applyAlignment="1">
      <alignment horizontal="center" vertical="center"/>
    </xf>
    <xf numFmtId="12" fontId="27" fillId="0" borderId="15" xfId="0" quotePrefix="1" applyNumberFormat="1" applyFont="1" applyBorder="1" applyAlignment="1">
      <alignment vertical="center" wrapText="1"/>
    </xf>
    <xf numFmtId="12" fontId="27" fillId="0" borderId="43" xfId="0" quotePrefix="1" applyNumberFormat="1" applyFont="1" applyBorder="1" applyAlignment="1">
      <alignment vertical="center" wrapText="1"/>
    </xf>
    <xf numFmtId="12" fontId="27" fillId="0" borderId="42" xfId="0" quotePrefix="1" applyNumberFormat="1" applyFont="1" applyBorder="1" applyAlignment="1">
      <alignment horizontal="center" vertical="center" wrapText="1"/>
    </xf>
    <xf numFmtId="0" fontId="39" fillId="47" borderId="14" xfId="0" applyFont="1" applyFill="1" applyBorder="1" applyAlignment="1">
      <alignment horizontal="center" vertical="center"/>
    </xf>
    <xf numFmtId="1" fontId="39" fillId="47" borderId="14" xfId="0" applyNumberFormat="1" applyFont="1" applyFill="1" applyBorder="1" applyAlignment="1">
      <alignment horizontal="center" vertical="center"/>
    </xf>
    <xf numFmtId="0" fontId="38" fillId="0" borderId="42" xfId="2" applyFont="1" applyBorder="1" applyAlignment="1">
      <alignment horizontal="center" vertical="center"/>
    </xf>
    <xf numFmtId="0" fontId="40" fillId="5" borderId="42" xfId="2" applyFont="1" applyFill="1" applyBorder="1" applyAlignment="1">
      <alignment horizontal="center" vertical="center"/>
    </xf>
    <xf numFmtId="1" fontId="47" fillId="0" borderId="42" xfId="1" applyNumberFormat="1" applyFont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83" fillId="2" borderId="1" xfId="0" applyFont="1" applyFill="1" applyBorder="1" applyAlignment="1">
      <alignment vertical="center"/>
    </xf>
    <xf numFmtId="0" fontId="27" fillId="2" borderId="38" xfId="0" applyFont="1" applyFill="1" applyBorder="1" applyAlignment="1">
      <alignment vertical="center"/>
    </xf>
    <xf numFmtId="1" fontId="26" fillId="2" borderId="42" xfId="0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165" fontId="26" fillId="2" borderId="42" xfId="0" applyNumberFormat="1" applyFont="1" applyFill="1" applyBorder="1" applyAlignment="1">
      <alignment horizontal="center" vertical="center"/>
    </xf>
    <xf numFmtId="2" fontId="26" fillId="2" borderId="42" xfId="0" applyNumberFormat="1" applyFont="1" applyFill="1" applyBorder="1" applyAlignment="1">
      <alignment horizontal="center" vertical="center"/>
    </xf>
    <xf numFmtId="1" fontId="26" fillId="2" borderId="43" xfId="0" applyNumberFormat="1" applyFont="1" applyFill="1" applyBorder="1" applyAlignment="1">
      <alignment vertical="center" wrapText="1"/>
    </xf>
    <xf numFmtId="0" fontId="26" fillId="2" borderId="40" xfId="0" quotePrefix="1" applyFont="1" applyFill="1" applyBorder="1" applyAlignment="1">
      <alignment vertical="center" wrapText="1"/>
    </xf>
    <xf numFmtId="0" fontId="26" fillId="2" borderId="29" xfId="0" quotePrefix="1" applyFont="1" applyFill="1" applyBorder="1" applyAlignment="1">
      <alignment vertical="center" wrapText="1"/>
    </xf>
    <xf numFmtId="0" fontId="84" fillId="2" borderId="2" xfId="0" applyFont="1" applyFill="1" applyBorder="1" applyAlignment="1">
      <alignment horizontal="center" vertical="center"/>
    </xf>
    <xf numFmtId="0" fontId="85" fillId="3" borderId="0" xfId="0" applyFont="1" applyFill="1" applyAlignment="1">
      <alignment vertical="center"/>
    </xf>
    <xf numFmtId="0" fontId="43" fillId="4" borderId="2" xfId="0" quotePrefix="1" applyFont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85" fillId="2" borderId="2" xfId="0" applyFont="1" applyFill="1" applyBorder="1" applyAlignment="1">
      <alignment horizontal="left" vertical="center"/>
    </xf>
    <xf numFmtId="0" fontId="43" fillId="2" borderId="3" xfId="0" applyFont="1" applyFill="1" applyBorder="1" applyAlignment="1">
      <alignment vertical="center"/>
    </xf>
    <xf numFmtId="0" fontId="43" fillId="2" borderId="3" xfId="0" applyFont="1" applyFill="1" applyBorder="1" applyAlignment="1">
      <alignment horizontal="center" vertical="center"/>
    </xf>
    <xf numFmtId="3" fontId="43" fillId="2" borderId="3" xfId="0" applyNumberFormat="1" applyFont="1" applyFill="1" applyBorder="1" applyAlignment="1">
      <alignment horizontal="center" vertical="center"/>
    </xf>
    <xf numFmtId="0" fontId="43" fillId="2" borderId="3" xfId="62" applyNumberFormat="1" applyFont="1" applyFill="1" applyBorder="1" applyAlignment="1">
      <alignment horizontal="center" vertical="center"/>
    </xf>
    <xf numFmtId="0" fontId="43" fillId="13" borderId="3" xfId="0" applyFont="1" applyFill="1" applyBorder="1" applyAlignment="1">
      <alignment horizontal="center" vertical="center"/>
    </xf>
    <xf numFmtId="1" fontId="43" fillId="13" borderId="3" xfId="0" applyNumberFormat="1" applyFont="1" applyFill="1" applyBorder="1" applyAlignment="1">
      <alignment vertical="center"/>
    </xf>
    <xf numFmtId="1" fontId="43" fillId="13" borderId="3" xfId="0" applyNumberFormat="1" applyFont="1" applyFill="1" applyBorder="1" applyAlignment="1">
      <alignment horizontal="center" vertical="center"/>
    </xf>
    <xf numFmtId="0" fontId="43" fillId="5" borderId="2" xfId="0" quotePrefix="1" applyFont="1" applyFill="1" applyBorder="1" applyAlignment="1">
      <alignment horizontal="center" vertical="center"/>
    </xf>
    <xf numFmtId="0" fontId="43" fillId="2" borderId="0" xfId="0" applyFont="1" applyFill="1" applyAlignment="1">
      <alignment vertical="center"/>
    </xf>
    <xf numFmtId="0" fontId="43" fillId="3" borderId="0" xfId="0" applyFont="1" applyFill="1" applyAlignment="1">
      <alignment horizontal="left" vertical="center"/>
    </xf>
    <xf numFmtId="0" fontId="43" fillId="2" borderId="0" xfId="0" applyFont="1" applyFill="1" applyAlignment="1">
      <alignment horizontal="right" vertical="center"/>
    </xf>
    <xf numFmtId="0" fontId="43" fillId="2" borderId="0" xfId="0" applyFont="1" applyFill="1" applyAlignment="1">
      <alignment horizontal="right" vertical="center" wrapText="1"/>
    </xf>
    <xf numFmtId="0" fontId="43" fillId="2" borderId="4" xfId="0" applyFont="1" applyFill="1" applyBorder="1" applyAlignment="1">
      <alignment vertical="center" wrapText="1"/>
    </xf>
    <xf numFmtId="0" fontId="43" fillId="2" borderId="2" xfId="0" applyFont="1" applyFill="1" applyBorder="1" applyAlignment="1">
      <alignment horizontal="right" vertical="center"/>
    </xf>
    <xf numFmtId="0" fontId="43" fillId="14" borderId="0" xfId="0" applyFont="1" applyFill="1" applyAlignment="1">
      <alignment horizontal="left" vertical="center"/>
    </xf>
    <xf numFmtId="0" fontId="43" fillId="14" borderId="0" xfId="0" applyFont="1" applyFill="1" applyAlignment="1">
      <alignment horizontal="center" vertical="center"/>
    </xf>
    <xf numFmtId="1" fontId="43" fillId="14" borderId="0" xfId="0" applyNumberFormat="1" applyFont="1" applyFill="1" applyAlignment="1">
      <alignment horizontal="right" vertical="center"/>
    </xf>
    <xf numFmtId="1" fontId="43" fillId="14" borderId="0" xfId="0" applyNumberFormat="1" applyFont="1" applyFill="1" applyAlignment="1">
      <alignment horizontal="center" vertical="center"/>
    </xf>
    <xf numFmtId="0" fontId="32" fillId="0" borderId="0" xfId="59" applyFont="1"/>
    <xf numFmtId="0" fontId="86" fillId="0" borderId="0" xfId="59" applyFont="1" applyAlignment="1">
      <alignment vertical="center"/>
    </xf>
    <xf numFmtId="0" fontId="86" fillId="5" borderId="59" xfId="59" applyFont="1" applyFill="1" applyBorder="1" applyAlignment="1">
      <alignment horizontal="left" vertical="center"/>
    </xf>
    <xf numFmtId="14" fontId="86" fillId="48" borderId="59" xfId="59" applyNumberFormat="1" applyFont="1" applyFill="1" applyBorder="1" applyAlignment="1">
      <alignment horizontal="center" vertical="center"/>
    </xf>
    <xf numFmtId="0" fontId="86" fillId="0" borderId="6" xfId="59" applyFont="1" applyBorder="1" applyAlignment="1">
      <alignment horizontal="center" vertical="center"/>
    </xf>
    <xf numFmtId="0" fontId="86" fillId="48" borderId="59" xfId="59" applyFont="1" applyFill="1" applyBorder="1" applyAlignment="1">
      <alignment horizontal="center" vertical="center"/>
    </xf>
    <xf numFmtId="0" fontId="86" fillId="0" borderId="0" xfId="59" applyFont="1" applyAlignment="1">
      <alignment horizontal="left" vertical="center"/>
    </xf>
    <xf numFmtId="0" fontId="86" fillId="0" borderId="0" xfId="59" applyFont="1" applyAlignment="1">
      <alignment horizontal="center" vertical="center"/>
    </xf>
    <xf numFmtId="0" fontId="0" fillId="0" borderId="26" xfId="0" applyBorder="1"/>
    <xf numFmtId="0" fontId="32" fillId="0" borderId="24" xfId="59" applyFont="1" applyBorder="1"/>
    <xf numFmtId="0" fontId="33" fillId="5" borderId="59" xfId="59" applyFont="1" applyFill="1" applyBorder="1" applyAlignment="1">
      <alignment horizontal="center" vertical="center"/>
    </xf>
    <xf numFmtId="0" fontId="33" fillId="5" borderId="59" xfId="59" applyFont="1" applyFill="1" applyBorder="1" applyAlignment="1">
      <alignment horizontal="center" vertical="center" wrapText="1"/>
    </xf>
    <xf numFmtId="0" fontId="86" fillId="0" borderId="0" xfId="59" applyFont="1" applyAlignment="1">
      <alignment horizontal="left" vertical="center" wrapText="1"/>
    </xf>
    <xf numFmtId="0" fontId="86" fillId="0" borderId="0" xfId="0" applyFont="1" applyAlignment="1">
      <alignment vertical="center"/>
    </xf>
    <xf numFmtId="0" fontId="86" fillId="0" borderId="0" xfId="59" applyFont="1" applyAlignment="1">
      <alignment horizontal="center" vertical="top"/>
    </xf>
    <xf numFmtId="0" fontId="32" fillId="0" borderId="0" xfId="59" applyFont="1" applyAlignment="1">
      <alignment vertical="center"/>
    </xf>
    <xf numFmtId="0" fontId="89" fillId="2" borderId="0" xfId="0" applyFont="1" applyFill="1" applyAlignment="1">
      <alignment horizontal="left" vertical="center"/>
    </xf>
    <xf numFmtId="0" fontId="26" fillId="2" borderId="39" xfId="0" applyFont="1" applyFill="1" applyBorder="1" applyAlignment="1">
      <alignment horizontal="center" vertical="center"/>
    </xf>
    <xf numFmtId="1" fontId="90" fillId="0" borderId="42" xfId="1" applyNumberFormat="1" applyFont="1" applyBorder="1" applyAlignment="1">
      <alignment horizontal="center" vertical="center" wrapText="1"/>
    </xf>
    <xf numFmtId="0" fontId="35" fillId="2" borderId="0" xfId="0" applyFont="1" applyFill="1" applyAlignment="1">
      <alignment vertical="center"/>
    </xf>
    <xf numFmtId="0" fontId="27" fillId="0" borderId="39" xfId="0" quotePrefix="1" applyFont="1" applyBorder="1" applyAlignment="1">
      <alignment horizontal="center" vertical="center"/>
    </xf>
    <xf numFmtId="0" fontId="27" fillId="2" borderId="42" xfId="0" quotePrefix="1" applyFont="1" applyFill="1" applyBorder="1" applyAlignment="1">
      <alignment horizontal="left" vertical="center"/>
    </xf>
    <xf numFmtId="0" fontId="27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24" fillId="2" borderId="42" xfId="0" applyNumberFormat="1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/>
    </xf>
    <xf numFmtId="165" fontId="24" fillId="0" borderId="42" xfId="0" applyNumberFormat="1" applyFont="1" applyBorder="1" applyAlignment="1">
      <alignment horizontal="center" vertical="center"/>
    </xf>
    <xf numFmtId="4" fontId="24" fillId="2" borderId="42" xfId="0" applyNumberFormat="1" applyFont="1" applyFill="1" applyBorder="1" applyAlignment="1">
      <alignment horizontal="center" vertical="center"/>
    </xf>
    <xf numFmtId="176" fontId="24" fillId="0" borderId="42" xfId="0" applyNumberFormat="1" applyFont="1" applyBorder="1" applyAlignment="1">
      <alignment horizontal="center" vertical="center"/>
    </xf>
    <xf numFmtId="0" fontId="82" fillId="0" borderId="0" xfId="0" applyFont="1"/>
    <xf numFmtId="0" fontId="91" fillId="2" borderId="2" xfId="0" applyFont="1" applyFill="1" applyBorder="1" applyAlignment="1">
      <alignment horizontal="left" vertical="center" wrapText="1"/>
    </xf>
    <xf numFmtId="0" fontId="21" fillId="13" borderId="3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/>
    </xf>
    <xf numFmtId="0" fontId="52" fillId="0" borderId="42" xfId="120" applyFont="1" applyBorder="1" applyAlignment="1">
      <alignment horizontal="center" vertical="center" wrapText="1"/>
    </xf>
    <xf numFmtId="0" fontId="95" fillId="2" borderId="3" xfId="0" applyFont="1" applyFill="1" applyBorder="1" applyAlignment="1">
      <alignment horizontal="left" vertical="center"/>
    </xf>
    <xf numFmtId="0" fontId="95" fillId="5" borderId="3" xfId="0" applyFont="1" applyFill="1" applyBorder="1" applyAlignment="1">
      <alignment vertical="center"/>
    </xf>
    <xf numFmtId="1" fontId="41" fillId="0" borderId="42" xfId="2" applyNumberFormat="1" applyFont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43" fillId="0" borderId="2" xfId="0" quotePrefix="1" applyFont="1" applyBorder="1" applyAlignment="1">
      <alignment horizontal="center" vertical="center"/>
    </xf>
    <xf numFmtId="0" fontId="85" fillId="2" borderId="2" xfId="0" applyFont="1" applyFill="1" applyBorder="1" applyAlignment="1">
      <alignment horizontal="right" vertical="center"/>
    </xf>
    <xf numFmtId="1" fontId="96" fillId="0" borderId="42" xfId="1" applyNumberFormat="1" applyFont="1" applyBorder="1" applyAlignment="1">
      <alignment horizontal="center" vertical="center" wrapText="1"/>
    </xf>
    <xf numFmtId="0" fontId="97" fillId="2" borderId="0" xfId="0" applyFont="1" applyFill="1" applyAlignment="1">
      <alignment vertical="center"/>
    </xf>
    <xf numFmtId="1" fontId="26" fillId="3" borderId="42" xfId="0" applyNumberFormat="1" applyFont="1" applyFill="1" applyBorder="1" applyAlignment="1">
      <alignment horizontal="center" vertical="center"/>
    </xf>
    <xf numFmtId="1" fontId="98" fillId="0" borderId="42" xfId="1" applyNumberFormat="1" applyFont="1" applyBorder="1" applyAlignment="1">
      <alignment horizontal="center" vertical="center" wrapText="1"/>
    </xf>
    <xf numFmtId="177" fontId="49" fillId="2" borderId="42" xfId="0" applyNumberFormat="1" applyFont="1" applyFill="1" applyBorder="1" applyAlignment="1">
      <alignment horizontal="center" vertical="center"/>
    </xf>
    <xf numFmtId="0" fontId="99" fillId="2" borderId="0" xfId="0" applyFont="1" applyFill="1" applyAlignment="1">
      <alignment vertical="center"/>
    </xf>
    <xf numFmtId="0" fontId="40" fillId="5" borderId="42" xfId="2" applyFont="1" applyFill="1" applyBorder="1" applyAlignment="1">
      <alignment horizontal="left" vertical="center" wrapText="1"/>
    </xf>
    <xf numFmtId="0" fontId="41" fillId="0" borderId="42" xfId="2" quotePrefix="1" applyFont="1" applyBorder="1" applyAlignment="1">
      <alignment horizontal="left" vertical="center" wrapText="1"/>
    </xf>
    <xf numFmtId="0" fontId="41" fillId="0" borderId="42" xfId="2" applyFont="1" applyBorder="1" applyAlignment="1">
      <alignment horizontal="left" vertical="center" wrapText="1"/>
    </xf>
    <xf numFmtId="0" fontId="41" fillId="0" borderId="43" xfId="2" applyFont="1" applyBorder="1" applyAlignment="1">
      <alignment horizontal="center" vertical="center" wrapText="1"/>
    </xf>
    <xf numFmtId="0" fontId="0" fillId="0" borderId="43" xfId="0" applyBorder="1"/>
    <xf numFmtId="0" fontId="100" fillId="9" borderId="42" xfId="0" applyFont="1" applyFill="1" applyBorder="1" applyAlignment="1">
      <alignment vertical="center"/>
    </xf>
    <xf numFmtId="0" fontId="101" fillId="0" borderId="42" xfId="0" applyFont="1" applyBorder="1" applyAlignment="1">
      <alignment horizontal="center"/>
    </xf>
    <xf numFmtId="0" fontId="101" fillId="0" borderId="42" xfId="0" quotePrefix="1" applyFont="1" applyBorder="1" applyAlignment="1">
      <alignment horizontal="center"/>
    </xf>
    <xf numFmtId="16" fontId="101" fillId="0" borderId="42" xfId="0" quotePrefix="1" applyNumberFormat="1" applyFont="1" applyBorder="1" applyAlignment="1">
      <alignment horizontal="center"/>
    </xf>
    <xf numFmtId="0" fontId="86" fillId="0" borderId="59" xfId="59" applyFont="1" applyBorder="1" applyAlignment="1">
      <alignment horizontal="center" vertical="center"/>
    </xf>
    <xf numFmtId="0" fontId="86" fillId="0" borderId="59" xfId="59" applyFont="1" applyBorder="1" applyAlignment="1">
      <alignment horizontal="center" vertical="center" wrapText="1"/>
    </xf>
    <xf numFmtId="0" fontId="104" fillId="2" borderId="0" xfId="0" applyFont="1" applyFill="1" applyAlignment="1">
      <alignment vertical="center"/>
    </xf>
    <xf numFmtId="1" fontId="52" fillId="0" borderId="42" xfId="120" applyNumberFormat="1" applyFont="1" applyBorder="1" applyAlignment="1">
      <alignment horizontal="center" vertical="center" wrapText="1"/>
    </xf>
    <xf numFmtId="0" fontId="39" fillId="3" borderId="43" xfId="0" applyFont="1" applyFill="1" applyBorder="1" applyAlignment="1">
      <alignment vertical="center"/>
    </xf>
    <xf numFmtId="0" fontId="39" fillId="3" borderId="40" xfId="0" applyFont="1" applyFill="1" applyBorder="1" applyAlignment="1">
      <alignment vertical="center"/>
    </xf>
    <xf numFmtId="0" fontId="39" fillId="3" borderId="41" xfId="0" applyFont="1" applyFill="1" applyBorder="1" applyAlignment="1">
      <alignment vertical="center"/>
    </xf>
    <xf numFmtId="0" fontId="109" fillId="0" borderId="0" xfId="129" applyFont="1" applyAlignment="1">
      <alignment horizontal="left" vertical="top"/>
    </xf>
    <xf numFmtId="0" fontId="107" fillId="0" borderId="67" xfId="129" applyFont="1" applyBorder="1" applyAlignment="1">
      <alignment horizontal="left" vertical="top" wrapText="1"/>
    </xf>
    <xf numFmtId="0" fontId="108" fillId="0" borderId="68" xfId="129" applyFont="1" applyBorder="1" applyAlignment="1">
      <alignment horizontal="left" vertical="top" wrapText="1"/>
    </xf>
    <xf numFmtId="0" fontId="107" fillId="0" borderId="68" xfId="129" applyFont="1" applyBorder="1" applyAlignment="1">
      <alignment horizontal="left" vertical="top" wrapText="1"/>
    </xf>
    <xf numFmtId="0" fontId="107" fillId="0" borderId="68" xfId="129" applyFont="1" applyBorder="1" applyAlignment="1">
      <alignment horizontal="center" vertical="top" wrapText="1"/>
    </xf>
    <xf numFmtId="0" fontId="110" fillId="0" borderId="68" xfId="129" applyFont="1" applyBorder="1" applyAlignment="1">
      <alignment horizontal="center" wrapText="1"/>
    </xf>
    <xf numFmtId="178" fontId="107" fillId="0" borderId="68" xfId="129" applyNumberFormat="1" applyFont="1" applyBorder="1" applyAlignment="1">
      <alignment horizontal="center" vertical="top" shrinkToFit="1"/>
    </xf>
    <xf numFmtId="0" fontId="110" fillId="0" borderId="69" xfId="129" applyFont="1" applyBorder="1" applyAlignment="1">
      <alignment horizontal="center" wrapText="1"/>
    </xf>
    <xf numFmtId="0" fontId="107" fillId="0" borderId="70" xfId="129" applyFont="1" applyBorder="1" applyAlignment="1">
      <alignment horizontal="left" vertical="top" wrapText="1"/>
    </xf>
    <xf numFmtId="1" fontId="107" fillId="0" borderId="0" xfId="129" applyNumberFormat="1" applyFont="1" applyAlignment="1">
      <alignment horizontal="left" vertical="top" indent="5" shrinkToFit="1"/>
    </xf>
    <xf numFmtId="1" fontId="107" fillId="0" borderId="0" xfId="129" applyNumberFormat="1" applyFont="1" applyAlignment="1">
      <alignment horizontal="center" vertical="top" shrinkToFit="1"/>
    </xf>
    <xf numFmtId="0" fontId="107" fillId="0" borderId="0" xfId="129" applyFont="1" applyAlignment="1">
      <alignment horizontal="center" vertical="top" wrapText="1"/>
    </xf>
    <xf numFmtId="0" fontId="110" fillId="0" borderId="0" xfId="129" applyFont="1" applyAlignment="1">
      <alignment horizontal="center" wrapText="1"/>
    </xf>
    <xf numFmtId="0" fontId="110" fillId="0" borderId="71" xfId="129" applyFont="1" applyBorder="1" applyAlignment="1">
      <alignment horizontal="center" wrapText="1"/>
    </xf>
    <xf numFmtId="0" fontId="107" fillId="0" borderId="72" xfId="129" applyFont="1" applyBorder="1" applyAlignment="1">
      <alignment horizontal="left" vertical="top" wrapText="1"/>
    </xf>
    <xf numFmtId="0" fontId="107" fillId="0" borderId="73" xfId="129" applyFont="1" applyBorder="1" applyAlignment="1">
      <alignment horizontal="left" vertical="top" wrapText="1"/>
    </xf>
    <xf numFmtId="0" fontId="107" fillId="0" borderId="73" xfId="129" applyFont="1" applyBorder="1" applyAlignment="1">
      <alignment horizontal="center" vertical="top" wrapText="1"/>
    </xf>
    <xf numFmtId="0" fontId="110" fillId="0" borderId="73" xfId="129" applyFont="1" applyBorder="1" applyAlignment="1">
      <alignment horizontal="center" wrapText="1"/>
    </xf>
    <xf numFmtId="0" fontId="110" fillId="0" borderId="74" xfId="129" applyFont="1" applyBorder="1" applyAlignment="1">
      <alignment horizontal="center" wrapText="1"/>
    </xf>
    <xf numFmtId="0" fontId="107" fillId="0" borderId="75" xfId="129" applyFont="1" applyBorder="1" applyAlignment="1">
      <alignment horizontal="center" vertical="center" wrapText="1"/>
    </xf>
    <xf numFmtId="0" fontId="107" fillId="0" borderId="64" xfId="129" applyFont="1" applyBorder="1" applyAlignment="1">
      <alignment horizontal="center" vertical="center" wrapText="1"/>
    </xf>
    <xf numFmtId="12" fontId="109" fillId="0" borderId="42" xfId="129" applyNumberFormat="1" applyFont="1" applyBorder="1" applyAlignment="1">
      <alignment horizontal="left" vertical="top" wrapText="1"/>
    </xf>
    <xf numFmtId="0" fontId="111" fillId="0" borderId="75" xfId="129" applyFont="1" applyBorder="1" applyAlignment="1">
      <alignment horizontal="center" vertical="top" wrapText="1"/>
    </xf>
    <xf numFmtId="0" fontId="111" fillId="0" borderId="75" xfId="129" applyFont="1" applyBorder="1" applyAlignment="1">
      <alignment horizontal="left" vertical="top" wrapText="1"/>
    </xf>
    <xf numFmtId="12" fontId="111" fillId="0" borderId="75" xfId="129" applyNumberFormat="1" applyFont="1" applyBorder="1" applyAlignment="1">
      <alignment horizontal="center" vertical="top" wrapText="1"/>
    </xf>
    <xf numFmtId="0" fontId="113" fillId="0" borderId="75" xfId="129" applyFont="1" applyBorder="1" applyAlignment="1">
      <alignment horizontal="center" wrapText="1"/>
    </xf>
    <xf numFmtId="1" fontId="114" fillId="0" borderId="75" xfId="129" applyNumberFormat="1" applyFont="1" applyBorder="1" applyAlignment="1">
      <alignment horizontal="center" vertical="top" shrinkToFit="1"/>
    </xf>
    <xf numFmtId="0" fontId="113" fillId="0" borderId="64" xfId="129" applyFont="1" applyBorder="1" applyAlignment="1">
      <alignment horizontal="center" wrapText="1"/>
    </xf>
    <xf numFmtId="0" fontId="109" fillId="0" borderId="42" xfId="129" applyFont="1" applyBorder="1" applyAlignment="1">
      <alignment horizontal="left" vertical="top"/>
    </xf>
    <xf numFmtId="12" fontId="111" fillId="0" borderId="75" xfId="129" applyNumberFormat="1" applyFont="1" applyBorder="1" applyAlignment="1">
      <alignment horizontal="center" vertical="top" shrinkToFit="1"/>
    </xf>
    <xf numFmtId="12" fontId="111" fillId="0" borderId="64" xfId="129" applyNumberFormat="1" applyFont="1" applyBorder="1" applyAlignment="1">
      <alignment horizontal="center" vertical="top" wrapText="1"/>
    </xf>
    <xf numFmtId="12" fontId="111" fillId="0" borderId="64" xfId="129" applyNumberFormat="1" applyFont="1" applyBorder="1" applyAlignment="1">
      <alignment horizontal="center" vertical="top" shrinkToFit="1"/>
    </xf>
    <xf numFmtId="0" fontId="110" fillId="0" borderId="0" xfId="129" applyFont="1" applyAlignment="1">
      <alignment horizontal="left" vertical="top"/>
    </xf>
    <xf numFmtId="0" fontId="113" fillId="0" borderId="0" xfId="129" applyFont="1" applyAlignment="1">
      <alignment horizontal="left" vertical="top"/>
    </xf>
    <xf numFmtId="0" fontId="113" fillId="0" borderId="0" xfId="129" applyFont="1" applyAlignment="1">
      <alignment horizontal="center" vertical="top"/>
    </xf>
    <xf numFmtId="0" fontId="109" fillId="0" borderId="0" xfId="129" applyFont="1" applyAlignment="1">
      <alignment horizontal="center" vertical="top"/>
    </xf>
    <xf numFmtId="12" fontId="93" fillId="50" borderId="43" xfId="0" quotePrefix="1" applyNumberFormat="1" applyFont="1" applyFill="1" applyBorder="1" applyAlignment="1">
      <alignment horizontal="center" vertical="center" wrapText="1"/>
    </xf>
    <xf numFmtId="12" fontId="93" fillId="50" borderId="40" xfId="0" quotePrefix="1" applyNumberFormat="1" applyFont="1" applyFill="1" applyBorder="1" applyAlignment="1">
      <alignment horizontal="center" vertical="center" wrapText="1"/>
    </xf>
    <xf numFmtId="12" fontId="93" fillId="50" borderId="41" xfId="0" quotePrefix="1" applyNumberFormat="1" applyFont="1" applyFill="1" applyBorder="1" applyAlignment="1">
      <alignment horizontal="center" vertical="center" wrapText="1"/>
    </xf>
    <xf numFmtId="0" fontId="39" fillId="0" borderId="43" xfId="0" applyFont="1" applyBorder="1" applyAlignment="1">
      <alignment horizontal="left" vertical="center" wrapText="1"/>
    </xf>
    <xf numFmtId="0" fontId="39" fillId="0" borderId="41" xfId="0" applyFont="1" applyBorder="1" applyAlignment="1">
      <alignment horizontal="left" vertical="center" wrapText="1"/>
    </xf>
    <xf numFmtId="0" fontId="26" fillId="2" borderId="42" xfId="0" applyFont="1" applyFill="1" applyBorder="1" applyAlignment="1">
      <alignment horizontal="left" vertical="center" wrapText="1"/>
    </xf>
    <xf numFmtId="0" fontId="26" fillId="2" borderId="42" xfId="0" applyFont="1" applyFill="1" applyBorder="1" applyAlignment="1">
      <alignment horizontal="left" vertical="center"/>
    </xf>
    <xf numFmtId="1" fontId="26" fillId="2" borderId="42" xfId="0" applyNumberFormat="1" applyFont="1" applyFill="1" applyBorder="1" applyAlignment="1">
      <alignment horizontal="center" vertical="center" wrapText="1"/>
    </xf>
    <xf numFmtId="1" fontId="27" fillId="2" borderId="42" xfId="0" quotePrefix="1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105" fillId="0" borderId="0" xfId="0" quotePrefix="1" applyFont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44" fillId="2" borderId="0" xfId="0" applyFont="1" applyFill="1" applyAlignment="1">
      <alignment horizontal="left" vertical="center"/>
    </xf>
    <xf numFmtId="0" fontId="27" fillId="3" borderId="43" xfId="0" applyFont="1" applyFill="1" applyBorder="1" applyAlignment="1">
      <alignment horizontal="center" vertical="center" wrapText="1"/>
    </xf>
    <xf numFmtId="0" fontId="27" fillId="3" borderId="40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41" xfId="0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left" vertical="center" wrapText="1"/>
    </xf>
    <xf numFmtId="0" fontId="27" fillId="0" borderId="43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6" fillId="2" borderId="43" xfId="0" quotePrefix="1" applyFont="1" applyFill="1" applyBorder="1" applyAlignment="1">
      <alignment horizontal="center" vertical="center" wrapText="1"/>
    </xf>
    <xf numFmtId="0" fontId="26" fillId="2" borderId="40" xfId="0" quotePrefix="1" applyFont="1" applyFill="1" applyBorder="1" applyAlignment="1">
      <alignment horizontal="center" vertical="center" wrapText="1"/>
    </xf>
    <xf numFmtId="0" fontId="26" fillId="2" borderId="41" xfId="0" quotePrefix="1" applyFont="1" applyFill="1" applyBorder="1" applyAlignment="1">
      <alignment horizontal="center" vertical="center" wrapText="1"/>
    </xf>
    <xf numFmtId="0" fontId="38" fillId="0" borderId="43" xfId="0" applyFont="1" applyBorder="1" applyAlignment="1">
      <alignment horizontal="center"/>
    </xf>
    <xf numFmtId="0" fontId="38" fillId="0" borderId="41" xfId="0" applyFont="1" applyBorder="1" applyAlignment="1">
      <alignment horizontal="center"/>
    </xf>
    <xf numFmtId="0" fontId="38" fillId="0" borderId="43" xfId="0" applyFont="1" applyBorder="1" applyAlignment="1">
      <alignment horizontal="center" wrapText="1"/>
    </xf>
    <xf numFmtId="0" fontId="38" fillId="0" borderId="40" xfId="0" applyFont="1" applyBorder="1" applyAlignment="1">
      <alignment horizontal="center" wrapText="1"/>
    </xf>
    <xf numFmtId="0" fontId="38" fillId="0" borderId="41" xfId="0" applyFont="1" applyBorder="1" applyAlignment="1">
      <alignment horizontal="center" wrapText="1"/>
    </xf>
    <xf numFmtId="1" fontId="38" fillId="2" borderId="42" xfId="0" applyNumberFormat="1" applyFont="1" applyFill="1" applyBorder="1" applyAlignment="1">
      <alignment horizontal="left" vertical="center" wrapText="1"/>
    </xf>
    <xf numFmtId="12" fontId="39" fillId="0" borderId="43" xfId="0" quotePrefix="1" applyNumberFormat="1" applyFont="1" applyBorder="1" applyAlignment="1">
      <alignment horizontal="center" vertical="center" wrapText="1"/>
    </xf>
    <xf numFmtId="12" fontId="39" fillId="0" borderId="40" xfId="0" quotePrefix="1" applyNumberFormat="1" applyFont="1" applyBorder="1" applyAlignment="1">
      <alignment horizontal="center" vertical="center" wrapText="1"/>
    </xf>
    <xf numFmtId="12" fontId="39" fillId="0" borderId="41" xfId="0" quotePrefix="1" applyNumberFormat="1" applyFont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39" fillId="9" borderId="42" xfId="0" applyFont="1" applyFill="1" applyBorder="1" applyAlignment="1">
      <alignment horizontal="left" vertical="center" wrapText="1"/>
    </xf>
    <xf numFmtId="0" fontId="92" fillId="2" borderId="42" xfId="0" applyFont="1" applyFill="1" applyBorder="1" applyAlignment="1">
      <alignment horizontal="center" vertical="center"/>
    </xf>
    <xf numFmtId="0" fontId="39" fillId="3" borderId="43" xfId="0" applyFont="1" applyFill="1" applyBorder="1" applyAlignment="1">
      <alignment horizontal="left" vertical="center" wrapText="1"/>
    </xf>
    <xf numFmtId="0" fontId="39" fillId="3" borderId="40" xfId="0" applyFont="1" applyFill="1" applyBorder="1" applyAlignment="1">
      <alignment horizontal="left" vertical="center" wrapText="1"/>
    </xf>
    <xf numFmtId="0" fontId="39" fillId="3" borderId="41" xfId="0" applyFont="1" applyFill="1" applyBorder="1" applyAlignment="1">
      <alignment horizontal="left" vertical="center" wrapText="1"/>
    </xf>
    <xf numFmtId="0" fontId="43" fillId="10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59" fillId="0" borderId="42" xfId="0" applyNumberFormat="1" applyFont="1" applyBorder="1" applyAlignment="1">
      <alignment horizontal="center" vertical="center" wrapText="1"/>
    </xf>
    <xf numFmtId="0" fontId="22" fillId="5" borderId="62" xfId="0" applyFont="1" applyFill="1" applyBorder="1" applyAlignment="1">
      <alignment horizontal="center" vertical="center" wrapText="1"/>
    </xf>
    <xf numFmtId="0" fontId="22" fillId="5" borderId="63" xfId="0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22" fillId="5" borderId="61" xfId="0" applyFont="1" applyFill="1" applyBorder="1" applyAlignment="1">
      <alignment horizontal="center" vertical="center" wrapText="1"/>
    </xf>
    <xf numFmtId="0" fontId="22" fillId="5" borderId="36" xfId="0" applyFont="1" applyFill="1" applyBorder="1" applyAlignment="1">
      <alignment horizontal="center" vertical="center" wrapText="1"/>
    </xf>
    <xf numFmtId="0" fontId="22" fillId="11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left" vertical="center" wrapText="1"/>
    </xf>
    <xf numFmtId="0" fontId="103" fillId="0" borderId="23" xfId="0" applyFont="1" applyBorder="1" applyAlignment="1">
      <alignment horizontal="center" vertical="center" wrapText="1"/>
    </xf>
    <xf numFmtId="0" fontId="103" fillId="0" borderId="24" xfId="0" applyFont="1" applyBorder="1" applyAlignment="1">
      <alignment horizontal="center" vertical="center" wrapText="1"/>
    </xf>
    <xf numFmtId="0" fontId="103" fillId="0" borderId="25" xfId="0" applyFont="1" applyBorder="1" applyAlignment="1">
      <alignment horizontal="center" vertical="center" wrapText="1"/>
    </xf>
    <xf numFmtId="0" fontId="103" fillId="0" borderId="26" xfId="0" applyFont="1" applyBorder="1" applyAlignment="1">
      <alignment horizontal="center" vertical="center" wrapText="1"/>
    </xf>
    <xf numFmtId="0" fontId="103" fillId="0" borderId="0" xfId="0" applyFont="1" applyAlignment="1">
      <alignment horizontal="center" vertical="center" wrapText="1"/>
    </xf>
    <xf numFmtId="0" fontId="103" fillId="0" borderId="27" xfId="0" applyFont="1" applyBorder="1" applyAlignment="1">
      <alignment horizontal="center" vertical="center" wrapText="1"/>
    </xf>
    <xf numFmtId="0" fontId="103" fillId="0" borderId="31" xfId="0" applyFont="1" applyBorder="1" applyAlignment="1">
      <alignment horizontal="center" vertical="center" wrapText="1"/>
    </xf>
    <xf numFmtId="0" fontId="103" fillId="0" borderId="28" xfId="0" applyFont="1" applyBorder="1" applyAlignment="1">
      <alignment horizontal="center" vertical="center" wrapText="1"/>
    </xf>
    <xf numFmtId="0" fontId="103" fillId="0" borderId="32" xfId="0" applyFont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left" vertical="center" wrapText="1"/>
    </xf>
    <xf numFmtId="0" fontId="40" fillId="15" borderId="0" xfId="0" applyFont="1" applyFill="1" applyAlignment="1">
      <alignment horizontal="left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1" fontId="27" fillId="2" borderId="42" xfId="0" quotePrefix="1" applyNumberFormat="1" applyFont="1" applyFill="1" applyBorder="1" applyAlignment="1">
      <alignment horizontal="center" vertical="center" wrapText="1"/>
    </xf>
    <xf numFmtId="1" fontId="27" fillId="2" borderId="42" xfId="0" applyNumberFormat="1" applyFont="1" applyFill="1" applyBorder="1" applyAlignment="1">
      <alignment horizontal="center" vertical="center" wrapText="1"/>
    </xf>
    <xf numFmtId="0" fontId="38" fillId="49" borderId="43" xfId="0" applyFont="1" applyFill="1" applyBorder="1" applyAlignment="1">
      <alignment horizontal="center" vertical="center" wrapText="1"/>
    </xf>
    <xf numFmtId="0" fontId="38" fillId="49" borderId="40" xfId="0" applyFont="1" applyFill="1" applyBorder="1" applyAlignment="1">
      <alignment horizontal="center" vertical="center" wrapText="1"/>
    </xf>
    <xf numFmtId="0" fontId="38" fillId="49" borderId="41" xfId="0" applyFont="1" applyFill="1" applyBorder="1" applyAlignment="1">
      <alignment horizontal="center" vertical="center" wrapText="1"/>
    </xf>
    <xf numFmtId="0" fontId="38" fillId="0" borderId="43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 wrapText="1"/>
    </xf>
    <xf numFmtId="0" fontId="38" fillId="0" borderId="40" xfId="0" applyFont="1" applyBorder="1" applyAlignment="1">
      <alignment horizontal="center" vertical="center" wrapText="1"/>
    </xf>
    <xf numFmtId="0" fontId="38" fillId="0" borderId="41" xfId="0" applyFont="1" applyBorder="1" applyAlignment="1">
      <alignment horizontal="center" vertical="center" wrapText="1"/>
    </xf>
    <xf numFmtId="0" fontId="27" fillId="49" borderId="43" xfId="0" applyFont="1" applyFill="1" applyBorder="1" applyAlignment="1">
      <alignment horizontal="center" vertical="center" wrapText="1"/>
    </xf>
    <xf numFmtId="0" fontId="27" fillId="49" borderId="40" xfId="0" applyFont="1" applyFill="1" applyBorder="1" applyAlignment="1">
      <alignment horizontal="center" vertical="center" wrapText="1"/>
    </xf>
    <xf numFmtId="0" fontId="27" fillId="49" borderId="29" xfId="0" applyFont="1" applyFill="1" applyBorder="1" applyAlignment="1">
      <alignment horizontal="center" vertical="center" wrapText="1"/>
    </xf>
    <xf numFmtId="0" fontId="27" fillId="49" borderId="30" xfId="0" applyFont="1" applyFill="1" applyBorder="1" applyAlignment="1">
      <alignment horizontal="center" vertical="center" wrapText="1"/>
    </xf>
    <xf numFmtId="0" fontId="39" fillId="0" borderId="42" xfId="0" applyFont="1" applyBorder="1" applyAlignment="1">
      <alignment horizontal="left" vertical="center" wrapText="1"/>
    </xf>
    <xf numFmtId="1" fontId="38" fillId="2" borderId="42" xfId="0" applyNumberFormat="1" applyFont="1" applyFill="1" applyBorder="1" applyAlignment="1">
      <alignment horizontal="center" vertical="center" wrapText="1"/>
    </xf>
    <xf numFmtId="0" fontId="39" fillId="2" borderId="43" xfId="0" quotePrefix="1" applyFont="1" applyFill="1" applyBorder="1" applyAlignment="1">
      <alignment horizontal="center" vertical="center" wrapText="1"/>
    </xf>
    <xf numFmtId="0" fontId="39" fillId="2" borderId="40" xfId="0" quotePrefix="1" applyFont="1" applyFill="1" applyBorder="1" applyAlignment="1">
      <alignment horizontal="center" vertical="center" wrapText="1"/>
    </xf>
    <xf numFmtId="0" fontId="39" fillId="2" borderId="41" xfId="0" quotePrefix="1" applyFont="1" applyFill="1" applyBorder="1" applyAlignment="1">
      <alignment horizontal="center" vertical="center" wrapText="1"/>
    </xf>
    <xf numFmtId="0" fontId="99" fillId="2" borderId="0" xfId="0" applyFont="1" applyFill="1" applyAlignment="1">
      <alignment horizontal="left" vertical="center"/>
    </xf>
    <xf numFmtId="1" fontId="27" fillId="2" borderId="43" xfId="0" quotePrefix="1" applyNumberFormat="1" applyFont="1" applyFill="1" applyBorder="1" applyAlignment="1">
      <alignment horizontal="center" vertical="center" wrapText="1"/>
    </xf>
    <xf numFmtId="1" fontId="27" fillId="2" borderId="41" xfId="0" quotePrefix="1" applyNumberFormat="1" applyFont="1" applyFill="1" applyBorder="1" applyAlignment="1">
      <alignment horizontal="center" vertical="center" wrapText="1"/>
    </xf>
    <xf numFmtId="1" fontId="26" fillId="2" borderId="43" xfId="0" applyNumberFormat="1" applyFont="1" applyFill="1" applyBorder="1" applyAlignment="1">
      <alignment horizontal="center" vertical="center" wrapText="1"/>
    </xf>
    <xf numFmtId="1" fontId="26" fillId="2" borderId="41" xfId="0" applyNumberFormat="1" applyFont="1" applyFill="1" applyBorder="1" applyAlignment="1">
      <alignment horizontal="center" vertical="center" wrapText="1"/>
    </xf>
    <xf numFmtId="1" fontId="27" fillId="2" borderId="43" xfId="0" quotePrefix="1" applyNumberFormat="1" applyFont="1" applyFill="1" applyBorder="1" applyAlignment="1">
      <alignment horizontal="center" vertical="center"/>
    </xf>
    <xf numFmtId="1" fontId="27" fillId="2" borderId="41" xfId="0" quotePrefix="1" applyNumberFormat="1" applyFont="1" applyFill="1" applyBorder="1" applyAlignment="1">
      <alignment horizontal="center" vertical="center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26" fillId="2" borderId="48" xfId="0" quotePrefix="1" applyFont="1" applyFill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26" fillId="2" borderId="49" xfId="0" quotePrefix="1" applyFont="1" applyFill="1" applyBorder="1" applyAlignment="1">
      <alignment horizontal="center" vertical="center" wrapText="1"/>
    </xf>
    <xf numFmtId="0" fontId="26" fillId="2" borderId="0" xfId="0" quotePrefix="1" applyFont="1" applyFill="1" applyAlignment="1">
      <alignment horizontal="center" vertical="center" wrapText="1"/>
    </xf>
    <xf numFmtId="0" fontId="26" fillId="2" borderId="37" xfId="0" quotePrefix="1" applyFont="1" applyFill="1" applyBorder="1" applyAlignment="1">
      <alignment horizontal="center" vertical="center" wrapText="1"/>
    </xf>
    <xf numFmtId="0" fontId="26" fillId="2" borderId="46" xfId="0" quotePrefix="1" applyFont="1" applyFill="1" applyBorder="1" applyAlignment="1">
      <alignment horizontal="center" vertical="center" wrapText="1"/>
    </xf>
    <xf numFmtId="0" fontId="26" fillId="2" borderId="45" xfId="0" quotePrefix="1" applyFont="1" applyFill="1" applyBorder="1" applyAlignment="1">
      <alignment horizontal="center" vertical="center" wrapText="1"/>
    </xf>
    <xf numFmtId="0" fontId="26" fillId="2" borderId="47" xfId="0" quotePrefix="1" applyFont="1" applyFill="1" applyBorder="1" applyAlignment="1">
      <alignment horizontal="center" vertical="center" wrapText="1"/>
    </xf>
    <xf numFmtId="0" fontId="60" fillId="0" borderId="0" xfId="0" quotePrefix="1" applyFont="1" applyAlignment="1">
      <alignment horizontal="left" vertical="center" wrapText="1"/>
    </xf>
    <xf numFmtId="0" fontId="53" fillId="0" borderId="0" xfId="0" quotePrefix="1" applyFont="1" applyAlignment="1">
      <alignment horizontal="left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left" vertical="center" wrapText="1"/>
    </xf>
    <xf numFmtId="0" fontId="26" fillId="9" borderId="13" xfId="0" applyFont="1" applyFill="1" applyBorder="1" applyAlignment="1">
      <alignment horizontal="left" vertical="center" wrapText="1"/>
    </xf>
    <xf numFmtId="0" fontId="26" fillId="9" borderId="43" xfId="0" applyFont="1" applyFill="1" applyBorder="1" applyAlignment="1">
      <alignment horizontal="left" vertical="center" wrapText="1"/>
    </xf>
    <xf numFmtId="0" fontId="26" fillId="9" borderId="41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39" fillId="9" borderId="14" xfId="0" applyFont="1" applyFill="1" applyBorder="1" applyAlignment="1">
      <alignment horizontal="left" vertical="center" wrapText="1"/>
    </xf>
    <xf numFmtId="12" fontId="38" fillId="0" borderId="15" xfId="0" quotePrefix="1" applyNumberFormat="1" applyFont="1" applyBorder="1" applyAlignment="1">
      <alignment horizontal="center" vertical="center" wrapText="1"/>
    </xf>
    <xf numFmtId="12" fontId="38" fillId="0" borderId="12" xfId="0" quotePrefix="1" applyNumberFormat="1" applyFont="1" applyBorder="1" applyAlignment="1">
      <alignment horizontal="center" vertical="center" wrapText="1"/>
    </xf>
    <xf numFmtId="12" fontId="38" fillId="0" borderId="13" xfId="0" quotePrefix="1" applyNumberFormat="1" applyFont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6" fillId="2" borderId="11" xfId="0" quotePrefix="1" applyFont="1" applyFill="1" applyBorder="1" applyAlignment="1">
      <alignment horizontal="center" vertical="center" wrapText="1"/>
    </xf>
    <xf numFmtId="0" fontId="26" fillId="2" borderId="10" xfId="0" quotePrefix="1" applyFont="1" applyFill="1" applyBorder="1" applyAlignment="1">
      <alignment horizontal="center" vertical="center" wrapText="1"/>
    </xf>
    <xf numFmtId="0" fontId="52" fillId="2" borderId="13" xfId="0" quotePrefix="1" applyFont="1" applyFill="1" applyBorder="1" applyAlignment="1">
      <alignment horizontal="center" vertical="center" wrapText="1"/>
    </xf>
    <xf numFmtId="0" fontId="52" fillId="2" borderId="14" xfId="0" quotePrefix="1" applyFont="1" applyFill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1" fontId="47" fillId="3" borderId="14" xfId="1" applyNumberFormat="1" applyFont="1" applyFill="1" applyBorder="1" applyAlignment="1">
      <alignment horizontal="center" vertical="center" wrapText="1"/>
    </xf>
    <xf numFmtId="1" fontId="26" fillId="2" borderId="15" xfId="0" quotePrefix="1" applyNumberFormat="1" applyFont="1" applyFill="1" applyBorder="1" applyAlignment="1">
      <alignment horizontal="center" vertical="center" wrapText="1"/>
    </xf>
    <xf numFmtId="1" fontId="26" fillId="2" borderId="13" xfId="0" applyNumberFormat="1" applyFont="1" applyFill="1" applyBorder="1" applyAlignment="1">
      <alignment horizontal="center" vertical="center" wrapText="1"/>
    </xf>
    <xf numFmtId="1" fontId="26" fillId="2" borderId="15" xfId="0" applyNumberFormat="1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1" fontId="47" fillId="0" borderId="39" xfId="1" applyNumberFormat="1" applyFont="1" applyBorder="1" applyAlignment="1">
      <alignment horizontal="center" vertical="center" wrapText="1"/>
    </xf>
    <xf numFmtId="1" fontId="47" fillId="0" borderId="35" xfId="1" applyNumberFormat="1" applyFont="1" applyBorder="1" applyAlignment="1">
      <alignment horizontal="center" vertical="center" wrapText="1"/>
    </xf>
    <xf numFmtId="1" fontId="47" fillId="0" borderId="10" xfId="1" applyNumberFormat="1" applyFont="1" applyBorder="1" applyAlignment="1">
      <alignment horizontal="center" vertical="center" wrapText="1"/>
    </xf>
    <xf numFmtId="1" fontId="50" fillId="0" borderId="39" xfId="1" applyNumberFormat="1" applyFont="1" applyBorder="1" applyAlignment="1">
      <alignment horizontal="center" vertical="center" wrapText="1"/>
    </xf>
    <xf numFmtId="1" fontId="50" fillId="0" borderId="35" xfId="1" applyNumberFormat="1" applyFont="1" applyBorder="1" applyAlignment="1">
      <alignment horizontal="center" vertical="center" wrapText="1"/>
    </xf>
    <xf numFmtId="1" fontId="50" fillId="0" borderId="10" xfId="1" applyNumberFormat="1" applyFont="1" applyBorder="1" applyAlignment="1">
      <alignment horizontal="center" vertical="center" wrapText="1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1" fontId="26" fillId="2" borderId="46" xfId="0" applyNumberFormat="1" applyFont="1" applyFill="1" applyBorder="1" applyAlignment="1">
      <alignment horizontal="center" vertical="center" wrapText="1"/>
    </xf>
    <xf numFmtId="1" fontId="26" fillId="2" borderId="47" xfId="0" applyNumberFormat="1" applyFont="1" applyFill="1" applyBorder="1" applyAlignment="1">
      <alignment horizontal="center" vertical="center" wrapText="1"/>
    </xf>
    <xf numFmtId="1" fontId="47" fillId="0" borderId="42" xfId="1" applyNumberFormat="1" applyFont="1" applyBorder="1" applyAlignment="1">
      <alignment horizontal="center" vertical="center" wrapText="1"/>
    </xf>
    <xf numFmtId="1" fontId="50" fillId="0" borderId="42" xfId="1" applyNumberFormat="1" applyFont="1" applyBorder="1" applyAlignment="1">
      <alignment horizontal="center" vertical="center" wrapText="1"/>
    </xf>
    <xf numFmtId="1" fontId="26" fillId="2" borderId="48" xfId="0" applyNumberFormat="1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0" fontId="27" fillId="10" borderId="26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10" borderId="37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 wrapText="1"/>
    </xf>
    <xf numFmtId="1" fontId="59" fillId="0" borderId="15" xfId="0" applyNumberFormat="1" applyFont="1" applyBorder="1" applyAlignment="1">
      <alignment horizontal="center" vertical="center" wrapText="1"/>
    </xf>
    <xf numFmtId="1" fontId="59" fillId="0" borderId="12" xfId="0" applyNumberFormat="1" applyFont="1" applyBorder="1" applyAlignment="1">
      <alignment horizontal="center" vertical="center" wrapText="1"/>
    </xf>
    <xf numFmtId="1" fontId="59" fillId="0" borderId="13" xfId="0" applyNumberFormat="1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27" fillId="10" borderId="23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/>
    </xf>
    <xf numFmtId="0" fontId="27" fillId="10" borderId="36" xfId="0" applyFont="1" applyFill="1" applyBorder="1" applyAlignment="1">
      <alignment horizontal="center" vertical="center"/>
    </xf>
    <xf numFmtId="0" fontId="55" fillId="2" borderId="3" xfId="0" applyFont="1" applyFill="1" applyBorder="1" applyAlignment="1">
      <alignment horizontal="left" vertical="center" wrapText="1"/>
    </xf>
    <xf numFmtId="0" fontId="55" fillId="13" borderId="3" xfId="0" applyFont="1" applyFill="1" applyBorder="1" applyAlignment="1">
      <alignment horizontal="left" vertical="center" wrapText="1"/>
    </xf>
    <xf numFmtId="0" fontId="43" fillId="15" borderId="0" xfId="0" applyFont="1" applyFill="1" applyAlignment="1">
      <alignment horizontal="left"/>
    </xf>
    <xf numFmtId="0" fontId="43" fillId="15" borderId="28" xfId="0" applyFont="1" applyFill="1" applyBorder="1" applyAlignment="1">
      <alignment horizontal="left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41" fillId="0" borderId="39" xfId="2" quotePrefix="1" applyFont="1" applyBorder="1" applyAlignment="1">
      <alignment horizontal="left" vertical="center" wrapText="1"/>
    </xf>
    <xf numFmtId="0" fontId="41" fillId="0" borderId="10" xfId="2" quotePrefix="1" applyFont="1" applyBorder="1" applyAlignment="1">
      <alignment horizontal="left" vertical="center" wrapText="1"/>
    </xf>
    <xf numFmtId="0" fontId="41" fillId="0" borderId="48" xfId="2" quotePrefix="1" applyFont="1" applyBorder="1" applyAlignment="1">
      <alignment horizontal="center" vertical="center" wrapText="1"/>
    </xf>
    <xf numFmtId="0" fontId="41" fillId="0" borderId="29" xfId="2" quotePrefix="1" applyFont="1" applyBorder="1" applyAlignment="1">
      <alignment horizontal="center" vertical="center" wrapText="1"/>
    </xf>
    <xf numFmtId="0" fontId="41" fillId="0" borderId="46" xfId="2" quotePrefix="1" applyFont="1" applyBorder="1" applyAlignment="1">
      <alignment horizontal="center" vertical="center" wrapText="1"/>
    </xf>
    <xf numFmtId="0" fontId="41" fillId="0" borderId="45" xfId="2" quotePrefix="1" applyFont="1" applyBorder="1" applyAlignment="1">
      <alignment horizontal="center" vertical="center" wrapText="1"/>
    </xf>
    <xf numFmtId="0" fontId="43" fillId="12" borderId="43" xfId="2" applyFont="1" applyFill="1" applyBorder="1" applyAlignment="1">
      <alignment horizontal="center" vertical="center" wrapText="1"/>
    </xf>
    <xf numFmtId="0" fontId="43" fillId="12" borderId="41" xfId="2" applyFont="1" applyFill="1" applyBorder="1" applyAlignment="1">
      <alignment horizontal="center" vertical="center" wrapText="1"/>
    </xf>
    <xf numFmtId="0" fontId="40" fillId="5" borderId="43" xfId="2" applyFont="1" applyFill="1" applyBorder="1" applyAlignment="1">
      <alignment horizontal="center" vertical="center" wrapText="1"/>
    </xf>
    <xf numFmtId="0" fontId="40" fillId="5" borderId="41" xfId="2" applyFont="1" applyFill="1" applyBorder="1" applyAlignment="1">
      <alignment horizontal="center" vertical="center" wrapText="1"/>
    </xf>
    <xf numFmtId="0" fontId="40" fillId="5" borderId="40" xfId="2" applyFont="1" applyFill="1" applyBorder="1" applyAlignment="1">
      <alignment horizontal="center" vertical="center" wrapText="1"/>
    </xf>
    <xf numFmtId="0" fontId="41" fillId="0" borderId="43" xfId="2" applyFont="1" applyBorder="1" applyAlignment="1">
      <alignment horizontal="center" vertical="center" wrapText="1"/>
    </xf>
    <xf numFmtId="0" fontId="41" fillId="0" borderId="41" xfId="2" applyFont="1" applyBorder="1" applyAlignment="1">
      <alignment horizontal="center" vertical="center" wrapText="1"/>
    </xf>
    <xf numFmtId="1" fontId="40" fillId="5" borderId="43" xfId="2" applyNumberFormat="1" applyFont="1" applyFill="1" applyBorder="1" applyAlignment="1">
      <alignment horizontal="center" vertical="center" wrapText="1"/>
    </xf>
    <xf numFmtId="1" fontId="40" fillId="5" borderId="41" xfId="2" applyNumberFormat="1" applyFont="1" applyFill="1" applyBorder="1" applyAlignment="1">
      <alignment horizontal="center" vertical="center" wrapText="1"/>
    </xf>
    <xf numFmtId="1" fontId="40" fillId="0" borderId="43" xfId="2" applyNumberFormat="1" applyFont="1" applyBorder="1" applyAlignment="1">
      <alignment horizontal="center" vertical="center" wrapText="1"/>
    </xf>
    <xf numFmtId="1" fontId="40" fillId="0" borderId="41" xfId="2" applyNumberFormat="1" applyFont="1" applyBorder="1" applyAlignment="1">
      <alignment horizontal="center" vertical="center" wrapText="1"/>
    </xf>
    <xf numFmtId="1" fontId="40" fillId="5" borderId="40" xfId="2" applyNumberFormat="1" applyFont="1" applyFill="1" applyBorder="1" applyAlignment="1">
      <alignment horizontal="center" vertical="center" wrapText="1"/>
    </xf>
    <xf numFmtId="0" fontId="41" fillId="0" borderId="43" xfId="2" quotePrefix="1" applyFont="1" applyBorder="1" applyAlignment="1">
      <alignment horizontal="center" vertical="center" wrapText="1"/>
    </xf>
    <xf numFmtId="0" fontId="41" fillId="0" borderId="40" xfId="2" quotePrefix="1" applyFont="1" applyBorder="1" applyAlignment="1">
      <alignment horizontal="center" vertical="center" wrapText="1"/>
    </xf>
    <xf numFmtId="0" fontId="41" fillId="0" borderId="40" xfId="2" applyFont="1" applyBorder="1" applyAlignment="1">
      <alignment horizontal="center" vertical="center" wrapText="1"/>
    </xf>
    <xf numFmtId="0" fontId="43" fillId="0" borderId="43" xfId="2" quotePrefix="1" applyFont="1" applyBorder="1" applyAlignment="1">
      <alignment horizontal="center" vertical="center" wrapText="1"/>
    </xf>
    <xf numFmtId="0" fontId="43" fillId="0" borderId="40" xfId="2" quotePrefix="1" applyFont="1" applyBorder="1" applyAlignment="1">
      <alignment horizontal="center" vertical="center" wrapText="1"/>
    </xf>
    <xf numFmtId="0" fontId="40" fillId="5" borderId="39" xfId="2" applyFont="1" applyFill="1" applyBorder="1" applyAlignment="1">
      <alignment horizontal="center" vertical="center" wrapText="1"/>
    </xf>
    <xf numFmtId="0" fontId="40" fillId="5" borderId="10" xfId="2" applyFont="1" applyFill="1" applyBorder="1" applyAlignment="1">
      <alignment horizontal="center" vertical="center" wrapText="1"/>
    </xf>
    <xf numFmtId="1" fontId="40" fillId="5" borderId="48" xfId="2" applyNumberFormat="1" applyFont="1" applyFill="1" applyBorder="1" applyAlignment="1">
      <alignment horizontal="center" vertical="center" wrapText="1"/>
    </xf>
    <xf numFmtId="1" fontId="40" fillId="5" borderId="30" xfId="2" applyNumberFormat="1" applyFont="1" applyFill="1" applyBorder="1" applyAlignment="1">
      <alignment horizontal="center" vertical="center" wrapText="1"/>
    </xf>
    <xf numFmtId="1" fontId="41" fillId="0" borderId="15" xfId="2" applyNumberFormat="1" applyFont="1" applyBorder="1" applyAlignment="1">
      <alignment horizontal="center" vertical="center" wrapText="1"/>
    </xf>
    <xf numFmtId="1" fontId="41" fillId="0" borderId="40" xfId="2" applyNumberFormat="1" applyFont="1" applyBorder="1" applyAlignment="1">
      <alignment horizontal="center" vertical="center" wrapText="1"/>
    </xf>
    <xf numFmtId="1" fontId="41" fillId="0" borderId="12" xfId="2" applyNumberFormat="1" applyFont="1" applyBorder="1" applyAlignment="1">
      <alignment horizontal="center" vertical="center" wrapText="1"/>
    </xf>
    <xf numFmtId="1" fontId="40" fillId="5" borderId="15" xfId="2" applyNumberFormat="1" applyFont="1" applyFill="1" applyBorder="1" applyAlignment="1">
      <alignment horizontal="center" vertical="center"/>
    </xf>
    <xf numFmtId="1" fontId="40" fillId="5" borderId="40" xfId="2" applyNumberFormat="1" applyFont="1" applyFill="1" applyBorder="1" applyAlignment="1">
      <alignment horizontal="center" vertical="center"/>
    </xf>
    <xf numFmtId="1" fontId="40" fillId="5" borderId="13" xfId="2" applyNumberFormat="1" applyFont="1" applyFill="1" applyBorder="1" applyAlignment="1">
      <alignment horizontal="center" vertical="center"/>
    </xf>
    <xf numFmtId="1" fontId="41" fillId="0" borderId="14" xfId="2" applyNumberFormat="1" applyFont="1" applyBorder="1" applyAlignment="1">
      <alignment horizontal="center" vertical="center" wrapText="1"/>
    </xf>
    <xf numFmtId="1" fontId="41" fillId="0" borderId="42" xfId="2" applyNumberFormat="1" applyFont="1" applyBorder="1" applyAlignment="1">
      <alignment horizontal="center" vertical="center" wrapText="1"/>
    </xf>
    <xf numFmtId="1" fontId="40" fillId="5" borderId="15" xfId="2" applyNumberFormat="1" applyFont="1" applyFill="1" applyBorder="1" applyAlignment="1">
      <alignment horizontal="center" vertical="center" wrapText="1"/>
    </xf>
    <xf numFmtId="1" fontId="40" fillId="5" borderId="12" xfId="2" applyNumberFormat="1" applyFont="1" applyFill="1" applyBorder="1" applyAlignment="1">
      <alignment horizontal="center" vertical="center" wrapText="1"/>
    </xf>
    <xf numFmtId="0" fontId="40" fillId="0" borderId="15" xfId="2" applyFont="1" applyBorder="1" applyAlignment="1">
      <alignment horizontal="center"/>
    </xf>
    <xf numFmtId="0" fontId="40" fillId="0" borderId="40" xfId="2" applyFont="1" applyBorder="1" applyAlignment="1">
      <alignment horizontal="center"/>
    </xf>
    <xf numFmtId="0" fontId="40" fillId="0" borderId="12" xfId="2" applyFont="1" applyBorder="1" applyAlignment="1">
      <alignment horizontal="center"/>
    </xf>
    <xf numFmtId="0" fontId="30" fillId="0" borderId="15" xfId="2" quotePrefix="1" applyFont="1" applyBorder="1" applyAlignment="1">
      <alignment horizontal="left" wrapText="1"/>
    </xf>
    <xf numFmtId="0" fontId="30" fillId="0" borderId="40" xfId="2" quotePrefix="1" applyFont="1" applyBorder="1" applyAlignment="1">
      <alignment horizontal="left" wrapText="1"/>
    </xf>
    <xf numFmtId="0" fontId="30" fillId="0" borderId="12" xfId="2" quotePrefix="1" applyFont="1" applyBorder="1" applyAlignment="1">
      <alignment horizontal="left" wrapText="1"/>
    </xf>
    <xf numFmtId="0" fontId="30" fillId="0" borderId="12" xfId="2" applyFont="1" applyBorder="1" applyAlignment="1">
      <alignment horizontal="left"/>
    </xf>
    <xf numFmtId="0" fontId="40" fillId="0" borderId="15" xfId="2" applyFont="1" applyBorder="1" applyAlignment="1">
      <alignment horizontal="left"/>
    </xf>
    <xf numFmtId="0" fontId="40" fillId="0" borderId="40" xfId="2" applyFont="1" applyBorder="1" applyAlignment="1">
      <alignment horizontal="left"/>
    </xf>
    <xf numFmtId="0" fontId="40" fillId="0" borderId="12" xfId="2" applyFont="1" applyBorder="1" applyAlignment="1">
      <alignment horizontal="left"/>
    </xf>
    <xf numFmtId="0" fontId="43" fillId="0" borderId="15" xfId="2" applyFont="1" applyBorder="1" applyAlignment="1">
      <alignment horizontal="center"/>
    </xf>
    <xf numFmtId="0" fontId="43" fillId="0" borderId="40" xfId="2" applyFont="1" applyBorder="1" applyAlignment="1">
      <alignment horizontal="center"/>
    </xf>
    <xf numFmtId="0" fontId="43" fillId="0" borderId="12" xfId="2" applyFont="1" applyBorder="1" applyAlignment="1">
      <alignment horizontal="center"/>
    </xf>
    <xf numFmtId="1" fontId="40" fillId="0" borderId="15" xfId="2" applyNumberFormat="1" applyFont="1" applyBorder="1" applyAlignment="1">
      <alignment horizontal="center"/>
    </xf>
    <xf numFmtId="1" fontId="40" fillId="0" borderId="40" xfId="2" applyNumberFormat="1" applyFont="1" applyBorder="1" applyAlignment="1">
      <alignment horizontal="center"/>
    </xf>
    <xf numFmtId="1" fontId="40" fillId="0" borderId="12" xfId="2" applyNumberFormat="1" applyFont="1" applyBorder="1" applyAlignment="1">
      <alignment horizontal="center"/>
    </xf>
    <xf numFmtId="0" fontId="42" fillId="0" borderId="15" xfId="2" applyFont="1" applyBorder="1" applyAlignment="1">
      <alignment horizontal="center" vertical="center" wrapText="1"/>
    </xf>
    <xf numFmtId="0" fontId="42" fillId="0" borderId="40" xfId="2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0" fillId="5" borderId="15" xfId="2" applyFont="1" applyFill="1" applyBorder="1" applyAlignment="1">
      <alignment horizontal="center" vertical="center" wrapText="1"/>
    </xf>
    <xf numFmtId="0" fontId="40" fillId="5" borderId="13" xfId="2" applyFont="1" applyFill="1" applyBorder="1" applyAlignment="1">
      <alignment horizontal="center" vertical="center" wrapText="1"/>
    </xf>
    <xf numFmtId="1" fontId="40" fillId="0" borderId="15" xfId="2" applyNumberFormat="1" applyFont="1" applyBorder="1" applyAlignment="1">
      <alignment horizontal="center" vertical="center" wrapText="1"/>
    </xf>
    <xf numFmtId="1" fontId="40" fillId="0" borderId="40" xfId="2" applyNumberFormat="1" applyFont="1" applyBorder="1" applyAlignment="1">
      <alignment horizontal="center" vertical="center" wrapText="1"/>
    </xf>
    <xf numFmtId="1" fontId="40" fillId="0" borderId="12" xfId="2" applyNumberFormat="1" applyFont="1" applyBorder="1" applyAlignment="1">
      <alignment horizontal="center" vertical="center" wrapText="1"/>
    </xf>
    <xf numFmtId="1" fontId="40" fillId="0" borderId="13" xfId="2" applyNumberFormat="1" applyFont="1" applyBorder="1" applyAlignment="1">
      <alignment horizontal="center" vertical="center" wrapText="1"/>
    </xf>
    <xf numFmtId="0" fontId="107" fillId="0" borderId="64" xfId="129" applyFont="1" applyBorder="1" applyAlignment="1">
      <alignment horizontal="center" vertical="top" wrapText="1"/>
    </xf>
    <xf numFmtId="0" fontId="107" fillId="0" borderId="65" xfId="129" applyFont="1" applyBorder="1" applyAlignment="1">
      <alignment horizontal="center" vertical="top" wrapText="1"/>
    </xf>
    <xf numFmtId="0" fontId="107" fillId="0" borderId="66" xfId="129" applyFont="1" applyBorder="1" applyAlignment="1">
      <alignment horizontal="center" vertical="top" wrapText="1"/>
    </xf>
    <xf numFmtId="12" fontId="86" fillId="0" borderId="59" xfId="59" applyNumberFormat="1" applyFont="1" applyBorder="1" applyAlignment="1">
      <alignment horizontal="left" vertical="center" wrapText="1"/>
    </xf>
    <xf numFmtId="0" fontId="86" fillId="0" borderId="59" xfId="59" applyFont="1" applyBorder="1" applyAlignment="1">
      <alignment horizontal="left" vertical="center" wrapText="1"/>
    </xf>
    <xf numFmtId="0" fontId="86" fillId="0" borderId="0" xfId="59" applyFont="1" applyAlignment="1">
      <alignment horizontal="left" vertical="center" wrapText="1"/>
    </xf>
    <xf numFmtId="0" fontId="86" fillId="0" borderId="59" xfId="59" applyFont="1" applyBorder="1" applyAlignment="1">
      <alignment horizontal="center" vertical="center"/>
    </xf>
    <xf numFmtId="0" fontId="86" fillId="0" borderId="59" xfId="59" applyFont="1" applyBorder="1" applyAlignment="1">
      <alignment vertical="center" wrapText="1"/>
    </xf>
    <xf numFmtId="0" fontId="102" fillId="0" borderId="59" xfId="59" applyFont="1" applyBorder="1" applyAlignment="1">
      <alignment vertical="center" wrapText="1"/>
    </xf>
    <xf numFmtId="0" fontId="33" fillId="5" borderId="59" xfId="59" applyFont="1" applyFill="1" applyBorder="1" applyAlignment="1">
      <alignment horizontal="center" vertical="center"/>
    </xf>
    <xf numFmtId="0" fontId="86" fillId="5" borderId="59" xfId="59" applyFont="1" applyFill="1" applyBorder="1" applyAlignment="1">
      <alignment horizontal="left" vertical="center"/>
    </xf>
    <xf numFmtId="0" fontId="86" fillId="0" borderId="6" xfId="59" applyFont="1" applyBorder="1" applyAlignment="1">
      <alignment vertical="center"/>
    </xf>
    <xf numFmtId="0" fontId="86" fillId="0" borderId="6" xfId="59" applyFont="1" applyBorder="1" applyAlignment="1">
      <alignment horizontal="left" vertical="center"/>
    </xf>
    <xf numFmtId="0" fontId="116" fillId="0" borderId="64" xfId="130" applyFont="1" applyBorder="1" applyAlignment="1">
      <alignment horizontal="center" vertical="top" wrapText="1"/>
    </xf>
    <xf numFmtId="0" fontId="116" fillId="0" borderId="65" xfId="130" applyFont="1" applyBorder="1" applyAlignment="1">
      <alignment horizontal="center" vertical="top" wrapText="1"/>
    </xf>
    <xf numFmtId="0" fontId="116" fillId="0" borderId="66" xfId="130" applyFont="1" applyBorder="1" applyAlignment="1">
      <alignment horizontal="center" vertical="top" wrapText="1"/>
    </xf>
    <xf numFmtId="0" fontId="117" fillId="0" borderId="0" xfId="130" applyFont="1" applyAlignment="1">
      <alignment horizontal="left" vertical="top"/>
    </xf>
    <xf numFmtId="0" fontId="116" fillId="0" borderId="67" xfId="130" applyFont="1" applyBorder="1" applyAlignment="1">
      <alignment horizontal="left" vertical="top" wrapText="1"/>
    </xf>
    <xf numFmtId="0" fontId="116" fillId="0" borderId="68" xfId="130" applyFont="1" applyBorder="1" applyAlignment="1">
      <alignment horizontal="left" vertical="top" wrapText="1"/>
    </xf>
    <xf numFmtId="0" fontId="116" fillId="0" borderId="68" xfId="130" applyFont="1" applyBorder="1" applyAlignment="1">
      <alignment horizontal="center" vertical="top" wrapText="1"/>
    </xf>
    <xf numFmtId="0" fontId="116" fillId="0" borderId="68" xfId="130" applyFont="1" applyBorder="1" applyAlignment="1">
      <alignment horizontal="center" wrapText="1"/>
    </xf>
    <xf numFmtId="178" fontId="116" fillId="0" borderId="68" xfId="130" applyNumberFormat="1" applyFont="1" applyBorder="1" applyAlignment="1">
      <alignment horizontal="center" vertical="top" shrinkToFit="1"/>
    </xf>
    <xf numFmtId="0" fontId="116" fillId="0" borderId="69" xfId="130" applyFont="1" applyBorder="1" applyAlignment="1">
      <alignment horizontal="center" wrapText="1"/>
    </xf>
    <xf numFmtId="0" fontId="116" fillId="0" borderId="70" xfId="130" applyFont="1" applyBorder="1" applyAlignment="1">
      <alignment horizontal="left" vertical="top" wrapText="1"/>
    </xf>
    <xf numFmtId="1" fontId="116" fillId="0" borderId="0" xfId="130" applyNumberFormat="1" applyFont="1" applyAlignment="1">
      <alignment horizontal="left" vertical="top" indent="5" shrinkToFit="1"/>
    </xf>
    <xf numFmtId="1" fontId="116" fillId="0" borderId="0" xfId="130" applyNumberFormat="1" applyFont="1" applyAlignment="1">
      <alignment horizontal="center" vertical="top" shrinkToFit="1"/>
    </xf>
    <xf numFmtId="0" fontId="116" fillId="0" borderId="0" xfId="130" applyFont="1" applyAlignment="1">
      <alignment horizontal="center" vertical="top" wrapText="1"/>
    </xf>
    <xf numFmtId="0" fontId="116" fillId="0" borderId="0" xfId="130" applyFont="1" applyAlignment="1">
      <alignment horizontal="center" wrapText="1"/>
    </xf>
    <xf numFmtId="0" fontId="116" fillId="0" borderId="71" xfId="130" applyFont="1" applyBorder="1" applyAlignment="1">
      <alignment horizontal="center" wrapText="1"/>
    </xf>
    <xf numFmtId="0" fontId="116" fillId="0" borderId="72" xfId="130" applyFont="1" applyBorder="1" applyAlignment="1">
      <alignment horizontal="left" vertical="top" wrapText="1"/>
    </xf>
    <xf numFmtId="0" fontId="116" fillId="0" borderId="73" xfId="130" applyFont="1" applyBorder="1" applyAlignment="1">
      <alignment horizontal="left" vertical="top" wrapText="1"/>
    </xf>
    <xf numFmtId="0" fontId="116" fillId="0" borderId="73" xfId="130" applyFont="1" applyBorder="1" applyAlignment="1">
      <alignment horizontal="center" vertical="top" wrapText="1"/>
    </xf>
    <xf numFmtId="0" fontId="116" fillId="0" borderId="73" xfId="130" applyFont="1" applyBorder="1" applyAlignment="1">
      <alignment horizontal="center" wrapText="1"/>
    </xf>
    <xf numFmtId="0" fontId="116" fillId="0" borderId="74" xfId="130" applyFont="1" applyBorder="1" applyAlignment="1">
      <alignment horizontal="center" wrapText="1"/>
    </xf>
    <xf numFmtId="0" fontId="118" fillId="0" borderId="75" xfId="130" applyFont="1" applyBorder="1" applyAlignment="1">
      <alignment horizontal="center" vertical="center" wrapText="1"/>
    </xf>
    <xf numFmtId="0" fontId="118" fillId="0" borderId="64" xfId="130" applyFont="1" applyBorder="1" applyAlignment="1">
      <alignment horizontal="center" vertical="center" wrapText="1"/>
    </xf>
    <xf numFmtId="12" fontId="119" fillId="0" borderId="42" xfId="130" applyNumberFormat="1" applyFont="1" applyBorder="1" applyAlignment="1">
      <alignment horizontal="center" vertical="center" wrapText="1"/>
    </xf>
    <xf numFmtId="0" fontId="36" fillId="0" borderId="75" xfId="130" applyFont="1" applyBorder="1" applyAlignment="1">
      <alignment horizontal="center" vertical="top" wrapText="1"/>
    </xf>
    <xf numFmtId="0" fontId="36" fillId="0" borderId="75" xfId="130" applyFont="1" applyBorder="1" applyAlignment="1">
      <alignment horizontal="left" vertical="top" wrapText="1"/>
    </xf>
    <xf numFmtId="12" fontId="36" fillId="0" borderId="75" xfId="130" applyNumberFormat="1" applyFont="1" applyBorder="1" applyAlignment="1">
      <alignment horizontal="center" vertical="top" wrapText="1"/>
    </xf>
    <xf numFmtId="0" fontId="36" fillId="0" borderId="75" xfId="130" applyFont="1" applyBorder="1" applyAlignment="1">
      <alignment horizontal="center" wrapText="1"/>
    </xf>
    <xf numFmtId="1" fontId="120" fillId="0" borderId="75" xfId="130" applyNumberFormat="1" applyFont="1" applyBorder="1" applyAlignment="1">
      <alignment horizontal="center" vertical="top" shrinkToFit="1"/>
    </xf>
    <xf numFmtId="0" fontId="36" fillId="0" borderId="64" xfId="130" applyFont="1" applyBorder="1" applyAlignment="1">
      <alignment horizontal="center" wrapText="1"/>
    </xf>
    <xf numFmtId="0" fontId="117" fillId="0" borderId="42" xfId="130" applyFont="1" applyBorder="1" applyAlignment="1">
      <alignment horizontal="left" vertical="top"/>
    </xf>
    <xf numFmtId="12" fontId="36" fillId="0" borderId="75" xfId="130" applyNumberFormat="1" applyFont="1" applyBorder="1" applyAlignment="1">
      <alignment horizontal="center" vertical="top" shrinkToFit="1"/>
    </xf>
    <xf numFmtId="12" fontId="36" fillId="0" borderId="64" xfId="130" applyNumberFormat="1" applyFont="1" applyBorder="1" applyAlignment="1">
      <alignment horizontal="center" vertical="top" wrapText="1"/>
    </xf>
    <xf numFmtId="12" fontId="36" fillId="0" borderId="64" xfId="130" applyNumberFormat="1" applyFont="1" applyBorder="1" applyAlignment="1">
      <alignment horizontal="center" vertical="top" shrinkToFit="1"/>
    </xf>
    <xf numFmtId="12" fontId="121" fillId="47" borderId="75" xfId="130" applyNumberFormat="1" applyFont="1" applyFill="1" applyBorder="1" applyAlignment="1">
      <alignment horizontal="center" vertical="top" wrapText="1"/>
    </xf>
    <xf numFmtId="0" fontId="121" fillId="47" borderId="42" xfId="130" applyFont="1" applyFill="1" applyBorder="1" applyAlignment="1">
      <alignment horizontal="left" vertical="top"/>
    </xf>
    <xf numFmtId="0" fontId="116" fillId="0" borderId="0" xfId="130" applyFont="1" applyAlignment="1">
      <alignment horizontal="left" vertical="top"/>
    </xf>
    <xf numFmtId="0" fontId="36" fillId="0" borderId="0" xfId="130" applyFont="1" applyAlignment="1">
      <alignment horizontal="left" vertical="top"/>
    </xf>
    <xf numFmtId="0" fontId="36" fillId="0" borderId="0" xfId="130" applyFont="1" applyAlignment="1">
      <alignment horizontal="center" vertical="top"/>
    </xf>
    <xf numFmtId="0" fontId="117" fillId="0" borderId="0" xfId="130" applyFont="1" applyAlignment="1">
      <alignment horizontal="center" vertical="top"/>
    </xf>
  </cellXfs>
  <cellStyles count="131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 2" xfId="120" xr:uid="{EF5C0187-A12D-4F5A-8FCC-E9160554AB44}"/>
    <cellStyle name="Normal 10 2 5" xfId="113" xr:uid="{47F2D54C-209A-402F-96C4-FB1B5B2D4A05}"/>
    <cellStyle name="Normal 11 2" xfId="129" xr:uid="{5E8BF6A1-5676-4171-9FAC-67D75BD66978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8 2" xfId="128" xr:uid="{A2ADAA59-5FEB-4940-8D08-679EFF2908E7}"/>
    <cellStyle name="Normal 9" xfId="130" xr:uid="{04FE4B7F-4EAF-473F-A1F4-A5B447EBF546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13" Type="http://schemas.openxmlformats.org/officeDocument/2006/relationships/image" Target="../media/image19.png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12" Type="http://schemas.openxmlformats.org/officeDocument/2006/relationships/image" Target="../media/image18.png"/><Relationship Id="rId17" Type="http://schemas.openxmlformats.org/officeDocument/2006/relationships/image" Target="../media/image23.png"/><Relationship Id="rId2" Type="http://schemas.openxmlformats.org/officeDocument/2006/relationships/image" Target="../media/image9.png"/><Relationship Id="rId16" Type="http://schemas.openxmlformats.org/officeDocument/2006/relationships/image" Target="../media/image22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11" Type="http://schemas.openxmlformats.org/officeDocument/2006/relationships/image" Target="../media/image1.png"/><Relationship Id="rId5" Type="http://schemas.openxmlformats.org/officeDocument/2006/relationships/image" Target="../media/image12.png"/><Relationship Id="rId15" Type="http://schemas.openxmlformats.org/officeDocument/2006/relationships/image" Target="../media/image21.png"/><Relationship Id="rId10" Type="http://schemas.openxmlformats.org/officeDocument/2006/relationships/image" Target="../media/image17.png"/><Relationship Id="rId4" Type="http://schemas.openxmlformats.org/officeDocument/2006/relationships/image" Target="../media/image11.png"/><Relationship Id="rId9" Type="http://schemas.openxmlformats.org/officeDocument/2006/relationships/image" Target="../media/image16.png"/><Relationship Id="rId14" Type="http://schemas.openxmlformats.org/officeDocument/2006/relationships/image" Target="../media/image20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1.png"/><Relationship Id="rId13" Type="http://schemas.openxmlformats.org/officeDocument/2006/relationships/image" Target="../media/image35.emf"/><Relationship Id="rId3" Type="http://schemas.openxmlformats.org/officeDocument/2006/relationships/image" Target="../media/image26.png"/><Relationship Id="rId7" Type="http://schemas.openxmlformats.org/officeDocument/2006/relationships/image" Target="../media/image30.png"/><Relationship Id="rId12" Type="http://schemas.openxmlformats.org/officeDocument/2006/relationships/image" Target="../media/image34.emf"/><Relationship Id="rId2" Type="http://schemas.openxmlformats.org/officeDocument/2006/relationships/image" Target="../media/image25.png"/><Relationship Id="rId1" Type="http://schemas.openxmlformats.org/officeDocument/2006/relationships/image" Target="../media/image24.png"/><Relationship Id="rId6" Type="http://schemas.openxmlformats.org/officeDocument/2006/relationships/image" Target="../media/image29.png"/><Relationship Id="rId11" Type="http://schemas.openxmlformats.org/officeDocument/2006/relationships/image" Target="../media/image5.emf"/><Relationship Id="rId5" Type="http://schemas.openxmlformats.org/officeDocument/2006/relationships/image" Target="../media/image28.png"/><Relationship Id="rId10" Type="http://schemas.openxmlformats.org/officeDocument/2006/relationships/image" Target="../media/image33.png"/><Relationship Id="rId4" Type="http://schemas.openxmlformats.org/officeDocument/2006/relationships/image" Target="../media/image27.png"/><Relationship Id="rId9" Type="http://schemas.openxmlformats.org/officeDocument/2006/relationships/image" Target="../media/image3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206375</xdr:colOff>
      <xdr:row>5</xdr:row>
      <xdr:rowOff>142875</xdr:rowOff>
    </xdr:from>
    <xdr:to>
      <xdr:col>16</xdr:col>
      <xdr:colOff>1010356</xdr:colOff>
      <xdr:row>7</xdr:row>
      <xdr:rowOff>746125</xdr:rowOff>
    </xdr:to>
    <xdr:pic>
      <xdr:nvPicPr>
        <xdr:cNvPr id="4" name="Picture 3" descr="A grey sweatshirt with a logo on it&#10;&#10;Description automatically generated">
          <a:extLst>
            <a:ext uri="{FF2B5EF4-FFF2-40B4-BE49-F238E27FC236}">
              <a16:creationId xmlns:a16="http://schemas.microsoft.com/office/drawing/2014/main" id="{111904F2-D8C8-4998-861D-6F7653511D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30875" y="2809875"/>
          <a:ext cx="3201106" cy="2063750"/>
        </a:xfrm>
        <a:prstGeom prst="rect">
          <a:avLst/>
        </a:prstGeom>
      </xdr:spPr>
    </xdr:pic>
    <xdr:clientData/>
  </xdr:twoCellAnchor>
  <xdr:twoCellAnchor editAs="oneCell">
    <xdr:from>
      <xdr:col>10</xdr:col>
      <xdr:colOff>650874</xdr:colOff>
      <xdr:row>54</xdr:row>
      <xdr:rowOff>365124</xdr:rowOff>
    </xdr:from>
    <xdr:to>
      <xdr:col>15</xdr:col>
      <xdr:colOff>228388</xdr:colOff>
      <xdr:row>77</xdr:row>
      <xdr:rowOff>285749</xdr:rowOff>
    </xdr:to>
    <xdr:pic>
      <xdr:nvPicPr>
        <xdr:cNvPr id="5" name="Picture 4" descr="A grey sweatshirt with a logo on it&#10;&#10;Description automatically generated">
          <a:extLst>
            <a:ext uri="{FF2B5EF4-FFF2-40B4-BE49-F238E27FC236}">
              <a16:creationId xmlns:a16="http://schemas.microsoft.com/office/drawing/2014/main" id="{BAEF948E-9922-48A5-B4C2-AA1FEBF72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81249" y="50752374"/>
          <a:ext cx="5244889" cy="3381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3317877</xdr:colOff>
      <xdr:row>24</xdr:row>
      <xdr:rowOff>63500</xdr:rowOff>
    </xdr:from>
    <xdr:to>
      <xdr:col>2</xdr:col>
      <xdr:colOff>2492379</xdr:colOff>
      <xdr:row>24</xdr:row>
      <xdr:rowOff>2413000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F8FC8E-ED59-4CFC-AA59-716AA3E0B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1747503" y="31334074"/>
          <a:ext cx="2349500" cy="4794252"/>
        </a:xfrm>
        <a:prstGeom prst="rect">
          <a:avLst/>
        </a:prstGeom>
      </xdr:spPr>
    </xdr:pic>
    <xdr:clientData/>
  </xdr:twoCellAnchor>
  <xdr:twoCellAnchor editAs="oneCell">
    <xdr:from>
      <xdr:col>1</xdr:col>
      <xdr:colOff>4350946</xdr:colOff>
      <xdr:row>19</xdr:row>
      <xdr:rowOff>381000</xdr:rowOff>
    </xdr:from>
    <xdr:to>
      <xdr:col>2</xdr:col>
      <xdr:colOff>2500312</xdr:colOff>
      <xdr:row>19</xdr:row>
      <xdr:rowOff>4007148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861801-C087-4AC4-A0B9-46B165E0F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58196" y="18853150"/>
          <a:ext cx="3769116" cy="3626148"/>
        </a:xfrm>
        <a:prstGeom prst="rect">
          <a:avLst/>
        </a:prstGeom>
      </xdr:spPr>
    </xdr:pic>
    <xdr:clientData/>
  </xdr:twoCellAnchor>
  <xdr:twoCellAnchor editAs="oneCell">
    <xdr:from>
      <xdr:col>1</xdr:col>
      <xdr:colOff>1621663</xdr:colOff>
      <xdr:row>33</xdr:row>
      <xdr:rowOff>111125</xdr:rowOff>
    </xdr:from>
    <xdr:to>
      <xdr:col>1</xdr:col>
      <xdr:colOff>3912082</xdr:colOff>
      <xdr:row>33</xdr:row>
      <xdr:rowOff>4206875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16C0E7D-C9C0-4EE6-B40B-20E3258BE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28913" y="48294925"/>
          <a:ext cx="2290419" cy="4095750"/>
        </a:xfrm>
        <a:prstGeom prst="rect">
          <a:avLst/>
        </a:prstGeom>
      </xdr:spPr>
    </xdr:pic>
    <xdr:clientData/>
  </xdr:twoCellAnchor>
  <xdr:twoCellAnchor editAs="oneCell">
    <xdr:from>
      <xdr:col>2</xdr:col>
      <xdr:colOff>2153723</xdr:colOff>
      <xdr:row>33</xdr:row>
      <xdr:rowOff>63500</xdr:rowOff>
    </xdr:from>
    <xdr:to>
      <xdr:col>2</xdr:col>
      <xdr:colOff>4333875</xdr:colOff>
      <xdr:row>33</xdr:row>
      <xdr:rowOff>4277464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9ADC9AB8-08E1-41FF-8451-12FB72776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980723" y="48247300"/>
          <a:ext cx="2180152" cy="4213964"/>
        </a:xfrm>
        <a:prstGeom prst="rect">
          <a:avLst/>
        </a:prstGeom>
      </xdr:spPr>
    </xdr:pic>
    <xdr:clientData/>
  </xdr:twoCellAnchor>
  <xdr:twoCellAnchor editAs="oneCell">
    <xdr:from>
      <xdr:col>2</xdr:col>
      <xdr:colOff>2873375</xdr:colOff>
      <xdr:row>33</xdr:row>
      <xdr:rowOff>1968499</xdr:rowOff>
    </xdr:from>
    <xdr:to>
      <xdr:col>2</xdr:col>
      <xdr:colOff>3651250</xdr:colOff>
      <xdr:row>33</xdr:row>
      <xdr:rowOff>2746374</xdr:rowOff>
    </xdr:to>
    <xdr:pic>
      <xdr:nvPicPr>
        <xdr:cNvPr id="13" name="Picture 12" descr="Garment size and color code labels for retail clothing, fabric safe stickers">
          <a:extLst>
            <a:ext uri="{FF2B5EF4-FFF2-40B4-BE49-F238E27FC236}">
              <a16:creationId xmlns:a16="http://schemas.microsoft.com/office/drawing/2014/main" id="{98FF5B4E-B70E-4F25-8171-CEB148E4A2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t="47222" r="27143"/>
        <a:stretch/>
      </xdr:blipFill>
      <xdr:spPr bwMode="auto">
        <a:xfrm>
          <a:off x="15700375" y="50152299"/>
          <a:ext cx="777875" cy="77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5254131</xdr:colOff>
      <xdr:row>35</xdr:row>
      <xdr:rowOff>301625</xdr:rowOff>
    </xdr:from>
    <xdr:to>
      <xdr:col>2</xdr:col>
      <xdr:colOff>1314861</xdr:colOff>
      <xdr:row>35</xdr:row>
      <xdr:rowOff>1809750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9E2D5994-1CAE-47F1-A690-3E11EF099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461381" y="54016275"/>
          <a:ext cx="1680480" cy="1508125"/>
        </a:xfrm>
        <a:prstGeom prst="rect">
          <a:avLst/>
        </a:prstGeom>
      </xdr:spPr>
    </xdr:pic>
    <xdr:clientData/>
  </xdr:twoCellAnchor>
  <xdr:twoCellAnchor editAs="oneCell">
    <xdr:from>
      <xdr:col>1</xdr:col>
      <xdr:colOff>4254500</xdr:colOff>
      <xdr:row>37</xdr:row>
      <xdr:rowOff>95250</xdr:rowOff>
    </xdr:from>
    <xdr:to>
      <xdr:col>2</xdr:col>
      <xdr:colOff>2174875</xdr:colOff>
      <xdr:row>37</xdr:row>
      <xdr:rowOff>2489023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95C97FD7-9B91-4B1B-B731-5B7A5CF36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461750" y="56927750"/>
          <a:ext cx="3540125" cy="2393773"/>
        </a:xfrm>
        <a:prstGeom prst="rect">
          <a:avLst/>
        </a:prstGeom>
      </xdr:spPr>
    </xdr:pic>
    <xdr:clientData/>
  </xdr:twoCellAnchor>
  <xdr:twoCellAnchor editAs="oneCell">
    <xdr:from>
      <xdr:col>1</xdr:col>
      <xdr:colOff>3730625</xdr:colOff>
      <xdr:row>39</xdr:row>
      <xdr:rowOff>63500</xdr:rowOff>
    </xdr:from>
    <xdr:to>
      <xdr:col>2</xdr:col>
      <xdr:colOff>2112116</xdr:colOff>
      <xdr:row>39</xdr:row>
      <xdr:rowOff>2770551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A44AA701-1D8F-4A7A-964E-C251F41E0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937875" y="60940950"/>
          <a:ext cx="4001241" cy="2707051"/>
        </a:xfrm>
        <a:prstGeom prst="rect">
          <a:avLst/>
        </a:prstGeom>
      </xdr:spPr>
    </xdr:pic>
    <xdr:clientData/>
  </xdr:twoCellAnchor>
  <xdr:oneCellAnchor>
    <xdr:from>
      <xdr:col>1</xdr:col>
      <xdr:colOff>3682999</xdr:colOff>
      <xdr:row>41</xdr:row>
      <xdr:rowOff>251505</xdr:rowOff>
    </xdr:from>
    <xdr:ext cx="4048125" cy="205037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18C1DF51-C186-47C9-A84B-ACEDF3CCDABF}"/>
            </a:ext>
          </a:extLst>
        </xdr:cNvPr>
        <xdr:cNvSpPr txBox="1"/>
      </xdr:nvSpPr>
      <xdr:spPr>
        <a:xfrm>
          <a:off x="10890249" y="65186605"/>
          <a:ext cx="4048125" cy="20503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600"/>
            <a:t>HERSCHEL</a:t>
          </a:r>
        </a:p>
        <a:p>
          <a:pPr algn="ctr"/>
          <a:r>
            <a:rPr lang="en-US" sz="3600"/>
            <a:t>SS25</a:t>
          </a:r>
          <a:r>
            <a:rPr lang="en-US" sz="3600" baseline="0"/>
            <a:t> S1 SMS</a:t>
          </a:r>
        </a:p>
        <a:p>
          <a:pPr algn="ctr"/>
          <a:r>
            <a:rPr lang="en-US" sz="3600" baseline="0"/>
            <a:t>PRODUCT</a:t>
          </a:r>
          <a:endParaRPr lang="en-US" sz="1200"/>
        </a:p>
      </xdr:txBody>
    </xdr:sp>
    <xdr:clientData/>
  </xdr:oneCellAnchor>
  <xdr:twoCellAnchor editAs="oneCell">
    <xdr:from>
      <xdr:col>1</xdr:col>
      <xdr:colOff>4381499</xdr:colOff>
      <xdr:row>47</xdr:row>
      <xdr:rowOff>222250</xdr:rowOff>
    </xdr:from>
    <xdr:to>
      <xdr:col>2</xdr:col>
      <xdr:colOff>1911292</xdr:colOff>
      <xdr:row>47</xdr:row>
      <xdr:rowOff>1889125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6C2056B-0268-4335-BA1A-3E63B1F52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588749" y="74504550"/>
          <a:ext cx="3149543" cy="1666875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1778001</xdr:colOff>
      <xdr:row>28</xdr:row>
      <xdr:rowOff>142875</xdr:rowOff>
    </xdr:from>
    <xdr:to>
      <xdr:col>1</xdr:col>
      <xdr:colOff>4984751</xdr:colOff>
      <xdr:row>28</xdr:row>
      <xdr:rowOff>2698751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4DE890-7825-4B78-A1DD-BD8AA89082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3275" t="13605" r="13995" b="8167"/>
        <a:stretch/>
      </xdr:blipFill>
      <xdr:spPr>
        <a:xfrm>
          <a:off x="8985251" y="37798375"/>
          <a:ext cx="3206750" cy="2555876"/>
        </a:xfrm>
        <a:prstGeom prst="rect">
          <a:avLst/>
        </a:prstGeom>
      </xdr:spPr>
    </xdr:pic>
    <xdr:clientData/>
  </xdr:twoCellAnchor>
  <xdr:twoCellAnchor editAs="oneCell">
    <xdr:from>
      <xdr:col>2</xdr:col>
      <xdr:colOff>2333625</xdr:colOff>
      <xdr:row>0</xdr:row>
      <xdr:rowOff>111125</xdr:rowOff>
    </xdr:from>
    <xdr:to>
      <xdr:col>2</xdr:col>
      <xdr:colOff>5534731</xdr:colOff>
      <xdr:row>3</xdr:row>
      <xdr:rowOff>365125</xdr:rowOff>
    </xdr:to>
    <xdr:pic>
      <xdr:nvPicPr>
        <xdr:cNvPr id="4" name="Picture 3" descr="A grey sweatshirt with a logo on it&#10;&#10;Description automatically generated">
          <a:extLst>
            <a:ext uri="{FF2B5EF4-FFF2-40B4-BE49-F238E27FC236}">
              <a16:creationId xmlns:a16="http://schemas.microsoft.com/office/drawing/2014/main" id="{0F416C20-9BD3-407C-8D53-30DDE256B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5160625" y="111125"/>
          <a:ext cx="3201106" cy="2063750"/>
        </a:xfrm>
        <a:prstGeom prst="rect">
          <a:avLst/>
        </a:prstGeom>
      </xdr:spPr>
    </xdr:pic>
    <xdr:clientData/>
  </xdr:twoCellAnchor>
  <xdr:twoCellAnchor>
    <xdr:from>
      <xdr:col>1</xdr:col>
      <xdr:colOff>253999</xdr:colOff>
      <xdr:row>21</xdr:row>
      <xdr:rowOff>158749</xdr:rowOff>
    </xdr:from>
    <xdr:to>
      <xdr:col>2</xdr:col>
      <xdr:colOff>492124</xdr:colOff>
      <xdr:row>22</xdr:row>
      <xdr:rowOff>809624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60249651-C8E9-456C-B022-99B0F2A7E2F1}"/>
            </a:ext>
          </a:extLst>
        </xdr:cNvPr>
        <xdr:cNvGrpSpPr/>
      </xdr:nvGrpSpPr>
      <xdr:grpSpPr>
        <a:xfrm>
          <a:off x="7461249" y="26860499"/>
          <a:ext cx="5857875" cy="5857875"/>
          <a:chOff x="7207250" y="25082500"/>
          <a:chExt cx="14545922" cy="9085035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id="{F6C0770C-9829-B395-B47A-050B72CB4D2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/>
          <a:stretch>
            <a:fillRect/>
          </a:stretch>
        </xdr:blipFill>
        <xdr:spPr>
          <a:xfrm>
            <a:off x="7207250" y="25082500"/>
            <a:ext cx="2342802" cy="8873615"/>
          </a:xfrm>
          <a:prstGeom prst="rect">
            <a:avLst/>
          </a:prstGeom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CEF4D31B-00FB-1046-809B-288C0297F36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/>
          <a:stretch>
            <a:fillRect/>
          </a:stretch>
        </xdr:blipFill>
        <xdr:spPr>
          <a:xfrm>
            <a:off x="9683337" y="25095669"/>
            <a:ext cx="2470109" cy="8891127"/>
          </a:xfrm>
          <a:prstGeom prst="rect">
            <a:avLst/>
          </a:prstGeom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id="{1D30401E-A355-E4B7-99CB-77FA665C503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/>
          <a:stretch>
            <a:fillRect/>
          </a:stretch>
        </xdr:blipFill>
        <xdr:spPr>
          <a:xfrm>
            <a:off x="12123551" y="25136491"/>
            <a:ext cx="2357828" cy="8891124"/>
          </a:xfrm>
          <a:prstGeom prst="rect">
            <a:avLst/>
          </a:prstGeom>
        </xdr:spPr>
      </xdr:pic>
      <xdr:pic>
        <xdr:nvPicPr>
          <xdr:cNvPr id="9" name="Picture 8">
            <a:extLst>
              <a:ext uri="{FF2B5EF4-FFF2-40B4-BE49-F238E27FC236}">
                <a16:creationId xmlns:a16="http://schemas.microsoft.com/office/drawing/2014/main" id="{052E1038-20DE-0FB9-6B0B-728DC8EF4BA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5"/>
          <a:stretch>
            <a:fillRect/>
          </a:stretch>
        </xdr:blipFill>
        <xdr:spPr>
          <a:xfrm>
            <a:off x="14513875" y="25218136"/>
            <a:ext cx="2415594" cy="8882406"/>
          </a:xfrm>
          <a:prstGeom prst="rect">
            <a:avLst/>
          </a:prstGeom>
        </xdr:spPr>
      </xdr:pic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348F8F82-2581-C99A-E28E-AB0A3F99863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16909970" y="25223754"/>
            <a:ext cx="2482585" cy="8916074"/>
          </a:xfrm>
          <a:prstGeom prst="rect">
            <a:avLst/>
          </a:prstGeom>
        </xdr:spPr>
      </xdr:pic>
      <xdr:pic>
        <xdr:nvPicPr>
          <xdr:cNvPr id="19" name="Picture 18">
            <a:extLst>
              <a:ext uri="{FF2B5EF4-FFF2-40B4-BE49-F238E27FC236}">
                <a16:creationId xmlns:a16="http://schemas.microsoft.com/office/drawing/2014/main" id="{7011BEAB-96AA-DA6F-B448-407D6DC4CE3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19268540" y="25214034"/>
            <a:ext cx="2484632" cy="8953501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1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N:\Merchandising\CUSTOMERS\2%20-%20NEW%20FOLDER%20SYSTEM\CUSTOMERS\HERSCHEL\2025\1%20-%20SAMPLING\1.%20STYLE%20FILE\CUTTING%20DOCKET\SMS+SIZE%20SET\S1\MEN\FLEECE\HOODIE\H06-HD34M-DYE_PIGMENT%20DYE%20CLASSIC%20HOODIE%20MEN'S_ABBEY%20STONE.XLSX" TargetMode="External"/><Relationship Id="rId2" Type="http://schemas.microsoft.com/office/2019/04/relationships/externalLinkLongPath" Target="/Merchandising/CUSTOMERS/2%20-%20NEW%20FOLDER%20SYSTEM/CUSTOMERS/HERSCHEL/2025/1%20-%20SAMPLING/1.%20STYLE%20FILE/CUTTING%20DOCKET/SMS+SIZE%20SET/S1/MEN/FLEECE/HOODIE/H06-HD34M-DYE_PIGMENT%20DYE%20CLASSIC%20HOODIE%20MEN'S_ABBEY%20STONE.XLSX?554ECE29" TargetMode="External"/><Relationship Id="rId1" Type="http://schemas.openxmlformats.org/officeDocument/2006/relationships/externalLinkPath" Target="file:///\\554ECE29\H06-HD34M-DYE_PIGMENT%20DYE%20CLASSIC%20HOODIE%20MEN'S_ABBEY%20STO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"/>
      <sheetName val="2. TRIM CARD (GREY)"/>
      <sheetName val="3. ĐỊNH VỊ HÌNH IN.THÊU"/>
      <sheetName val="FULL-SIZE SPEC"/>
      <sheetName val="MER.QT-04.BM4"/>
    </sheetNames>
    <sheetDataSet>
      <sheetData sheetId="0">
        <row r="6">
          <cell r="B6" t="str">
            <v xml:space="preserve">JOB NUMBER:  </v>
          </cell>
          <cell r="D6" t="str">
            <v>H06  SS25  S2604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  <row r="18">
          <cell r="D18" t="str">
            <v>ABBEY STONE</v>
          </cell>
        </row>
        <row r="27">
          <cell r="B27" t="str">
            <v>BRUSHED FLEECE 100% COTTON (30/1+8/1) HEAVY WASHING_350GSM</v>
          </cell>
          <cell r="E27" t="str">
            <v>PFD</v>
          </cell>
        </row>
        <row r="33">
          <cell r="B33" t="str">
            <v>NHÃN DỆT BẰNG VẢI 38MM*71MM 
(NHÃN CHÍNH-PHÂN THEO TỪNG SIZE)
CODE: HSC-ML-0047(MENS)</v>
          </cell>
        </row>
        <row r="35">
          <cell r="B35" t="str">
            <v>NHÃN HSCO SATIN
CODE: HSC-ML-0002</v>
          </cell>
        </row>
        <row r="37">
          <cell r="B37" t="str">
            <v>NHÃN TRANG TRÍ 4CM * 3.2CM 
CODE: HSA-10026</v>
          </cell>
        </row>
        <row r="41">
          <cell r="B41" t="str">
            <v>DÂY TAPE XƯƠNG CÁ 1CM</v>
          </cell>
          <cell r="F41" t="str">
            <v>NATURAL</v>
          </cell>
        </row>
        <row r="46">
          <cell r="B46" t="str">
            <v>ĐẠN BẮN TREO THẺ BÀI</v>
          </cell>
        </row>
        <row r="47">
          <cell r="B47" t="str">
            <v>STICKER BARCODE TẠI THẺ BÀI
KÍCH THƯỚC: 20CMX30CM</v>
          </cell>
        </row>
        <row r="48">
          <cell r="B48" t="str">
            <v>STICKER BARCODE TẠI POLY BAG
KÍCH THƯỚC: 35CMX55CM</v>
          </cell>
        </row>
        <row r="49">
          <cell r="B49" t="str">
            <v>STICKER CARTON CHI TIẾT TỪNG CỬA HÀNG</v>
          </cell>
        </row>
        <row r="50">
          <cell r="B50" t="str">
            <v>POLY BAG LỚN</v>
          </cell>
        </row>
        <row r="51">
          <cell r="B51" t="str">
            <v>POLY BAG THÙNG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6"/>
  <sheetViews>
    <sheetView view="pageBreakPreview" topLeftCell="A45" zoomScale="40" zoomScaleNormal="10" zoomScaleSheetLayoutView="40" zoomScalePageLayoutView="25" workbookViewId="0">
      <selection activeCell="Y66" sqref="Y66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4.54296875" style="49" customWidth="1"/>
    <col min="4" max="4" width="28.1796875" style="49" customWidth="1"/>
    <col min="5" max="5" width="22.90625" style="49" customWidth="1"/>
    <col min="6" max="6" width="20.7265625" style="49" customWidth="1"/>
    <col min="7" max="7" width="20" style="50" customWidth="1"/>
    <col min="8" max="8" width="20" style="49" customWidth="1"/>
    <col min="9" max="9" width="20.90625" style="49" customWidth="1"/>
    <col min="10" max="10" width="16" style="49" customWidth="1"/>
    <col min="11" max="11" width="17.54296875" style="49" customWidth="1"/>
    <col min="12" max="12" width="20.1796875" style="49" customWidth="1"/>
    <col min="13" max="13" width="16.54296875" style="49" customWidth="1"/>
    <col min="14" max="15" width="13.453125" style="49" customWidth="1"/>
    <col min="16" max="16" width="7.453125" style="49" customWidth="1"/>
    <col min="17" max="17" width="20.36328125" style="49" customWidth="1"/>
    <col min="18" max="16384" width="9.1796875" style="49"/>
  </cols>
  <sheetData>
    <row r="1" spans="1:25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55"/>
      <c r="N1" s="393" t="s">
        <v>73</v>
      </c>
      <c r="O1" s="393" t="s">
        <v>73</v>
      </c>
      <c r="P1" s="394" t="s">
        <v>74</v>
      </c>
      <c r="Q1" s="394"/>
    </row>
    <row r="2" spans="1:25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55"/>
      <c r="N2" s="393" t="s">
        <v>75</v>
      </c>
      <c r="O2" s="393" t="s">
        <v>75</v>
      </c>
      <c r="P2" s="395" t="s">
        <v>76</v>
      </c>
      <c r="Q2" s="395"/>
    </row>
    <row r="3" spans="1:25" s="1" customFormat="1" ht="40" customHeight="1">
      <c r="A3" s="53"/>
      <c r="B3" s="53"/>
      <c r="C3" s="53"/>
      <c r="D3" s="53"/>
      <c r="E3" s="269"/>
      <c r="F3" s="53"/>
      <c r="G3" s="53"/>
      <c r="H3" s="53"/>
      <c r="I3" s="53"/>
      <c r="J3" s="53"/>
      <c r="K3" s="53"/>
      <c r="L3" s="55"/>
      <c r="M3" s="55"/>
      <c r="N3" s="393" t="s">
        <v>77</v>
      </c>
      <c r="O3" s="393" t="s">
        <v>77</v>
      </c>
      <c r="P3" s="396" t="s">
        <v>79</v>
      </c>
      <c r="Q3" s="394"/>
    </row>
    <row r="4" spans="1:25" s="2" customFormat="1" ht="33" customHeight="1" thickBot="1">
      <c r="B4" s="3" t="s">
        <v>229</v>
      </c>
      <c r="G4" s="4"/>
      <c r="H4" s="2" t="str">
        <f>UPPER(G3)</f>
        <v/>
      </c>
    </row>
    <row r="5" spans="1:25" s="2" customFormat="1" ht="58" customHeight="1">
      <c r="B5" s="5" t="s">
        <v>0</v>
      </c>
      <c r="C5" s="5"/>
      <c r="D5" s="3"/>
      <c r="F5" s="6"/>
      <c r="G5" s="400" t="s">
        <v>298</v>
      </c>
      <c r="H5" s="401"/>
      <c r="I5" s="401"/>
      <c r="J5" s="401"/>
      <c r="K5" s="401"/>
      <c r="L5" s="401"/>
      <c r="M5" s="402"/>
    </row>
    <row r="6" spans="1:25" s="7" customFormat="1" ht="58" customHeight="1">
      <c r="B6" s="8" t="s">
        <v>43</v>
      </c>
      <c r="C6" s="8"/>
      <c r="D6" s="9" t="s">
        <v>228</v>
      </c>
      <c r="E6" s="11"/>
      <c r="F6" s="8"/>
      <c r="G6" s="403"/>
      <c r="H6" s="404"/>
      <c r="I6" s="404"/>
      <c r="J6" s="404"/>
      <c r="K6" s="404"/>
      <c r="L6" s="404"/>
      <c r="M6" s="405"/>
      <c r="N6" s="10"/>
      <c r="O6" s="10"/>
      <c r="P6" s="10"/>
      <c r="Q6" s="10"/>
    </row>
    <row r="7" spans="1:25" s="7" customFormat="1" ht="58" customHeight="1">
      <c r="B7" s="8" t="s">
        <v>44</v>
      </c>
      <c r="C7" s="8"/>
      <c r="D7" s="9" t="s">
        <v>299</v>
      </c>
      <c r="E7" s="9"/>
      <c r="F7" s="8"/>
      <c r="G7" s="403"/>
      <c r="H7" s="404"/>
      <c r="I7" s="404"/>
      <c r="J7" s="404"/>
      <c r="K7" s="404"/>
      <c r="L7" s="404"/>
      <c r="M7" s="405"/>
      <c r="N7" s="10"/>
      <c r="O7" s="10"/>
      <c r="P7" s="10"/>
      <c r="Q7" s="10"/>
    </row>
    <row r="8" spans="1:25" s="7" customFormat="1" ht="77" customHeight="1" thickBot="1">
      <c r="B8" s="8" t="s">
        <v>45</v>
      </c>
      <c r="C8" s="8"/>
      <c r="D8" s="399" t="s">
        <v>300</v>
      </c>
      <c r="E8" s="399"/>
      <c r="F8" s="399"/>
      <c r="G8" s="406"/>
      <c r="H8" s="407"/>
      <c r="I8" s="407"/>
      <c r="J8" s="407"/>
      <c r="K8" s="407"/>
      <c r="L8" s="407"/>
      <c r="M8" s="408"/>
      <c r="N8" s="10"/>
      <c r="O8" s="10"/>
      <c r="P8" s="10"/>
      <c r="Q8" s="10"/>
      <c r="Y8" s="279"/>
    </row>
    <row r="9" spans="1:25" s="12" customFormat="1" ht="48.65" customHeight="1">
      <c r="B9" s="13" t="s">
        <v>1</v>
      </c>
      <c r="C9" s="13"/>
      <c r="D9" s="153" t="s">
        <v>230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25" s="12" customFormat="1" ht="48.65" customHeight="1">
      <c r="B10" s="17" t="s">
        <v>2</v>
      </c>
      <c r="C10" s="17"/>
      <c r="D10" s="152" t="s">
        <v>301</v>
      </c>
      <c r="E10" s="18"/>
      <c r="F10" s="18"/>
      <c r="G10" s="19"/>
      <c r="H10" s="18"/>
      <c r="I10" s="20"/>
      <c r="J10" s="204" t="s">
        <v>46</v>
      </c>
      <c r="K10" s="20"/>
      <c r="L10" s="205"/>
      <c r="M10" s="20" t="s">
        <v>231</v>
      </c>
      <c r="N10" s="21"/>
      <c r="O10" s="21"/>
      <c r="P10" s="21"/>
      <c r="Q10" s="21"/>
    </row>
    <row r="11" spans="1:25" s="12" customFormat="1" ht="95" customHeight="1">
      <c r="B11" s="20" t="s">
        <v>3</v>
      </c>
      <c r="C11" s="20"/>
      <c r="D11" s="411"/>
      <c r="E11" s="412"/>
      <c r="F11" s="412"/>
      <c r="G11" s="22"/>
      <c r="H11" s="23"/>
      <c r="I11" s="20"/>
      <c r="J11" s="204" t="s">
        <v>4</v>
      </c>
      <c r="K11" s="20"/>
      <c r="L11" s="205"/>
      <c r="M11" s="409" t="s">
        <v>223</v>
      </c>
      <c r="N11" s="409"/>
      <c r="O11" s="409"/>
      <c r="P11" s="409"/>
      <c r="Q11" s="409"/>
    </row>
    <row r="12" spans="1:25" s="12" customFormat="1" ht="48.65" customHeight="1">
      <c r="B12" s="20" t="s">
        <v>5</v>
      </c>
      <c r="C12" s="20"/>
      <c r="D12" s="24"/>
      <c r="E12" s="20"/>
      <c r="F12" s="20"/>
      <c r="G12" s="25"/>
      <c r="H12" s="26"/>
      <c r="I12" s="20"/>
      <c r="J12" s="204" t="s">
        <v>40</v>
      </c>
      <c r="M12" s="20" t="s">
        <v>112</v>
      </c>
      <c r="N12" s="20"/>
      <c r="O12" s="26"/>
      <c r="P12" s="26"/>
      <c r="Q12" s="21"/>
    </row>
    <row r="13" spans="1:25" s="12" customFormat="1" ht="48.65" customHeight="1">
      <c r="B13" s="413"/>
      <c r="C13" s="413"/>
      <c r="D13" s="413"/>
      <c r="E13" s="413"/>
      <c r="F13" s="413"/>
      <c r="G13" s="25"/>
      <c r="H13" s="26"/>
      <c r="I13" s="20"/>
      <c r="J13" s="204" t="s">
        <v>6</v>
      </c>
      <c r="K13" s="20"/>
      <c r="L13" s="205"/>
      <c r="M13" s="21"/>
      <c r="N13" s="26"/>
      <c r="O13" s="21"/>
      <c r="P13" s="21"/>
      <c r="Q13" s="26"/>
    </row>
    <row r="14" spans="1:25" s="12" customFormat="1" ht="48.65" customHeight="1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4" t="s">
        <v>8</v>
      </c>
      <c r="K14" s="20"/>
      <c r="L14" s="205"/>
      <c r="M14" s="21" t="s">
        <v>216</v>
      </c>
      <c r="N14" s="21"/>
      <c r="O14" s="21"/>
      <c r="P14" s="21"/>
      <c r="Q14" s="21"/>
    </row>
    <row r="15" spans="1:25" s="12" customFormat="1" ht="32.5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5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s="219" customFormat="1" ht="60" customHeight="1">
      <c r="B17" s="216"/>
      <c r="C17" s="217" t="s">
        <v>72</v>
      </c>
      <c r="D17" s="217" t="s">
        <v>9</v>
      </c>
      <c r="E17" s="218"/>
      <c r="F17" s="218" t="s">
        <v>56</v>
      </c>
      <c r="G17" s="218" t="s">
        <v>182</v>
      </c>
      <c r="H17" s="218" t="s">
        <v>60</v>
      </c>
      <c r="I17" s="218" t="s">
        <v>10</v>
      </c>
      <c r="J17" s="218" t="s">
        <v>57</v>
      </c>
      <c r="K17" s="218" t="s">
        <v>58</v>
      </c>
      <c r="L17" s="218" t="s">
        <v>59</v>
      </c>
      <c r="M17" s="218"/>
      <c r="N17" s="218"/>
      <c r="O17" s="218"/>
      <c r="P17" s="280"/>
      <c r="Q17" s="281" t="s">
        <v>11</v>
      </c>
    </row>
    <row r="18" spans="1:17" s="219" customFormat="1" ht="104" customHeight="1">
      <c r="B18" s="220" t="s">
        <v>12</v>
      </c>
      <c r="C18" s="270"/>
      <c r="D18" s="276" t="s">
        <v>275</v>
      </c>
      <c r="E18" s="221"/>
      <c r="F18" s="222"/>
      <c r="G18" s="222"/>
      <c r="H18" s="222"/>
      <c r="I18" s="222">
        <v>34</v>
      </c>
      <c r="J18" s="222">
        <v>1</v>
      </c>
      <c r="K18" s="222"/>
      <c r="L18" s="222"/>
      <c r="M18" s="222"/>
      <c r="N18" s="222"/>
      <c r="O18" s="222"/>
      <c r="P18" s="222"/>
      <c r="Q18" s="223">
        <f>SUM(E18:P18)</f>
        <v>35</v>
      </c>
    </row>
    <row r="19" spans="1:17" s="219" customFormat="1" ht="104" customHeight="1">
      <c r="B19" s="220" t="s">
        <v>63</v>
      </c>
      <c r="C19" s="270"/>
      <c r="D19" s="276" t="str">
        <f>D18</f>
        <v>ABBEY STONE</v>
      </c>
      <c r="E19" s="221"/>
      <c r="F19" s="222"/>
      <c r="G19" s="222"/>
      <c r="H19" s="222"/>
      <c r="I19" s="222">
        <v>4</v>
      </c>
      <c r="J19" s="222">
        <v>1</v>
      </c>
      <c r="K19" s="222"/>
      <c r="L19" s="224"/>
      <c r="M19" s="224"/>
      <c r="N19" s="224"/>
      <c r="O19" s="224"/>
      <c r="P19" s="224"/>
      <c r="Q19" s="223">
        <f>SUM(E19:P19)</f>
        <v>5</v>
      </c>
    </row>
    <row r="20" spans="1:17" s="229" customFormat="1" ht="104" customHeight="1">
      <c r="B20" s="225" t="s">
        <v>13</v>
      </c>
      <c r="C20" s="271"/>
      <c r="D20" s="277" t="str">
        <f>D18</f>
        <v>ABBEY STONE</v>
      </c>
      <c r="E20" s="226"/>
      <c r="F20" s="227"/>
      <c r="G20" s="227"/>
      <c r="H20" s="227"/>
      <c r="I20" s="227">
        <f t="shared" ref="I20" si="0">SUM(I18:I19)</f>
        <v>38</v>
      </c>
      <c r="J20" s="227">
        <f>SUM(J18:J19)</f>
        <v>2</v>
      </c>
      <c r="K20" s="227"/>
      <c r="L20" s="228"/>
      <c r="M20" s="227"/>
      <c r="N20" s="227"/>
      <c r="O20" s="227"/>
      <c r="P20" s="227"/>
      <c r="Q20" s="227">
        <f>SUM(Q18:Q19)</f>
        <v>40</v>
      </c>
    </row>
    <row r="21" spans="1:17" s="219" customFormat="1" ht="39.5" customHeight="1">
      <c r="B21" s="230"/>
      <c r="C21" s="230"/>
      <c r="D21" s="230"/>
      <c r="E21" s="231"/>
      <c r="F21" s="231"/>
      <c r="G21" s="232"/>
      <c r="H21" s="231"/>
      <c r="I21" s="231"/>
      <c r="J21" s="231"/>
      <c r="K21" s="231"/>
      <c r="L21" s="231"/>
      <c r="M21" s="233"/>
      <c r="N21" s="233"/>
      <c r="O21" s="233"/>
      <c r="P21" s="233"/>
      <c r="Q21" s="234"/>
    </row>
    <row r="22" spans="1:17" s="229" customFormat="1" ht="45">
      <c r="B22" s="235" t="s">
        <v>121</v>
      </c>
      <c r="C22" s="236"/>
      <c r="D22" s="235"/>
      <c r="E22" s="237"/>
      <c r="F22" s="238"/>
      <c r="G22" s="238">
        <f t="shared" ref="G22:K22" si="1">G20</f>
        <v>0</v>
      </c>
      <c r="H22" s="238">
        <f t="shared" si="1"/>
        <v>0</v>
      </c>
      <c r="I22" s="238">
        <f t="shared" si="1"/>
        <v>38</v>
      </c>
      <c r="J22" s="238">
        <f t="shared" si="1"/>
        <v>2</v>
      </c>
      <c r="K22" s="238">
        <f t="shared" si="1"/>
        <v>0</v>
      </c>
      <c r="L22" s="238"/>
      <c r="M22" s="238"/>
      <c r="N22" s="238"/>
      <c r="O22" s="238"/>
      <c r="P22" s="238"/>
      <c r="Q22" s="238">
        <f>Q20</f>
        <v>40</v>
      </c>
    </row>
    <row r="23" spans="1:17" s="105" customFormat="1" ht="20.25" customHeight="1">
      <c r="B23" s="106"/>
      <c r="C23" s="107"/>
      <c r="D23" s="410" t="s">
        <v>184</v>
      </c>
      <c r="E23" s="410"/>
      <c r="F23" s="410"/>
      <c r="G23" s="410"/>
      <c r="H23" s="410"/>
      <c r="I23" s="410"/>
      <c r="J23" s="410"/>
      <c r="K23" s="410"/>
      <c r="L23" s="410"/>
      <c r="M23" s="410"/>
      <c r="N23" s="410"/>
      <c r="O23" s="410"/>
      <c r="P23" s="410"/>
      <c r="Q23" s="410"/>
    </row>
    <row r="24" spans="1:17" s="1" customFormat="1" ht="55" customHeight="1">
      <c r="B24" s="299" t="s">
        <v>14</v>
      </c>
      <c r="C24" s="32"/>
      <c r="D24" s="410"/>
      <c r="E24" s="410"/>
      <c r="F24" s="410"/>
      <c r="G24" s="410"/>
      <c r="H24" s="410"/>
      <c r="I24" s="410"/>
      <c r="J24" s="410"/>
      <c r="K24" s="410"/>
      <c r="L24" s="410"/>
      <c r="M24" s="410"/>
      <c r="N24" s="410"/>
      <c r="O24" s="410"/>
      <c r="P24" s="410"/>
      <c r="Q24" s="410"/>
    </row>
    <row r="25" spans="1:17" s="33" customFormat="1" ht="161.5" customHeight="1">
      <c r="A25" s="398" t="s">
        <v>15</v>
      </c>
      <c r="B25" s="398"/>
      <c r="C25" s="398"/>
      <c r="D25" s="209" t="s">
        <v>16</v>
      </c>
      <c r="E25" s="209" t="s">
        <v>17</v>
      </c>
      <c r="F25" s="209" t="s">
        <v>18</v>
      </c>
      <c r="G25" s="208" t="s">
        <v>19</v>
      </c>
      <c r="H25" s="208" t="s">
        <v>20</v>
      </c>
      <c r="I25" s="208" t="s">
        <v>34</v>
      </c>
      <c r="J25" s="208" t="s">
        <v>181</v>
      </c>
      <c r="K25" s="208" t="s">
        <v>179</v>
      </c>
      <c r="L25" s="208" t="s">
        <v>180</v>
      </c>
      <c r="M25" s="208" t="s">
        <v>36</v>
      </c>
      <c r="N25" s="397" t="s">
        <v>51</v>
      </c>
      <c r="O25" s="397"/>
      <c r="P25" s="397"/>
      <c r="Q25" s="397"/>
    </row>
    <row r="26" spans="1:17" s="43" customFormat="1" ht="62" customHeight="1">
      <c r="A26" s="383" t="str">
        <f>$D$18</f>
        <v>ABBEY STONE</v>
      </c>
      <c r="B26" s="383"/>
      <c r="C26" s="383"/>
      <c r="D26" s="383"/>
      <c r="E26" s="383"/>
      <c r="F26" s="383"/>
      <c r="G26" s="383"/>
      <c r="H26" s="383"/>
      <c r="I26" s="383"/>
      <c r="J26" s="383"/>
      <c r="K26" s="383"/>
      <c r="L26" s="383"/>
      <c r="M26" s="383"/>
      <c r="N26" s="383"/>
      <c r="O26" s="383"/>
      <c r="P26" s="383"/>
      <c r="Q26" s="383"/>
    </row>
    <row r="27" spans="1:17" s="2" customFormat="1" ht="212" customHeight="1">
      <c r="A27" s="262">
        <v>1</v>
      </c>
      <c r="B27" s="384" t="str">
        <f>$M$11</f>
        <v>BRUSHED FLEECE 100% COTTON (30/1+8/1) HEAVY WASHING_350GSM</v>
      </c>
      <c r="C27" s="384"/>
      <c r="D27" s="263" t="s">
        <v>113</v>
      </c>
      <c r="E27" s="263" t="s">
        <v>276</v>
      </c>
      <c r="F27" s="262" t="s">
        <v>10</v>
      </c>
      <c r="G27" s="264">
        <f>$Q$20</f>
        <v>40</v>
      </c>
      <c r="H27" s="265">
        <v>1.2</v>
      </c>
      <c r="I27" s="266">
        <f>H27*G27</f>
        <v>48</v>
      </c>
      <c r="J27" s="267">
        <f>(I27*4.4%+(I27/50)*0.5)</f>
        <v>2.5920000000000001</v>
      </c>
      <c r="K27" s="267">
        <v>0</v>
      </c>
      <c r="L27" s="267">
        <v>0</v>
      </c>
      <c r="M27" s="268">
        <f>ROUNDUP(SUM(I27:L27),0)</f>
        <v>51</v>
      </c>
      <c r="N27" s="385" t="s">
        <v>453</v>
      </c>
      <c r="O27" s="385"/>
      <c r="P27" s="385"/>
      <c r="Q27" s="385"/>
    </row>
    <row r="28" spans="1:17" s="2" customFormat="1" ht="188.5" customHeight="1">
      <c r="A28" s="262">
        <v>2</v>
      </c>
      <c r="B28" s="384" t="s">
        <v>302</v>
      </c>
      <c r="C28" s="384"/>
      <c r="D28" s="263" t="s">
        <v>277</v>
      </c>
      <c r="E28" s="263" t="s">
        <v>276</v>
      </c>
      <c r="F28" s="262" t="s">
        <v>10</v>
      </c>
      <c r="G28" s="264">
        <f>$Q$20</f>
        <v>40</v>
      </c>
      <c r="H28" s="265">
        <v>0.27</v>
      </c>
      <c r="I28" s="266">
        <f>H28*G28</f>
        <v>10.8</v>
      </c>
      <c r="J28" s="267">
        <f>(I28*4.3%+(I28/50)*0.5)</f>
        <v>0.57240000000000002</v>
      </c>
      <c r="K28" s="267">
        <v>0</v>
      </c>
      <c r="L28" s="267">
        <v>0</v>
      </c>
      <c r="M28" s="268">
        <f>ROUNDUP(SUM(I28:L28),0)</f>
        <v>12</v>
      </c>
      <c r="N28" s="385" t="s">
        <v>454</v>
      </c>
      <c r="O28" s="385"/>
      <c r="P28" s="385"/>
      <c r="Q28" s="385"/>
    </row>
    <row r="29" spans="1:17" s="34" customFormat="1" ht="56" customHeight="1" thickBot="1">
      <c r="B29" s="299" t="s">
        <v>21</v>
      </c>
      <c r="C29" s="35"/>
      <c r="D29" s="35"/>
      <c r="E29" s="35"/>
      <c r="G29" s="36"/>
      <c r="Q29" s="37"/>
    </row>
    <row r="30" spans="1:17" s="51" customFormat="1" ht="94.5" customHeight="1">
      <c r="A30" s="388" t="s">
        <v>22</v>
      </c>
      <c r="B30" s="389"/>
      <c r="C30" s="389"/>
      <c r="D30" s="389"/>
      <c r="E30" s="390"/>
      <c r="F30" s="272" t="s">
        <v>47</v>
      </c>
      <c r="G30" s="272" t="s">
        <v>23</v>
      </c>
      <c r="H30" s="391" t="s">
        <v>42</v>
      </c>
      <c r="I30" s="392"/>
      <c r="J30" s="274" t="s">
        <v>18</v>
      </c>
      <c r="K30" s="272" t="s">
        <v>48</v>
      </c>
      <c r="L30" s="272" t="s">
        <v>24</v>
      </c>
      <c r="M30" s="273" t="s">
        <v>25</v>
      </c>
      <c r="N30" s="273" t="s">
        <v>26</v>
      </c>
      <c r="O30" s="273" t="s">
        <v>27</v>
      </c>
      <c r="P30" s="386" t="s">
        <v>28</v>
      </c>
      <c r="Q30" s="387"/>
    </row>
    <row r="31" spans="1:17" s="12" customFormat="1" ht="87.5" customHeight="1">
      <c r="A31" s="210">
        <v>1</v>
      </c>
      <c r="B31" s="345" t="s">
        <v>292</v>
      </c>
      <c r="C31" s="346"/>
      <c r="D31" s="346"/>
      <c r="E31" s="346"/>
      <c r="F31" s="201" t="s">
        <v>276</v>
      </c>
      <c r="G31" s="282" t="s">
        <v>278</v>
      </c>
      <c r="H31" s="347" t="str">
        <f>$A$26</f>
        <v>ABBEY STONE</v>
      </c>
      <c r="I31" s="347" t="e">
        <f>#REF!</f>
        <v>#REF!</v>
      </c>
      <c r="J31" s="206" t="s">
        <v>29</v>
      </c>
      <c r="K31" s="206">
        <f t="shared" ref="K31:K39" si="2">$Q$20</f>
        <v>40</v>
      </c>
      <c r="L31" s="286">
        <v>6.5000000000000002E-2</v>
      </c>
      <c r="M31" s="211">
        <f>ROUNDUP(K31*L31,0)</f>
        <v>3</v>
      </c>
      <c r="N31" s="211"/>
      <c r="O31" s="207">
        <f>M31</f>
        <v>3</v>
      </c>
      <c r="P31" s="348" t="s">
        <v>260</v>
      </c>
      <c r="Q31" s="349"/>
    </row>
    <row r="32" spans="1:17" s="12" customFormat="1" ht="87.5" customHeight="1">
      <c r="A32" s="210">
        <v>2</v>
      </c>
      <c r="B32" s="346" t="s">
        <v>279</v>
      </c>
      <c r="C32" s="346"/>
      <c r="D32" s="346"/>
      <c r="E32" s="346"/>
      <c r="F32" s="201" t="s">
        <v>275</v>
      </c>
      <c r="G32" s="282" t="s">
        <v>455</v>
      </c>
      <c r="H32" s="347" t="str">
        <f>$A$26</f>
        <v>ABBEY STONE</v>
      </c>
      <c r="I32" s="347" t="e">
        <f>#REF!</f>
        <v>#REF!</v>
      </c>
      <c r="J32" s="206" t="s">
        <v>29</v>
      </c>
      <c r="K32" s="206">
        <f t="shared" si="2"/>
        <v>40</v>
      </c>
      <c r="L32" s="286">
        <v>0.01</v>
      </c>
      <c r="M32" s="211">
        <f>ROUNDUP(K32*L32,0)</f>
        <v>1</v>
      </c>
      <c r="N32" s="211"/>
      <c r="O32" s="207">
        <f>M32</f>
        <v>1</v>
      </c>
      <c r="P32" s="348" t="s">
        <v>280</v>
      </c>
      <c r="Q32" s="349"/>
    </row>
    <row r="33" spans="1:17" s="43" customFormat="1" ht="119" customHeight="1">
      <c r="A33" s="210">
        <v>3</v>
      </c>
      <c r="B33" s="345" t="s">
        <v>217</v>
      </c>
      <c r="C33" s="346"/>
      <c r="D33" s="346"/>
      <c r="E33" s="346"/>
      <c r="F33" s="201" t="s">
        <v>89</v>
      </c>
      <c r="G33" s="275" t="s">
        <v>89</v>
      </c>
      <c r="H33" s="347" t="str">
        <f t="shared" ref="H33:H39" si="3">$A$26</f>
        <v>ABBEY STONE</v>
      </c>
      <c r="I33" s="347" t="e">
        <f>#REF!</f>
        <v>#REF!</v>
      </c>
      <c r="J33" s="206" t="s">
        <v>30</v>
      </c>
      <c r="K33" s="206">
        <f t="shared" si="2"/>
        <v>40</v>
      </c>
      <c r="L33" s="212">
        <v>1</v>
      </c>
      <c r="M33" s="206">
        <f t="shared" ref="M33" si="4">L33*K33</f>
        <v>40</v>
      </c>
      <c r="N33" s="211"/>
      <c r="O33" s="207">
        <f t="shared" ref="O33" si="5">M33+N33</f>
        <v>40</v>
      </c>
      <c r="P33" s="348" t="s">
        <v>232</v>
      </c>
      <c r="Q33" s="349"/>
    </row>
    <row r="34" spans="1:17" s="43" customFormat="1" ht="112.5" customHeight="1">
      <c r="A34" s="210">
        <v>4</v>
      </c>
      <c r="B34" s="345" t="s">
        <v>303</v>
      </c>
      <c r="C34" s="346"/>
      <c r="D34" s="346"/>
      <c r="E34" s="346"/>
      <c r="F34" s="201" t="s">
        <v>89</v>
      </c>
      <c r="G34" s="275" t="s">
        <v>89</v>
      </c>
      <c r="H34" s="347" t="str">
        <f t="shared" si="3"/>
        <v>ABBEY STONE</v>
      </c>
      <c r="I34" s="347" t="e">
        <f>#REF!</f>
        <v>#REF!</v>
      </c>
      <c r="J34" s="206" t="s">
        <v>30</v>
      </c>
      <c r="K34" s="206">
        <f t="shared" si="2"/>
        <v>40</v>
      </c>
      <c r="L34" s="212">
        <v>1</v>
      </c>
      <c r="M34" s="206">
        <f t="shared" ref="M34" si="6">L34*K34</f>
        <v>40</v>
      </c>
      <c r="N34" s="211"/>
      <c r="O34" s="207">
        <f t="shared" ref="O34" si="7">M34+N34</f>
        <v>40</v>
      </c>
      <c r="P34" s="348" t="s">
        <v>233</v>
      </c>
      <c r="Q34" s="349"/>
    </row>
    <row r="35" spans="1:17" s="43" customFormat="1" ht="121.5" customHeight="1">
      <c r="A35" s="210">
        <v>5</v>
      </c>
      <c r="B35" s="345" t="s">
        <v>218</v>
      </c>
      <c r="C35" s="346"/>
      <c r="D35" s="346"/>
      <c r="E35" s="346"/>
      <c r="F35" s="201" t="s">
        <v>89</v>
      </c>
      <c r="G35" s="275" t="s">
        <v>89</v>
      </c>
      <c r="H35" s="347" t="str">
        <f t="shared" si="3"/>
        <v>ABBEY STONE</v>
      </c>
      <c r="I35" s="347" t="e">
        <f>#REF!</f>
        <v>#REF!</v>
      </c>
      <c r="J35" s="206" t="s">
        <v>30</v>
      </c>
      <c r="K35" s="206">
        <f t="shared" si="2"/>
        <v>40</v>
      </c>
      <c r="L35" s="212">
        <v>1</v>
      </c>
      <c r="M35" s="206">
        <f t="shared" ref="M35" si="8">L35*K35</f>
        <v>40</v>
      </c>
      <c r="N35" s="211"/>
      <c r="O35" s="207">
        <f t="shared" ref="O35" si="9">M35+N35</f>
        <v>40</v>
      </c>
      <c r="P35" s="348" t="s">
        <v>234</v>
      </c>
      <c r="Q35" s="349"/>
    </row>
    <row r="36" spans="1:17" s="43" customFormat="1" ht="115" customHeight="1">
      <c r="A36" s="210">
        <v>6</v>
      </c>
      <c r="B36" s="345" t="s">
        <v>235</v>
      </c>
      <c r="C36" s="346"/>
      <c r="D36" s="346"/>
      <c r="E36" s="346"/>
      <c r="F36" s="201" t="s">
        <v>89</v>
      </c>
      <c r="G36" s="275" t="s">
        <v>89</v>
      </c>
      <c r="H36" s="347" t="str">
        <f t="shared" si="3"/>
        <v>ABBEY STONE</v>
      </c>
      <c r="I36" s="347" t="e">
        <f>#REF!</f>
        <v>#REF!</v>
      </c>
      <c r="J36" s="206" t="s">
        <v>30</v>
      </c>
      <c r="K36" s="206">
        <f t="shared" si="2"/>
        <v>40</v>
      </c>
      <c r="L36" s="212">
        <v>1</v>
      </c>
      <c r="M36" s="206">
        <f t="shared" ref="M36" si="10">L36*K36</f>
        <v>40</v>
      </c>
      <c r="N36" s="211"/>
      <c r="O36" s="207">
        <f t="shared" ref="O36" si="11">M36+N36</f>
        <v>40</v>
      </c>
      <c r="P36" s="348" t="s">
        <v>236</v>
      </c>
      <c r="Q36" s="349"/>
    </row>
    <row r="37" spans="1:17" s="43" customFormat="1" ht="109" customHeight="1">
      <c r="A37" s="210">
        <v>7</v>
      </c>
      <c r="B37" s="345" t="s">
        <v>281</v>
      </c>
      <c r="C37" s="346"/>
      <c r="D37" s="346"/>
      <c r="E37" s="346"/>
      <c r="F37" s="201" t="s">
        <v>89</v>
      </c>
      <c r="G37" s="275" t="s">
        <v>89</v>
      </c>
      <c r="H37" s="347" t="str">
        <f t="shared" si="3"/>
        <v>ABBEY STONE</v>
      </c>
      <c r="I37" s="347" t="e">
        <f>#REF!</f>
        <v>#REF!</v>
      </c>
      <c r="J37" s="206" t="s">
        <v>30</v>
      </c>
      <c r="K37" s="206">
        <f t="shared" si="2"/>
        <v>40</v>
      </c>
      <c r="L37" s="212">
        <v>1</v>
      </c>
      <c r="M37" s="206">
        <f t="shared" ref="M37" si="12">L37*K37</f>
        <v>40</v>
      </c>
      <c r="N37" s="211"/>
      <c r="O37" s="207">
        <f t="shared" ref="O37" si="13">M37+N37</f>
        <v>40</v>
      </c>
      <c r="P37" s="348" t="s">
        <v>283</v>
      </c>
      <c r="Q37" s="349"/>
    </row>
    <row r="38" spans="1:17" s="43" customFormat="1" ht="87.5" customHeight="1">
      <c r="A38" s="210">
        <v>8</v>
      </c>
      <c r="B38" s="345" t="s">
        <v>282</v>
      </c>
      <c r="C38" s="346"/>
      <c r="D38" s="346"/>
      <c r="E38" s="346"/>
      <c r="F38" s="201" t="s">
        <v>92</v>
      </c>
      <c r="G38" s="300" t="str">
        <f>F38</f>
        <v>CLEAR</v>
      </c>
      <c r="H38" s="347" t="str">
        <f t="shared" si="3"/>
        <v>ABBEY STONE</v>
      </c>
      <c r="I38" s="347" t="e">
        <f>#REF!</f>
        <v>#REF!</v>
      </c>
      <c r="J38" s="206" t="s">
        <v>245</v>
      </c>
      <c r="K38" s="206">
        <f t="shared" si="2"/>
        <v>40</v>
      </c>
      <c r="L38" s="212">
        <v>1</v>
      </c>
      <c r="M38" s="206">
        <f t="shared" ref="M38" si="14">L38*K38</f>
        <v>40</v>
      </c>
      <c r="N38" s="211"/>
      <c r="O38" s="207">
        <f t="shared" ref="O38" si="15">M38+N38</f>
        <v>40</v>
      </c>
      <c r="P38" s="438"/>
      <c r="Q38" s="439"/>
    </row>
    <row r="39" spans="1:17" s="43" customFormat="1" ht="79" customHeight="1">
      <c r="A39" s="210">
        <v>9</v>
      </c>
      <c r="B39" s="345" t="s">
        <v>224</v>
      </c>
      <c r="C39" s="346"/>
      <c r="D39" s="346"/>
      <c r="E39" s="346"/>
      <c r="F39" s="285" t="s">
        <v>55</v>
      </c>
      <c r="G39" s="201"/>
      <c r="H39" s="347" t="str">
        <f t="shared" si="3"/>
        <v>ABBEY STONE</v>
      </c>
      <c r="I39" s="347" t="e">
        <f>#REF!</f>
        <v>#REF!</v>
      </c>
      <c r="J39" s="206" t="s">
        <v>10</v>
      </c>
      <c r="K39" s="206">
        <f t="shared" si="2"/>
        <v>40</v>
      </c>
      <c r="L39" s="212">
        <v>0.35</v>
      </c>
      <c r="M39" s="206">
        <f t="shared" ref="M39" si="16">L39*K39</f>
        <v>14</v>
      </c>
      <c r="N39" s="211"/>
      <c r="O39" s="207">
        <f t="shared" ref="O39" si="17">M39+N39</f>
        <v>14</v>
      </c>
      <c r="P39" s="348" t="s">
        <v>237</v>
      </c>
      <c r="Q39" s="349"/>
    </row>
    <row r="40" spans="1:17" s="43" customFormat="1" ht="40.5" customHeight="1">
      <c r="A40" s="379"/>
      <c r="B40" s="379"/>
      <c r="C40" s="379"/>
      <c r="D40" s="379"/>
      <c r="E40" s="379"/>
      <c r="F40" s="379"/>
      <c r="G40" s="379"/>
      <c r="H40" s="379"/>
      <c r="I40" s="379"/>
      <c r="J40" s="379"/>
      <c r="K40" s="379"/>
      <c r="L40" s="379"/>
      <c r="M40" s="379"/>
      <c r="N40" s="379"/>
      <c r="O40" s="379"/>
      <c r="P40" s="379"/>
      <c r="Q40" s="379"/>
    </row>
    <row r="41" spans="1:17" s="34" customFormat="1" ht="44" customHeight="1">
      <c r="B41" s="283" t="s">
        <v>65</v>
      </c>
      <c r="C41" s="35"/>
      <c r="D41" s="35"/>
      <c r="E41" s="35"/>
      <c r="G41" s="36"/>
      <c r="Q41" s="37"/>
    </row>
    <row r="42" spans="1:17" s="51" customFormat="1" ht="97" customHeight="1">
      <c r="A42" s="398" t="s">
        <v>22</v>
      </c>
      <c r="B42" s="398"/>
      <c r="C42" s="398"/>
      <c r="D42" s="398"/>
      <c r="E42" s="398"/>
      <c r="F42" s="208" t="s">
        <v>47</v>
      </c>
      <c r="G42" s="208" t="s">
        <v>23</v>
      </c>
      <c r="H42" s="397" t="s">
        <v>42</v>
      </c>
      <c r="I42" s="397"/>
      <c r="J42" s="209" t="s">
        <v>18</v>
      </c>
      <c r="K42" s="208" t="s">
        <v>48</v>
      </c>
      <c r="L42" s="208" t="s">
        <v>24</v>
      </c>
      <c r="M42" s="208" t="s">
        <v>25</v>
      </c>
      <c r="N42" s="208" t="s">
        <v>26</v>
      </c>
      <c r="O42" s="208" t="s">
        <v>27</v>
      </c>
      <c r="P42" s="397" t="s">
        <v>28</v>
      </c>
      <c r="Q42" s="397"/>
    </row>
    <row r="43" spans="1:17" s="258" customFormat="1" ht="97.5" customHeight="1">
      <c r="A43" s="256">
        <v>1</v>
      </c>
      <c r="B43" s="380" t="s">
        <v>254</v>
      </c>
      <c r="C43" s="381"/>
      <c r="D43" s="381"/>
      <c r="E43" s="382"/>
      <c r="F43" s="285" t="s">
        <v>89</v>
      </c>
      <c r="G43" s="257" t="s">
        <v>89</v>
      </c>
      <c r="H43" s="347" t="str">
        <f t="shared" ref="H43:H53" si="18">$D$20</f>
        <v>ABBEY STONE</v>
      </c>
      <c r="I43" s="347" t="e">
        <f>#REF!</f>
        <v>#REF!</v>
      </c>
      <c r="J43" s="206" t="s">
        <v>30</v>
      </c>
      <c r="K43" s="206">
        <f>$Q$20</f>
        <v>40</v>
      </c>
      <c r="L43" s="212">
        <v>1</v>
      </c>
      <c r="M43" s="206">
        <f>L43*K43</f>
        <v>40</v>
      </c>
      <c r="N43" s="211"/>
      <c r="O43" s="207">
        <f>M43</f>
        <v>40</v>
      </c>
      <c r="P43" s="348" t="s">
        <v>253</v>
      </c>
      <c r="Q43" s="349"/>
    </row>
    <row r="44" spans="1:17" s="258" customFormat="1" ht="43" customHeight="1">
      <c r="A44" s="256">
        <v>2</v>
      </c>
      <c r="B44" s="380" t="s">
        <v>238</v>
      </c>
      <c r="C44" s="381"/>
      <c r="D44" s="381"/>
      <c r="E44" s="382"/>
      <c r="F44" s="285" t="s">
        <v>39</v>
      </c>
      <c r="G44" s="285" t="s">
        <v>39</v>
      </c>
      <c r="H44" s="347" t="str">
        <f t="shared" si="18"/>
        <v>ABBEY STONE</v>
      </c>
      <c r="I44" s="347" t="e">
        <f>#REF!</f>
        <v>#REF!</v>
      </c>
      <c r="J44" s="206" t="s">
        <v>30</v>
      </c>
      <c r="K44" s="206">
        <f t="shared" ref="K44" si="19">$Q$20</f>
        <v>40</v>
      </c>
      <c r="L44" s="212">
        <v>1</v>
      </c>
      <c r="M44" s="206">
        <f t="shared" ref="M44" si="20">L44*K44</f>
        <v>40</v>
      </c>
      <c r="N44" s="211"/>
      <c r="O44" s="207">
        <f t="shared" ref="O44" si="21">N44+M44</f>
        <v>40</v>
      </c>
      <c r="P44" s="414" t="s">
        <v>260</v>
      </c>
      <c r="Q44" s="414"/>
    </row>
    <row r="45" spans="1:17" s="258" customFormat="1" ht="90" customHeight="1">
      <c r="A45" s="256">
        <v>3</v>
      </c>
      <c r="B45" s="380" t="s">
        <v>239</v>
      </c>
      <c r="C45" s="381"/>
      <c r="D45" s="381"/>
      <c r="E45" s="382"/>
      <c r="F45" s="285" t="s">
        <v>89</v>
      </c>
      <c r="G45" s="285" t="s">
        <v>89</v>
      </c>
      <c r="H45" s="347" t="str">
        <f t="shared" si="18"/>
        <v>ABBEY STONE</v>
      </c>
      <c r="I45" s="347" t="e">
        <f>#REF!</f>
        <v>#REF!</v>
      </c>
      <c r="J45" s="206" t="s">
        <v>30</v>
      </c>
      <c r="K45" s="206">
        <f t="shared" ref="K45:K46" si="22">$Q$20</f>
        <v>40</v>
      </c>
      <c r="L45" s="212">
        <v>1</v>
      </c>
      <c r="M45" s="206">
        <f t="shared" ref="M45" si="23">L45*K45</f>
        <v>40</v>
      </c>
      <c r="N45" s="211"/>
      <c r="O45" s="207">
        <f t="shared" ref="O45" si="24">N45+M45</f>
        <v>40</v>
      </c>
      <c r="P45" s="414" t="s">
        <v>255</v>
      </c>
      <c r="Q45" s="415"/>
    </row>
    <row r="46" spans="1:17" s="258" customFormat="1" ht="88.5" customHeight="1">
      <c r="A46" s="256">
        <v>4</v>
      </c>
      <c r="B46" s="380" t="s">
        <v>240</v>
      </c>
      <c r="C46" s="381"/>
      <c r="D46" s="381"/>
      <c r="E46" s="382"/>
      <c r="F46" s="285" t="s">
        <v>89</v>
      </c>
      <c r="G46" s="285" t="s">
        <v>89</v>
      </c>
      <c r="H46" s="347" t="str">
        <f t="shared" si="18"/>
        <v>ABBEY STONE</v>
      </c>
      <c r="I46" s="347" t="e">
        <f>#REF!</f>
        <v>#REF!</v>
      </c>
      <c r="J46" s="206" t="s">
        <v>30</v>
      </c>
      <c r="K46" s="206">
        <f t="shared" si="22"/>
        <v>40</v>
      </c>
      <c r="L46" s="212">
        <v>1</v>
      </c>
      <c r="M46" s="206">
        <f t="shared" ref="M46" si="25">L46*K46</f>
        <v>40</v>
      </c>
      <c r="N46" s="211"/>
      <c r="O46" s="207">
        <f t="shared" ref="O46" si="26">N46+M46</f>
        <v>40</v>
      </c>
      <c r="P46" s="414" t="s">
        <v>255</v>
      </c>
      <c r="Q46" s="415"/>
    </row>
    <row r="47" spans="1:17" s="12" customFormat="1" ht="100.5" customHeight="1">
      <c r="A47" s="256">
        <v>5</v>
      </c>
      <c r="B47" s="380" t="s">
        <v>241</v>
      </c>
      <c r="C47" s="381"/>
      <c r="D47" s="381"/>
      <c r="E47" s="382"/>
      <c r="F47" s="285" t="s">
        <v>89</v>
      </c>
      <c r="G47" s="285" t="s">
        <v>89</v>
      </c>
      <c r="H47" s="347" t="str">
        <f t="shared" si="18"/>
        <v>ABBEY STONE</v>
      </c>
      <c r="I47" s="347" t="e">
        <f>#REF!</f>
        <v>#REF!</v>
      </c>
      <c r="J47" s="206" t="s">
        <v>30</v>
      </c>
      <c r="K47" s="206">
        <f t="shared" ref="K47" si="27">$Q$20</f>
        <v>40</v>
      </c>
      <c r="L47" s="212">
        <v>2</v>
      </c>
      <c r="M47" s="206">
        <f t="shared" ref="M47" si="28">L47*K47</f>
        <v>80</v>
      </c>
      <c r="N47" s="211"/>
      <c r="O47" s="207">
        <f>N47+M47</f>
        <v>80</v>
      </c>
      <c r="P47" s="348" t="s">
        <v>256</v>
      </c>
      <c r="Q47" s="349"/>
    </row>
    <row r="48" spans="1:17" s="12" customFormat="1" ht="50.5" customHeight="1">
      <c r="A48" s="256">
        <v>6</v>
      </c>
      <c r="B48" s="380" t="s">
        <v>258</v>
      </c>
      <c r="C48" s="381"/>
      <c r="D48" s="381"/>
      <c r="E48" s="382"/>
      <c r="F48" s="285" t="s">
        <v>92</v>
      </c>
      <c r="G48" s="285" t="s">
        <v>92</v>
      </c>
      <c r="H48" s="347" t="str">
        <f t="shared" si="18"/>
        <v>ABBEY STONE</v>
      </c>
      <c r="I48" s="347" t="e">
        <f>#REF!</f>
        <v>#REF!</v>
      </c>
      <c r="J48" s="206" t="s">
        <v>30</v>
      </c>
      <c r="K48" s="206">
        <f t="shared" ref="K48" si="29">$Q$20</f>
        <v>40</v>
      </c>
      <c r="L48" s="212">
        <v>1</v>
      </c>
      <c r="M48" s="206">
        <f t="shared" ref="M48" si="30">L48*K48</f>
        <v>40</v>
      </c>
      <c r="N48" s="211"/>
      <c r="O48" s="207">
        <f t="shared" ref="O48" si="31">N48+M48</f>
        <v>40</v>
      </c>
      <c r="P48" s="348" t="s">
        <v>257</v>
      </c>
      <c r="Q48" s="349"/>
    </row>
    <row r="49" spans="1:17" s="12" customFormat="1" ht="35" customHeight="1">
      <c r="A49" s="256">
        <v>7</v>
      </c>
      <c r="B49" s="380" t="s">
        <v>242</v>
      </c>
      <c r="C49" s="381"/>
      <c r="D49" s="381"/>
      <c r="E49" s="382"/>
      <c r="F49" s="285" t="s">
        <v>92</v>
      </c>
      <c r="G49" s="285" t="s">
        <v>92</v>
      </c>
      <c r="H49" s="347" t="str">
        <f t="shared" si="18"/>
        <v>ABBEY STONE</v>
      </c>
      <c r="I49" s="347" t="e">
        <f>#REF!</f>
        <v>#REF!</v>
      </c>
      <c r="J49" s="206" t="s">
        <v>30</v>
      </c>
      <c r="K49" s="206">
        <f t="shared" ref="K49" si="32">$Q$20</f>
        <v>40</v>
      </c>
      <c r="L49" s="212">
        <f>1/50</f>
        <v>0.02</v>
      </c>
      <c r="M49" s="206">
        <f t="shared" ref="M49" si="33">L49*K49</f>
        <v>0.8</v>
      </c>
      <c r="N49" s="211"/>
      <c r="O49" s="207">
        <f t="shared" ref="O49" si="34">N49+M49</f>
        <v>0.8</v>
      </c>
      <c r="P49" s="414"/>
      <c r="Q49" s="414"/>
    </row>
    <row r="50" spans="1:17" s="12" customFormat="1" ht="41.5" customHeight="1">
      <c r="A50" s="256">
        <v>8</v>
      </c>
      <c r="B50" s="301" t="s">
        <v>243</v>
      </c>
      <c r="C50" s="302"/>
      <c r="D50" s="302"/>
      <c r="E50" s="303"/>
      <c r="F50" s="285" t="s">
        <v>55</v>
      </c>
      <c r="G50" s="285" t="s">
        <v>55</v>
      </c>
      <c r="H50" s="347" t="str">
        <f t="shared" si="18"/>
        <v>ABBEY STONE</v>
      </c>
      <c r="I50" s="347" t="e">
        <f>#REF!</f>
        <v>#REF!</v>
      </c>
      <c r="J50" s="206" t="s">
        <v>30</v>
      </c>
      <c r="K50" s="206">
        <f t="shared" ref="K50" si="35">$Q$20</f>
        <v>40</v>
      </c>
      <c r="L50" s="212">
        <v>2</v>
      </c>
      <c r="M50" s="206">
        <f>L50*K50</f>
        <v>80</v>
      </c>
      <c r="N50" s="211"/>
      <c r="O50" s="207">
        <f t="shared" ref="O50" si="36">N50+M50</f>
        <v>80</v>
      </c>
      <c r="P50" s="414"/>
      <c r="Q50" s="414"/>
    </row>
    <row r="51" spans="1:17" s="12" customFormat="1" ht="44.5" customHeight="1">
      <c r="A51" s="256">
        <v>9</v>
      </c>
      <c r="B51" s="301" t="s">
        <v>259</v>
      </c>
      <c r="C51" s="302"/>
      <c r="D51" s="302"/>
      <c r="E51" s="303"/>
      <c r="F51" s="285" t="s">
        <v>55</v>
      </c>
      <c r="G51" s="285" t="s">
        <v>55</v>
      </c>
      <c r="H51" s="436" t="str">
        <f t="shared" si="18"/>
        <v>ABBEY STONE</v>
      </c>
      <c r="I51" s="437"/>
      <c r="J51" s="206" t="s">
        <v>30</v>
      </c>
      <c r="K51" s="206">
        <f t="shared" ref="K51:K53" si="37">$Q$20</f>
        <v>40</v>
      </c>
      <c r="L51" s="212">
        <v>1</v>
      </c>
      <c r="M51" s="206">
        <f t="shared" ref="M51:M53" si="38">L51*K51</f>
        <v>40</v>
      </c>
      <c r="N51" s="206"/>
      <c r="O51" s="207">
        <f>M51</f>
        <v>40</v>
      </c>
      <c r="P51" s="434"/>
      <c r="Q51" s="435"/>
    </row>
    <row r="52" spans="1:17" s="12" customFormat="1" ht="39.5" customHeight="1">
      <c r="A52" s="284">
        <v>10</v>
      </c>
      <c r="B52" s="301" t="s">
        <v>244</v>
      </c>
      <c r="C52" s="302"/>
      <c r="D52" s="302"/>
      <c r="E52" s="303"/>
      <c r="F52" s="285" t="s">
        <v>55</v>
      </c>
      <c r="G52" s="285" t="s">
        <v>55</v>
      </c>
      <c r="H52" s="436" t="str">
        <f t="shared" si="18"/>
        <v>ABBEY STONE</v>
      </c>
      <c r="I52" s="437"/>
      <c r="J52" s="206" t="s">
        <v>30</v>
      </c>
      <c r="K52" s="206">
        <f t="shared" si="37"/>
        <v>40</v>
      </c>
      <c r="L52" s="212">
        <v>0.04</v>
      </c>
      <c r="M52" s="206">
        <f t="shared" si="38"/>
        <v>1.6</v>
      </c>
      <c r="N52" s="206"/>
      <c r="O52" s="207">
        <f>M52</f>
        <v>1.6</v>
      </c>
      <c r="P52" s="434"/>
      <c r="Q52" s="435"/>
    </row>
    <row r="53" spans="1:17" s="12" customFormat="1" ht="39" customHeight="1">
      <c r="A53" s="284">
        <v>11</v>
      </c>
      <c r="B53" s="301" t="s">
        <v>203</v>
      </c>
      <c r="C53" s="302"/>
      <c r="D53" s="302"/>
      <c r="E53" s="303"/>
      <c r="F53" s="285" t="s">
        <v>55</v>
      </c>
      <c r="G53" s="285" t="s">
        <v>55</v>
      </c>
      <c r="H53" s="436" t="str">
        <f t="shared" si="18"/>
        <v>ABBEY STONE</v>
      </c>
      <c r="I53" s="437"/>
      <c r="J53" s="206" t="s">
        <v>30</v>
      </c>
      <c r="K53" s="206">
        <f t="shared" si="37"/>
        <v>40</v>
      </c>
      <c r="L53" s="212">
        <v>0.1</v>
      </c>
      <c r="M53" s="206">
        <f t="shared" si="38"/>
        <v>4</v>
      </c>
      <c r="N53" s="206"/>
      <c r="O53" s="207">
        <v>4</v>
      </c>
      <c r="P53" s="434"/>
      <c r="Q53" s="435"/>
    </row>
    <row r="54" spans="1:17" s="12" customFormat="1" ht="50.5" customHeight="1">
      <c r="B54" s="287" t="s">
        <v>66</v>
      </c>
      <c r="C54" s="76"/>
      <c r="D54" s="77"/>
      <c r="E54" s="77"/>
      <c r="F54" s="77"/>
      <c r="G54" s="78"/>
      <c r="H54" s="77"/>
      <c r="I54" s="77"/>
      <c r="J54" s="433" t="s">
        <v>31</v>
      </c>
      <c r="K54" s="433"/>
      <c r="L54" s="433"/>
      <c r="M54" s="433"/>
      <c r="N54" s="433"/>
      <c r="O54" s="42"/>
      <c r="P54" s="42"/>
      <c r="Q54" s="43"/>
    </row>
    <row r="55" spans="1:17" s="88" customFormat="1" ht="35.5" customHeight="1">
      <c r="A55" s="88">
        <v>1</v>
      </c>
      <c r="B55" s="255" t="s">
        <v>212</v>
      </c>
      <c r="C55" s="3" t="s">
        <v>154</v>
      </c>
      <c r="D55" s="12"/>
      <c r="E55" s="12"/>
      <c r="F55" s="12"/>
      <c r="G55" s="44"/>
      <c r="H55" s="44"/>
      <c r="I55" s="44"/>
      <c r="J55" s="44"/>
      <c r="K55" s="16"/>
      <c r="L55" s="16"/>
      <c r="M55" s="44"/>
      <c r="N55" s="44"/>
      <c r="O55" s="44"/>
      <c r="P55" s="44"/>
      <c r="Q55" s="44"/>
    </row>
    <row r="56" spans="1:17" s="12" customFormat="1" ht="44.5" hidden="1" customHeight="1">
      <c r="A56" s="88"/>
      <c r="B56" s="416" t="s">
        <v>49</v>
      </c>
      <c r="C56" s="417"/>
      <c r="D56" s="417"/>
      <c r="E56" s="417"/>
      <c r="F56" s="417"/>
      <c r="G56" s="417"/>
      <c r="H56" s="417"/>
      <c r="I56" s="418"/>
      <c r="J56" s="44"/>
      <c r="K56" s="16"/>
      <c r="L56" s="16"/>
      <c r="M56" s="44"/>
      <c r="N56" s="44"/>
      <c r="O56" s="44"/>
      <c r="P56" s="44"/>
      <c r="Q56" s="44"/>
    </row>
    <row r="57" spans="1:17" s="12" customFormat="1" ht="59.25" hidden="1" customHeight="1">
      <c r="A57" s="88"/>
      <c r="B57" s="419" t="s">
        <v>42</v>
      </c>
      <c r="C57" s="420"/>
      <c r="D57" s="421" t="s">
        <v>54</v>
      </c>
      <c r="E57" s="422"/>
      <c r="F57" s="422"/>
      <c r="G57" s="422"/>
      <c r="H57" s="422"/>
      <c r="I57" s="423"/>
      <c r="J57" s="44"/>
      <c r="K57" s="44"/>
      <c r="L57" s="44"/>
      <c r="M57" s="44"/>
      <c r="N57" s="44"/>
      <c r="O57" s="44"/>
      <c r="P57" s="44"/>
      <c r="Q57" s="44"/>
    </row>
    <row r="58" spans="1:17" s="12" customFormat="1" ht="111.5" hidden="1" customHeight="1">
      <c r="A58" s="88"/>
      <c r="B58" s="429" t="str">
        <f>$D$18</f>
        <v>ABBEY STONE</v>
      </c>
      <c r="C58" s="429" t="e">
        <f>#REF!</f>
        <v>#REF!</v>
      </c>
      <c r="D58" s="430" t="s">
        <v>252</v>
      </c>
      <c r="E58" s="431"/>
      <c r="F58" s="431"/>
      <c r="G58" s="431"/>
      <c r="H58" s="431"/>
      <c r="I58" s="432"/>
      <c r="J58" s="44"/>
      <c r="K58" s="44"/>
      <c r="L58" s="44"/>
      <c r="M58" s="44"/>
      <c r="N58" s="44"/>
      <c r="O58" s="44"/>
    </row>
    <row r="59" spans="1:17" s="12" customFormat="1" ht="17.5" hidden="1" customHeight="1"/>
    <row r="60" spans="1:17" s="12" customFormat="1" ht="41.5" hidden="1" customHeight="1">
      <c r="A60" s="88"/>
      <c r="B60" s="424" t="s">
        <v>247</v>
      </c>
      <c r="C60" s="425"/>
      <c r="D60" s="426"/>
      <c r="E60" s="426"/>
      <c r="F60" s="426"/>
      <c r="G60" s="426"/>
      <c r="H60" s="426"/>
      <c r="I60" s="427"/>
      <c r="J60" s="44"/>
      <c r="K60" s="44"/>
      <c r="L60" s="44"/>
    </row>
    <row r="61" spans="1:17" s="12" customFormat="1" ht="40.5" hidden="1" customHeight="1">
      <c r="A61" s="88"/>
      <c r="B61" s="376"/>
      <c r="C61" s="377"/>
      <c r="D61" s="259" t="s">
        <v>182</v>
      </c>
      <c r="E61" s="259" t="s">
        <v>60</v>
      </c>
      <c r="F61" s="259" t="s">
        <v>10</v>
      </c>
      <c r="G61" s="259" t="s">
        <v>57</v>
      </c>
      <c r="H61" s="259" t="s">
        <v>58</v>
      </c>
      <c r="I61" s="259" t="s">
        <v>59</v>
      </c>
      <c r="J61" s="44"/>
    </row>
    <row r="62" spans="1:17" s="12" customFormat="1" ht="81.5" hidden="1" customHeight="1">
      <c r="A62" s="88"/>
      <c r="B62" s="428" t="s">
        <v>210</v>
      </c>
      <c r="C62" s="428"/>
      <c r="D62" s="340" t="s">
        <v>246</v>
      </c>
      <c r="E62" s="341"/>
      <c r="F62" s="341"/>
      <c r="G62" s="341"/>
      <c r="H62" s="341"/>
      <c r="I62" s="342"/>
      <c r="J62" s="44"/>
    </row>
    <row r="63" spans="1:17" s="12" customFormat="1" ht="182" hidden="1" customHeight="1">
      <c r="A63" s="88"/>
      <c r="B63" s="343" t="s">
        <v>248</v>
      </c>
      <c r="C63" s="344"/>
      <c r="D63" s="340" t="s">
        <v>249</v>
      </c>
      <c r="E63" s="341"/>
      <c r="F63" s="341"/>
      <c r="G63" s="341"/>
      <c r="H63" s="341"/>
      <c r="I63" s="342"/>
      <c r="J63" s="44"/>
    </row>
    <row r="64" spans="1:17" s="12" customFormat="1" ht="222.5" hidden="1" customHeight="1">
      <c r="A64" s="88"/>
      <c r="B64" s="343" t="s">
        <v>250</v>
      </c>
      <c r="C64" s="344"/>
      <c r="D64" s="340" t="s">
        <v>251</v>
      </c>
      <c r="E64" s="341"/>
      <c r="F64" s="341"/>
      <c r="G64" s="341"/>
      <c r="H64" s="341"/>
      <c r="I64" s="342"/>
      <c r="J64" s="44"/>
    </row>
    <row r="65" spans="1:17" s="12" customFormat="1" ht="7.5" customHeight="1">
      <c r="A65" s="88"/>
      <c r="B65" s="88"/>
      <c r="C65" s="88"/>
      <c r="D65" s="88"/>
      <c r="E65" s="88"/>
      <c r="F65" s="88"/>
      <c r="G65" s="88"/>
      <c r="H65" s="88"/>
      <c r="I65" s="88"/>
      <c r="J65" s="44"/>
      <c r="K65" s="44"/>
      <c r="L65" s="44"/>
      <c r="M65" s="44"/>
      <c r="N65" s="44"/>
      <c r="O65" s="44"/>
      <c r="P65" s="44"/>
      <c r="Q65" s="44"/>
    </row>
    <row r="66" spans="1:17" s="88" customFormat="1" ht="44.5" customHeight="1">
      <c r="A66" s="13">
        <v>2</v>
      </c>
      <c r="B66" s="255" t="s">
        <v>214</v>
      </c>
      <c r="C66" s="351" t="s">
        <v>202</v>
      </c>
      <c r="D66" s="351"/>
      <c r="E66" s="351"/>
      <c r="F66" s="351"/>
      <c r="G66" s="44"/>
      <c r="H66" s="44"/>
      <c r="I66" s="44"/>
      <c r="J66" s="44"/>
      <c r="K66" s="16"/>
      <c r="L66" s="16"/>
      <c r="M66" s="44"/>
      <c r="N66" s="44"/>
      <c r="O66" s="44"/>
      <c r="P66" s="44"/>
      <c r="Q66" s="44"/>
    </row>
    <row r="67" spans="1:17" s="12" customFormat="1" ht="28" hidden="1">
      <c r="A67" s="88"/>
      <c r="B67" s="353" t="s">
        <v>49</v>
      </c>
      <c r="C67" s="354"/>
      <c r="D67" s="354"/>
      <c r="E67" s="354"/>
      <c r="F67" s="354"/>
      <c r="G67" s="354"/>
      <c r="H67" s="354"/>
      <c r="I67" s="357"/>
      <c r="J67" s="44"/>
      <c r="K67" s="16"/>
      <c r="L67" s="16"/>
      <c r="M67" s="44"/>
      <c r="N67" s="44"/>
      <c r="O67" s="44"/>
      <c r="P67" s="44"/>
      <c r="Q67" s="44"/>
    </row>
    <row r="68" spans="1:17" s="12" customFormat="1" ht="63" hidden="1" customHeight="1">
      <c r="A68" s="88"/>
      <c r="B68" s="359" t="s">
        <v>42</v>
      </c>
      <c r="C68" s="360"/>
      <c r="D68" s="361" t="s">
        <v>69</v>
      </c>
      <c r="E68" s="362"/>
      <c r="F68" s="362"/>
      <c r="G68" s="362"/>
      <c r="H68" s="362"/>
      <c r="I68" s="363"/>
      <c r="J68" s="44"/>
      <c r="K68" s="44"/>
      <c r="L68" s="44"/>
      <c r="M68" s="44"/>
      <c r="N68" s="44"/>
      <c r="O68" s="44"/>
      <c r="P68" s="44"/>
      <c r="Q68" s="44"/>
    </row>
    <row r="69" spans="1:17" s="12" customFormat="1" ht="72" hidden="1" customHeight="1">
      <c r="A69" s="88"/>
      <c r="B69" s="358" t="str">
        <f>$D$20</f>
        <v>ABBEY STONE</v>
      </c>
      <c r="C69" s="358" t="e">
        <f>#REF!</f>
        <v>#REF!</v>
      </c>
      <c r="D69" s="364" t="s">
        <v>178</v>
      </c>
      <c r="E69" s="365"/>
      <c r="F69" s="365"/>
      <c r="G69" s="365"/>
      <c r="H69" s="365"/>
      <c r="I69" s="366"/>
      <c r="J69" s="44"/>
      <c r="K69" s="44"/>
      <c r="L69" s="44"/>
      <c r="M69" s="44"/>
      <c r="N69" s="44"/>
      <c r="O69" s="44"/>
    </row>
    <row r="70" spans="1:17" s="12" customFormat="1" ht="29.15" hidden="1" customHeight="1">
      <c r="A70" s="88"/>
      <c r="B70" s="213"/>
      <c r="C70" s="214"/>
      <c r="D70" s="215"/>
      <c r="E70" s="202"/>
      <c r="F70" s="202"/>
      <c r="G70" s="202"/>
      <c r="H70" s="202"/>
      <c r="I70" s="203"/>
      <c r="J70" s="44"/>
      <c r="K70" s="44"/>
      <c r="L70" s="44"/>
      <c r="M70" s="44"/>
      <c r="N70" s="44"/>
      <c r="O70" s="44"/>
    </row>
    <row r="71" spans="1:17" s="12" customFormat="1" ht="28" hidden="1">
      <c r="A71" s="88"/>
      <c r="B71" s="353" t="s">
        <v>70</v>
      </c>
      <c r="C71" s="354"/>
      <c r="D71" s="355"/>
      <c r="E71" s="355"/>
      <c r="F71" s="355"/>
      <c r="G71" s="355"/>
      <c r="H71" s="355"/>
      <c r="I71" s="356"/>
      <c r="J71" s="44"/>
      <c r="K71" s="44"/>
      <c r="L71" s="44"/>
    </row>
    <row r="72" spans="1:17" s="12" customFormat="1" ht="56.25" hidden="1" customHeight="1">
      <c r="A72" s="88"/>
      <c r="B72" s="376"/>
      <c r="C72" s="377"/>
      <c r="D72" s="259" t="s">
        <v>182</v>
      </c>
      <c r="E72" s="259" t="s">
        <v>60</v>
      </c>
      <c r="F72" s="259" t="s">
        <v>10</v>
      </c>
      <c r="G72" s="259" t="s">
        <v>57</v>
      </c>
      <c r="H72" s="259" t="s">
        <v>58</v>
      </c>
      <c r="I72" s="259" t="s">
        <v>59</v>
      </c>
      <c r="J72" s="44"/>
    </row>
    <row r="73" spans="1:17" s="12" customFormat="1" ht="67.5" hidden="1" customHeight="1">
      <c r="A73" s="88"/>
      <c r="B73" s="378" t="s">
        <v>183</v>
      </c>
      <c r="C73" s="378"/>
      <c r="D73" s="195"/>
      <c r="E73" s="196"/>
      <c r="F73" s="196"/>
      <c r="G73" s="196"/>
      <c r="H73" s="196"/>
      <c r="I73" s="196"/>
      <c r="J73" s="44"/>
    </row>
    <row r="74" spans="1:17" s="12" customFormat="1" ht="27.5" hidden="1">
      <c r="A74" s="88"/>
      <c r="B74" s="88"/>
      <c r="C74" s="88"/>
      <c r="D74" s="88"/>
      <c r="E74" s="88"/>
      <c r="F74" s="88"/>
      <c r="G74" s="88"/>
      <c r="H74" s="88"/>
      <c r="I74" s="88"/>
      <c r="J74" s="44"/>
      <c r="K74" s="44"/>
      <c r="L74" s="44"/>
      <c r="M74" s="44"/>
      <c r="N74" s="44"/>
      <c r="O74" s="44"/>
      <c r="P74" s="44"/>
      <c r="Q74" s="44"/>
    </row>
    <row r="75" spans="1:17" s="88" customFormat="1" ht="38.5" customHeight="1">
      <c r="A75" s="13">
        <v>3</v>
      </c>
      <c r="B75" s="255" t="s">
        <v>215</v>
      </c>
      <c r="C75" s="99" t="s">
        <v>284</v>
      </c>
      <c r="D75" s="15"/>
      <c r="E75" s="15"/>
      <c r="F75" s="15"/>
      <c r="G75" s="44"/>
      <c r="H75" s="44"/>
      <c r="I75" s="44"/>
      <c r="J75" s="44"/>
      <c r="K75" s="16"/>
      <c r="L75" s="16"/>
      <c r="M75" s="44"/>
      <c r="N75" s="44"/>
      <c r="O75" s="44"/>
      <c r="P75" s="44"/>
      <c r="Q75" s="44"/>
    </row>
    <row r="76" spans="1:17" s="12" customFormat="1" ht="36.65" customHeight="1">
      <c r="A76" s="88"/>
      <c r="B76" s="367" t="s">
        <v>42</v>
      </c>
      <c r="C76" s="368"/>
      <c r="D76" s="369" t="s">
        <v>209</v>
      </c>
      <c r="E76" s="370"/>
      <c r="F76" s="370"/>
      <c r="G76" s="370"/>
      <c r="H76" s="370"/>
      <c r="I76" s="371"/>
      <c r="J76" s="44"/>
      <c r="K76" s="44"/>
      <c r="L76" s="44"/>
      <c r="M76" s="44"/>
      <c r="N76" s="44"/>
      <c r="O76" s="44"/>
      <c r="P76" s="44"/>
      <c r="Q76" s="44"/>
    </row>
    <row r="77" spans="1:17" s="12" customFormat="1" ht="110.5" customHeight="1">
      <c r="A77" s="88"/>
      <c r="B77" s="372" t="str">
        <f>$D$20</f>
        <v>ABBEY STONE</v>
      </c>
      <c r="C77" s="372" t="e">
        <f>#REF!</f>
        <v>#REF!</v>
      </c>
      <c r="D77" s="373" t="s">
        <v>456</v>
      </c>
      <c r="E77" s="374"/>
      <c r="F77" s="374"/>
      <c r="G77" s="374"/>
      <c r="H77" s="374"/>
      <c r="I77" s="375"/>
      <c r="J77" s="44"/>
    </row>
    <row r="78" spans="1:17" s="12" customFormat="1" ht="29.25" customHeight="1">
      <c r="B78" s="352" t="s">
        <v>78</v>
      </c>
      <c r="C78" s="352"/>
      <c r="D78" s="352"/>
      <c r="E78" s="352"/>
      <c r="G78" s="44"/>
      <c r="N78" s="43"/>
      <c r="O78" s="42"/>
      <c r="P78" s="42"/>
      <c r="Q78" s="43"/>
    </row>
    <row r="79" spans="1:17" s="12" customFormat="1" ht="35.25" customHeight="1">
      <c r="A79" s="88">
        <v>1</v>
      </c>
      <c r="B79" s="94" t="s">
        <v>206</v>
      </c>
      <c r="C79" s="88"/>
      <c r="D79" s="88"/>
      <c r="G79" s="44"/>
      <c r="N79" s="43"/>
      <c r="O79" s="42"/>
      <c r="P79" s="42"/>
      <c r="Q79" s="43"/>
    </row>
    <row r="80" spans="1:17" s="12" customFormat="1" ht="35.25" customHeight="1">
      <c r="A80" s="88">
        <v>2</v>
      </c>
      <c r="B80" s="94" t="s">
        <v>207</v>
      </c>
      <c r="C80" s="88"/>
      <c r="D80" s="88"/>
      <c r="G80" s="44"/>
      <c r="N80" s="43"/>
      <c r="O80" s="42"/>
      <c r="P80" s="42"/>
      <c r="Q80" s="43"/>
    </row>
    <row r="81" spans="1:17" s="12" customFormat="1" ht="35.25" customHeight="1">
      <c r="A81" s="88">
        <v>3</v>
      </c>
      <c r="B81" s="94" t="s">
        <v>208</v>
      </c>
      <c r="C81" s="88"/>
      <c r="D81" s="88"/>
      <c r="G81" s="44"/>
      <c r="N81" s="43"/>
      <c r="O81" s="42"/>
      <c r="P81" s="42"/>
      <c r="Q81" s="43"/>
    </row>
    <row r="82" spans="1:17" s="15" customFormat="1" ht="41" customHeight="1">
      <c r="A82" s="13"/>
      <c r="B82" s="260" t="s">
        <v>61</v>
      </c>
      <c r="C82" s="261" t="s">
        <v>182</v>
      </c>
      <c r="D82" s="261" t="s">
        <v>60</v>
      </c>
      <c r="E82" s="261" t="s">
        <v>10</v>
      </c>
      <c r="F82" s="261" t="s">
        <v>57</v>
      </c>
      <c r="G82" s="261" t="s">
        <v>58</v>
      </c>
      <c r="H82" s="261" t="s">
        <v>59</v>
      </c>
      <c r="I82" s="261" t="s">
        <v>11</v>
      </c>
      <c r="M82" s="47"/>
      <c r="N82" s="48"/>
      <c r="O82" s="48"/>
      <c r="P82" s="47"/>
    </row>
    <row r="83" spans="1:17" s="15" customFormat="1" ht="41" customHeight="1">
      <c r="A83" s="13"/>
      <c r="B83" s="260" t="s">
        <v>62</v>
      </c>
      <c r="C83" s="207">
        <f>F22</f>
        <v>0</v>
      </c>
      <c r="D83" s="207">
        <f t="shared" ref="D83:H83" si="39">G22</f>
        <v>0</v>
      </c>
      <c r="E83" s="207">
        <f>I20</f>
        <v>38</v>
      </c>
      <c r="F83" s="207">
        <v>2</v>
      </c>
      <c r="G83" s="207">
        <v>0</v>
      </c>
      <c r="H83" s="207">
        <f t="shared" si="39"/>
        <v>0</v>
      </c>
      <c r="I83" s="207">
        <f>SUM(C83:H83)</f>
        <v>40</v>
      </c>
      <c r="M83" s="47"/>
      <c r="N83" s="48"/>
      <c r="O83" s="48"/>
      <c r="P83" s="47"/>
    </row>
    <row r="84" spans="1:17" s="95" customFormat="1" ht="159" customHeight="1">
      <c r="A84" s="350" t="s">
        <v>285</v>
      </c>
      <c r="B84" s="350"/>
      <c r="C84" s="350"/>
      <c r="D84" s="350"/>
      <c r="E84" s="350"/>
      <c r="F84" s="350"/>
      <c r="G84" s="350"/>
      <c r="H84" s="350"/>
      <c r="I84" s="350"/>
      <c r="J84" s="350"/>
      <c r="K84" s="350"/>
      <c r="L84" s="350"/>
      <c r="M84" s="350"/>
      <c r="N84" s="350"/>
      <c r="O84" s="350"/>
      <c r="P84" s="350"/>
      <c r="Q84" s="350"/>
    </row>
    <row r="85" spans="1:17" s="95" customFormat="1" ht="133" customHeight="1">
      <c r="G85" s="96"/>
    </row>
    <row r="86" spans="1:17" s="95" customFormat="1" ht="27.5">
      <c r="G86" s="96"/>
    </row>
    <row r="87" spans="1:17" s="95" customFormat="1" ht="27.5">
      <c r="G87" s="96"/>
    </row>
    <row r="88" spans="1:17" s="95" customFormat="1" ht="27.5">
      <c r="G88" s="96"/>
    </row>
    <row r="89" spans="1:17" s="95" customFormat="1" ht="27.5">
      <c r="G89" s="96"/>
    </row>
    <row r="90" spans="1:17" s="95" customFormat="1" ht="27.5">
      <c r="G90" s="96"/>
    </row>
    <row r="91" spans="1:17" s="95" customFormat="1" ht="27.5">
      <c r="G91" s="96"/>
    </row>
    <row r="92" spans="1:17" s="95" customFormat="1" ht="27.5">
      <c r="G92" s="96"/>
    </row>
    <row r="93" spans="1:17" s="95" customFormat="1" ht="27.5">
      <c r="G93" s="96"/>
    </row>
    <row r="94" spans="1:17" s="95" customFormat="1" ht="27.5">
      <c r="G94" s="96"/>
    </row>
    <row r="95" spans="1:17" s="95" customFormat="1" ht="27.5">
      <c r="G95" s="96"/>
    </row>
    <row r="96" spans="1:17" s="95" customFormat="1" ht="27.5">
      <c r="G96" s="96"/>
    </row>
    <row r="97" spans="7:7" s="95" customFormat="1" ht="27.5">
      <c r="G97" s="96"/>
    </row>
    <row r="98" spans="7:7" s="95" customFormat="1" ht="27.5">
      <c r="G98" s="96"/>
    </row>
    <row r="99" spans="7:7" s="95" customFormat="1" ht="27.5">
      <c r="G99" s="96"/>
    </row>
    <row r="100" spans="7:7" s="95" customFormat="1" ht="27.5">
      <c r="G100" s="96"/>
    </row>
    <row r="101" spans="7:7" s="95" customFormat="1" ht="27.5">
      <c r="G101" s="96"/>
    </row>
    <row r="102" spans="7:7" s="95" customFormat="1" ht="27.5">
      <c r="G102" s="96"/>
    </row>
    <row r="103" spans="7:7" s="95" customFormat="1" ht="27.5">
      <c r="G103" s="96"/>
    </row>
    <row r="104" spans="7:7" s="95" customFormat="1" ht="27.5">
      <c r="G104" s="96"/>
    </row>
    <row r="105" spans="7:7" s="95" customFormat="1" ht="27.5">
      <c r="G105" s="96"/>
    </row>
    <row r="106" spans="7:7" s="95" customFormat="1" ht="27.5">
      <c r="G106" s="96"/>
    </row>
  </sheetData>
  <autoFilter ref="A30:R55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111">
    <mergeCell ref="P38:Q38"/>
    <mergeCell ref="B32:E32"/>
    <mergeCell ref="H32:I32"/>
    <mergeCell ref="P32:Q32"/>
    <mergeCell ref="B37:E37"/>
    <mergeCell ref="H37:I37"/>
    <mergeCell ref="P37:Q37"/>
    <mergeCell ref="B39:E39"/>
    <mergeCell ref="P39:Q39"/>
    <mergeCell ref="B35:E35"/>
    <mergeCell ref="H35:I35"/>
    <mergeCell ref="P35:Q35"/>
    <mergeCell ref="B36:E36"/>
    <mergeCell ref="H36:I36"/>
    <mergeCell ref="P36:Q36"/>
    <mergeCell ref="B38:E38"/>
    <mergeCell ref="H38:I38"/>
    <mergeCell ref="J54:N54"/>
    <mergeCell ref="P51:Q51"/>
    <mergeCell ref="P49:Q49"/>
    <mergeCell ref="H51:I51"/>
    <mergeCell ref="H49:I49"/>
    <mergeCell ref="B49:E49"/>
    <mergeCell ref="H50:I50"/>
    <mergeCell ref="P50:Q50"/>
    <mergeCell ref="P52:Q52"/>
    <mergeCell ref="P53:Q53"/>
    <mergeCell ref="H52:I52"/>
    <mergeCell ref="H53:I53"/>
    <mergeCell ref="B56:I56"/>
    <mergeCell ref="B57:C57"/>
    <mergeCell ref="D57:I57"/>
    <mergeCell ref="B60:I60"/>
    <mergeCell ref="B61:C61"/>
    <mergeCell ref="B62:C62"/>
    <mergeCell ref="D62:I62"/>
    <mergeCell ref="B63:C63"/>
    <mergeCell ref="D63:I63"/>
    <mergeCell ref="B58:C58"/>
    <mergeCell ref="D58:I58"/>
    <mergeCell ref="P47:Q47"/>
    <mergeCell ref="B48:E48"/>
    <mergeCell ref="H42:I42"/>
    <mergeCell ref="H48:I48"/>
    <mergeCell ref="P48:Q48"/>
    <mergeCell ref="P44:Q44"/>
    <mergeCell ref="B46:E46"/>
    <mergeCell ref="H46:I46"/>
    <mergeCell ref="P46:Q46"/>
    <mergeCell ref="A42:E42"/>
    <mergeCell ref="P42:Q42"/>
    <mergeCell ref="B45:E45"/>
    <mergeCell ref="H45:I45"/>
    <mergeCell ref="P45:Q45"/>
    <mergeCell ref="B43:E43"/>
    <mergeCell ref="H43:I43"/>
    <mergeCell ref="P43:Q43"/>
    <mergeCell ref="B44:E44"/>
    <mergeCell ref="H44:I44"/>
    <mergeCell ref="N1:O1"/>
    <mergeCell ref="P1:Q1"/>
    <mergeCell ref="N2:O2"/>
    <mergeCell ref="P2:Q2"/>
    <mergeCell ref="N3:O3"/>
    <mergeCell ref="P3:Q3"/>
    <mergeCell ref="N25:Q25"/>
    <mergeCell ref="A25:C25"/>
    <mergeCell ref="D8:F8"/>
    <mergeCell ref="G5:M8"/>
    <mergeCell ref="M11:Q11"/>
    <mergeCell ref="D23:Q24"/>
    <mergeCell ref="D11:F11"/>
    <mergeCell ref="B13:F13"/>
    <mergeCell ref="A26:Q26"/>
    <mergeCell ref="B27:C27"/>
    <mergeCell ref="N27:Q27"/>
    <mergeCell ref="B28:C28"/>
    <mergeCell ref="N28:Q28"/>
    <mergeCell ref="P30:Q30"/>
    <mergeCell ref="H33:I33"/>
    <mergeCell ref="A30:E30"/>
    <mergeCell ref="H30:I30"/>
    <mergeCell ref="B31:E31"/>
    <mergeCell ref="H31:I31"/>
    <mergeCell ref="P31:Q31"/>
    <mergeCell ref="B33:E33"/>
    <mergeCell ref="P33:Q33"/>
    <mergeCell ref="D64:I64"/>
    <mergeCell ref="B64:C64"/>
    <mergeCell ref="B34:E34"/>
    <mergeCell ref="H34:I34"/>
    <mergeCell ref="P34:Q34"/>
    <mergeCell ref="A84:Q84"/>
    <mergeCell ref="C66:F66"/>
    <mergeCell ref="B78:E78"/>
    <mergeCell ref="B71:I71"/>
    <mergeCell ref="B67:I67"/>
    <mergeCell ref="B69:C69"/>
    <mergeCell ref="B68:C68"/>
    <mergeCell ref="D68:I68"/>
    <mergeCell ref="D69:I69"/>
    <mergeCell ref="B76:C76"/>
    <mergeCell ref="D76:I76"/>
    <mergeCell ref="B77:C77"/>
    <mergeCell ref="D77:I77"/>
    <mergeCell ref="B72:C72"/>
    <mergeCell ref="B73:C73"/>
    <mergeCell ref="H39:I39"/>
    <mergeCell ref="A40:Q40"/>
    <mergeCell ref="B47:E47"/>
    <mergeCell ref="H47:I47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28" max="16" man="1"/>
    <brk id="40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4.1796875" style="49" customWidth="1"/>
    <col min="4" max="4" width="29.54296875" style="49" customWidth="1"/>
    <col min="5" max="5" width="29.26953125" style="49" customWidth="1"/>
    <col min="6" max="6" width="24.54296875" style="49" customWidth="1"/>
    <col min="7" max="7" width="20" style="50" customWidth="1"/>
    <col min="8" max="8" width="16" style="49" customWidth="1"/>
    <col min="9" max="9" width="18.54296875" style="49" customWidth="1"/>
    <col min="10" max="10" width="16" style="49" customWidth="1"/>
    <col min="11" max="11" width="22.1796875" style="49" customWidth="1"/>
    <col min="12" max="12" width="18.81640625" style="49" customWidth="1"/>
    <col min="13" max="13" width="14.1796875" style="49" customWidth="1"/>
    <col min="14" max="15" width="13.453125" style="49" customWidth="1"/>
    <col min="16" max="16" width="24.1796875" style="49" customWidth="1"/>
    <col min="17" max="17" width="14.81640625" style="49" bestFit="1" customWidth="1"/>
    <col min="18" max="16384" width="9.1796875" style="49"/>
  </cols>
  <sheetData>
    <row r="1" spans="1:16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393" t="s">
        <v>73</v>
      </c>
      <c r="N1" s="393" t="s">
        <v>73</v>
      </c>
      <c r="O1" s="394" t="s">
        <v>74</v>
      </c>
      <c r="P1" s="394"/>
    </row>
    <row r="2" spans="1:16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393" t="s">
        <v>75</v>
      </c>
      <c r="N2" s="393" t="s">
        <v>75</v>
      </c>
      <c r="O2" s="395" t="s">
        <v>76</v>
      </c>
      <c r="P2" s="395"/>
    </row>
    <row r="3" spans="1:16" s="1" customFormat="1" ht="40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5"/>
      <c r="M3" s="393" t="s">
        <v>77</v>
      </c>
      <c r="N3" s="393" t="s">
        <v>77</v>
      </c>
      <c r="O3" s="396" t="s">
        <v>79</v>
      </c>
      <c r="P3" s="394"/>
    </row>
    <row r="4" spans="1:16" s="2" customFormat="1" ht="33" customHeight="1" thickBot="1">
      <c r="B4" s="3" t="s">
        <v>127</v>
      </c>
      <c r="G4" s="4"/>
    </row>
    <row r="5" spans="1:16" s="2" customFormat="1" ht="58" customHeight="1">
      <c r="B5" s="5" t="s">
        <v>0</v>
      </c>
      <c r="C5" s="5"/>
      <c r="D5" s="3"/>
      <c r="F5" s="6"/>
      <c r="G5" s="520" t="s">
        <v>139</v>
      </c>
      <c r="H5" s="521"/>
      <c r="I5" s="521"/>
      <c r="J5" s="521"/>
      <c r="K5" s="521"/>
      <c r="L5" s="522"/>
    </row>
    <row r="6" spans="1:16" s="7" customFormat="1" ht="58" customHeight="1">
      <c r="B6" s="8" t="s">
        <v>43</v>
      </c>
      <c r="C6" s="8"/>
      <c r="D6" s="9" t="s">
        <v>140</v>
      </c>
      <c r="E6" s="11"/>
      <c r="F6" s="8"/>
      <c r="G6" s="523"/>
      <c r="H6" s="524"/>
      <c r="I6" s="524"/>
      <c r="J6" s="524"/>
      <c r="K6" s="524"/>
      <c r="L6" s="525"/>
      <c r="M6" s="10"/>
      <c r="N6" s="10"/>
      <c r="O6" s="10"/>
      <c r="P6" s="10"/>
    </row>
    <row r="7" spans="1:16" s="7" customFormat="1" ht="58" customHeight="1">
      <c r="B7" s="8" t="s">
        <v>44</v>
      </c>
      <c r="C7" s="8"/>
      <c r="D7" s="9" t="s">
        <v>141</v>
      </c>
      <c r="E7" s="9"/>
      <c r="F7" s="8"/>
      <c r="G7" s="523"/>
      <c r="H7" s="524"/>
      <c r="I7" s="524"/>
      <c r="J7" s="524"/>
      <c r="K7" s="524"/>
      <c r="L7" s="525"/>
      <c r="M7" s="10"/>
      <c r="N7" s="10"/>
      <c r="O7" s="10"/>
      <c r="P7" s="10"/>
    </row>
    <row r="8" spans="1:16" s="7" customFormat="1" ht="58" customHeight="1" thickBot="1">
      <c r="B8" s="8" t="s">
        <v>45</v>
      </c>
      <c r="C8" s="8"/>
      <c r="D8" s="399" t="s">
        <v>142</v>
      </c>
      <c r="E8" s="399"/>
      <c r="F8" s="399"/>
      <c r="G8" s="526"/>
      <c r="H8" s="527"/>
      <c r="I8" s="527"/>
      <c r="J8" s="527"/>
      <c r="K8" s="527"/>
      <c r="L8" s="528"/>
      <c r="M8" s="10"/>
      <c r="N8" s="10"/>
      <c r="O8" s="10"/>
      <c r="P8" s="10"/>
    </row>
    <row r="9" spans="1:16" s="12" customFormat="1" ht="28">
      <c r="B9" s="13" t="s">
        <v>1</v>
      </c>
      <c r="C9" s="13"/>
      <c r="D9" s="153" t="s">
        <v>143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</row>
    <row r="10" spans="1:16" s="12" customFormat="1" ht="28">
      <c r="B10" s="17" t="s">
        <v>2</v>
      </c>
      <c r="C10" s="17"/>
      <c r="D10" s="152" t="s">
        <v>144</v>
      </c>
      <c r="E10" s="18"/>
      <c r="F10" s="18"/>
      <c r="G10" s="19"/>
      <c r="H10" s="18"/>
      <c r="I10" s="20"/>
      <c r="J10" s="20" t="s">
        <v>46</v>
      </c>
      <c r="K10" s="20"/>
      <c r="L10" s="20" t="s">
        <v>145</v>
      </c>
      <c r="M10" s="21"/>
      <c r="N10" s="21"/>
      <c r="O10" s="21"/>
      <c r="P10" s="21"/>
    </row>
    <row r="11" spans="1:16" s="12" customFormat="1" ht="68.25" customHeight="1">
      <c r="B11" s="20" t="s">
        <v>3</v>
      </c>
      <c r="C11" s="20"/>
      <c r="D11" s="411">
        <v>44964</v>
      </c>
      <c r="E11" s="412"/>
      <c r="F11" s="412"/>
      <c r="G11" s="22"/>
      <c r="H11" s="23"/>
      <c r="I11" s="20"/>
      <c r="J11" s="20" t="s">
        <v>4</v>
      </c>
      <c r="K11" s="20"/>
      <c r="L11" s="529" t="s">
        <v>128</v>
      </c>
      <c r="M11" s="529"/>
      <c r="N11" s="529"/>
      <c r="O11" s="529"/>
      <c r="P11" s="529"/>
    </row>
    <row r="12" spans="1:16" s="12" customFormat="1" ht="28">
      <c r="B12" s="20" t="s">
        <v>5</v>
      </c>
      <c r="C12" s="20"/>
      <c r="D12" s="24"/>
      <c r="E12" s="20"/>
      <c r="F12" s="20"/>
      <c r="G12" s="25"/>
      <c r="H12" s="26"/>
      <c r="I12" s="20"/>
      <c r="J12" s="20" t="s">
        <v>40</v>
      </c>
      <c r="L12" s="20" t="s">
        <v>112</v>
      </c>
      <c r="M12" s="20"/>
      <c r="N12" s="26"/>
      <c r="O12" s="26"/>
      <c r="P12" s="21"/>
    </row>
    <row r="13" spans="1:16" s="12" customFormat="1" ht="28">
      <c r="B13" s="413"/>
      <c r="C13" s="413"/>
      <c r="D13" s="413"/>
      <c r="E13" s="413"/>
      <c r="F13" s="413"/>
      <c r="G13" s="25"/>
      <c r="H13" s="26"/>
      <c r="I13" s="20"/>
      <c r="J13" s="20" t="s">
        <v>6</v>
      </c>
      <c r="K13" s="20"/>
      <c r="L13" s="20" t="s">
        <v>129</v>
      </c>
      <c r="M13" s="26"/>
      <c r="N13" s="21"/>
      <c r="O13" s="21"/>
      <c r="P13" s="26"/>
    </row>
    <row r="14" spans="1:16" s="12" customFormat="1" ht="28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" t="s">
        <v>8</v>
      </c>
      <c r="K14" s="20"/>
      <c r="L14" s="21" t="s">
        <v>83</v>
      </c>
      <c r="M14" s="21"/>
      <c r="N14" s="21"/>
      <c r="O14" s="21"/>
      <c r="P14" s="21"/>
    </row>
    <row r="15" spans="1:16" s="12" customFormat="1" ht="21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</row>
    <row r="16" spans="1:16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s="121" customFormat="1" ht="80.25" hidden="1" customHeight="1">
      <c r="B17" s="117"/>
      <c r="C17" s="118" t="s">
        <v>72</v>
      </c>
      <c r="D17" s="118" t="s">
        <v>9</v>
      </c>
      <c r="E17" s="119" t="s">
        <v>56</v>
      </c>
      <c r="F17" s="119"/>
      <c r="G17" s="119" t="s">
        <v>60</v>
      </c>
      <c r="H17" s="119" t="s">
        <v>10</v>
      </c>
      <c r="I17" s="119" t="s">
        <v>57</v>
      </c>
      <c r="J17" s="119" t="s">
        <v>58</v>
      </c>
      <c r="K17" s="119" t="s">
        <v>59</v>
      </c>
      <c r="L17" s="119"/>
      <c r="M17" s="119"/>
      <c r="N17" s="119"/>
      <c r="O17" s="119"/>
      <c r="P17" s="120" t="s">
        <v>11</v>
      </c>
    </row>
    <row r="18" spans="2:16" s="121" customFormat="1" ht="80.25" hidden="1" customHeight="1">
      <c r="B18" s="122" t="s">
        <v>12</v>
      </c>
      <c r="C18" s="123"/>
      <c r="D18" s="124" t="s">
        <v>39</v>
      </c>
      <c r="E18" s="125"/>
      <c r="F18" s="126"/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/>
      <c r="M18" s="126"/>
      <c r="N18" s="126"/>
      <c r="O18" s="126"/>
      <c r="P18" s="127">
        <f>SUM(E18:O18)</f>
        <v>0</v>
      </c>
    </row>
    <row r="19" spans="2:16" s="121" customFormat="1" ht="80.25" hidden="1" customHeight="1">
      <c r="B19" s="122" t="s">
        <v>63</v>
      </c>
      <c r="C19" s="123"/>
      <c r="D19" s="125" t="str">
        <f>+D18</f>
        <v>BLACK</v>
      </c>
      <c r="E19" s="125"/>
      <c r="F19" s="126"/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/>
      <c r="M19" s="128"/>
      <c r="N19" s="128"/>
      <c r="O19" s="128"/>
      <c r="P19" s="127">
        <f>SUM(E19:O19)</f>
        <v>0</v>
      </c>
    </row>
    <row r="20" spans="2:16" s="114" customFormat="1" ht="80.25" hidden="1" customHeight="1">
      <c r="B20" s="129" t="s">
        <v>13</v>
      </c>
      <c r="C20" s="129"/>
      <c r="D20" s="130" t="str">
        <f>+D19</f>
        <v>BLACK</v>
      </c>
      <c r="E20" s="131"/>
      <c r="F20" s="132"/>
      <c r="G20" s="151">
        <f>SUM(G18:G19)</f>
        <v>0</v>
      </c>
      <c r="H20" s="151">
        <f t="shared" ref="H20:K20" si="0">SUM(H18:H19)</f>
        <v>0</v>
      </c>
      <c r="I20" s="151">
        <f t="shared" si="0"/>
        <v>0</v>
      </c>
      <c r="J20" s="151">
        <f t="shared" si="0"/>
        <v>0</v>
      </c>
      <c r="K20" s="151">
        <f t="shared" si="0"/>
        <v>0</v>
      </c>
      <c r="L20" s="132"/>
      <c r="M20" s="132"/>
      <c r="N20" s="132"/>
      <c r="O20" s="132"/>
      <c r="P20" s="132">
        <f>SUM(P18:P19)</f>
        <v>0</v>
      </c>
    </row>
    <row r="21" spans="2:16" s="121" customFormat="1" ht="39.75" customHeight="1">
      <c r="B21" s="133"/>
      <c r="C21" s="133"/>
      <c r="D21" s="133"/>
      <c r="E21" s="134"/>
      <c r="F21" s="134"/>
      <c r="G21" s="135"/>
      <c r="H21" s="134"/>
      <c r="I21" s="134"/>
      <c r="J21" s="134"/>
      <c r="K21" s="134"/>
      <c r="L21" s="136"/>
      <c r="M21" s="136"/>
      <c r="N21" s="136"/>
      <c r="O21" s="136"/>
      <c r="P21" s="137"/>
    </row>
    <row r="22" spans="2:16" s="172" customFormat="1" ht="91.5" customHeight="1">
      <c r="B22" s="167"/>
      <c r="C22" s="168" t="s">
        <v>72</v>
      </c>
      <c r="D22" s="168" t="s">
        <v>9</v>
      </c>
      <c r="E22" s="169" t="s">
        <v>56</v>
      </c>
      <c r="F22" s="169"/>
      <c r="G22" s="169" t="s">
        <v>60</v>
      </c>
      <c r="H22" s="169" t="s">
        <v>10</v>
      </c>
      <c r="I22" s="169" t="s">
        <v>57</v>
      </c>
      <c r="J22" s="169" t="s">
        <v>58</v>
      </c>
      <c r="K22" s="169" t="s">
        <v>59</v>
      </c>
      <c r="L22" s="170"/>
      <c r="M22" s="170"/>
      <c r="N22" s="170"/>
      <c r="O22" s="170"/>
      <c r="P22" s="171" t="s">
        <v>11</v>
      </c>
    </row>
    <row r="23" spans="2:16" s="172" customFormat="1" ht="91.5" customHeight="1">
      <c r="B23" s="173" t="s">
        <v>12</v>
      </c>
      <c r="C23" s="174"/>
      <c r="D23" s="175" t="s">
        <v>146</v>
      </c>
      <c r="E23" s="176"/>
      <c r="F23" s="177"/>
      <c r="G23" s="177">
        <v>126</v>
      </c>
      <c r="H23" s="177">
        <v>255</v>
      </c>
      <c r="I23" s="177">
        <v>236</v>
      </c>
      <c r="J23" s="177">
        <v>100</v>
      </c>
      <c r="K23" s="177">
        <v>14</v>
      </c>
      <c r="L23" s="177"/>
      <c r="M23" s="177"/>
      <c r="N23" s="177"/>
      <c r="O23" s="177"/>
      <c r="P23" s="178">
        <f>SUM(E23:O23)</f>
        <v>731</v>
      </c>
    </row>
    <row r="24" spans="2:16" s="172" customFormat="1" ht="91.5" customHeight="1">
      <c r="B24" s="173" t="s">
        <v>63</v>
      </c>
      <c r="C24" s="174"/>
      <c r="D24" s="176" t="str">
        <f>+D23</f>
        <v>GREY HEATHER</v>
      </c>
      <c r="E24" s="176"/>
      <c r="F24" s="177"/>
      <c r="G24" s="179">
        <f>ROUNDUP(G23*5%,0)</f>
        <v>7</v>
      </c>
      <c r="H24" s="179">
        <f t="shared" ref="H24:K24" si="1">ROUNDUP(H23*5%,0)</f>
        <v>13</v>
      </c>
      <c r="I24" s="179">
        <f t="shared" si="1"/>
        <v>12</v>
      </c>
      <c r="J24" s="179">
        <f t="shared" si="1"/>
        <v>5</v>
      </c>
      <c r="K24" s="179">
        <f t="shared" si="1"/>
        <v>1</v>
      </c>
      <c r="L24" s="179"/>
      <c r="M24" s="179"/>
      <c r="N24" s="179"/>
      <c r="O24" s="179"/>
      <c r="P24" s="178">
        <f>SUM(E24:O24)</f>
        <v>38</v>
      </c>
    </row>
    <row r="25" spans="2:16" s="185" customFormat="1" ht="91.5" customHeight="1">
      <c r="B25" s="180" t="s">
        <v>13</v>
      </c>
      <c r="C25" s="180"/>
      <c r="D25" s="181" t="str">
        <f>+D24</f>
        <v>GREY HEATHER</v>
      </c>
      <c r="E25" s="182"/>
      <c r="F25" s="183"/>
      <c r="G25" s="183">
        <f>SUM(G23:G24)</f>
        <v>133</v>
      </c>
      <c r="H25" s="183">
        <f>SUM(H23:H24)</f>
        <v>268</v>
      </c>
      <c r="I25" s="183">
        <f>SUM(I23:I24)</f>
        <v>248</v>
      </c>
      <c r="J25" s="183">
        <f>SUM(J23:J24)</f>
        <v>105</v>
      </c>
      <c r="K25" s="183">
        <f>SUM(K23:K24)</f>
        <v>15</v>
      </c>
      <c r="L25" s="184"/>
      <c r="M25" s="184"/>
      <c r="N25" s="184"/>
      <c r="O25" s="184"/>
      <c r="P25" s="183">
        <f>SUM(P23:P24)</f>
        <v>769</v>
      </c>
    </row>
    <row r="26" spans="2:16" s="121" customFormat="1" ht="39.75" customHeight="1">
      <c r="B26" s="133"/>
      <c r="C26" s="133"/>
      <c r="D26" s="133"/>
      <c r="E26" s="134"/>
      <c r="F26" s="134"/>
      <c r="G26" s="135"/>
      <c r="H26" s="134"/>
      <c r="I26" s="134"/>
      <c r="J26" s="134"/>
      <c r="K26" s="134"/>
      <c r="L26" s="136"/>
      <c r="M26" s="136"/>
      <c r="N26" s="136"/>
      <c r="O26" s="136"/>
      <c r="P26" s="137"/>
    </row>
    <row r="27" spans="2:16" s="121" customFormat="1" ht="74.25" hidden="1" customHeight="1">
      <c r="B27" s="122"/>
      <c r="C27" s="123" t="s">
        <v>72</v>
      </c>
      <c r="D27" s="124" t="s">
        <v>9</v>
      </c>
      <c r="E27" s="125" t="s">
        <v>56</v>
      </c>
      <c r="F27" s="126"/>
      <c r="G27" s="126" t="s">
        <v>60</v>
      </c>
      <c r="H27" s="126" t="s">
        <v>10</v>
      </c>
      <c r="I27" s="126" t="s">
        <v>57</v>
      </c>
      <c r="J27" s="126" t="s">
        <v>58</v>
      </c>
      <c r="K27" s="126" t="s">
        <v>59</v>
      </c>
      <c r="L27" s="126"/>
      <c r="M27" s="126"/>
      <c r="N27" s="126"/>
      <c r="O27" s="126"/>
      <c r="P27" s="127" t="s">
        <v>11</v>
      </c>
    </row>
    <row r="28" spans="2:16" s="121" customFormat="1" ht="111.75" hidden="1" customHeight="1">
      <c r="B28" s="122" t="s">
        <v>12</v>
      </c>
      <c r="C28" s="123"/>
      <c r="D28" s="511" t="s">
        <v>147</v>
      </c>
      <c r="E28" s="511"/>
      <c r="F28" s="511"/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L28" s="128"/>
      <c r="M28" s="128"/>
      <c r="N28" s="128"/>
      <c r="O28" s="128"/>
      <c r="P28" s="127">
        <f>SUM(E28:O28)</f>
        <v>0</v>
      </c>
    </row>
    <row r="29" spans="2:16" s="121" customFormat="1" ht="100.5" hidden="1" customHeight="1">
      <c r="B29" s="122" t="s">
        <v>63</v>
      </c>
      <c r="C29" s="123"/>
      <c r="D29" s="511" t="str">
        <f>+D28</f>
        <v>WASHED BURGUNDY</v>
      </c>
      <c r="E29" s="511"/>
      <c r="F29" s="511"/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/>
      <c r="M29" s="128"/>
      <c r="N29" s="128"/>
      <c r="O29" s="128"/>
      <c r="P29" s="127">
        <f>SUM(E29:O29)</f>
        <v>0</v>
      </c>
    </row>
    <row r="30" spans="2:16" s="121" customFormat="1" ht="111.75" hidden="1" customHeight="1">
      <c r="B30" s="150" t="s">
        <v>13</v>
      </c>
      <c r="C30" s="148"/>
      <c r="D30" s="512" t="str">
        <f>+D29</f>
        <v>WASHED BURGUNDY</v>
      </c>
      <c r="E30" s="512"/>
      <c r="F30" s="512"/>
      <c r="G30" s="147">
        <f>SUM(G28:G29)</f>
        <v>0</v>
      </c>
      <c r="H30" s="147">
        <f t="shared" ref="H30:K30" si="2">SUM(H28:H29)</f>
        <v>0</v>
      </c>
      <c r="I30" s="147">
        <f t="shared" si="2"/>
        <v>0</v>
      </c>
      <c r="J30" s="147">
        <f t="shared" si="2"/>
        <v>0</v>
      </c>
      <c r="K30" s="147">
        <f t="shared" si="2"/>
        <v>0</v>
      </c>
      <c r="L30" s="147"/>
      <c r="M30" s="147"/>
      <c r="N30" s="147"/>
      <c r="O30" s="147"/>
      <c r="P30" s="149">
        <f>SUM(P28:P29)</f>
        <v>0</v>
      </c>
    </row>
    <row r="31" spans="2:16" s="121" customFormat="1" ht="39.75" hidden="1" customHeight="1">
      <c r="B31" s="133"/>
      <c r="C31" s="133"/>
      <c r="D31" s="133"/>
      <c r="E31" s="134"/>
      <c r="F31" s="134"/>
      <c r="G31" s="135"/>
      <c r="H31" s="134"/>
      <c r="I31" s="134"/>
      <c r="J31" s="134"/>
      <c r="K31" s="134"/>
      <c r="L31" s="136"/>
      <c r="M31" s="136"/>
      <c r="N31" s="136"/>
      <c r="O31" s="136"/>
      <c r="P31" s="137"/>
    </row>
    <row r="32" spans="2:16" s="121" customFormat="1" ht="74.25" hidden="1" customHeight="1">
      <c r="B32" s="117"/>
      <c r="C32" s="118" t="s">
        <v>72</v>
      </c>
      <c r="D32" s="118" t="s">
        <v>9</v>
      </c>
      <c r="E32" s="147" t="s">
        <v>56</v>
      </c>
      <c r="F32" s="147"/>
      <c r="G32" s="147" t="s">
        <v>60</v>
      </c>
      <c r="H32" s="147" t="s">
        <v>10</v>
      </c>
      <c r="I32" s="147" t="s">
        <v>57</v>
      </c>
      <c r="J32" s="147" t="s">
        <v>58</v>
      </c>
      <c r="K32" s="147" t="s">
        <v>59</v>
      </c>
      <c r="L32" s="147"/>
      <c r="M32" s="147"/>
      <c r="N32" s="147"/>
      <c r="O32" s="147"/>
      <c r="P32" s="120" t="s">
        <v>11</v>
      </c>
    </row>
    <row r="33" spans="1:16" s="121" customFormat="1" ht="74.25" hidden="1" customHeight="1">
      <c r="B33" s="122" t="s">
        <v>12</v>
      </c>
      <c r="C33" s="123"/>
      <c r="D33" s="124" t="s">
        <v>148</v>
      </c>
      <c r="E33" s="125"/>
      <c r="F33" s="126"/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/>
      <c r="M33" s="126"/>
      <c r="N33" s="126"/>
      <c r="O33" s="126"/>
      <c r="P33" s="127">
        <f>SUM(E33:O33)</f>
        <v>0</v>
      </c>
    </row>
    <row r="34" spans="1:16" s="121" customFormat="1" ht="74.25" hidden="1" customHeight="1">
      <c r="B34" s="122" t="s">
        <v>63</v>
      </c>
      <c r="C34" s="123"/>
      <c r="D34" s="125" t="str">
        <f>+D33</f>
        <v>LIME</v>
      </c>
      <c r="E34" s="125"/>
      <c r="F34" s="126"/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/>
      <c r="M34" s="128"/>
      <c r="N34" s="128"/>
      <c r="O34" s="128"/>
      <c r="P34" s="127">
        <f>SUM(E34:O34)</f>
        <v>0</v>
      </c>
    </row>
    <row r="35" spans="1:16" s="114" customFormat="1" ht="74.25" hidden="1" customHeight="1">
      <c r="B35" s="129" t="s">
        <v>13</v>
      </c>
      <c r="C35" s="129"/>
      <c r="D35" s="130" t="str">
        <f>+D34</f>
        <v>LIME</v>
      </c>
      <c r="E35" s="131"/>
      <c r="F35" s="132"/>
      <c r="G35" s="132">
        <f>SUM(G33:G34)</f>
        <v>0</v>
      </c>
      <c r="H35" s="132">
        <f t="shared" ref="H35:K35" si="3">SUM(H33:H34)</f>
        <v>0</v>
      </c>
      <c r="I35" s="132">
        <f t="shared" si="3"/>
        <v>0</v>
      </c>
      <c r="J35" s="132">
        <f t="shared" si="3"/>
        <v>0</v>
      </c>
      <c r="K35" s="132">
        <f t="shared" si="3"/>
        <v>0</v>
      </c>
      <c r="L35" s="132"/>
      <c r="M35" s="132"/>
      <c r="N35" s="132"/>
      <c r="O35" s="132"/>
      <c r="P35" s="132">
        <f>SUM(P33:P34)</f>
        <v>0</v>
      </c>
    </row>
    <row r="36" spans="1:16" s="121" customFormat="1" ht="74.25" hidden="1" customHeight="1">
      <c r="B36" s="122"/>
      <c r="C36" s="123"/>
      <c r="D36" s="125"/>
      <c r="E36" s="125"/>
      <c r="F36" s="126"/>
      <c r="G36" s="128"/>
      <c r="H36" s="128"/>
      <c r="I36" s="128"/>
      <c r="J36" s="128"/>
      <c r="K36" s="128"/>
      <c r="L36" s="128"/>
      <c r="M36" s="128"/>
      <c r="N36" s="128"/>
      <c r="O36" s="128"/>
      <c r="P36" s="127"/>
    </row>
    <row r="37" spans="1:16" s="121" customFormat="1" ht="74.25" hidden="1" customHeight="1">
      <c r="B37" s="117"/>
      <c r="C37" s="118" t="s">
        <v>72</v>
      </c>
      <c r="D37" s="118" t="s">
        <v>9</v>
      </c>
      <c r="E37" s="119" t="s">
        <v>56</v>
      </c>
      <c r="F37" s="119"/>
      <c r="G37" s="119" t="s">
        <v>60</v>
      </c>
      <c r="H37" s="119" t="s">
        <v>10</v>
      </c>
      <c r="I37" s="119" t="s">
        <v>57</v>
      </c>
      <c r="J37" s="119" t="s">
        <v>58</v>
      </c>
      <c r="K37" s="119" t="s">
        <v>59</v>
      </c>
      <c r="L37" s="119"/>
      <c r="M37" s="119"/>
      <c r="N37" s="119"/>
      <c r="O37" s="119"/>
      <c r="P37" s="120" t="s">
        <v>11</v>
      </c>
    </row>
    <row r="38" spans="1:16" s="121" customFormat="1" ht="74.25" hidden="1" customHeight="1">
      <c r="B38" s="122" t="s">
        <v>12</v>
      </c>
      <c r="C38" s="123"/>
      <c r="D38" s="124" t="s">
        <v>109</v>
      </c>
      <c r="E38" s="125"/>
      <c r="F38" s="126"/>
      <c r="G38" s="126">
        <v>0</v>
      </c>
      <c r="H38" s="126">
        <v>2</v>
      </c>
      <c r="I38" s="126">
        <v>0</v>
      </c>
      <c r="J38" s="126">
        <v>0</v>
      </c>
      <c r="K38" s="126">
        <v>0</v>
      </c>
      <c r="L38" s="126"/>
      <c r="M38" s="126"/>
      <c r="N38" s="126"/>
      <c r="O38" s="126"/>
      <c r="P38" s="127">
        <f>SUM(E38:O38)</f>
        <v>2</v>
      </c>
    </row>
    <row r="39" spans="1:16" s="121" customFormat="1" ht="74.25" hidden="1" customHeight="1">
      <c r="B39" s="122" t="s">
        <v>63</v>
      </c>
      <c r="C39" s="123"/>
      <c r="D39" s="125" t="str">
        <f>+D38</f>
        <v>GREEN</v>
      </c>
      <c r="E39" s="125"/>
      <c r="F39" s="126"/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/>
      <c r="M39" s="128"/>
      <c r="N39" s="128"/>
      <c r="O39" s="128"/>
      <c r="P39" s="127">
        <f>SUM(E39:O39)</f>
        <v>0</v>
      </c>
    </row>
    <row r="40" spans="1:16" s="114" customFormat="1" ht="74.25" hidden="1" customHeight="1">
      <c r="B40" s="129" t="s">
        <v>13</v>
      </c>
      <c r="C40" s="129"/>
      <c r="D40" s="130" t="str">
        <f>+D39</f>
        <v>GREEN</v>
      </c>
      <c r="E40" s="131"/>
      <c r="F40" s="132"/>
      <c r="G40" s="132">
        <f>SUM(G38:G39)</f>
        <v>0</v>
      </c>
      <c r="H40" s="132">
        <v>2</v>
      </c>
      <c r="I40" s="132">
        <f>SUM(I38:I39)</f>
        <v>0</v>
      </c>
      <c r="J40" s="132">
        <f>SUM(J38:J39)</f>
        <v>0</v>
      </c>
      <c r="K40" s="132">
        <f>SUM(K38:K39)</f>
        <v>0</v>
      </c>
      <c r="L40" s="132"/>
      <c r="M40" s="132"/>
      <c r="N40" s="132"/>
      <c r="O40" s="132"/>
      <c r="P40" s="132">
        <f>SUM(P38:P39)</f>
        <v>2</v>
      </c>
    </row>
    <row r="41" spans="1:16" s="108" customFormat="1" ht="32.5">
      <c r="B41" s="109"/>
      <c r="C41" s="109"/>
      <c r="E41" s="110"/>
      <c r="F41" s="111"/>
      <c r="G41" s="111"/>
      <c r="H41" s="111"/>
      <c r="I41" s="111"/>
      <c r="J41" s="111"/>
      <c r="K41" s="111"/>
      <c r="L41" s="6"/>
      <c r="M41" s="6"/>
      <c r="N41" s="6"/>
      <c r="O41" s="6"/>
      <c r="P41" s="111"/>
    </row>
    <row r="42" spans="1:16" s="185" customFormat="1" ht="102.75" customHeight="1">
      <c r="B42" s="186" t="s">
        <v>121</v>
      </c>
      <c r="C42" s="187"/>
      <c r="D42" s="186"/>
      <c r="E42" s="188"/>
      <c r="F42" s="189"/>
      <c r="G42" s="189">
        <f>G20+G25+G30+G35</f>
        <v>133</v>
      </c>
      <c r="H42" s="189">
        <f t="shared" ref="H42:K42" si="4">H20+H25+H30+H35</f>
        <v>268</v>
      </c>
      <c r="I42" s="189">
        <f t="shared" si="4"/>
        <v>248</v>
      </c>
      <c r="J42" s="189">
        <f t="shared" si="4"/>
        <v>105</v>
      </c>
      <c r="K42" s="189">
        <f t="shared" si="4"/>
        <v>15</v>
      </c>
      <c r="L42" s="189"/>
      <c r="M42" s="189"/>
      <c r="N42" s="189"/>
      <c r="O42" s="189"/>
      <c r="P42" s="189">
        <f t="shared" ref="P42" si="5">P20+P25+P30+P35</f>
        <v>769</v>
      </c>
    </row>
    <row r="43" spans="1:16" s="105" customFormat="1" ht="20.25" customHeight="1">
      <c r="B43" s="106"/>
      <c r="C43" s="107"/>
      <c r="D43" s="513" t="s">
        <v>130</v>
      </c>
      <c r="E43" s="513"/>
      <c r="F43" s="513"/>
      <c r="G43" s="513"/>
      <c r="H43" s="513"/>
      <c r="I43" s="513"/>
      <c r="J43" s="513"/>
      <c r="K43" s="513"/>
      <c r="L43" s="513"/>
      <c r="M43" s="513"/>
      <c r="N43" s="513"/>
      <c r="O43" s="513"/>
      <c r="P43" s="513"/>
    </row>
    <row r="44" spans="1:16" s="1" customFormat="1" ht="59.15" customHeight="1" thickBot="1">
      <c r="B44" s="75" t="s">
        <v>14</v>
      </c>
      <c r="C44" s="32"/>
      <c r="D44" s="514"/>
      <c r="E44" s="514"/>
      <c r="F44" s="514"/>
      <c r="G44" s="514"/>
      <c r="H44" s="514"/>
      <c r="I44" s="514"/>
      <c r="J44" s="514"/>
      <c r="K44" s="514"/>
      <c r="L44" s="514"/>
      <c r="M44" s="514"/>
      <c r="N44" s="514"/>
      <c r="O44" s="514"/>
      <c r="P44" s="514"/>
    </row>
    <row r="45" spans="1:16" s="33" customFormat="1" ht="100.5" thickBot="1">
      <c r="A45" s="515" t="s">
        <v>15</v>
      </c>
      <c r="B45" s="516"/>
      <c r="C45" s="516"/>
      <c r="D45" s="69" t="s">
        <v>16</v>
      </c>
      <c r="E45" s="70" t="s">
        <v>17</v>
      </c>
      <c r="F45" s="69" t="s">
        <v>18</v>
      </c>
      <c r="G45" s="71" t="s">
        <v>19</v>
      </c>
      <c r="H45" s="71" t="s">
        <v>20</v>
      </c>
      <c r="I45" s="71" t="s">
        <v>34</v>
      </c>
      <c r="J45" s="71" t="s">
        <v>35</v>
      </c>
      <c r="K45" s="71" t="s">
        <v>37</v>
      </c>
      <c r="L45" s="71" t="s">
        <v>36</v>
      </c>
      <c r="M45" s="517" t="s">
        <v>51</v>
      </c>
      <c r="N45" s="518"/>
      <c r="O45" s="518"/>
      <c r="P45" s="519"/>
    </row>
    <row r="46" spans="1:16" s="43" customFormat="1" ht="45.75" hidden="1" customHeight="1">
      <c r="A46" s="508" t="str">
        <f>D18</f>
        <v>BLACK</v>
      </c>
      <c r="B46" s="509"/>
      <c r="C46" s="509"/>
      <c r="D46" s="509"/>
      <c r="E46" s="509"/>
      <c r="F46" s="509"/>
      <c r="G46" s="509"/>
      <c r="H46" s="509"/>
      <c r="I46" s="509"/>
      <c r="J46" s="509"/>
      <c r="K46" s="509"/>
      <c r="L46" s="509"/>
      <c r="M46" s="509"/>
      <c r="N46" s="509"/>
      <c r="O46" s="509"/>
      <c r="P46" s="510"/>
    </row>
    <row r="47" spans="1:16" s="139" customFormat="1" ht="120" hidden="1" customHeight="1">
      <c r="A47" s="115">
        <v>1</v>
      </c>
      <c r="B47" s="503" t="str">
        <f>$L$11</f>
        <v>100% DRY COTTON FLEECE 410GSM</v>
      </c>
      <c r="C47" s="503"/>
      <c r="D47" s="116" t="s">
        <v>113</v>
      </c>
      <c r="E47" s="116" t="str">
        <f>A46</f>
        <v>BLACK</v>
      </c>
      <c r="F47" s="115" t="s">
        <v>10</v>
      </c>
      <c r="G47" s="138">
        <f>$P$20</f>
        <v>0</v>
      </c>
      <c r="H47" s="143">
        <v>1.5</v>
      </c>
      <c r="I47" s="142">
        <f t="shared" ref="I47:I49" si="6">G47*H47</f>
        <v>0</v>
      </c>
      <c r="J47" s="142"/>
      <c r="K47" s="142"/>
      <c r="L47" s="146"/>
      <c r="M47" s="504"/>
      <c r="N47" s="505"/>
      <c r="O47" s="505"/>
      <c r="P47" s="506"/>
    </row>
    <row r="48" spans="1:16" s="139" customFormat="1" ht="89.25" hidden="1" customHeight="1">
      <c r="A48" s="144">
        <v>2</v>
      </c>
      <c r="B48" s="503" t="s">
        <v>149</v>
      </c>
      <c r="C48" s="503"/>
      <c r="D48" s="116" t="s">
        <v>150</v>
      </c>
      <c r="E48" s="116" t="str">
        <f>E47</f>
        <v>BLACK</v>
      </c>
      <c r="F48" s="115" t="s">
        <v>10</v>
      </c>
      <c r="G48" s="138">
        <f>$P$20</f>
        <v>0</v>
      </c>
      <c r="H48" s="143">
        <v>0.3</v>
      </c>
      <c r="I48" s="142">
        <f t="shared" si="6"/>
        <v>0</v>
      </c>
      <c r="J48" s="142"/>
      <c r="K48" s="142"/>
      <c r="L48" s="146"/>
      <c r="M48" s="504"/>
      <c r="N48" s="505"/>
      <c r="O48" s="505"/>
      <c r="P48" s="506"/>
    </row>
    <row r="49" spans="1:16" s="139" customFormat="1" ht="129" hidden="1" customHeight="1">
      <c r="A49" s="115">
        <v>3</v>
      </c>
      <c r="B49" s="507" t="s">
        <v>126</v>
      </c>
      <c r="C49" s="507"/>
      <c r="D49" s="116" t="s">
        <v>115</v>
      </c>
      <c r="E49" s="116" t="str">
        <f>E48</f>
        <v>BLACK</v>
      </c>
      <c r="F49" s="115" t="s">
        <v>10</v>
      </c>
      <c r="G49" s="138">
        <f t="shared" ref="G49" si="7">$P$20</f>
        <v>0</v>
      </c>
      <c r="H49" s="145">
        <v>0.3</v>
      </c>
      <c r="I49" s="142">
        <f t="shared" si="6"/>
        <v>0</v>
      </c>
      <c r="J49" s="142"/>
      <c r="K49" s="142"/>
      <c r="L49" s="146"/>
      <c r="M49" s="504"/>
      <c r="N49" s="505"/>
      <c r="O49" s="505"/>
      <c r="P49" s="506"/>
    </row>
    <row r="50" spans="1:16" s="43" customFormat="1" ht="51.75" customHeight="1">
      <c r="A50" s="500" t="str">
        <f>D23</f>
        <v>GREY HEATHER</v>
      </c>
      <c r="B50" s="501"/>
      <c r="C50" s="501"/>
      <c r="D50" s="501"/>
      <c r="E50" s="501"/>
      <c r="F50" s="501"/>
      <c r="G50" s="501"/>
      <c r="H50" s="501"/>
      <c r="I50" s="501"/>
      <c r="J50" s="501"/>
      <c r="K50" s="501"/>
      <c r="L50" s="501"/>
      <c r="M50" s="501"/>
      <c r="N50" s="501"/>
      <c r="O50" s="501"/>
      <c r="P50" s="502"/>
    </row>
    <row r="51" spans="1:16" s="139" customFormat="1" ht="186.75" customHeight="1">
      <c r="A51" s="115">
        <v>1</v>
      </c>
      <c r="B51" s="503" t="str">
        <f>$L$11</f>
        <v>100% DRY COTTON FLEECE 410GSM</v>
      </c>
      <c r="C51" s="503"/>
      <c r="D51" s="116" t="s">
        <v>113</v>
      </c>
      <c r="E51" s="116" t="str">
        <f>A50</f>
        <v>GREY HEATHER</v>
      </c>
      <c r="F51" s="115" t="s">
        <v>10</v>
      </c>
      <c r="G51" s="138">
        <f>$P$25</f>
        <v>769</v>
      </c>
      <c r="H51" s="197">
        <v>0.61</v>
      </c>
      <c r="I51" s="142">
        <f t="shared" ref="I51:I53" si="8">G51*H51</f>
        <v>469.09</v>
      </c>
      <c r="J51" s="191">
        <f>I51*0.7%+(I51/50)*0.5+4</f>
        <v>11.97453</v>
      </c>
      <c r="K51" s="190">
        <v>2</v>
      </c>
      <c r="L51" s="198">
        <f>SUBTOTAL(9,I51:K51)</f>
        <v>483.06452999999999</v>
      </c>
      <c r="M51" s="504" t="s">
        <v>177</v>
      </c>
      <c r="N51" s="505"/>
      <c r="O51" s="505"/>
      <c r="P51" s="506"/>
    </row>
    <row r="52" spans="1:16" s="139" customFormat="1" ht="186.75" customHeight="1">
      <c r="A52" s="144">
        <v>2</v>
      </c>
      <c r="B52" s="503" t="s">
        <v>149</v>
      </c>
      <c r="C52" s="503"/>
      <c r="D52" s="116" t="s">
        <v>150</v>
      </c>
      <c r="E52" s="116" t="str">
        <f>E51</f>
        <v>GREY HEATHER</v>
      </c>
      <c r="F52" s="115" t="s">
        <v>10</v>
      </c>
      <c r="G52" s="138">
        <f t="shared" ref="G52:G53" si="9">$P$25</f>
        <v>769</v>
      </c>
      <c r="H52" s="143">
        <v>0.255</v>
      </c>
      <c r="I52" s="142">
        <f t="shared" si="8"/>
        <v>196.095</v>
      </c>
      <c r="J52" s="193">
        <f>I52*0.7%+(I52/50)*0.5+2</f>
        <v>5.333615</v>
      </c>
      <c r="K52" s="192"/>
      <c r="L52" s="146">
        <f t="shared" ref="L52:L53" si="10">SUBTOTAL(9,I52:K52)</f>
        <v>201.42861500000001</v>
      </c>
      <c r="M52" s="504" t="s">
        <v>168</v>
      </c>
      <c r="N52" s="505"/>
      <c r="O52" s="505"/>
      <c r="P52" s="506"/>
    </row>
    <row r="53" spans="1:16" s="139" customFormat="1" ht="186.75" customHeight="1">
      <c r="A53" s="115">
        <v>3</v>
      </c>
      <c r="B53" s="507" t="s">
        <v>126</v>
      </c>
      <c r="C53" s="507"/>
      <c r="D53" s="116" t="s">
        <v>115</v>
      </c>
      <c r="E53" s="116" t="str">
        <f>E52</f>
        <v>GREY HEATHER</v>
      </c>
      <c r="F53" s="115" t="s">
        <v>10</v>
      </c>
      <c r="G53" s="138">
        <f t="shared" si="9"/>
        <v>769</v>
      </c>
      <c r="H53" s="145">
        <v>1.4999999999999999E-2</v>
      </c>
      <c r="I53" s="142">
        <f t="shared" si="8"/>
        <v>11.535</v>
      </c>
      <c r="J53" s="193">
        <f>I53*0.7%+(I53/50)*0.5+1</f>
        <v>1.1960950000000001</v>
      </c>
      <c r="K53" s="192"/>
      <c r="L53" s="146">
        <f t="shared" si="10"/>
        <v>12.731095</v>
      </c>
      <c r="M53" s="504" t="s">
        <v>169</v>
      </c>
      <c r="N53" s="505"/>
      <c r="O53" s="505"/>
      <c r="P53" s="506"/>
    </row>
    <row r="54" spans="1:16" s="43" customFormat="1" ht="51.75" hidden="1" customHeight="1">
      <c r="A54" s="500" t="str">
        <f>D28</f>
        <v>WASHED BURGUNDY</v>
      </c>
      <c r="B54" s="501"/>
      <c r="C54" s="501"/>
      <c r="D54" s="501"/>
      <c r="E54" s="501"/>
      <c r="F54" s="501"/>
      <c r="G54" s="501"/>
      <c r="H54" s="501"/>
      <c r="I54" s="501"/>
      <c r="J54" s="501"/>
      <c r="K54" s="501"/>
      <c r="L54" s="501"/>
      <c r="M54" s="501"/>
      <c r="N54" s="501"/>
      <c r="O54" s="501"/>
      <c r="P54" s="502"/>
    </row>
    <row r="55" spans="1:16" s="139" customFormat="1" ht="96.75" hidden="1" customHeight="1">
      <c r="A55" s="115">
        <v>1</v>
      </c>
      <c r="B55" s="503" t="str">
        <f>$L$11</f>
        <v>100% DRY COTTON FLEECE 410GSM</v>
      </c>
      <c r="C55" s="503"/>
      <c r="D55" s="116" t="s">
        <v>113</v>
      </c>
      <c r="E55" s="116" t="str">
        <f>A54</f>
        <v>WASHED BURGUNDY</v>
      </c>
      <c r="F55" s="115" t="s">
        <v>10</v>
      </c>
      <c r="G55" s="138">
        <f>$P$20</f>
        <v>0</v>
      </c>
      <c r="H55" s="143">
        <v>1.5</v>
      </c>
      <c r="I55" s="142">
        <f t="shared" ref="I55:I57" si="11">G55*H55</f>
        <v>0</v>
      </c>
      <c r="J55" s="142"/>
      <c r="K55" s="142"/>
      <c r="L55" s="146"/>
      <c r="M55" s="504"/>
      <c r="N55" s="505"/>
      <c r="O55" s="505"/>
      <c r="P55" s="506"/>
    </row>
    <row r="56" spans="1:16" s="139" customFormat="1" ht="70.5" hidden="1" customHeight="1">
      <c r="A56" s="144">
        <v>2</v>
      </c>
      <c r="B56" s="503" t="s">
        <v>149</v>
      </c>
      <c r="C56" s="503"/>
      <c r="D56" s="116" t="s">
        <v>150</v>
      </c>
      <c r="E56" s="116" t="str">
        <f>E55</f>
        <v>WASHED BURGUNDY</v>
      </c>
      <c r="F56" s="115" t="s">
        <v>10</v>
      </c>
      <c r="G56" s="138">
        <f>$P$20</f>
        <v>0</v>
      </c>
      <c r="H56" s="143">
        <v>0.3</v>
      </c>
      <c r="I56" s="142">
        <f t="shared" si="11"/>
        <v>0</v>
      </c>
      <c r="J56" s="142"/>
      <c r="K56" s="142"/>
      <c r="L56" s="146"/>
      <c r="M56" s="504"/>
      <c r="N56" s="505"/>
      <c r="O56" s="505"/>
      <c r="P56" s="506"/>
    </row>
    <row r="57" spans="1:16" s="139" customFormat="1" ht="125.25" hidden="1" customHeight="1">
      <c r="A57" s="115">
        <v>3</v>
      </c>
      <c r="B57" s="507" t="s">
        <v>126</v>
      </c>
      <c r="C57" s="507"/>
      <c r="D57" s="116" t="s">
        <v>115</v>
      </c>
      <c r="E57" s="116" t="str">
        <f>E56</f>
        <v>WASHED BURGUNDY</v>
      </c>
      <c r="F57" s="115" t="s">
        <v>10</v>
      </c>
      <c r="G57" s="138">
        <f t="shared" ref="G57" si="12">$P$20</f>
        <v>0</v>
      </c>
      <c r="H57" s="145">
        <v>0.3</v>
      </c>
      <c r="I57" s="142">
        <f t="shared" si="11"/>
        <v>0</v>
      </c>
      <c r="J57" s="142"/>
      <c r="K57" s="142"/>
      <c r="L57" s="146"/>
      <c r="M57" s="504"/>
      <c r="N57" s="505"/>
      <c r="O57" s="505"/>
      <c r="P57" s="506"/>
    </row>
    <row r="58" spans="1:16" s="43" customFormat="1" ht="51.75" hidden="1" customHeight="1">
      <c r="A58" s="500" t="str">
        <f>D33</f>
        <v>LIME</v>
      </c>
      <c r="B58" s="501"/>
      <c r="C58" s="501"/>
      <c r="D58" s="501"/>
      <c r="E58" s="501"/>
      <c r="F58" s="501"/>
      <c r="G58" s="501"/>
      <c r="H58" s="501"/>
      <c r="I58" s="501"/>
      <c r="J58" s="501"/>
      <c r="K58" s="501"/>
      <c r="L58" s="501"/>
      <c r="M58" s="501"/>
      <c r="N58" s="501"/>
      <c r="O58" s="501"/>
      <c r="P58" s="502"/>
    </row>
    <row r="59" spans="1:16" s="139" customFormat="1" ht="96.75" hidden="1" customHeight="1">
      <c r="A59" s="115">
        <v>1</v>
      </c>
      <c r="B59" s="503" t="str">
        <f>$L$11</f>
        <v>100% DRY COTTON FLEECE 410GSM</v>
      </c>
      <c r="C59" s="503"/>
      <c r="D59" s="116" t="s">
        <v>113</v>
      </c>
      <c r="E59" s="116" t="str">
        <f>A58</f>
        <v>LIME</v>
      </c>
      <c r="F59" s="115" t="s">
        <v>10</v>
      </c>
      <c r="G59" s="138">
        <f>$P$20</f>
        <v>0</v>
      </c>
      <c r="H59" s="143">
        <v>1.5</v>
      </c>
      <c r="I59" s="142">
        <f t="shared" ref="I59:I61" si="13">G59*H59</f>
        <v>0</v>
      </c>
      <c r="J59" s="142"/>
      <c r="K59" s="142"/>
      <c r="L59" s="146"/>
      <c r="M59" s="504"/>
      <c r="N59" s="505"/>
      <c r="O59" s="505"/>
      <c r="P59" s="506"/>
    </row>
    <row r="60" spans="1:16" s="139" customFormat="1" ht="70.5" hidden="1" customHeight="1">
      <c r="A60" s="144">
        <v>2</v>
      </c>
      <c r="B60" s="503" t="s">
        <v>149</v>
      </c>
      <c r="C60" s="503"/>
      <c r="D60" s="116" t="s">
        <v>150</v>
      </c>
      <c r="E60" s="116" t="str">
        <f>E59</f>
        <v>LIME</v>
      </c>
      <c r="F60" s="115" t="s">
        <v>10</v>
      </c>
      <c r="G60" s="138">
        <f>$P$20</f>
        <v>0</v>
      </c>
      <c r="H60" s="143">
        <v>0.3</v>
      </c>
      <c r="I60" s="142">
        <f t="shared" si="13"/>
        <v>0</v>
      </c>
      <c r="J60" s="142"/>
      <c r="K60" s="142"/>
      <c r="L60" s="146"/>
      <c r="M60" s="504"/>
      <c r="N60" s="505"/>
      <c r="O60" s="505"/>
      <c r="P60" s="506"/>
    </row>
    <row r="61" spans="1:16" s="139" customFormat="1" ht="125.25" hidden="1" customHeight="1">
      <c r="A61" s="115">
        <v>3</v>
      </c>
      <c r="B61" s="507" t="s">
        <v>126</v>
      </c>
      <c r="C61" s="507"/>
      <c r="D61" s="116" t="s">
        <v>115</v>
      </c>
      <c r="E61" s="116" t="str">
        <f>E60</f>
        <v>LIME</v>
      </c>
      <c r="F61" s="115" t="s">
        <v>10</v>
      </c>
      <c r="G61" s="138">
        <f t="shared" ref="G61" si="14">$P$20</f>
        <v>0</v>
      </c>
      <c r="H61" s="145">
        <v>0.3</v>
      </c>
      <c r="I61" s="142">
        <f t="shared" si="13"/>
        <v>0</v>
      </c>
      <c r="J61" s="142"/>
      <c r="K61" s="142"/>
      <c r="L61" s="146"/>
      <c r="M61" s="504"/>
      <c r="N61" s="505"/>
      <c r="O61" s="505"/>
      <c r="P61" s="506"/>
    </row>
    <row r="62" spans="1:16" s="43" customFormat="1" ht="21.75" customHeight="1">
      <c r="A62" s="500"/>
      <c r="B62" s="501"/>
      <c r="C62" s="501"/>
      <c r="D62" s="501"/>
      <c r="E62" s="501"/>
      <c r="F62" s="501"/>
      <c r="G62" s="501"/>
      <c r="H62" s="501"/>
      <c r="I62" s="501"/>
      <c r="J62" s="501"/>
      <c r="K62" s="501"/>
      <c r="L62" s="501"/>
      <c r="M62" s="501"/>
      <c r="N62" s="501"/>
      <c r="O62" s="501"/>
      <c r="P62" s="502"/>
    </row>
    <row r="63" spans="1:16" s="34" customFormat="1" ht="28.5" thickBot="1">
      <c r="B63" s="75" t="s">
        <v>21</v>
      </c>
      <c r="C63" s="35"/>
      <c r="D63" s="35"/>
      <c r="E63" s="35"/>
      <c r="G63" s="36"/>
      <c r="P63" s="37"/>
    </row>
    <row r="64" spans="1:16" s="51" customFormat="1" ht="80">
      <c r="A64" s="388" t="s">
        <v>22</v>
      </c>
      <c r="B64" s="490"/>
      <c r="C64" s="490"/>
      <c r="D64" s="490"/>
      <c r="E64" s="491"/>
      <c r="F64" s="72" t="s">
        <v>47</v>
      </c>
      <c r="G64" s="72" t="s">
        <v>23</v>
      </c>
      <c r="H64" s="492" t="s">
        <v>42</v>
      </c>
      <c r="I64" s="493"/>
      <c r="J64" s="73" t="s">
        <v>18</v>
      </c>
      <c r="K64" s="72" t="s">
        <v>48</v>
      </c>
      <c r="L64" s="72" t="s">
        <v>24</v>
      </c>
      <c r="M64" s="74" t="s">
        <v>25</v>
      </c>
      <c r="N64" s="74" t="s">
        <v>26</v>
      </c>
      <c r="O64" s="74" t="s">
        <v>27</v>
      </c>
      <c r="P64" s="74" t="s">
        <v>28</v>
      </c>
    </row>
    <row r="65" spans="1:16" s="12" customFormat="1" ht="57.75" hidden="1" customHeight="1">
      <c r="A65" s="81">
        <v>1</v>
      </c>
      <c r="B65" s="478" t="s">
        <v>41</v>
      </c>
      <c r="C65" s="478"/>
      <c r="D65" s="478"/>
      <c r="E65" s="478"/>
      <c r="F65" s="82" t="str">
        <f>H65</f>
        <v>BLACK</v>
      </c>
      <c r="G65" s="112"/>
      <c r="H65" s="482" t="str">
        <f>$D$18</f>
        <v>BLACK</v>
      </c>
      <c r="I65" s="481" t="str">
        <f t="shared" ref="I65:I88" si="15">$E$47</f>
        <v>BLACK</v>
      </c>
      <c r="J65" s="83" t="s">
        <v>29</v>
      </c>
      <c r="K65" s="83">
        <f>$P$20</f>
        <v>0</v>
      </c>
      <c r="L65" s="154">
        <f>195/5000</f>
        <v>3.9E-2</v>
      </c>
      <c r="M65" s="85">
        <f t="shared" ref="M65:M72" si="16">K65*L65</f>
        <v>0</v>
      </c>
      <c r="N65" s="85"/>
      <c r="O65" s="38">
        <f t="shared" ref="O65:O88" si="17">ROUNDUP(N65+M65,0)</f>
        <v>0</v>
      </c>
      <c r="P65" s="86"/>
    </row>
    <row r="66" spans="1:16" s="12" customFormat="1" ht="84" customHeight="1">
      <c r="A66" s="81">
        <v>1</v>
      </c>
      <c r="B66" s="478" t="s">
        <v>41</v>
      </c>
      <c r="C66" s="478"/>
      <c r="D66" s="478"/>
      <c r="E66" s="478"/>
      <c r="F66" s="82" t="str">
        <f t="shared" ref="F66:F68" si="18">H66</f>
        <v>GREY HEATHER</v>
      </c>
      <c r="G66" s="112" t="s">
        <v>176</v>
      </c>
      <c r="H66" s="482" t="str">
        <f>$D$23</f>
        <v>GREY HEATHER</v>
      </c>
      <c r="I66" s="481" t="str">
        <f t="shared" si="15"/>
        <v>BLACK</v>
      </c>
      <c r="J66" s="83" t="s">
        <v>29</v>
      </c>
      <c r="K66" s="83">
        <f>$P$25</f>
        <v>769</v>
      </c>
      <c r="L66" s="154">
        <f>185/5000</f>
        <v>3.6999999999999998E-2</v>
      </c>
      <c r="M66" s="85">
        <f t="shared" si="16"/>
        <v>28.452999999999999</v>
      </c>
      <c r="N66" s="85"/>
      <c r="O66" s="38">
        <f t="shared" si="17"/>
        <v>29</v>
      </c>
      <c r="P66" s="86"/>
    </row>
    <row r="67" spans="1:16" s="12" customFormat="1" ht="57.75" hidden="1" customHeight="1">
      <c r="A67" s="81">
        <v>1</v>
      </c>
      <c r="B67" s="478" t="s">
        <v>41</v>
      </c>
      <c r="C67" s="478"/>
      <c r="D67" s="478"/>
      <c r="E67" s="478"/>
      <c r="F67" s="82" t="str">
        <f t="shared" si="18"/>
        <v>WASHED BURGUNDY</v>
      </c>
      <c r="G67" s="112"/>
      <c r="H67" s="482" t="str">
        <f>$D$28</f>
        <v>WASHED BURGUNDY</v>
      </c>
      <c r="I67" s="481" t="str">
        <f t="shared" si="15"/>
        <v>BLACK</v>
      </c>
      <c r="J67" s="83" t="s">
        <v>29</v>
      </c>
      <c r="K67" s="83">
        <f>$P$30</f>
        <v>0</v>
      </c>
      <c r="L67" s="154">
        <f>195/5000</f>
        <v>3.9E-2</v>
      </c>
      <c r="M67" s="85">
        <f t="shared" si="16"/>
        <v>0</v>
      </c>
      <c r="N67" s="85"/>
      <c r="O67" s="38">
        <f t="shared" si="17"/>
        <v>0</v>
      </c>
      <c r="P67" s="86"/>
    </row>
    <row r="68" spans="1:16" s="12" customFormat="1" ht="57.75" hidden="1" customHeight="1">
      <c r="A68" s="81">
        <v>1</v>
      </c>
      <c r="B68" s="478" t="s">
        <v>41</v>
      </c>
      <c r="C68" s="478"/>
      <c r="D68" s="478"/>
      <c r="E68" s="478"/>
      <c r="F68" s="82" t="str">
        <f t="shared" si="18"/>
        <v>LIME</v>
      </c>
      <c r="G68" s="112"/>
      <c r="H68" s="482" t="str">
        <f>$D$33</f>
        <v>LIME</v>
      </c>
      <c r="I68" s="481" t="str">
        <f t="shared" si="15"/>
        <v>BLACK</v>
      </c>
      <c r="J68" s="83" t="s">
        <v>29</v>
      </c>
      <c r="K68" s="83">
        <f>$P$35</f>
        <v>0</v>
      </c>
      <c r="L68" s="154">
        <f>195/5000</f>
        <v>3.9E-2</v>
      </c>
      <c r="M68" s="85">
        <f t="shared" si="16"/>
        <v>0</v>
      </c>
      <c r="N68" s="85"/>
      <c r="O68" s="38">
        <f t="shared" si="17"/>
        <v>0</v>
      </c>
      <c r="P68" s="86"/>
    </row>
    <row r="69" spans="1:16" s="12" customFormat="1" ht="57.75" hidden="1" customHeight="1">
      <c r="A69" s="81">
        <v>2</v>
      </c>
      <c r="B69" s="478" t="s">
        <v>123</v>
      </c>
      <c r="C69" s="478"/>
      <c r="D69" s="478"/>
      <c r="E69" s="478"/>
      <c r="F69" s="484" t="s">
        <v>39</v>
      </c>
      <c r="G69" s="487" t="s">
        <v>131</v>
      </c>
      <c r="H69" s="498" t="str">
        <f t="shared" ref="H69" si="19">$D$18</f>
        <v>BLACK</v>
      </c>
      <c r="I69" s="499" t="str">
        <f t="shared" si="15"/>
        <v>BLACK</v>
      </c>
      <c r="J69" s="83" t="s">
        <v>29</v>
      </c>
      <c r="K69" s="83">
        <f t="shared" ref="K69" si="20">$P$20</f>
        <v>0</v>
      </c>
      <c r="L69" s="140">
        <f>4/4500</f>
        <v>8.8888888888888893E-4</v>
      </c>
      <c r="M69" s="85">
        <f t="shared" si="16"/>
        <v>0</v>
      </c>
      <c r="N69" s="85"/>
      <c r="O69" s="38">
        <f t="shared" si="17"/>
        <v>0</v>
      </c>
      <c r="P69" s="86"/>
    </row>
    <row r="70" spans="1:16" s="12" customFormat="1" ht="84" customHeight="1">
      <c r="A70" s="81">
        <v>2</v>
      </c>
      <c r="B70" s="478" t="s">
        <v>123</v>
      </c>
      <c r="C70" s="478"/>
      <c r="D70" s="478"/>
      <c r="E70" s="478"/>
      <c r="F70" s="496" t="s">
        <v>39</v>
      </c>
      <c r="G70" s="497" t="s">
        <v>131</v>
      </c>
      <c r="H70" s="347" t="str">
        <f t="shared" ref="H70" si="21">$D$23</f>
        <v>GREY HEATHER</v>
      </c>
      <c r="I70" s="347" t="str">
        <f t="shared" si="15"/>
        <v>BLACK</v>
      </c>
      <c r="J70" s="83" t="s">
        <v>29</v>
      </c>
      <c r="K70" s="83">
        <f t="shared" ref="K70" si="22">$P$25</f>
        <v>769</v>
      </c>
      <c r="L70" s="140">
        <f>4/4500</f>
        <v>8.8888888888888893E-4</v>
      </c>
      <c r="M70" s="85">
        <f t="shared" si="16"/>
        <v>0.68355555555555558</v>
      </c>
      <c r="N70" s="85"/>
      <c r="O70" s="38">
        <f t="shared" si="17"/>
        <v>1</v>
      </c>
      <c r="P70" s="86"/>
    </row>
    <row r="71" spans="1:16" s="12" customFormat="1" ht="57.75" hidden="1" customHeight="1">
      <c r="A71" s="81">
        <v>2</v>
      </c>
      <c r="B71" s="478" t="s">
        <v>123</v>
      </c>
      <c r="C71" s="478"/>
      <c r="D71" s="478"/>
      <c r="E71" s="478"/>
      <c r="F71" s="485" t="s">
        <v>39</v>
      </c>
      <c r="G71" s="488" t="s">
        <v>131</v>
      </c>
      <c r="H71" s="494" t="str">
        <f t="shared" ref="H71" si="23">$D$28</f>
        <v>WASHED BURGUNDY</v>
      </c>
      <c r="I71" s="495" t="str">
        <f t="shared" si="15"/>
        <v>BLACK</v>
      </c>
      <c r="J71" s="83" t="s">
        <v>29</v>
      </c>
      <c r="K71" s="83">
        <f t="shared" ref="K71" si="24">$P$30</f>
        <v>0</v>
      </c>
      <c r="L71" s="140">
        <f>4/4500</f>
        <v>8.8888888888888893E-4</v>
      </c>
      <c r="M71" s="85">
        <f t="shared" si="16"/>
        <v>0</v>
      </c>
      <c r="N71" s="85"/>
      <c r="O71" s="38">
        <f t="shared" si="17"/>
        <v>0</v>
      </c>
      <c r="P71" s="86"/>
    </row>
    <row r="72" spans="1:16" s="12" customFormat="1" ht="57.75" hidden="1" customHeight="1">
      <c r="A72" s="81">
        <v>2</v>
      </c>
      <c r="B72" s="478" t="s">
        <v>123</v>
      </c>
      <c r="C72" s="478"/>
      <c r="D72" s="478"/>
      <c r="E72" s="478"/>
      <c r="F72" s="486" t="s">
        <v>39</v>
      </c>
      <c r="G72" s="489" t="s">
        <v>131</v>
      </c>
      <c r="H72" s="482" t="str">
        <f t="shared" ref="H72" si="25">$D$33</f>
        <v>LIME</v>
      </c>
      <c r="I72" s="481" t="str">
        <f t="shared" si="15"/>
        <v>BLACK</v>
      </c>
      <c r="J72" s="83" t="s">
        <v>29</v>
      </c>
      <c r="K72" s="83">
        <f t="shared" ref="K72" si="26">$P$35</f>
        <v>0</v>
      </c>
      <c r="L72" s="140">
        <f>4/4500</f>
        <v>8.8888888888888893E-4</v>
      </c>
      <c r="M72" s="85">
        <f t="shared" si="16"/>
        <v>0</v>
      </c>
      <c r="N72" s="85"/>
      <c r="O72" s="38">
        <f t="shared" si="17"/>
        <v>0</v>
      </c>
      <c r="P72" s="86"/>
    </row>
    <row r="73" spans="1:16" s="12" customFormat="1" ht="57.75" hidden="1" customHeight="1">
      <c r="A73" s="81">
        <v>3</v>
      </c>
      <c r="B73" s="477" t="s">
        <v>151</v>
      </c>
      <c r="C73" s="478"/>
      <c r="D73" s="478"/>
      <c r="E73" s="478"/>
      <c r="F73" s="484" t="s">
        <v>107</v>
      </c>
      <c r="G73" s="487" t="s">
        <v>152</v>
      </c>
      <c r="H73" s="498" t="str">
        <f t="shared" ref="H73" si="27">$D$18</f>
        <v>BLACK</v>
      </c>
      <c r="I73" s="499" t="str">
        <f t="shared" si="15"/>
        <v>BLACK</v>
      </c>
      <c r="J73" s="83" t="s">
        <v>30</v>
      </c>
      <c r="K73" s="83">
        <f t="shared" ref="K73" si="28">$P$20</f>
        <v>0</v>
      </c>
      <c r="L73" s="83">
        <v>1</v>
      </c>
      <c r="M73" s="83">
        <f t="shared" ref="M73:M84" si="29">L73*K73</f>
        <v>0</v>
      </c>
      <c r="N73" s="85"/>
      <c r="O73" s="38">
        <f t="shared" si="17"/>
        <v>0</v>
      </c>
      <c r="P73" s="86"/>
    </row>
    <row r="74" spans="1:16" s="12" customFormat="1" ht="84" customHeight="1">
      <c r="A74" s="81">
        <v>3</v>
      </c>
      <c r="B74" s="477" t="s">
        <v>151</v>
      </c>
      <c r="C74" s="478"/>
      <c r="D74" s="478"/>
      <c r="E74" s="478"/>
      <c r="F74" s="496"/>
      <c r="G74" s="497"/>
      <c r="H74" s="347" t="str">
        <f t="shared" ref="H74" si="30">$D$23</f>
        <v>GREY HEATHER</v>
      </c>
      <c r="I74" s="347" t="str">
        <f t="shared" si="15"/>
        <v>BLACK</v>
      </c>
      <c r="J74" s="83" t="s">
        <v>30</v>
      </c>
      <c r="K74" s="83">
        <f t="shared" ref="K74" si="31">$P$25</f>
        <v>769</v>
      </c>
      <c r="L74" s="83">
        <v>1</v>
      </c>
      <c r="M74" s="83">
        <f t="shared" si="29"/>
        <v>769</v>
      </c>
      <c r="N74" s="85"/>
      <c r="O74" s="38">
        <f t="shared" si="17"/>
        <v>769</v>
      </c>
      <c r="P74" s="86"/>
    </row>
    <row r="75" spans="1:16" s="12" customFormat="1" ht="57.75" hidden="1" customHeight="1">
      <c r="A75" s="81">
        <v>3</v>
      </c>
      <c r="B75" s="477" t="s">
        <v>151</v>
      </c>
      <c r="C75" s="478"/>
      <c r="D75" s="478"/>
      <c r="E75" s="478"/>
      <c r="F75" s="485"/>
      <c r="G75" s="488"/>
      <c r="H75" s="494" t="str">
        <f t="shared" ref="H75" si="32">$D$28</f>
        <v>WASHED BURGUNDY</v>
      </c>
      <c r="I75" s="495" t="str">
        <f t="shared" si="15"/>
        <v>BLACK</v>
      </c>
      <c r="J75" s="83" t="s">
        <v>30</v>
      </c>
      <c r="K75" s="83">
        <f t="shared" ref="K75" si="33">$P$30</f>
        <v>0</v>
      </c>
      <c r="L75" s="83">
        <v>1</v>
      </c>
      <c r="M75" s="83">
        <f t="shared" si="29"/>
        <v>0</v>
      </c>
      <c r="N75" s="85"/>
      <c r="O75" s="38">
        <f t="shared" si="17"/>
        <v>0</v>
      </c>
      <c r="P75" s="86"/>
    </row>
    <row r="76" spans="1:16" s="12" customFormat="1" ht="57.75" hidden="1" customHeight="1">
      <c r="A76" s="81">
        <v>3</v>
      </c>
      <c r="B76" s="477" t="s">
        <v>151</v>
      </c>
      <c r="C76" s="478"/>
      <c r="D76" s="478"/>
      <c r="E76" s="478"/>
      <c r="F76" s="486"/>
      <c r="G76" s="489"/>
      <c r="H76" s="482" t="str">
        <f t="shared" ref="H76" si="34">$D$33</f>
        <v>LIME</v>
      </c>
      <c r="I76" s="481" t="str">
        <f t="shared" si="15"/>
        <v>BLACK</v>
      </c>
      <c r="J76" s="83" t="s">
        <v>30</v>
      </c>
      <c r="K76" s="83">
        <f t="shared" ref="K76" si="35">$P$35</f>
        <v>0</v>
      </c>
      <c r="L76" s="83">
        <v>1</v>
      </c>
      <c r="M76" s="83">
        <f t="shared" si="29"/>
        <v>0</v>
      </c>
      <c r="N76" s="85"/>
      <c r="O76" s="38">
        <f t="shared" si="17"/>
        <v>0</v>
      </c>
      <c r="P76" s="86"/>
    </row>
    <row r="77" spans="1:16" s="12" customFormat="1" ht="57.75" hidden="1" customHeight="1">
      <c r="A77" s="81">
        <v>4</v>
      </c>
      <c r="B77" s="477" t="s">
        <v>85</v>
      </c>
      <c r="C77" s="478"/>
      <c r="D77" s="478"/>
      <c r="E77" s="478"/>
      <c r="F77" s="484" t="s">
        <v>107</v>
      </c>
      <c r="G77" s="487" t="s">
        <v>86</v>
      </c>
      <c r="H77" s="498" t="str">
        <f t="shared" ref="H77" si="36">$D$18</f>
        <v>BLACK</v>
      </c>
      <c r="I77" s="499" t="str">
        <f t="shared" si="15"/>
        <v>BLACK</v>
      </c>
      <c r="J77" s="83" t="s">
        <v>30</v>
      </c>
      <c r="K77" s="83">
        <f t="shared" ref="K77" si="37">$P$20</f>
        <v>0</v>
      </c>
      <c r="L77" s="83">
        <v>1</v>
      </c>
      <c r="M77" s="83">
        <f t="shared" si="29"/>
        <v>0</v>
      </c>
      <c r="N77" s="85"/>
      <c r="O77" s="38">
        <f t="shared" si="17"/>
        <v>0</v>
      </c>
      <c r="P77" s="86"/>
    </row>
    <row r="78" spans="1:16" s="12" customFormat="1" ht="84" customHeight="1">
      <c r="A78" s="81">
        <v>4</v>
      </c>
      <c r="B78" s="477" t="s">
        <v>85</v>
      </c>
      <c r="C78" s="478"/>
      <c r="D78" s="478"/>
      <c r="E78" s="478"/>
      <c r="F78" s="496"/>
      <c r="G78" s="497"/>
      <c r="H78" s="347" t="str">
        <f t="shared" ref="H78" si="38">$D$23</f>
        <v>GREY HEATHER</v>
      </c>
      <c r="I78" s="347" t="str">
        <f t="shared" si="15"/>
        <v>BLACK</v>
      </c>
      <c r="J78" s="83" t="s">
        <v>30</v>
      </c>
      <c r="K78" s="83">
        <f t="shared" ref="K78" si="39">$P$25</f>
        <v>769</v>
      </c>
      <c r="L78" s="83">
        <v>1</v>
      </c>
      <c r="M78" s="83">
        <f t="shared" si="29"/>
        <v>769</v>
      </c>
      <c r="N78" s="85"/>
      <c r="O78" s="38">
        <f t="shared" si="17"/>
        <v>769</v>
      </c>
      <c r="P78" s="86"/>
    </row>
    <row r="79" spans="1:16" s="12" customFormat="1" ht="57.75" hidden="1" customHeight="1">
      <c r="A79" s="81">
        <v>4</v>
      </c>
      <c r="B79" s="477" t="s">
        <v>85</v>
      </c>
      <c r="C79" s="478"/>
      <c r="D79" s="478"/>
      <c r="E79" s="478"/>
      <c r="F79" s="485"/>
      <c r="G79" s="488"/>
      <c r="H79" s="494" t="str">
        <f t="shared" ref="H79" si="40">$D$28</f>
        <v>WASHED BURGUNDY</v>
      </c>
      <c r="I79" s="495" t="str">
        <f t="shared" si="15"/>
        <v>BLACK</v>
      </c>
      <c r="J79" s="83" t="s">
        <v>30</v>
      </c>
      <c r="K79" s="83">
        <f t="shared" ref="K79" si="41">$P$30</f>
        <v>0</v>
      </c>
      <c r="L79" s="83">
        <v>1</v>
      </c>
      <c r="M79" s="83">
        <f t="shared" si="29"/>
        <v>0</v>
      </c>
      <c r="N79" s="85"/>
      <c r="O79" s="38">
        <f t="shared" si="17"/>
        <v>0</v>
      </c>
      <c r="P79" s="86"/>
    </row>
    <row r="80" spans="1:16" s="12" customFormat="1" ht="57.75" hidden="1" customHeight="1">
      <c r="A80" s="81">
        <v>4</v>
      </c>
      <c r="B80" s="477" t="s">
        <v>85</v>
      </c>
      <c r="C80" s="478"/>
      <c r="D80" s="478"/>
      <c r="E80" s="478"/>
      <c r="F80" s="486"/>
      <c r="G80" s="489"/>
      <c r="H80" s="482" t="str">
        <f t="shared" ref="H80" si="42">$D$33</f>
        <v>LIME</v>
      </c>
      <c r="I80" s="481" t="str">
        <f t="shared" si="15"/>
        <v>BLACK</v>
      </c>
      <c r="J80" s="83" t="s">
        <v>30</v>
      </c>
      <c r="K80" s="83">
        <f t="shared" ref="K80" si="43">$P$35</f>
        <v>0</v>
      </c>
      <c r="L80" s="83">
        <v>1</v>
      </c>
      <c r="M80" s="83">
        <f t="shared" si="29"/>
        <v>0</v>
      </c>
      <c r="N80" s="85"/>
      <c r="O80" s="38">
        <f t="shared" si="17"/>
        <v>0</v>
      </c>
      <c r="P80" s="86"/>
    </row>
    <row r="81" spans="1:16" s="12" customFormat="1" ht="57.75" hidden="1" customHeight="1">
      <c r="A81" s="81">
        <v>5</v>
      </c>
      <c r="B81" s="477" t="s">
        <v>114</v>
      </c>
      <c r="C81" s="478"/>
      <c r="D81" s="478"/>
      <c r="E81" s="478"/>
      <c r="F81" s="484" t="s">
        <v>89</v>
      </c>
      <c r="G81" s="487"/>
      <c r="H81" s="498" t="str">
        <f t="shared" ref="H81" si="44">$D$18</f>
        <v>BLACK</v>
      </c>
      <c r="I81" s="499" t="str">
        <f t="shared" si="15"/>
        <v>BLACK</v>
      </c>
      <c r="J81" s="83" t="s">
        <v>30</v>
      </c>
      <c r="K81" s="83">
        <f t="shared" ref="K81" si="45">$P$20</f>
        <v>0</v>
      </c>
      <c r="L81" s="83">
        <v>1</v>
      </c>
      <c r="M81" s="83">
        <f t="shared" si="29"/>
        <v>0</v>
      </c>
      <c r="N81" s="85"/>
      <c r="O81" s="38">
        <f t="shared" si="17"/>
        <v>0</v>
      </c>
      <c r="P81" s="86"/>
    </row>
    <row r="82" spans="1:16" s="12" customFormat="1" ht="84" customHeight="1">
      <c r="A82" s="81">
        <v>5</v>
      </c>
      <c r="B82" s="477" t="s">
        <v>114</v>
      </c>
      <c r="C82" s="478"/>
      <c r="D82" s="478"/>
      <c r="E82" s="478"/>
      <c r="F82" s="496"/>
      <c r="G82" s="497"/>
      <c r="H82" s="347" t="str">
        <f t="shared" ref="H82" si="46">$D$23</f>
        <v>GREY HEATHER</v>
      </c>
      <c r="I82" s="347" t="str">
        <f t="shared" si="15"/>
        <v>BLACK</v>
      </c>
      <c r="J82" s="83" t="s">
        <v>30</v>
      </c>
      <c r="K82" s="83">
        <f t="shared" ref="K82" si="47">$P$25</f>
        <v>769</v>
      </c>
      <c r="L82" s="83">
        <v>1</v>
      </c>
      <c r="M82" s="83">
        <f t="shared" si="29"/>
        <v>769</v>
      </c>
      <c r="N82" s="85"/>
      <c r="O82" s="38">
        <f t="shared" si="17"/>
        <v>769</v>
      </c>
      <c r="P82" s="86" t="s">
        <v>170</v>
      </c>
    </row>
    <row r="83" spans="1:16" s="12" customFormat="1" ht="57.75" hidden="1" customHeight="1">
      <c r="A83" s="81">
        <v>5</v>
      </c>
      <c r="B83" s="477" t="s">
        <v>114</v>
      </c>
      <c r="C83" s="478"/>
      <c r="D83" s="478"/>
      <c r="E83" s="478"/>
      <c r="F83" s="485"/>
      <c r="G83" s="488"/>
      <c r="H83" s="494" t="str">
        <f t="shared" ref="H83" si="48">$D$28</f>
        <v>WASHED BURGUNDY</v>
      </c>
      <c r="I83" s="495" t="str">
        <f t="shared" si="15"/>
        <v>BLACK</v>
      </c>
      <c r="J83" s="83" t="s">
        <v>30</v>
      </c>
      <c r="K83" s="83">
        <f t="shared" ref="K83" si="49">$P$30</f>
        <v>0</v>
      </c>
      <c r="L83" s="83">
        <v>1</v>
      </c>
      <c r="M83" s="83">
        <f t="shared" si="29"/>
        <v>0</v>
      </c>
      <c r="N83" s="85"/>
      <c r="O83" s="38">
        <f t="shared" si="17"/>
        <v>0</v>
      </c>
      <c r="P83" s="86"/>
    </row>
    <row r="84" spans="1:16" s="12" customFormat="1" ht="57.75" hidden="1" customHeight="1">
      <c r="A84" s="81">
        <v>5</v>
      </c>
      <c r="B84" s="477" t="s">
        <v>114</v>
      </c>
      <c r="C84" s="478"/>
      <c r="D84" s="478"/>
      <c r="E84" s="478"/>
      <c r="F84" s="486"/>
      <c r="G84" s="489"/>
      <c r="H84" s="482" t="str">
        <f t="shared" ref="H84" si="50">$D$33</f>
        <v>LIME</v>
      </c>
      <c r="I84" s="481" t="str">
        <f t="shared" si="15"/>
        <v>BLACK</v>
      </c>
      <c r="J84" s="83" t="s">
        <v>30</v>
      </c>
      <c r="K84" s="83">
        <f t="shared" ref="K84" si="51">$P$35</f>
        <v>0</v>
      </c>
      <c r="L84" s="83">
        <v>1</v>
      </c>
      <c r="M84" s="83">
        <f t="shared" si="29"/>
        <v>0</v>
      </c>
      <c r="N84" s="85"/>
      <c r="O84" s="38">
        <f t="shared" si="17"/>
        <v>0</v>
      </c>
      <c r="P84" s="86"/>
    </row>
    <row r="85" spans="1:16" s="12" customFormat="1" ht="57.75" hidden="1" customHeight="1">
      <c r="A85" s="81">
        <v>6</v>
      </c>
      <c r="B85" s="478" t="s">
        <v>87</v>
      </c>
      <c r="C85" s="478"/>
      <c r="D85" s="478"/>
      <c r="E85" s="478"/>
      <c r="F85" s="484" t="s">
        <v>108</v>
      </c>
      <c r="G85" s="487" t="s">
        <v>88</v>
      </c>
      <c r="H85" s="498" t="str">
        <f t="shared" ref="H85" si="52">$D$18</f>
        <v>BLACK</v>
      </c>
      <c r="I85" s="499" t="str">
        <f t="shared" si="15"/>
        <v>BLACK</v>
      </c>
      <c r="J85" s="83" t="s">
        <v>30</v>
      </c>
      <c r="K85" s="83">
        <f t="shared" ref="K85" si="53">$P$20</f>
        <v>0</v>
      </c>
      <c r="L85" s="83">
        <v>1</v>
      </c>
      <c r="M85" s="85">
        <f t="shared" ref="M85:M88" si="54">K85*L85</f>
        <v>0</v>
      </c>
      <c r="N85" s="85"/>
      <c r="O85" s="38">
        <f t="shared" si="17"/>
        <v>0</v>
      </c>
      <c r="P85" s="86"/>
    </row>
    <row r="86" spans="1:16" s="12" customFormat="1" ht="95.25" customHeight="1">
      <c r="A86" s="81">
        <v>6</v>
      </c>
      <c r="B86" s="478" t="s">
        <v>87</v>
      </c>
      <c r="C86" s="478"/>
      <c r="D86" s="478"/>
      <c r="E86" s="478"/>
      <c r="F86" s="496"/>
      <c r="G86" s="497"/>
      <c r="H86" s="347" t="str">
        <f t="shared" ref="H86" si="55">$D$23</f>
        <v>GREY HEATHER</v>
      </c>
      <c r="I86" s="347" t="str">
        <f t="shared" si="15"/>
        <v>BLACK</v>
      </c>
      <c r="J86" s="83" t="s">
        <v>30</v>
      </c>
      <c r="K86" s="83">
        <f t="shared" ref="K86" si="56">$P$25</f>
        <v>769</v>
      </c>
      <c r="L86" s="83">
        <v>1</v>
      </c>
      <c r="M86" s="85">
        <f t="shared" si="54"/>
        <v>769</v>
      </c>
      <c r="N86" s="85"/>
      <c r="O86" s="38">
        <f t="shared" si="17"/>
        <v>769</v>
      </c>
      <c r="P86" s="86"/>
    </row>
    <row r="87" spans="1:16" s="12" customFormat="1" ht="28" hidden="1">
      <c r="A87" s="81">
        <v>6</v>
      </c>
      <c r="B87" s="478" t="s">
        <v>87</v>
      </c>
      <c r="C87" s="478"/>
      <c r="D87" s="478"/>
      <c r="E87" s="478"/>
      <c r="F87" s="485"/>
      <c r="G87" s="488"/>
      <c r="H87" s="494" t="str">
        <f t="shared" ref="H87" si="57">$D$28</f>
        <v>WASHED BURGUNDY</v>
      </c>
      <c r="I87" s="495" t="str">
        <f t="shared" si="15"/>
        <v>BLACK</v>
      </c>
      <c r="J87" s="83" t="s">
        <v>30</v>
      </c>
      <c r="K87" s="83">
        <f t="shared" ref="K87" si="58">$P$30</f>
        <v>0</v>
      </c>
      <c r="L87" s="83">
        <v>1</v>
      </c>
      <c r="M87" s="85">
        <f t="shared" si="54"/>
        <v>0</v>
      </c>
      <c r="N87" s="85"/>
      <c r="O87" s="38">
        <f t="shared" si="17"/>
        <v>0</v>
      </c>
      <c r="P87" s="86"/>
    </row>
    <row r="88" spans="1:16" s="12" customFormat="1" ht="28" hidden="1">
      <c r="A88" s="81">
        <v>6</v>
      </c>
      <c r="B88" s="478" t="s">
        <v>87</v>
      </c>
      <c r="C88" s="478"/>
      <c r="D88" s="478"/>
      <c r="E88" s="478"/>
      <c r="F88" s="486"/>
      <c r="G88" s="489"/>
      <c r="H88" s="482" t="str">
        <f t="shared" ref="H88" si="59">$D$33</f>
        <v>LIME</v>
      </c>
      <c r="I88" s="481" t="str">
        <f t="shared" si="15"/>
        <v>BLACK</v>
      </c>
      <c r="J88" s="83" t="s">
        <v>30</v>
      </c>
      <c r="K88" s="83">
        <f t="shared" ref="K88" si="60">$P$35</f>
        <v>0</v>
      </c>
      <c r="L88" s="83">
        <v>1</v>
      </c>
      <c r="M88" s="85">
        <f t="shared" si="54"/>
        <v>0</v>
      </c>
      <c r="N88" s="85"/>
      <c r="O88" s="38">
        <f t="shared" si="17"/>
        <v>0</v>
      </c>
      <c r="P88" s="86"/>
    </row>
    <row r="89" spans="1:16" s="34" customFormat="1" ht="28.5" thickBot="1">
      <c r="B89" s="80" t="s">
        <v>65</v>
      </c>
      <c r="C89" s="35"/>
      <c r="D89" s="35"/>
      <c r="E89" s="35"/>
      <c r="F89" s="39"/>
      <c r="G89" s="40"/>
      <c r="H89" s="39"/>
      <c r="I89" s="39"/>
      <c r="J89" s="39"/>
      <c r="K89" s="39"/>
      <c r="L89" s="39"/>
      <c r="M89" s="39"/>
      <c r="N89" s="39"/>
      <c r="O89" s="39"/>
      <c r="P89" s="41"/>
    </row>
    <row r="90" spans="1:16" s="51" customFormat="1" ht="80">
      <c r="A90" s="388" t="s">
        <v>22</v>
      </c>
      <c r="B90" s="490"/>
      <c r="C90" s="490"/>
      <c r="D90" s="490"/>
      <c r="E90" s="491"/>
      <c r="F90" s="72" t="s">
        <v>47</v>
      </c>
      <c r="G90" s="72" t="s">
        <v>23</v>
      </c>
      <c r="H90" s="492" t="s">
        <v>42</v>
      </c>
      <c r="I90" s="493"/>
      <c r="J90" s="73" t="s">
        <v>18</v>
      </c>
      <c r="K90" s="72" t="s">
        <v>48</v>
      </c>
      <c r="L90" s="72" t="s">
        <v>24</v>
      </c>
      <c r="M90" s="74" t="s">
        <v>25</v>
      </c>
      <c r="N90" s="74" t="s">
        <v>26</v>
      </c>
      <c r="O90" s="74" t="s">
        <v>27</v>
      </c>
      <c r="P90" s="74" t="s">
        <v>28</v>
      </c>
    </row>
    <row r="91" spans="1:16" s="43" customFormat="1" ht="28" hidden="1">
      <c r="A91" s="81">
        <v>1</v>
      </c>
      <c r="B91" s="477" t="s">
        <v>132</v>
      </c>
      <c r="C91" s="478"/>
      <c r="D91" s="478"/>
      <c r="E91" s="478"/>
      <c r="F91" s="484" t="s">
        <v>89</v>
      </c>
      <c r="G91" s="487" t="s">
        <v>118</v>
      </c>
      <c r="H91" s="482" t="str">
        <f t="shared" ref="H91" si="61">$D$18</f>
        <v>BLACK</v>
      </c>
      <c r="I91" s="481" t="str">
        <f t="shared" ref="I91:I126" si="62">$E$47</f>
        <v>BLACK</v>
      </c>
      <c r="J91" s="83" t="s">
        <v>90</v>
      </c>
      <c r="K91" s="83">
        <f t="shared" ref="K91:K123" si="63">$P$20</f>
        <v>0</v>
      </c>
      <c r="L91" s="83">
        <v>2</v>
      </c>
      <c r="M91" s="83">
        <f t="shared" ref="M91:M118" si="64">K91*L91</f>
        <v>0</v>
      </c>
      <c r="N91" s="85"/>
      <c r="O91" s="38">
        <f t="shared" ref="O91:O131" si="65">ROUNDUP(N91+M91,0)</f>
        <v>0</v>
      </c>
      <c r="P91" s="87"/>
    </row>
    <row r="92" spans="1:16" s="43" customFormat="1" ht="98.25" customHeight="1">
      <c r="A92" s="81">
        <v>1</v>
      </c>
      <c r="B92" s="477" t="s">
        <v>132</v>
      </c>
      <c r="C92" s="478"/>
      <c r="D92" s="478"/>
      <c r="E92" s="478"/>
      <c r="F92" s="485"/>
      <c r="G92" s="488"/>
      <c r="H92" s="482" t="str">
        <f t="shared" ref="H92" si="66">$D$23</f>
        <v>GREY HEATHER</v>
      </c>
      <c r="I92" s="481" t="str">
        <f t="shared" si="62"/>
        <v>BLACK</v>
      </c>
      <c r="J92" s="83" t="s">
        <v>90</v>
      </c>
      <c r="K92" s="83">
        <f t="shared" ref="K92:K124" si="67">$P$25</f>
        <v>769</v>
      </c>
      <c r="L92" s="83">
        <v>2</v>
      </c>
      <c r="M92" s="83">
        <f t="shared" si="64"/>
        <v>1538</v>
      </c>
      <c r="N92" s="85"/>
      <c r="O92" s="38">
        <f t="shared" si="65"/>
        <v>1538</v>
      </c>
      <c r="P92" s="87" t="s">
        <v>175</v>
      </c>
    </row>
    <row r="93" spans="1:16" s="43" customFormat="1" ht="28" hidden="1">
      <c r="A93" s="81">
        <v>1</v>
      </c>
      <c r="B93" s="477" t="s">
        <v>132</v>
      </c>
      <c r="C93" s="478"/>
      <c r="D93" s="478"/>
      <c r="E93" s="478"/>
      <c r="F93" s="485"/>
      <c r="G93" s="488"/>
      <c r="H93" s="482" t="str">
        <f t="shared" ref="H93" si="68">$D$28</f>
        <v>WASHED BURGUNDY</v>
      </c>
      <c r="I93" s="481" t="str">
        <f t="shared" si="62"/>
        <v>BLACK</v>
      </c>
      <c r="J93" s="83" t="s">
        <v>90</v>
      </c>
      <c r="K93" s="83">
        <f t="shared" ref="K93" si="69">$P$30</f>
        <v>0</v>
      </c>
      <c r="L93" s="83">
        <v>2</v>
      </c>
      <c r="M93" s="83">
        <f t="shared" si="64"/>
        <v>0</v>
      </c>
      <c r="N93" s="85"/>
      <c r="O93" s="38">
        <f t="shared" si="65"/>
        <v>0</v>
      </c>
      <c r="P93" s="87"/>
    </row>
    <row r="94" spans="1:16" s="43" customFormat="1" ht="28" hidden="1">
      <c r="A94" s="81">
        <v>1</v>
      </c>
      <c r="B94" s="477" t="s">
        <v>132</v>
      </c>
      <c r="C94" s="478"/>
      <c r="D94" s="478"/>
      <c r="E94" s="478"/>
      <c r="F94" s="486"/>
      <c r="G94" s="489"/>
      <c r="H94" s="482" t="str">
        <f t="shared" ref="H94" si="70">$D$33</f>
        <v>LIME</v>
      </c>
      <c r="I94" s="481" t="str">
        <f t="shared" si="62"/>
        <v>BLACK</v>
      </c>
      <c r="J94" s="83" t="s">
        <v>90</v>
      </c>
      <c r="K94" s="83">
        <f t="shared" ref="K94" si="71">$P$35</f>
        <v>0</v>
      </c>
      <c r="L94" s="83">
        <v>2</v>
      </c>
      <c r="M94" s="83">
        <f t="shared" si="64"/>
        <v>0</v>
      </c>
      <c r="N94" s="85"/>
      <c r="O94" s="38">
        <f t="shared" si="65"/>
        <v>0</v>
      </c>
      <c r="P94" s="87"/>
    </row>
    <row r="95" spans="1:16" s="43" customFormat="1" ht="28" hidden="1">
      <c r="A95" s="81">
        <v>2</v>
      </c>
      <c r="B95" s="454" t="s">
        <v>133</v>
      </c>
      <c r="C95" s="483"/>
      <c r="D95" s="483"/>
      <c r="E95" s="455"/>
      <c r="F95" s="484" t="s">
        <v>89</v>
      </c>
      <c r="G95" s="487" t="s">
        <v>118</v>
      </c>
      <c r="H95" s="482" t="str">
        <f t="shared" ref="H95:H123" si="72">$D$18</f>
        <v>BLACK</v>
      </c>
      <c r="I95" s="481" t="str">
        <f t="shared" si="62"/>
        <v>BLACK</v>
      </c>
      <c r="J95" s="83" t="s">
        <v>90</v>
      </c>
      <c r="K95" s="83">
        <f t="shared" si="63"/>
        <v>0</v>
      </c>
      <c r="L95" s="84">
        <f>L107*2</f>
        <v>0.08</v>
      </c>
      <c r="M95" s="83">
        <f t="shared" si="64"/>
        <v>0</v>
      </c>
      <c r="N95" s="85"/>
      <c r="O95" s="38">
        <f t="shared" si="65"/>
        <v>0</v>
      </c>
      <c r="P95" s="87"/>
    </row>
    <row r="96" spans="1:16" s="43" customFormat="1" ht="98.25" customHeight="1">
      <c r="A96" s="81">
        <v>2</v>
      </c>
      <c r="B96" s="454" t="s">
        <v>133</v>
      </c>
      <c r="C96" s="483"/>
      <c r="D96" s="483"/>
      <c r="E96" s="455"/>
      <c r="F96" s="485"/>
      <c r="G96" s="488"/>
      <c r="H96" s="482" t="str">
        <f t="shared" ref="H96:H124" si="73">$D$23</f>
        <v>GREY HEATHER</v>
      </c>
      <c r="I96" s="481" t="str">
        <f t="shared" si="62"/>
        <v>BLACK</v>
      </c>
      <c r="J96" s="83" t="s">
        <v>90</v>
      </c>
      <c r="K96" s="83">
        <f t="shared" si="67"/>
        <v>769</v>
      </c>
      <c r="L96" s="84">
        <f>L108*2</f>
        <v>0.08</v>
      </c>
      <c r="M96" s="83">
        <f t="shared" si="64"/>
        <v>61.52</v>
      </c>
      <c r="N96" s="85"/>
      <c r="O96" s="38">
        <f t="shared" si="65"/>
        <v>62</v>
      </c>
      <c r="P96" s="87" t="s">
        <v>175</v>
      </c>
    </row>
    <row r="97" spans="1:16" s="43" customFormat="1" ht="28" hidden="1">
      <c r="A97" s="81">
        <v>2</v>
      </c>
      <c r="B97" s="454" t="s">
        <v>133</v>
      </c>
      <c r="C97" s="483"/>
      <c r="D97" s="483"/>
      <c r="E97" s="455"/>
      <c r="F97" s="485"/>
      <c r="G97" s="488"/>
      <c r="H97" s="482" t="str">
        <f t="shared" ref="H97:H121" si="74">$D$28</f>
        <v>WASHED BURGUNDY</v>
      </c>
      <c r="I97" s="481" t="str">
        <f t="shared" si="62"/>
        <v>BLACK</v>
      </c>
      <c r="J97" s="83" t="s">
        <v>90</v>
      </c>
      <c r="K97" s="83">
        <f t="shared" ref="K97:K125" si="75">$P$30</f>
        <v>0</v>
      </c>
      <c r="L97" s="84">
        <f>L109*2</f>
        <v>0.08</v>
      </c>
      <c r="M97" s="83">
        <f t="shared" si="64"/>
        <v>0</v>
      </c>
      <c r="N97" s="85"/>
      <c r="O97" s="38">
        <f t="shared" si="65"/>
        <v>0</v>
      </c>
      <c r="P97" s="87"/>
    </row>
    <row r="98" spans="1:16" s="43" customFormat="1" ht="28" hidden="1">
      <c r="A98" s="81">
        <v>2</v>
      </c>
      <c r="B98" s="454" t="s">
        <v>133</v>
      </c>
      <c r="C98" s="483"/>
      <c r="D98" s="483"/>
      <c r="E98" s="455"/>
      <c r="F98" s="486"/>
      <c r="G98" s="489"/>
      <c r="H98" s="482" t="str">
        <f t="shared" ref="H98:H122" si="76">$D$33</f>
        <v>LIME</v>
      </c>
      <c r="I98" s="481" t="str">
        <f t="shared" si="62"/>
        <v>BLACK</v>
      </c>
      <c r="J98" s="83" t="s">
        <v>90</v>
      </c>
      <c r="K98" s="83">
        <f t="shared" ref="K98:K126" si="77">$P$35</f>
        <v>0</v>
      </c>
      <c r="L98" s="84">
        <f>L110*2</f>
        <v>0.08</v>
      </c>
      <c r="M98" s="83">
        <f t="shared" si="64"/>
        <v>0</v>
      </c>
      <c r="N98" s="85"/>
      <c r="O98" s="38">
        <f t="shared" si="65"/>
        <v>0</v>
      </c>
      <c r="P98" s="87"/>
    </row>
    <row r="99" spans="1:16" s="43" customFormat="1" ht="28" hidden="1">
      <c r="A99" s="81">
        <v>3</v>
      </c>
      <c r="B99" s="454" t="s">
        <v>153</v>
      </c>
      <c r="C99" s="483"/>
      <c r="D99" s="483"/>
      <c r="E99" s="455"/>
      <c r="F99" s="484" t="s">
        <v>91</v>
      </c>
      <c r="G99" s="487" t="s">
        <v>174</v>
      </c>
      <c r="H99" s="482" t="str">
        <f t="shared" si="72"/>
        <v>BLACK</v>
      </c>
      <c r="I99" s="481" t="str">
        <f t="shared" si="62"/>
        <v>BLACK</v>
      </c>
      <c r="J99" s="83" t="s">
        <v>90</v>
      </c>
      <c r="K99" s="83">
        <f t="shared" si="63"/>
        <v>0</v>
      </c>
      <c r="L99" s="83">
        <v>1</v>
      </c>
      <c r="M99" s="83">
        <f t="shared" si="64"/>
        <v>0</v>
      </c>
      <c r="N99" s="85"/>
      <c r="O99" s="38">
        <f t="shared" si="65"/>
        <v>0</v>
      </c>
      <c r="P99" s="87"/>
    </row>
    <row r="100" spans="1:16" s="43" customFormat="1" ht="98.25" customHeight="1">
      <c r="A100" s="81">
        <v>3</v>
      </c>
      <c r="B100" s="454" t="s">
        <v>153</v>
      </c>
      <c r="C100" s="483"/>
      <c r="D100" s="483"/>
      <c r="E100" s="455"/>
      <c r="F100" s="485"/>
      <c r="G100" s="488"/>
      <c r="H100" s="482" t="str">
        <f t="shared" si="73"/>
        <v>GREY HEATHER</v>
      </c>
      <c r="I100" s="481" t="str">
        <f t="shared" si="62"/>
        <v>BLACK</v>
      </c>
      <c r="J100" s="83" t="s">
        <v>90</v>
      </c>
      <c r="K100" s="83">
        <f t="shared" si="67"/>
        <v>769</v>
      </c>
      <c r="L100" s="83">
        <v>1</v>
      </c>
      <c r="M100" s="83">
        <f t="shared" si="64"/>
        <v>769</v>
      </c>
      <c r="N100" s="85"/>
      <c r="O100" s="38">
        <f t="shared" si="65"/>
        <v>769</v>
      </c>
      <c r="P100" s="87"/>
    </row>
    <row r="101" spans="1:16" s="43" customFormat="1" ht="28" hidden="1">
      <c r="A101" s="81">
        <v>3</v>
      </c>
      <c r="B101" s="454" t="s">
        <v>153</v>
      </c>
      <c r="C101" s="483"/>
      <c r="D101" s="483"/>
      <c r="E101" s="455"/>
      <c r="F101" s="485"/>
      <c r="G101" s="488"/>
      <c r="H101" s="482" t="str">
        <f t="shared" si="74"/>
        <v>WASHED BURGUNDY</v>
      </c>
      <c r="I101" s="481" t="str">
        <f t="shared" si="62"/>
        <v>BLACK</v>
      </c>
      <c r="J101" s="83" t="s">
        <v>90</v>
      </c>
      <c r="K101" s="83">
        <f t="shared" si="75"/>
        <v>0</v>
      </c>
      <c r="L101" s="83">
        <v>1</v>
      </c>
      <c r="M101" s="83">
        <f t="shared" si="64"/>
        <v>0</v>
      </c>
      <c r="N101" s="85"/>
      <c r="O101" s="38">
        <f t="shared" si="65"/>
        <v>0</v>
      </c>
      <c r="P101" s="87"/>
    </row>
    <row r="102" spans="1:16" s="43" customFormat="1" ht="28" hidden="1">
      <c r="A102" s="81">
        <v>3</v>
      </c>
      <c r="B102" s="454" t="s">
        <v>153</v>
      </c>
      <c r="C102" s="483"/>
      <c r="D102" s="483"/>
      <c r="E102" s="455"/>
      <c r="F102" s="486"/>
      <c r="G102" s="489"/>
      <c r="H102" s="482" t="str">
        <f t="shared" si="76"/>
        <v>LIME</v>
      </c>
      <c r="I102" s="481" t="str">
        <f t="shared" si="62"/>
        <v>BLACK</v>
      </c>
      <c r="J102" s="83" t="s">
        <v>90</v>
      </c>
      <c r="K102" s="83">
        <f t="shared" si="77"/>
        <v>0</v>
      </c>
      <c r="L102" s="83">
        <v>1</v>
      </c>
      <c r="M102" s="83">
        <f t="shared" si="64"/>
        <v>0</v>
      </c>
      <c r="N102" s="85"/>
      <c r="O102" s="38">
        <f t="shared" si="65"/>
        <v>0</v>
      </c>
      <c r="P102" s="87"/>
    </row>
    <row r="103" spans="1:16" s="43" customFormat="1" ht="28" hidden="1">
      <c r="A103" s="81">
        <v>4</v>
      </c>
      <c r="B103" s="454" t="s">
        <v>116</v>
      </c>
      <c r="C103" s="483"/>
      <c r="D103" s="483"/>
      <c r="E103" s="455"/>
      <c r="F103" s="82" t="s">
        <v>92</v>
      </c>
      <c r="G103" s="82"/>
      <c r="H103" s="482" t="str">
        <f t="shared" si="72"/>
        <v>BLACK</v>
      </c>
      <c r="I103" s="481" t="str">
        <f t="shared" si="62"/>
        <v>BLACK</v>
      </c>
      <c r="J103" s="83" t="s">
        <v>90</v>
      </c>
      <c r="K103" s="83">
        <f t="shared" si="63"/>
        <v>0</v>
      </c>
      <c r="L103" s="83">
        <v>1</v>
      </c>
      <c r="M103" s="83">
        <f t="shared" si="64"/>
        <v>0</v>
      </c>
      <c r="N103" s="85"/>
      <c r="O103" s="38">
        <f t="shared" si="65"/>
        <v>0</v>
      </c>
      <c r="P103" s="87"/>
    </row>
    <row r="104" spans="1:16" s="43" customFormat="1" ht="63.75" customHeight="1">
      <c r="A104" s="81">
        <v>4</v>
      </c>
      <c r="B104" s="454" t="s">
        <v>116</v>
      </c>
      <c r="C104" s="483"/>
      <c r="D104" s="483"/>
      <c r="E104" s="455"/>
      <c r="F104" s="82" t="s">
        <v>92</v>
      </c>
      <c r="G104" s="82"/>
      <c r="H104" s="482" t="str">
        <f t="shared" si="73"/>
        <v>GREY HEATHER</v>
      </c>
      <c r="I104" s="481" t="str">
        <f t="shared" si="62"/>
        <v>BLACK</v>
      </c>
      <c r="J104" s="83" t="s">
        <v>90</v>
      </c>
      <c r="K104" s="83">
        <f t="shared" si="67"/>
        <v>769</v>
      </c>
      <c r="L104" s="83">
        <v>1</v>
      </c>
      <c r="M104" s="83">
        <f t="shared" si="64"/>
        <v>769</v>
      </c>
      <c r="N104" s="85"/>
      <c r="O104" s="38">
        <f t="shared" si="65"/>
        <v>769</v>
      </c>
      <c r="P104" s="87"/>
    </row>
    <row r="105" spans="1:16" s="43" customFormat="1" ht="28" hidden="1">
      <c r="A105" s="81">
        <v>4</v>
      </c>
      <c r="B105" s="454" t="s">
        <v>116</v>
      </c>
      <c r="C105" s="483"/>
      <c r="D105" s="483"/>
      <c r="E105" s="455"/>
      <c r="F105" s="82" t="s">
        <v>92</v>
      </c>
      <c r="G105" s="82"/>
      <c r="H105" s="482" t="str">
        <f t="shared" si="74"/>
        <v>WASHED BURGUNDY</v>
      </c>
      <c r="I105" s="481" t="str">
        <f t="shared" si="62"/>
        <v>BLACK</v>
      </c>
      <c r="J105" s="83" t="s">
        <v>90</v>
      </c>
      <c r="K105" s="83">
        <f t="shared" si="75"/>
        <v>0</v>
      </c>
      <c r="L105" s="83">
        <v>1</v>
      </c>
      <c r="M105" s="83">
        <f t="shared" si="64"/>
        <v>0</v>
      </c>
      <c r="N105" s="85"/>
      <c r="O105" s="38">
        <f t="shared" si="65"/>
        <v>0</v>
      </c>
      <c r="P105" s="87"/>
    </row>
    <row r="106" spans="1:16" s="43" customFormat="1" ht="28" hidden="1">
      <c r="A106" s="81">
        <v>4</v>
      </c>
      <c r="B106" s="454" t="s">
        <v>116</v>
      </c>
      <c r="C106" s="483"/>
      <c r="D106" s="483"/>
      <c r="E106" s="455"/>
      <c r="F106" s="82" t="s">
        <v>92</v>
      </c>
      <c r="G106" s="82"/>
      <c r="H106" s="482" t="str">
        <f t="shared" si="76"/>
        <v>LIME</v>
      </c>
      <c r="I106" s="481" t="str">
        <f t="shared" si="62"/>
        <v>BLACK</v>
      </c>
      <c r="J106" s="83" t="s">
        <v>90</v>
      </c>
      <c r="K106" s="83">
        <f t="shared" si="77"/>
        <v>0</v>
      </c>
      <c r="L106" s="83">
        <v>1</v>
      </c>
      <c r="M106" s="83">
        <f t="shared" si="64"/>
        <v>0</v>
      </c>
      <c r="N106" s="85"/>
      <c r="O106" s="38">
        <f t="shared" si="65"/>
        <v>0</v>
      </c>
      <c r="P106" s="87"/>
    </row>
    <row r="107" spans="1:16" s="43" customFormat="1" ht="28" hidden="1">
      <c r="A107" s="81">
        <v>5</v>
      </c>
      <c r="B107" s="477" t="s">
        <v>93</v>
      </c>
      <c r="C107" s="478"/>
      <c r="D107" s="478"/>
      <c r="E107" s="478"/>
      <c r="F107" s="82" t="s">
        <v>55</v>
      </c>
      <c r="G107" s="82"/>
      <c r="H107" s="482" t="str">
        <f t="shared" si="72"/>
        <v>BLACK</v>
      </c>
      <c r="I107" s="481" t="str">
        <f t="shared" si="62"/>
        <v>BLACK</v>
      </c>
      <c r="J107" s="83" t="s">
        <v>90</v>
      </c>
      <c r="K107" s="83">
        <f t="shared" si="63"/>
        <v>0</v>
      </c>
      <c r="L107" s="84">
        <f>1/25</f>
        <v>0.04</v>
      </c>
      <c r="M107" s="83">
        <f t="shared" si="64"/>
        <v>0</v>
      </c>
      <c r="N107" s="85"/>
      <c r="O107" s="38">
        <f t="shared" si="65"/>
        <v>0</v>
      </c>
      <c r="P107" s="87"/>
    </row>
    <row r="108" spans="1:16" s="43" customFormat="1" ht="63.75" customHeight="1">
      <c r="A108" s="81">
        <v>5</v>
      </c>
      <c r="B108" s="477" t="s">
        <v>93</v>
      </c>
      <c r="C108" s="478"/>
      <c r="D108" s="478"/>
      <c r="E108" s="478"/>
      <c r="F108" s="82" t="s">
        <v>55</v>
      </c>
      <c r="G108" s="82"/>
      <c r="H108" s="482" t="str">
        <f t="shared" si="73"/>
        <v>GREY HEATHER</v>
      </c>
      <c r="I108" s="481" t="str">
        <f t="shared" si="62"/>
        <v>BLACK</v>
      </c>
      <c r="J108" s="83" t="s">
        <v>90</v>
      </c>
      <c r="K108" s="83">
        <f t="shared" si="67"/>
        <v>769</v>
      </c>
      <c r="L108" s="84">
        <f t="shared" ref="L108:L110" si="78">1/25</f>
        <v>0.04</v>
      </c>
      <c r="M108" s="83">
        <f t="shared" si="64"/>
        <v>30.76</v>
      </c>
      <c r="N108" s="85"/>
      <c r="O108" s="38">
        <f t="shared" si="65"/>
        <v>31</v>
      </c>
      <c r="P108" s="87"/>
    </row>
    <row r="109" spans="1:16" s="43" customFormat="1" ht="28" hidden="1">
      <c r="A109" s="81">
        <v>5</v>
      </c>
      <c r="B109" s="477" t="s">
        <v>93</v>
      </c>
      <c r="C109" s="478"/>
      <c r="D109" s="478"/>
      <c r="E109" s="478"/>
      <c r="F109" s="82" t="s">
        <v>55</v>
      </c>
      <c r="G109" s="82"/>
      <c r="H109" s="482" t="str">
        <f t="shared" si="74"/>
        <v>WASHED BURGUNDY</v>
      </c>
      <c r="I109" s="481" t="str">
        <f t="shared" si="62"/>
        <v>BLACK</v>
      </c>
      <c r="J109" s="83" t="s">
        <v>90</v>
      </c>
      <c r="K109" s="83">
        <f t="shared" si="75"/>
        <v>0</v>
      </c>
      <c r="L109" s="84">
        <f t="shared" si="78"/>
        <v>0.04</v>
      </c>
      <c r="M109" s="83">
        <f t="shared" si="64"/>
        <v>0</v>
      </c>
      <c r="N109" s="85"/>
      <c r="O109" s="38">
        <f t="shared" si="65"/>
        <v>0</v>
      </c>
      <c r="P109" s="87"/>
    </row>
    <row r="110" spans="1:16" s="43" customFormat="1" ht="28" hidden="1">
      <c r="A110" s="81">
        <v>5</v>
      </c>
      <c r="B110" s="477" t="s">
        <v>93</v>
      </c>
      <c r="C110" s="478"/>
      <c r="D110" s="478"/>
      <c r="E110" s="478"/>
      <c r="F110" s="82" t="s">
        <v>55</v>
      </c>
      <c r="G110" s="82"/>
      <c r="H110" s="482" t="str">
        <f t="shared" si="76"/>
        <v>LIME</v>
      </c>
      <c r="I110" s="481" t="str">
        <f t="shared" si="62"/>
        <v>BLACK</v>
      </c>
      <c r="J110" s="83" t="s">
        <v>90</v>
      </c>
      <c r="K110" s="83">
        <f t="shared" si="77"/>
        <v>0</v>
      </c>
      <c r="L110" s="84">
        <f t="shared" si="78"/>
        <v>0.04</v>
      </c>
      <c r="M110" s="83">
        <f t="shared" si="64"/>
        <v>0</v>
      </c>
      <c r="N110" s="85"/>
      <c r="O110" s="38">
        <f t="shared" si="65"/>
        <v>0</v>
      </c>
      <c r="P110" s="87"/>
    </row>
    <row r="111" spans="1:16" s="43" customFormat="1" ht="28" hidden="1">
      <c r="A111" s="81">
        <v>6</v>
      </c>
      <c r="B111" s="477" t="s">
        <v>94</v>
      </c>
      <c r="C111" s="478"/>
      <c r="D111" s="478"/>
      <c r="E111" s="478"/>
      <c r="F111" s="82" t="s">
        <v>55</v>
      </c>
      <c r="G111" s="82"/>
      <c r="H111" s="482" t="str">
        <f t="shared" si="72"/>
        <v>BLACK</v>
      </c>
      <c r="I111" s="481" t="str">
        <f t="shared" si="62"/>
        <v>BLACK</v>
      </c>
      <c r="J111" s="83" t="s">
        <v>90</v>
      </c>
      <c r="K111" s="83">
        <f t="shared" si="63"/>
        <v>0</v>
      </c>
      <c r="L111" s="84">
        <f>L107*2</f>
        <v>0.08</v>
      </c>
      <c r="M111" s="83">
        <f t="shared" si="64"/>
        <v>0</v>
      </c>
      <c r="N111" s="85"/>
      <c r="O111" s="38">
        <f t="shared" si="65"/>
        <v>0</v>
      </c>
      <c r="P111" s="87"/>
    </row>
    <row r="112" spans="1:16" s="43" customFormat="1" ht="63.75" customHeight="1">
      <c r="A112" s="81">
        <v>6</v>
      </c>
      <c r="B112" s="477" t="s">
        <v>94</v>
      </c>
      <c r="C112" s="478"/>
      <c r="D112" s="478"/>
      <c r="E112" s="478"/>
      <c r="F112" s="82" t="s">
        <v>55</v>
      </c>
      <c r="G112" s="82"/>
      <c r="H112" s="482" t="str">
        <f t="shared" si="73"/>
        <v>GREY HEATHER</v>
      </c>
      <c r="I112" s="481" t="str">
        <f t="shared" si="62"/>
        <v>BLACK</v>
      </c>
      <c r="J112" s="83" t="s">
        <v>90</v>
      </c>
      <c r="K112" s="83">
        <f t="shared" si="67"/>
        <v>769</v>
      </c>
      <c r="L112" s="84">
        <f>L108*2</f>
        <v>0.08</v>
      </c>
      <c r="M112" s="83">
        <f t="shared" si="64"/>
        <v>61.52</v>
      </c>
      <c r="N112" s="85"/>
      <c r="O112" s="38">
        <f t="shared" si="65"/>
        <v>62</v>
      </c>
      <c r="P112" s="87"/>
    </row>
    <row r="113" spans="1:16" s="43" customFormat="1" ht="28" hidden="1">
      <c r="A113" s="81">
        <v>6</v>
      </c>
      <c r="B113" s="477" t="s">
        <v>94</v>
      </c>
      <c r="C113" s="478"/>
      <c r="D113" s="478"/>
      <c r="E113" s="478"/>
      <c r="F113" s="82" t="s">
        <v>55</v>
      </c>
      <c r="G113" s="82"/>
      <c r="H113" s="482" t="str">
        <f t="shared" si="74"/>
        <v>WASHED BURGUNDY</v>
      </c>
      <c r="I113" s="481" t="str">
        <f t="shared" si="62"/>
        <v>BLACK</v>
      </c>
      <c r="J113" s="83" t="s">
        <v>90</v>
      </c>
      <c r="K113" s="83">
        <f t="shared" si="75"/>
        <v>0</v>
      </c>
      <c r="L113" s="84">
        <f>L109*2</f>
        <v>0.08</v>
      </c>
      <c r="M113" s="83">
        <f t="shared" si="64"/>
        <v>0</v>
      </c>
      <c r="N113" s="85"/>
      <c r="O113" s="38">
        <f t="shared" si="65"/>
        <v>0</v>
      </c>
      <c r="P113" s="87"/>
    </row>
    <row r="114" spans="1:16" s="43" customFormat="1" ht="28" hidden="1">
      <c r="A114" s="81">
        <v>6</v>
      </c>
      <c r="B114" s="477" t="s">
        <v>94</v>
      </c>
      <c r="C114" s="478"/>
      <c r="D114" s="478"/>
      <c r="E114" s="478"/>
      <c r="F114" s="82" t="s">
        <v>55</v>
      </c>
      <c r="G114" s="82"/>
      <c r="H114" s="482" t="str">
        <f t="shared" si="76"/>
        <v>LIME</v>
      </c>
      <c r="I114" s="481" t="str">
        <f t="shared" si="62"/>
        <v>BLACK</v>
      </c>
      <c r="J114" s="83" t="s">
        <v>90</v>
      </c>
      <c r="K114" s="83">
        <f t="shared" si="77"/>
        <v>0</v>
      </c>
      <c r="L114" s="84">
        <f>L110*2</f>
        <v>0.08</v>
      </c>
      <c r="M114" s="83">
        <f t="shared" si="64"/>
        <v>0</v>
      </c>
      <c r="N114" s="85"/>
      <c r="O114" s="38">
        <f t="shared" si="65"/>
        <v>0</v>
      </c>
      <c r="P114" s="87"/>
    </row>
    <row r="115" spans="1:16" s="43" customFormat="1" ht="28" hidden="1">
      <c r="A115" s="81">
        <v>7</v>
      </c>
      <c r="B115" s="477" t="s">
        <v>95</v>
      </c>
      <c r="C115" s="478"/>
      <c r="D115" s="478"/>
      <c r="E115" s="478"/>
      <c r="F115" s="82" t="s">
        <v>92</v>
      </c>
      <c r="G115" s="82"/>
      <c r="H115" s="482" t="str">
        <f t="shared" si="72"/>
        <v>BLACK</v>
      </c>
      <c r="I115" s="481" t="str">
        <f t="shared" si="62"/>
        <v>BLACK</v>
      </c>
      <c r="J115" s="83" t="s">
        <v>90</v>
      </c>
      <c r="K115" s="83">
        <f t="shared" si="63"/>
        <v>0</v>
      </c>
      <c r="L115" s="84">
        <f>L107</f>
        <v>0.04</v>
      </c>
      <c r="M115" s="83">
        <f t="shared" si="64"/>
        <v>0</v>
      </c>
      <c r="N115" s="85"/>
      <c r="O115" s="38">
        <f t="shared" si="65"/>
        <v>0</v>
      </c>
      <c r="P115" s="87"/>
    </row>
    <row r="116" spans="1:16" s="43" customFormat="1" ht="63.75" customHeight="1">
      <c r="A116" s="81">
        <v>7</v>
      </c>
      <c r="B116" s="477" t="s">
        <v>95</v>
      </c>
      <c r="C116" s="478"/>
      <c r="D116" s="478"/>
      <c r="E116" s="478"/>
      <c r="F116" s="82" t="s">
        <v>92</v>
      </c>
      <c r="G116" s="82"/>
      <c r="H116" s="482" t="str">
        <f t="shared" si="73"/>
        <v>GREY HEATHER</v>
      </c>
      <c r="I116" s="481" t="str">
        <f t="shared" si="62"/>
        <v>BLACK</v>
      </c>
      <c r="J116" s="83" t="s">
        <v>90</v>
      </c>
      <c r="K116" s="83">
        <f t="shared" si="67"/>
        <v>769</v>
      </c>
      <c r="L116" s="84">
        <f>L108</f>
        <v>0.04</v>
      </c>
      <c r="M116" s="83">
        <f t="shared" si="64"/>
        <v>30.76</v>
      </c>
      <c r="N116" s="85"/>
      <c r="O116" s="38">
        <f t="shared" si="65"/>
        <v>31</v>
      </c>
      <c r="P116" s="87"/>
    </row>
    <row r="117" spans="1:16" s="43" customFormat="1" ht="28" hidden="1">
      <c r="A117" s="81">
        <v>7</v>
      </c>
      <c r="B117" s="477" t="s">
        <v>95</v>
      </c>
      <c r="C117" s="478"/>
      <c r="D117" s="478"/>
      <c r="E117" s="478"/>
      <c r="F117" s="82" t="s">
        <v>92</v>
      </c>
      <c r="G117" s="82"/>
      <c r="H117" s="482" t="str">
        <f t="shared" si="74"/>
        <v>WASHED BURGUNDY</v>
      </c>
      <c r="I117" s="481" t="str">
        <f t="shared" si="62"/>
        <v>BLACK</v>
      </c>
      <c r="J117" s="83" t="s">
        <v>90</v>
      </c>
      <c r="K117" s="83">
        <f t="shared" si="75"/>
        <v>0</v>
      </c>
      <c r="L117" s="84">
        <f>L109</f>
        <v>0.04</v>
      </c>
      <c r="M117" s="83">
        <f t="shared" si="64"/>
        <v>0</v>
      </c>
      <c r="N117" s="85"/>
      <c r="O117" s="38">
        <f t="shared" si="65"/>
        <v>0</v>
      </c>
      <c r="P117" s="87"/>
    </row>
    <row r="118" spans="1:16" s="43" customFormat="1" ht="28" hidden="1">
      <c r="A118" s="81">
        <v>7</v>
      </c>
      <c r="B118" s="477" t="s">
        <v>95</v>
      </c>
      <c r="C118" s="478"/>
      <c r="D118" s="478"/>
      <c r="E118" s="478"/>
      <c r="F118" s="82" t="s">
        <v>92</v>
      </c>
      <c r="G118" s="82"/>
      <c r="H118" s="482" t="str">
        <f t="shared" si="76"/>
        <v>LIME</v>
      </c>
      <c r="I118" s="481" t="str">
        <f t="shared" si="62"/>
        <v>BLACK</v>
      </c>
      <c r="J118" s="83" t="s">
        <v>90</v>
      </c>
      <c r="K118" s="83">
        <f t="shared" si="77"/>
        <v>0</v>
      </c>
      <c r="L118" s="84">
        <f>L110</f>
        <v>0.04</v>
      </c>
      <c r="M118" s="83">
        <f t="shared" si="64"/>
        <v>0</v>
      </c>
      <c r="N118" s="85"/>
      <c r="O118" s="38">
        <f t="shared" si="65"/>
        <v>0</v>
      </c>
      <c r="P118" s="87"/>
    </row>
    <row r="119" spans="1:16" s="43" customFormat="1" ht="28" hidden="1">
      <c r="A119" s="81">
        <v>8</v>
      </c>
      <c r="B119" s="454" t="s">
        <v>96</v>
      </c>
      <c r="C119" s="483"/>
      <c r="D119" s="483"/>
      <c r="E119" s="455"/>
      <c r="F119" s="82" t="s">
        <v>38</v>
      </c>
      <c r="G119" s="82"/>
      <c r="H119" s="482" t="str">
        <f t="shared" si="72"/>
        <v>BLACK</v>
      </c>
      <c r="I119" s="481" t="str">
        <f t="shared" si="62"/>
        <v>BLACK</v>
      </c>
      <c r="J119" s="83" t="s">
        <v>90</v>
      </c>
      <c r="K119" s="83">
        <f t="shared" si="63"/>
        <v>0</v>
      </c>
      <c r="L119" s="83">
        <v>1</v>
      </c>
      <c r="M119" s="83">
        <f>K119*L119</f>
        <v>0</v>
      </c>
      <c r="N119" s="85"/>
      <c r="O119" s="38">
        <f t="shared" si="65"/>
        <v>0</v>
      </c>
      <c r="P119" s="87"/>
    </row>
    <row r="120" spans="1:16" s="43" customFormat="1" ht="63.75" customHeight="1">
      <c r="A120" s="81">
        <v>8</v>
      </c>
      <c r="B120" s="477" t="s">
        <v>96</v>
      </c>
      <c r="C120" s="478"/>
      <c r="D120" s="478"/>
      <c r="E120" s="478"/>
      <c r="F120" s="82" t="s">
        <v>38</v>
      </c>
      <c r="G120" s="82"/>
      <c r="H120" s="482" t="str">
        <f t="shared" si="73"/>
        <v>GREY HEATHER</v>
      </c>
      <c r="I120" s="481" t="str">
        <f t="shared" si="62"/>
        <v>BLACK</v>
      </c>
      <c r="J120" s="83" t="s">
        <v>90</v>
      </c>
      <c r="K120" s="83">
        <f t="shared" si="67"/>
        <v>769</v>
      </c>
      <c r="L120" s="83">
        <v>1</v>
      </c>
      <c r="M120" s="83">
        <f t="shared" ref="M120:M131" si="79">K120*L120</f>
        <v>769</v>
      </c>
      <c r="N120" s="85"/>
      <c r="O120" s="38">
        <f t="shared" si="65"/>
        <v>769</v>
      </c>
      <c r="P120" s="87"/>
    </row>
    <row r="121" spans="1:16" s="43" customFormat="1" ht="28" hidden="1">
      <c r="A121" s="81">
        <v>8</v>
      </c>
      <c r="B121" s="477" t="s">
        <v>96</v>
      </c>
      <c r="C121" s="478"/>
      <c r="D121" s="478"/>
      <c r="E121" s="478"/>
      <c r="F121" s="82" t="s">
        <v>38</v>
      </c>
      <c r="G121" s="82"/>
      <c r="H121" s="482" t="str">
        <f t="shared" si="74"/>
        <v>WASHED BURGUNDY</v>
      </c>
      <c r="I121" s="481" t="str">
        <f t="shared" si="62"/>
        <v>BLACK</v>
      </c>
      <c r="J121" s="83" t="s">
        <v>90</v>
      </c>
      <c r="K121" s="83">
        <f t="shared" si="75"/>
        <v>0</v>
      </c>
      <c r="L121" s="83">
        <v>1</v>
      </c>
      <c r="M121" s="83">
        <f t="shared" si="79"/>
        <v>0</v>
      </c>
      <c r="N121" s="85"/>
      <c r="O121" s="38">
        <f t="shared" si="65"/>
        <v>0</v>
      </c>
      <c r="P121" s="87"/>
    </row>
    <row r="122" spans="1:16" s="43" customFormat="1" ht="28" hidden="1">
      <c r="A122" s="81">
        <v>8</v>
      </c>
      <c r="B122" s="477" t="s">
        <v>96</v>
      </c>
      <c r="C122" s="478"/>
      <c r="D122" s="478"/>
      <c r="E122" s="478"/>
      <c r="F122" s="82" t="s">
        <v>38</v>
      </c>
      <c r="G122" s="82"/>
      <c r="H122" s="482" t="str">
        <f t="shared" si="76"/>
        <v>LIME</v>
      </c>
      <c r="I122" s="481" t="str">
        <f t="shared" si="62"/>
        <v>BLACK</v>
      </c>
      <c r="J122" s="83" t="s">
        <v>90</v>
      </c>
      <c r="K122" s="83">
        <f t="shared" si="77"/>
        <v>0</v>
      </c>
      <c r="L122" s="83">
        <v>1</v>
      </c>
      <c r="M122" s="83">
        <f t="shared" si="79"/>
        <v>0</v>
      </c>
      <c r="N122" s="85"/>
      <c r="O122" s="38">
        <f t="shared" si="65"/>
        <v>0</v>
      </c>
      <c r="P122" s="87"/>
    </row>
    <row r="123" spans="1:16" s="43" customFormat="1" ht="28" hidden="1">
      <c r="A123" s="81">
        <v>9</v>
      </c>
      <c r="B123" s="477" t="s">
        <v>97</v>
      </c>
      <c r="C123" s="478"/>
      <c r="D123" s="478"/>
      <c r="E123" s="478"/>
      <c r="F123" s="82" t="s">
        <v>92</v>
      </c>
      <c r="G123" s="82"/>
      <c r="H123" s="482" t="str">
        <f t="shared" si="72"/>
        <v>BLACK</v>
      </c>
      <c r="I123" s="481" t="str">
        <f t="shared" si="62"/>
        <v>BLACK</v>
      </c>
      <c r="J123" s="83" t="s">
        <v>90</v>
      </c>
      <c r="K123" s="83">
        <f t="shared" si="63"/>
        <v>0</v>
      </c>
      <c r="L123" s="83">
        <v>1.1000000000000001</v>
      </c>
      <c r="M123" s="83">
        <f t="shared" si="79"/>
        <v>0</v>
      </c>
      <c r="N123" s="85"/>
      <c r="O123" s="38">
        <f t="shared" si="65"/>
        <v>0</v>
      </c>
      <c r="P123" s="87"/>
    </row>
    <row r="124" spans="1:16" s="43" customFormat="1" ht="63.75" customHeight="1">
      <c r="A124" s="81">
        <v>9</v>
      </c>
      <c r="B124" s="454" t="s">
        <v>97</v>
      </c>
      <c r="C124" s="483"/>
      <c r="D124" s="483"/>
      <c r="E124" s="455"/>
      <c r="F124" s="82" t="s">
        <v>92</v>
      </c>
      <c r="G124" s="82"/>
      <c r="H124" s="482" t="str">
        <f t="shared" si="73"/>
        <v>GREY HEATHER</v>
      </c>
      <c r="I124" s="481" t="str">
        <f t="shared" si="62"/>
        <v>BLACK</v>
      </c>
      <c r="J124" s="83" t="s">
        <v>90</v>
      </c>
      <c r="K124" s="83">
        <f t="shared" si="67"/>
        <v>769</v>
      </c>
      <c r="L124" s="83">
        <v>1.1000000000000001</v>
      </c>
      <c r="M124" s="83">
        <f t="shared" si="79"/>
        <v>845.90000000000009</v>
      </c>
      <c r="N124" s="85"/>
      <c r="O124" s="38">
        <f t="shared" si="65"/>
        <v>846</v>
      </c>
      <c r="P124" s="87"/>
    </row>
    <row r="125" spans="1:16" s="43" customFormat="1" ht="28" hidden="1">
      <c r="A125" s="81">
        <v>9</v>
      </c>
      <c r="B125" s="454" t="s">
        <v>97</v>
      </c>
      <c r="C125" s="483"/>
      <c r="D125" s="483"/>
      <c r="E125" s="455"/>
      <c r="F125" s="82" t="s">
        <v>92</v>
      </c>
      <c r="G125" s="82"/>
      <c r="H125" s="482" t="str">
        <f>$D$28</f>
        <v>WASHED BURGUNDY</v>
      </c>
      <c r="I125" s="481" t="str">
        <f t="shared" si="62"/>
        <v>BLACK</v>
      </c>
      <c r="J125" s="83" t="s">
        <v>90</v>
      </c>
      <c r="K125" s="83">
        <f t="shared" si="75"/>
        <v>0</v>
      </c>
      <c r="L125" s="83">
        <v>1.1000000000000001</v>
      </c>
      <c r="M125" s="83">
        <f t="shared" si="79"/>
        <v>0</v>
      </c>
      <c r="N125" s="85"/>
      <c r="O125" s="38">
        <f t="shared" si="65"/>
        <v>0</v>
      </c>
      <c r="P125" s="87"/>
    </row>
    <row r="126" spans="1:16" s="43" customFormat="1" ht="28" hidden="1">
      <c r="A126" s="81">
        <v>9</v>
      </c>
      <c r="B126" s="454" t="s">
        <v>97</v>
      </c>
      <c r="C126" s="483"/>
      <c r="D126" s="483"/>
      <c r="E126" s="455"/>
      <c r="F126" s="82" t="s">
        <v>92</v>
      </c>
      <c r="G126" s="82"/>
      <c r="H126" s="482" t="str">
        <f>$D$33</f>
        <v>LIME</v>
      </c>
      <c r="I126" s="481" t="str">
        <f t="shared" si="62"/>
        <v>BLACK</v>
      </c>
      <c r="J126" s="83" t="s">
        <v>90</v>
      </c>
      <c r="K126" s="83">
        <f t="shared" si="77"/>
        <v>0</v>
      </c>
      <c r="L126" s="83">
        <v>1.1000000000000001</v>
      </c>
      <c r="M126" s="83">
        <f t="shared" si="79"/>
        <v>0</v>
      </c>
      <c r="N126" s="85"/>
      <c r="O126" s="38">
        <f t="shared" si="65"/>
        <v>0</v>
      </c>
      <c r="P126" s="87"/>
    </row>
    <row r="127" spans="1:16" s="43" customFormat="1" ht="46.5" customHeight="1">
      <c r="A127" s="81">
        <v>10</v>
      </c>
      <c r="B127" s="477" t="s">
        <v>110</v>
      </c>
      <c r="C127" s="478"/>
      <c r="D127" s="478"/>
      <c r="E127" s="478"/>
      <c r="F127" s="479" t="s">
        <v>111</v>
      </c>
      <c r="G127" s="82"/>
      <c r="H127" s="480" t="s">
        <v>134</v>
      </c>
      <c r="I127" s="481"/>
      <c r="J127" s="83" t="s">
        <v>90</v>
      </c>
      <c r="K127" s="83">
        <v>9</v>
      </c>
      <c r="L127" s="84">
        <f>$L$107*2</f>
        <v>0.08</v>
      </c>
      <c r="M127" s="83">
        <f t="shared" si="79"/>
        <v>0.72</v>
      </c>
      <c r="N127" s="85"/>
      <c r="O127" s="38">
        <f t="shared" si="65"/>
        <v>1</v>
      </c>
      <c r="P127" s="87"/>
    </row>
    <row r="128" spans="1:16" s="43" customFormat="1" ht="46.5" customHeight="1">
      <c r="A128" s="81">
        <v>10</v>
      </c>
      <c r="B128" s="477" t="s">
        <v>110</v>
      </c>
      <c r="C128" s="478"/>
      <c r="D128" s="478"/>
      <c r="E128" s="478"/>
      <c r="F128" s="479"/>
      <c r="G128" s="82"/>
      <c r="H128" s="480" t="s">
        <v>135</v>
      </c>
      <c r="I128" s="481"/>
      <c r="J128" s="83" t="s">
        <v>90</v>
      </c>
      <c r="K128" s="83">
        <v>24</v>
      </c>
      <c r="L128" s="84">
        <f t="shared" ref="L128:L131" si="80">$L$107*2</f>
        <v>0.08</v>
      </c>
      <c r="M128" s="83">
        <f t="shared" si="79"/>
        <v>1.92</v>
      </c>
      <c r="N128" s="85"/>
      <c r="O128" s="38">
        <f t="shared" si="65"/>
        <v>2</v>
      </c>
      <c r="P128" s="87"/>
    </row>
    <row r="129" spans="1:16" s="43" customFormat="1" ht="46.5" customHeight="1">
      <c r="A129" s="81">
        <v>10</v>
      </c>
      <c r="B129" s="477" t="s">
        <v>110</v>
      </c>
      <c r="C129" s="478"/>
      <c r="D129" s="478"/>
      <c r="E129" s="478"/>
      <c r="F129" s="479"/>
      <c r="G129" s="82"/>
      <c r="H129" s="480" t="s">
        <v>136</v>
      </c>
      <c r="I129" s="481"/>
      <c r="J129" s="83" t="s">
        <v>90</v>
      </c>
      <c r="K129" s="83">
        <v>12</v>
      </c>
      <c r="L129" s="84">
        <f t="shared" si="80"/>
        <v>0.08</v>
      </c>
      <c r="M129" s="83">
        <f t="shared" si="79"/>
        <v>0.96</v>
      </c>
      <c r="N129" s="85"/>
      <c r="O129" s="38">
        <f t="shared" si="65"/>
        <v>1</v>
      </c>
      <c r="P129" s="87"/>
    </row>
    <row r="130" spans="1:16" s="43" customFormat="1" ht="46.5" customHeight="1">
      <c r="A130" s="81">
        <v>10</v>
      </c>
      <c r="B130" s="477" t="s">
        <v>110</v>
      </c>
      <c r="C130" s="478"/>
      <c r="D130" s="478"/>
      <c r="E130" s="478"/>
      <c r="F130" s="479"/>
      <c r="G130" s="82"/>
      <c r="H130" s="480">
        <v>41</v>
      </c>
      <c r="I130" s="481"/>
      <c r="J130" s="83" t="s">
        <v>90</v>
      </c>
      <c r="K130" s="83">
        <v>30</v>
      </c>
      <c r="L130" s="84">
        <f t="shared" si="80"/>
        <v>0.08</v>
      </c>
      <c r="M130" s="83">
        <f t="shared" si="79"/>
        <v>2.4</v>
      </c>
      <c r="N130" s="85"/>
      <c r="O130" s="38">
        <f t="shared" si="65"/>
        <v>3</v>
      </c>
      <c r="P130" s="87"/>
    </row>
    <row r="131" spans="1:16" s="43" customFormat="1" ht="46.5" customHeight="1">
      <c r="A131" s="81">
        <v>10</v>
      </c>
      <c r="B131" s="477" t="s">
        <v>110</v>
      </c>
      <c r="C131" s="478"/>
      <c r="D131" s="478"/>
      <c r="E131" s="478"/>
      <c r="F131" s="479"/>
      <c r="G131" s="82"/>
      <c r="H131" s="482">
        <v>42</v>
      </c>
      <c r="I131" s="481"/>
      <c r="J131" s="83" t="s">
        <v>90</v>
      </c>
      <c r="K131" s="83">
        <v>67</v>
      </c>
      <c r="L131" s="84">
        <f t="shared" si="80"/>
        <v>0.08</v>
      </c>
      <c r="M131" s="83">
        <f t="shared" si="79"/>
        <v>5.36</v>
      </c>
      <c r="N131" s="85"/>
      <c r="O131" s="38">
        <f t="shared" si="65"/>
        <v>6</v>
      </c>
      <c r="P131" s="87"/>
    </row>
    <row r="132" spans="1:16" s="12" customFormat="1" ht="27.5">
      <c r="B132" s="88"/>
      <c r="C132" s="88"/>
      <c r="G132" s="44"/>
      <c r="N132" s="89"/>
      <c r="O132" s="89"/>
      <c r="P132" s="43"/>
    </row>
    <row r="133" spans="1:16" s="12" customFormat="1" ht="33" customHeight="1">
      <c r="B133" s="75" t="s">
        <v>66</v>
      </c>
      <c r="C133" s="76"/>
      <c r="D133" s="77"/>
      <c r="E133" s="77"/>
      <c r="F133" s="77"/>
      <c r="G133" s="78"/>
      <c r="H133" s="77"/>
      <c r="I133" s="77"/>
      <c r="J133" s="352" t="s">
        <v>31</v>
      </c>
      <c r="K133" s="352"/>
      <c r="L133" s="352"/>
      <c r="M133" s="352"/>
      <c r="N133" s="42"/>
      <c r="O133" s="42"/>
      <c r="P133" s="43"/>
    </row>
    <row r="134" spans="1:16" s="88" customFormat="1" ht="34.5" customHeight="1">
      <c r="A134" s="88">
        <v>1</v>
      </c>
      <c r="B134" s="90" t="s">
        <v>80</v>
      </c>
      <c r="C134" s="99" t="s">
        <v>154</v>
      </c>
      <c r="D134" s="12"/>
      <c r="E134" s="12"/>
      <c r="F134" s="12"/>
      <c r="G134" s="44"/>
      <c r="H134" s="44"/>
      <c r="I134" s="44"/>
      <c r="J134" s="44"/>
      <c r="K134" s="16"/>
      <c r="L134" s="44"/>
      <c r="M134" s="44"/>
      <c r="N134" s="44"/>
      <c r="O134" s="44"/>
      <c r="P134" s="44"/>
    </row>
    <row r="135" spans="1:16" s="12" customFormat="1" ht="34.5" hidden="1" customHeight="1">
      <c r="A135" s="88"/>
      <c r="B135" s="463" t="s">
        <v>49</v>
      </c>
      <c r="C135" s="464"/>
      <c r="D135" s="464"/>
      <c r="E135" s="464"/>
      <c r="F135" s="464"/>
      <c r="G135" s="464"/>
      <c r="H135" s="464"/>
      <c r="I135" s="470"/>
      <c r="J135" s="44"/>
      <c r="K135" s="16"/>
      <c r="L135" s="44"/>
      <c r="M135" s="44"/>
      <c r="N135" s="44"/>
      <c r="O135" s="44"/>
      <c r="P135" s="44"/>
    </row>
    <row r="136" spans="1:16" s="12" customFormat="1" ht="59.25" hidden="1" customHeight="1">
      <c r="A136" s="88"/>
      <c r="B136" s="91" t="s">
        <v>42</v>
      </c>
      <c r="C136" s="141" t="s">
        <v>98</v>
      </c>
      <c r="D136" s="471" t="s">
        <v>99</v>
      </c>
      <c r="E136" s="471"/>
      <c r="F136" s="471" t="s">
        <v>54</v>
      </c>
      <c r="G136" s="471"/>
      <c r="H136" s="471"/>
      <c r="I136" s="471"/>
      <c r="J136" s="44"/>
      <c r="K136" s="44"/>
      <c r="L136" s="44"/>
      <c r="M136" s="44"/>
      <c r="N136" s="44"/>
      <c r="O136" s="44"/>
      <c r="P136" s="44"/>
    </row>
    <row r="137" spans="1:16" s="12" customFormat="1" ht="78.75" hidden="1" customHeight="1">
      <c r="A137" s="88"/>
      <c r="B137" s="92" t="str">
        <f t="shared" ref="B137" si="81">$D$18</f>
        <v>BLACK</v>
      </c>
      <c r="C137" s="472" t="s">
        <v>122</v>
      </c>
      <c r="D137" s="474" t="s">
        <v>124</v>
      </c>
      <c r="E137" s="475"/>
      <c r="F137" s="476" t="s">
        <v>137</v>
      </c>
      <c r="G137" s="476"/>
      <c r="H137" s="476"/>
      <c r="I137" s="476"/>
      <c r="J137" s="44"/>
      <c r="K137" s="44"/>
      <c r="L137" s="44"/>
      <c r="M137" s="44"/>
      <c r="N137" s="44"/>
    </row>
    <row r="138" spans="1:16" s="12" customFormat="1" ht="55" hidden="1">
      <c r="A138" s="88"/>
      <c r="B138" s="92" t="str">
        <f t="shared" ref="B138" si="82">$D$23</f>
        <v>GREY HEATHER</v>
      </c>
      <c r="C138" s="473"/>
      <c r="D138" s="440" t="s">
        <v>125</v>
      </c>
      <c r="E138" s="442"/>
      <c r="F138" s="476" t="s">
        <v>138</v>
      </c>
      <c r="G138" s="476"/>
      <c r="H138" s="476"/>
      <c r="I138" s="476"/>
      <c r="J138" s="44"/>
      <c r="K138" s="44"/>
      <c r="L138" s="44"/>
      <c r="M138" s="44"/>
      <c r="N138" s="44"/>
    </row>
    <row r="139" spans="1:16" s="12" customFormat="1" ht="27.5" hidden="1"/>
    <row r="140" spans="1:16" s="12" customFormat="1" ht="28" hidden="1">
      <c r="A140" s="88"/>
      <c r="B140" s="463"/>
      <c r="C140" s="464"/>
      <c r="D140" s="355"/>
      <c r="E140" s="355"/>
      <c r="F140" s="355"/>
      <c r="G140" s="355"/>
      <c r="H140" s="355"/>
      <c r="I140" s="356"/>
      <c r="J140" s="44"/>
      <c r="K140" s="44"/>
    </row>
    <row r="141" spans="1:16" s="12" customFormat="1" ht="28" hidden="1">
      <c r="A141" s="88"/>
      <c r="B141" s="454"/>
      <c r="C141" s="455"/>
      <c r="D141" s="93" t="s">
        <v>56</v>
      </c>
      <c r="E141" s="93" t="s">
        <v>60</v>
      </c>
      <c r="F141" s="93" t="s">
        <v>10</v>
      </c>
      <c r="G141" s="93" t="s">
        <v>57</v>
      </c>
      <c r="H141" s="93" t="s">
        <v>58</v>
      </c>
      <c r="I141" s="93" t="s">
        <v>59</v>
      </c>
      <c r="J141" s="44"/>
    </row>
    <row r="142" spans="1:16" s="12" customFormat="1" ht="178.5" hidden="1" customHeight="1">
      <c r="A142" s="88"/>
      <c r="B142" s="465" t="s">
        <v>119</v>
      </c>
      <c r="C142" s="465"/>
      <c r="D142" s="100"/>
      <c r="E142" s="100">
        <v>2.2000000000000002</v>
      </c>
      <c r="F142" s="466">
        <v>3</v>
      </c>
      <c r="G142" s="467"/>
      <c r="H142" s="467"/>
      <c r="I142" s="468"/>
      <c r="J142" s="44"/>
    </row>
    <row r="143" spans="1:16" s="12" customFormat="1" ht="12.75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44"/>
      <c r="K143" s="44"/>
      <c r="L143" s="44"/>
      <c r="M143" s="44"/>
      <c r="N143" s="44"/>
      <c r="O143" s="44"/>
      <c r="P143" s="44"/>
    </row>
    <row r="144" spans="1:16" s="88" customFormat="1" ht="28">
      <c r="A144" s="13">
        <v>2</v>
      </c>
      <c r="B144" s="90" t="s">
        <v>81</v>
      </c>
      <c r="C144" s="469" t="s">
        <v>155</v>
      </c>
      <c r="D144" s="469"/>
      <c r="E144" s="469"/>
      <c r="F144" s="469"/>
      <c r="G144" s="44"/>
      <c r="H144" s="44"/>
      <c r="I144" s="44"/>
      <c r="J144" s="44"/>
      <c r="K144" s="16"/>
      <c r="L144" s="44"/>
      <c r="M144" s="44"/>
      <c r="N144" s="44"/>
      <c r="O144" s="44"/>
      <c r="P144" s="44"/>
    </row>
    <row r="145" spans="1:16" s="12" customFormat="1" ht="28">
      <c r="A145" s="88"/>
      <c r="B145" s="463" t="s">
        <v>49</v>
      </c>
      <c r="C145" s="464"/>
      <c r="D145" s="464"/>
      <c r="E145" s="464"/>
      <c r="F145" s="464"/>
      <c r="G145" s="464"/>
      <c r="H145" s="464"/>
      <c r="I145" s="470"/>
      <c r="J145" s="44"/>
      <c r="K145" s="16"/>
      <c r="L145" s="44"/>
      <c r="M145" s="44"/>
      <c r="N145" s="44"/>
      <c r="O145" s="44"/>
      <c r="P145" s="44"/>
    </row>
    <row r="146" spans="1:16" s="12" customFormat="1" ht="63" customHeight="1">
      <c r="A146" s="88"/>
      <c r="B146" s="155" t="s">
        <v>42</v>
      </c>
      <c r="C146" s="156" t="s">
        <v>157</v>
      </c>
      <c r="D146" s="156" t="s">
        <v>158</v>
      </c>
      <c r="E146" s="361" t="s">
        <v>69</v>
      </c>
      <c r="F146" s="362"/>
      <c r="G146" s="362"/>
      <c r="H146" s="362"/>
      <c r="I146" s="363"/>
      <c r="J146" s="44"/>
      <c r="K146" s="44"/>
      <c r="L146" s="44"/>
      <c r="M146" s="44"/>
      <c r="N146" s="44"/>
      <c r="O146" s="44"/>
      <c r="P146" s="44"/>
    </row>
    <row r="147" spans="1:16" s="12" customFormat="1" ht="72" hidden="1" customHeight="1">
      <c r="A147" s="88"/>
      <c r="B147" s="157" t="str">
        <f>$E$47</f>
        <v>BLACK</v>
      </c>
      <c r="C147" s="158" t="s">
        <v>159</v>
      </c>
      <c r="D147" s="158" t="s">
        <v>160</v>
      </c>
      <c r="E147" s="364" t="s">
        <v>161</v>
      </c>
      <c r="F147" s="365"/>
      <c r="G147" s="365"/>
      <c r="H147" s="365"/>
      <c r="I147" s="366"/>
      <c r="J147" s="44"/>
      <c r="K147" s="44"/>
      <c r="L147" s="44"/>
      <c r="M147" s="44"/>
      <c r="N147" s="44"/>
    </row>
    <row r="148" spans="1:16" s="12" customFormat="1" ht="80.25" customHeight="1">
      <c r="A148" s="88"/>
      <c r="B148" s="157" t="str">
        <f>$E$51</f>
        <v>GREY HEATHER</v>
      </c>
      <c r="C148" s="158" t="s">
        <v>159</v>
      </c>
      <c r="D148" s="158" t="s">
        <v>160</v>
      </c>
      <c r="E148" s="364" t="s">
        <v>171</v>
      </c>
      <c r="F148" s="365"/>
      <c r="G148" s="365"/>
      <c r="H148" s="365"/>
      <c r="I148" s="366"/>
      <c r="J148" s="44"/>
      <c r="K148" s="44"/>
      <c r="L148" s="44"/>
      <c r="M148" s="44"/>
      <c r="N148" s="44"/>
    </row>
    <row r="149" spans="1:16" s="12" customFormat="1" ht="78.75" hidden="1" customHeight="1">
      <c r="A149" s="88"/>
      <c r="B149" s="157" t="str">
        <f>$D$28</f>
        <v>WASHED BURGUNDY</v>
      </c>
      <c r="C149" s="158" t="s">
        <v>159</v>
      </c>
      <c r="D149" s="158" t="s">
        <v>160</v>
      </c>
      <c r="E149" s="364" t="s">
        <v>161</v>
      </c>
      <c r="F149" s="365"/>
      <c r="G149" s="365"/>
      <c r="H149" s="365"/>
      <c r="I149" s="366"/>
      <c r="J149" s="44"/>
      <c r="K149" s="44"/>
      <c r="L149" s="44"/>
      <c r="M149" s="44"/>
      <c r="N149" s="44"/>
    </row>
    <row r="150" spans="1:16" s="12" customFormat="1" ht="54" hidden="1" customHeight="1">
      <c r="A150" s="88"/>
      <c r="B150" s="157" t="str">
        <f>$D$33</f>
        <v>LIME</v>
      </c>
      <c r="C150" s="158" t="s">
        <v>159</v>
      </c>
      <c r="D150" s="158" t="s">
        <v>160</v>
      </c>
      <c r="E150" s="364" t="s">
        <v>161</v>
      </c>
      <c r="F150" s="365"/>
      <c r="G150" s="365"/>
      <c r="H150" s="365"/>
      <c r="I150" s="366"/>
      <c r="J150" s="44"/>
      <c r="K150" s="44"/>
      <c r="L150" s="44"/>
      <c r="M150" s="44"/>
      <c r="N150" s="44"/>
    </row>
    <row r="151" spans="1:16" s="12" customFormat="1" ht="28">
      <c r="A151" s="88"/>
      <c r="B151" s="463" t="s">
        <v>70</v>
      </c>
      <c r="C151" s="464"/>
      <c r="D151" s="355"/>
      <c r="E151" s="355"/>
      <c r="F151" s="355"/>
      <c r="G151" s="355"/>
      <c r="H151" s="355"/>
      <c r="I151" s="356"/>
      <c r="J151" s="44"/>
      <c r="K151" s="44"/>
    </row>
    <row r="152" spans="1:16" s="12" customFormat="1" ht="56.25" customHeight="1">
      <c r="A152" s="88"/>
      <c r="B152" s="454"/>
      <c r="C152" s="455"/>
      <c r="D152" s="93" t="s">
        <v>56</v>
      </c>
      <c r="E152" s="93" t="s">
        <v>60</v>
      </c>
      <c r="F152" s="93" t="s">
        <v>10</v>
      </c>
      <c r="G152" s="93" t="s">
        <v>57</v>
      </c>
      <c r="H152" s="93" t="s">
        <v>58</v>
      </c>
      <c r="I152" s="93" t="s">
        <v>59</v>
      </c>
      <c r="J152" s="44"/>
    </row>
    <row r="153" spans="1:16" s="12" customFormat="1" ht="111.75" customHeight="1">
      <c r="A153" s="88"/>
      <c r="B153" s="456" t="s">
        <v>162</v>
      </c>
      <c r="C153" s="457"/>
      <c r="D153" s="194"/>
      <c r="E153" s="196">
        <v>8.25</v>
      </c>
      <c r="F153" s="196">
        <v>8.5</v>
      </c>
      <c r="G153" s="196">
        <v>8.75</v>
      </c>
      <c r="H153" s="196">
        <v>9</v>
      </c>
      <c r="I153" s="196">
        <v>9.25</v>
      </c>
      <c r="J153" s="44"/>
    </row>
    <row r="154" spans="1:16" s="12" customFormat="1" ht="78" customHeight="1">
      <c r="A154" s="88"/>
      <c r="B154" s="458" t="s">
        <v>163</v>
      </c>
      <c r="C154" s="459"/>
      <c r="D154" s="195"/>
      <c r="E154" s="196">
        <v>2.875</v>
      </c>
      <c r="F154" s="196">
        <v>3</v>
      </c>
      <c r="G154" s="196">
        <v>3.125</v>
      </c>
      <c r="H154" s="196">
        <v>3.25</v>
      </c>
      <c r="I154" s="196">
        <v>3.375</v>
      </c>
      <c r="J154" s="44"/>
    </row>
    <row r="155" spans="1:16" s="12" customFormat="1" ht="27.5">
      <c r="A155" s="88"/>
      <c r="B155" s="88"/>
      <c r="C155" s="88"/>
      <c r="D155" s="88"/>
      <c r="E155" s="88"/>
      <c r="F155" s="88"/>
      <c r="G155" s="88"/>
      <c r="H155" s="88"/>
      <c r="I155" s="88"/>
      <c r="J155" s="44"/>
      <c r="K155" s="44"/>
      <c r="L155" s="44"/>
      <c r="M155" s="44"/>
      <c r="N155" s="44"/>
      <c r="O155" s="44"/>
      <c r="P155" s="44"/>
    </row>
    <row r="156" spans="1:16" s="88" customFormat="1" ht="28">
      <c r="A156" s="13">
        <v>3</v>
      </c>
      <c r="B156" s="90" t="s">
        <v>82</v>
      </c>
      <c r="C156" s="15" t="s">
        <v>156</v>
      </c>
      <c r="D156" s="15"/>
      <c r="E156" s="15"/>
      <c r="F156" s="15"/>
      <c r="G156" s="44"/>
      <c r="H156" s="44"/>
      <c r="I156" s="44"/>
      <c r="J156" s="44"/>
      <c r="K156" s="16"/>
      <c r="L156" s="44"/>
      <c r="M156" s="44"/>
      <c r="N156" s="44"/>
      <c r="O156" s="44"/>
      <c r="P156" s="44"/>
    </row>
    <row r="157" spans="1:16" s="12" customFormat="1" ht="60" customHeight="1">
      <c r="A157" s="88"/>
      <c r="B157" s="91" t="s">
        <v>42</v>
      </c>
      <c r="C157" s="460" t="s">
        <v>71</v>
      </c>
      <c r="D157" s="461"/>
      <c r="E157" s="461"/>
      <c r="F157" s="461"/>
      <c r="G157" s="461"/>
      <c r="H157" s="461"/>
      <c r="I157" s="462"/>
      <c r="J157" s="44"/>
      <c r="K157" s="44"/>
      <c r="L157" s="44"/>
      <c r="M157" s="44"/>
      <c r="N157" s="44"/>
      <c r="O157" s="44"/>
      <c r="P157" s="44"/>
    </row>
    <row r="158" spans="1:16" s="12" customFormat="1" ht="69" hidden="1" customHeight="1">
      <c r="A158" s="88"/>
      <c r="B158" s="92" t="str">
        <f t="shared" ref="B158" si="83">$D$18</f>
        <v>BLACK</v>
      </c>
      <c r="C158" s="440" t="s">
        <v>164</v>
      </c>
      <c r="D158" s="441"/>
      <c r="E158" s="441"/>
      <c r="F158" s="441"/>
      <c r="G158" s="441"/>
      <c r="H158" s="441"/>
      <c r="I158" s="442"/>
      <c r="J158" s="44"/>
      <c r="K158" s="44"/>
      <c r="L158" s="44"/>
      <c r="M158" s="44"/>
      <c r="N158" s="44"/>
    </row>
    <row r="159" spans="1:16" s="12" customFormat="1" ht="115.5" customHeight="1">
      <c r="A159" s="88"/>
      <c r="B159" s="92" t="str">
        <f t="shared" ref="B159" si="84">$D$23</f>
        <v>GREY HEATHER</v>
      </c>
      <c r="C159" s="440" t="s">
        <v>165</v>
      </c>
      <c r="D159" s="441"/>
      <c r="E159" s="441"/>
      <c r="F159" s="441"/>
      <c r="G159" s="441"/>
      <c r="H159" s="441"/>
      <c r="I159" s="442"/>
      <c r="J159" s="44"/>
      <c r="K159" s="44"/>
      <c r="L159" s="44"/>
      <c r="M159" s="44"/>
      <c r="N159" s="44"/>
    </row>
    <row r="160" spans="1:16" s="12" customFormat="1" ht="48.75" hidden="1" customHeight="1">
      <c r="A160" s="88"/>
      <c r="B160" s="92" t="s">
        <v>120</v>
      </c>
      <c r="C160" s="443" t="s">
        <v>164</v>
      </c>
      <c r="D160" s="444"/>
      <c r="E160" s="444"/>
      <c r="F160" s="444"/>
      <c r="G160" s="444"/>
      <c r="H160" s="444"/>
      <c r="I160" s="445"/>
      <c r="J160" s="44"/>
      <c r="K160" s="44"/>
      <c r="L160" s="44"/>
      <c r="M160" s="44"/>
      <c r="N160" s="44"/>
    </row>
    <row r="161" spans="1:16" s="12" customFormat="1" ht="48.75" hidden="1" customHeight="1">
      <c r="A161" s="88"/>
      <c r="B161" s="92" t="s">
        <v>84</v>
      </c>
      <c r="C161" s="446"/>
      <c r="D161" s="447"/>
      <c r="E161" s="447"/>
      <c r="F161" s="447"/>
      <c r="G161" s="447"/>
      <c r="H161" s="447"/>
      <c r="I161" s="448"/>
      <c r="J161" s="44"/>
      <c r="K161" s="44"/>
      <c r="L161" s="44"/>
      <c r="M161" s="44"/>
      <c r="N161" s="44"/>
    </row>
    <row r="162" spans="1:16" s="12" customFormat="1" ht="48.75" hidden="1" customHeight="1">
      <c r="A162" s="88"/>
      <c r="B162" s="92" t="s">
        <v>109</v>
      </c>
      <c r="C162" s="449"/>
      <c r="D162" s="450"/>
      <c r="E162" s="450"/>
      <c r="F162" s="450"/>
      <c r="G162" s="450"/>
      <c r="H162" s="450"/>
      <c r="I162" s="451"/>
      <c r="J162" s="44"/>
      <c r="K162" s="44"/>
      <c r="L162" s="44"/>
      <c r="M162" s="44"/>
      <c r="N162" s="44"/>
    </row>
    <row r="163" spans="1:16" s="12" customFormat="1" ht="27.5">
      <c r="A163" s="88"/>
      <c r="B163" s="88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</row>
    <row r="164" spans="1:16" s="12" customFormat="1" ht="29.25" customHeight="1">
      <c r="B164" s="352" t="s">
        <v>78</v>
      </c>
      <c r="C164" s="352"/>
      <c r="D164" s="352"/>
      <c r="E164" s="352"/>
      <c r="G164" s="44"/>
      <c r="M164" s="43"/>
      <c r="N164" s="42"/>
      <c r="O164" s="42"/>
      <c r="P164" s="43"/>
    </row>
    <row r="165" spans="1:16" s="12" customFormat="1" ht="35.25" customHeight="1">
      <c r="A165" s="88">
        <v>1</v>
      </c>
      <c r="B165" s="94" t="s">
        <v>53</v>
      </c>
      <c r="C165" s="88"/>
      <c r="D165" s="88"/>
      <c r="G165" s="44"/>
      <c r="M165" s="43"/>
      <c r="N165" s="42"/>
      <c r="O165" s="42"/>
      <c r="P165" s="43"/>
    </row>
    <row r="166" spans="1:16" s="12" customFormat="1" ht="35.25" customHeight="1">
      <c r="A166" s="88">
        <v>2</v>
      </c>
      <c r="B166" s="94" t="s">
        <v>67</v>
      </c>
      <c r="C166" s="88"/>
      <c r="D166" s="88"/>
      <c r="G166" s="44"/>
      <c r="M166" s="43"/>
      <c r="N166" s="42"/>
      <c r="O166" s="42"/>
      <c r="P166" s="43"/>
    </row>
    <row r="167" spans="1:16" s="12" customFormat="1" ht="35.25" customHeight="1">
      <c r="A167" s="88">
        <v>3</v>
      </c>
      <c r="B167" s="94" t="s">
        <v>68</v>
      </c>
      <c r="C167" s="88"/>
      <c r="D167" s="88"/>
      <c r="G167" s="44"/>
      <c r="M167" s="43"/>
      <c r="N167" s="42"/>
      <c r="O167" s="42"/>
      <c r="P167" s="43"/>
    </row>
    <row r="168" spans="1:16" s="15" customFormat="1" ht="28">
      <c r="A168" s="13"/>
      <c r="B168" s="45" t="s">
        <v>61</v>
      </c>
      <c r="C168" s="46" t="s">
        <v>60</v>
      </c>
      <c r="D168" s="46" t="s">
        <v>10</v>
      </c>
      <c r="E168" s="46" t="s">
        <v>57</v>
      </c>
      <c r="F168" s="46" t="s">
        <v>58</v>
      </c>
      <c r="G168" s="46" t="s">
        <v>59</v>
      </c>
      <c r="H168" s="46" t="s">
        <v>11</v>
      </c>
      <c r="L168" s="47"/>
      <c r="M168" s="48"/>
      <c r="N168" s="48"/>
      <c r="O168" s="47"/>
    </row>
    <row r="169" spans="1:16" s="15" customFormat="1" ht="50.15" customHeight="1">
      <c r="A169" s="13"/>
      <c r="B169" s="45" t="s">
        <v>62</v>
      </c>
      <c r="C169" s="38">
        <f>G42</f>
        <v>133</v>
      </c>
      <c r="D169" s="38">
        <f t="shared" ref="D169:G169" si="85">H42</f>
        <v>268</v>
      </c>
      <c r="E169" s="38">
        <f t="shared" si="85"/>
        <v>248</v>
      </c>
      <c r="F169" s="38">
        <f t="shared" si="85"/>
        <v>105</v>
      </c>
      <c r="G169" s="38">
        <f t="shared" si="85"/>
        <v>15</v>
      </c>
      <c r="H169" s="38">
        <f>SUM(C169:G169)</f>
        <v>769</v>
      </c>
      <c r="L169" s="47"/>
      <c r="M169" s="48"/>
      <c r="N169" s="48"/>
      <c r="O169" s="47"/>
    </row>
    <row r="170" spans="1:16" s="95" customFormat="1" ht="198.75" customHeight="1">
      <c r="A170" s="452"/>
      <c r="B170" s="453"/>
      <c r="C170" s="453"/>
      <c r="D170" s="453"/>
      <c r="E170" s="453"/>
      <c r="F170" s="453"/>
      <c r="G170" s="453"/>
      <c r="H170" s="453"/>
      <c r="I170" s="453"/>
      <c r="J170" s="453"/>
      <c r="K170" s="453"/>
      <c r="L170" s="453"/>
      <c r="M170" s="453"/>
      <c r="N170" s="453"/>
      <c r="O170" s="453"/>
      <c r="P170" s="453"/>
    </row>
    <row r="171" spans="1:16" s="95" customFormat="1" ht="133" customHeight="1">
      <c r="G171" s="96"/>
    </row>
    <row r="172" spans="1:16" s="95" customFormat="1" ht="27.5">
      <c r="G172" s="96"/>
    </row>
    <row r="173" spans="1:16" s="95" customFormat="1" ht="27.5">
      <c r="G173" s="96"/>
    </row>
    <row r="174" spans="1:16" s="95" customFormat="1" ht="27.5">
      <c r="G174" s="96"/>
    </row>
    <row r="175" spans="1:16" s="95" customFormat="1" ht="27.5">
      <c r="G175" s="96"/>
    </row>
    <row r="176" spans="1:16" s="95" customFormat="1" ht="27.5">
      <c r="G176" s="96"/>
    </row>
    <row r="177" spans="7:7" s="95" customFormat="1" ht="27.5">
      <c r="G177" s="96"/>
    </row>
    <row r="178" spans="7:7" s="95" customFormat="1" ht="27.5">
      <c r="G178" s="96"/>
    </row>
    <row r="179" spans="7:7" s="95" customFormat="1" ht="27.5">
      <c r="G179" s="96"/>
    </row>
    <row r="180" spans="7:7" s="95" customFormat="1" ht="27.5">
      <c r="G180" s="96"/>
    </row>
    <row r="181" spans="7:7" s="95" customFormat="1" ht="27.5">
      <c r="G181" s="96"/>
    </row>
    <row r="182" spans="7:7" s="95" customFormat="1" ht="27.5">
      <c r="G182" s="96"/>
    </row>
    <row r="183" spans="7:7" s="95" customFormat="1" ht="27.5">
      <c r="G183" s="96"/>
    </row>
    <row r="184" spans="7:7" s="95" customFormat="1" ht="27.5">
      <c r="G184" s="96"/>
    </row>
    <row r="185" spans="7:7" s="95" customFormat="1" ht="27.5">
      <c r="G185" s="96"/>
    </row>
    <row r="186" spans="7:7" s="95" customFormat="1" ht="27.5">
      <c r="G186" s="96"/>
    </row>
    <row r="187" spans="7:7" s="95" customFormat="1" ht="27.5">
      <c r="G187" s="96"/>
    </row>
    <row r="188" spans="7:7" s="95" customFormat="1" ht="27.5">
      <c r="G188" s="96"/>
    </row>
    <row r="189" spans="7:7" s="95" customFormat="1" ht="27.5">
      <c r="G189" s="96"/>
    </row>
    <row r="190" spans="7:7" s="95" customFormat="1" ht="27.5">
      <c r="G190" s="96"/>
    </row>
    <row r="191" spans="7:7" s="95" customFormat="1" ht="27.5">
      <c r="G191" s="96"/>
    </row>
    <row r="192" spans="7:7" s="95" customFormat="1" ht="27.5">
      <c r="G192" s="9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6C664-7576-401F-B48E-05DD96613387}">
  <sheetPr>
    <pageSetUpPr fitToPage="1"/>
  </sheetPr>
  <dimension ref="A1:C54"/>
  <sheetViews>
    <sheetView view="pageBreakPreview" topLeftCell="A8" zoomScale="40" zoomScaleNormal="40" zoomScaleSheetLayoutView="40" zoomScalePageLayoutView="25" workbookViewId="0">
      <selection activeCell="B16" sqref="B16:C16"/>
    </sheetView>
  </sheetViews>
  <sheetFormatPr defaultColWidth="9.1796875" defaultRowHeight="20"/>
  <cols>
    <col min="1" max="1" width="103.1796875" style="67" customWidth="1"/>
    <col min="2" max="2" width="80.453125" style="67" customWidth="1"/>
    <col min="3" max="3" width="87.1796875" style="68" customWidth="1"/>
    <col min="4" max="16384" width="9.1796875" style="68"/>
  </cols>
  <sheetData>
    <row r="1" spans="1:3" s="58" customFormat="1" ht="67.5" customHeight="1">
      <c r="A1" s="56"/>
      <c r="B1" s="56"/>
      <c r="C1" s="57"/>
    </row>
    <row r="2" spans="1:3" s="58" customFormat="1" ht="37.5" customHeight="1">
      <c r="A2" s="57" t="str">
        <f>'[11]1. CUTTING DOCKET'!B6</f>
        <v xml:space="preserve">JOB NUMBER:  </v>
      </c>
      <c r="B2" s="57" t="str">
        <f>'[11]1. CUTTING DOCKET'!$D$6</f>
        <v>H06  SS25  S2604</v>
      </c>
      <c r="C2" s="57"/>
    </row>
    <row r="3" spans="1:3" s="58" customFormat="1" ht="37.5" customHeight="1">
      <c r="A3" s="59" t="str">
        <f>'[11]1. CUTTING DOCKET'!B7</f>
        <v xml:space="preserve">STYLE NUMBER: </v>
      </c>
      <c r="B3" s="59" t="str">
        <f>'1. CUTTING DOCKET'!D7</f>
        <v>H06-CR27M-DYE</v>
      </c>
      <c r="C3" s="59"/>
    </row>
    <row r="4" spans="1:3" s="58" customFormat="1" ht="37.5" customHeight="1">
      <c r="A4" s="59" t="str">
        <f>'[11]1. CUTTING DOCKET'!B8</f>
        <v xml:space="preserve">STYLE NAME : </v>
      </c>
      <c r="B4" s="59" t="str">
        <f>'1. CUTTING DOCKET'!D8</f>
        <v>PIGMENT DYE CLASSIC CREW MEN'S</v>
      </c>
      <c r="C4" s="59"/>
    </row>
    <row r="5" spans="1:3" s="58" customFormat="1" ht="76" customHeight="1">
      <c r="A5" s="199"/>
      <c r="B5" s="536" t="str">
        <f>'[11]1. CUTTING DOCKET'!$D$18</f>
        <v>ABBEY STONE</v>
      </c>
      <c r="C5" s="537"/>
    </row>
    <row r="6" spans="1:3" s="62" customFormat="1" ht="69.75" customHeight="1">
      <c r="A6" s="161" t="s">
        <v>32</v>
      </c>
      <c r="B6" s="538" t="str">
        <f>'[11]1. CUTTING DOCKET'!$E$27</f>
        <v>PFD</v>
      </c>
      <c r="C6" s="539"/>
    </row>
    <row r="7" spans="1:3" s="62" customFormat="1" ht="93" customHeight="1">
      <c r="A7" s="200" t="s">
        <v>33</v>
      </c>
      <c r="B7" s="538" t="str">
        <f>'[11]1. CUTTING DOCKET'!$B$27</f>
        <v>BRUSHED FLEECE 100% COTTON (30/1+8/1) HEAVY WASHING_350GSM</v>
      </c>
      <c r="C7" s="540"/>
    </row>
    <row r="8" spans="1:3" s="62" customFormat="1" ht="357" customHeight="1">
      <c r="A8" s="162" t="s">
        <v>32</v>
      </c>
      <c r="B8" s="541"/>
      <c r="C8" s="542"/>
    </row>
    <row r="9" spans="1:3" s="62" customFormat="1" ht="94.5" customHeight="1">
      <c r="A9" s="161" t="str">
        <f>'1. CUTTING DOCKET'!B28</f>
        <v>RIB 2X2 COTTON SPANDEX 400GSM</v>
      </c>
      <c r="B9" s="538" t="str">
        <f>'[11]1. CUTTING DOCKET'!$E$27</f>
        <v>PFD</v>
      </c>
      <c r="C9" s="539"/>
    </row>
    <row r="10" spans="1:3" s="62" customFormat="1" ht="254" customHeight="1">
      <c r="A10" s="162" t="s">
        <v>213</v>
      </c>
      <c r="B10" s="541"/>
      <c r="C10" s="542"/>
    </row>
    <row r="11" spans="1:3" s="62" customFormat="1" ht="132" hidden="1" customHeight="1">
      <c r="A11" s="161" t="e">
        <f>'[11]1. CUTTING DOCKET'!#REF!</f>
        <v>#REF!</v>
      </c>
      <c r="B11" s="161"/>
      <c r="C11" s="161" t="e">
        <f>'[11]1. CUTTING DOCKET'!#REF!</f>
        <v>#REF!</v>
      </c>
    </row>
    <row r="12" spans="1:3" s="62" customFormat="1" ht="409.6" hidden="1" customHeight="1">
      <c r="A12" s="162" t="e">
        <f>'[11]1. CUTTING DOCKET'!#REF!</f>
        <v>#REF!</v>
      </c>
      <c r="B12" s="162"/>
      <c r="C12" s="164"/>
    </row>
    <row r="13" spans="1:3" s="62" customFormat="1" ht="135" hidden="1" customHeight="1">
      <c r="A13" s="161" t="e">
        <f>'[11]1. CUTTING DOCKET'!#REF!</f>
        <v>#REF!</v>
      </c>
      <c r="B13" s="161"/>
      <c r="C13" s="161" t="e">
        <f>'[11]1. CUTTING DOCKET'!#REF!</f>
        <v>#REF!</v>
      </c>
    </row>
    <row r="14" spans="1:3" s="62" customFormat="1" ht="66.5" hidden="1" customHeight="1">
      <c r="A14" s="162" t="e">
        <f>'[11]1. CUTTING DOCKET'!#REF!</f>
        <v>#REF!</v>
      </c>
      <c r="B14" s="162"/>
      <c r="C14" s="163"/>
    </row>
    <row r="15" spans="1:3" s="62" customFormat="1" ht="50" customHeight="1">
      <c r="A15" s="161" t="s">
        <v>211</v>
      </c>
      <c r="B15" s="543" t="str">
        <f>'[11]1. CUTTING DOCKET'!$E$27</f>
        <v>PFD</v>
      </c>
      <c r="C15" s="544"/>
    </row>
    <row r="16" spans="1:3" s="62" customFormat="1" ht="117.5" customHeight="1">
      <c r="A16" s="278" t="s">
        <v>293</v>
      </c>
      <c r="B16" s="545" t="s">
        <v>286</v>
      </c>
      <c r="C16" s="546"/>
    </row>
    <row r="17" spans="1:3" s="62" customFormat="1" ht="50" customHeight="1">
      <c r="A17" s="161" t="s">
        <v>279</v>
      </c>
      <c r="B17" s="543" t="s">
        <v>275</v>
      </c>
      <c r="C17" s="544"/>
    </row>
    <row r="18" spans="1:3" s="62" customFormat="1" ht="92.5" customHeight="1">
      <c r="A18" s="278"/>
      <c r="B18" s="545" t="str">
        <f>'1. CUTTING DOCKET'!G32</f>
        <v>GR9575</v>
      </c>
      <c r="C18" s="546"/>
    </row>
    <row r="19" spans="1:3" s="62" customFormat="1" ht="133" customHeight="1">
      <c r="A19" s="288" t="str">
        <f>'[11]1. CUTTING DOCKET'!$B$33</f>
        <v>NHÃN DỆT BẰNG VẢI 38MM*71MM 
(NHÃN CHÍNH-PHÂN THEO TỪNG SIZE)
CODE: HSC-ML-0047(MENS)</v>
      </c>
      <c r="B19" s="543" t="s">
        <v>287</v>
      </c>
      <c r="C19" s="547"/>
    </row>
    <row r="20" spans="1:3" s="62" customFormat="1" ht="383.5" customHeight="1">
      <c r="A20" s="289" t="s">
        <v>219</v>
      </c>
      <c r="B20" s="548"/>
      <c r="C20" s="549"/>
    </row>
    <row r="21" spans="1:3" s="62" customFormat="1" ht="151.5" customHeight="1">
      <c r="A21" s="288" t="str">
        <f>'1. CUTTING DOCKET'!B34</f>
        <v>NHÃN THÀNH PHẦN 100% COTTON
KÍCH THƯỚC: 82.2 *20 MM
CODE: CC-054</v>
      </c>
      <c r="B21" s="543" t="s">
        <v>288</v>
      </c>
      <c r="C21" s="547"/>
    </row>
    <row r="22" spans="1:3" s="62" customFormat="1" ht="409.5" customHeight="1">
      <c r="A22" s="530" t="s">
        <v>225</v>
      </c>
      <c r="B22" s="532"/>
      <c r="C22" s="533"/>
    </row>
    <row r="23" spans="1:3" s="62" customFormat="1" ht="95.5" customHeight="1">
      <c r="A23" s="531"/>
      <c r="B23" s="534"/>
      <c r="C23" s="535"/>
    </row>
    <row r="24" spans="1:3" s="62" customFormat="1" ht="83" customHeight="1">
      <c r="A24" s="288" t="str">
        <f>'[11]1. CUTTING DOCKET'!$B$35</f>
        <v>NHÃN HSCO SATIN
CODE: HSC-ML-0002</v>
      </c>
      <c r="B24" s="543" t="s">
        <v>288</v>
      </c>
      <c r="C24" s="547"/>
    </row>
    <row r="25" spans="1:3" s="62" customFormat="1" ht="196" customHeight="1">
      <c r="A25" s="289" t="s">
        <v>220</v>
      </c>
      <c r="B25" s="548"/>
      <c r="C25" s="549"/>
    </row>
    <row r="26" spans="1:3" s="62" customFormat="1" ht="54.5" customHeight="1">
      <c r="A26" s="288" t="s">
        <v>289</v>
      </c>
      <c r="B26" s="543" t="s">
        <v>288</v>
      </c>
      <c r="C26" s="547"/>
    </row>
    <row r="27" spans="1:3" s="62" customFormat="1" ht="66.5" customHeight="1">
      <c r="A27" s="289" t="s">
        <v>221</v>
      </c>
      <c r="B27" s="551" t="s">
        <v>261</v>
      </c>
      <c r="C27" s="552"/>
    </row>
    <row r="28" spans="1:3" s="62" customFormat="1" ht="89.5" customHeight="1">
      <c r="A28" s="288" t="str">
        <f>'[11]1. CUTTING DOCKET'!B37</f>
        <v>NHÃN TRANG TRÍ 4CM * 3.2CM 
CODE: HSA-10026</v>
      </c>
      <c r="B28" s="543" t="s">
        <v>290</v>
      </c>
      <c r="C28" s="547"/>
    </row>
    <row r="29" spans="1:3" s="62" customFormat="1" ht="221.5" customHeight="1">
      <c r="A29" s="289" t="s">
        <v>291</v>
      </c>
      <c r="B29" s="551"/>
      <c r="C29" s="552"/>
    </row>
    <row r="30" spans="1:3" s="62" customFormat="1" ht="52.5" customHeight="1">
      <c r="A30" s="288" t="str">
        <f>'[11]1. CUTTING DOCKET'!$B$41</f>
        <v>DÂY TAPE XƯƠNG CÁ 1CM</v>
      </c>
      <c r="B30" s="543" t="str">
        <f>'[11]1. CUTTING DOCKET'!$F$41</f>
        <v>NATURAL</v>
      </c>
      <c r="C30" s="544"/>
    </row>
    <row r="31" spans="1:3" s="62" customFormat="1" ht="113" customHeight="1">
      <c r="A31" s="290" t="s">
        <v>226</v>
      </c>
      <c r="B31" s="541"/>
      <c r="C31" s="550"/>
    </row>
    <row r="32" spans="1:3" s="62" customFormat="1" ht="77" customHeight="1">
      <c r="A32" s="553" t="str">
        <f>'[11]1. CUTTING DOCKET'!B46</f>
        <v>ĐẠN BẮN TREO THẺ BÀI</v>
      </c>
      <c r="B32" s="555" t="s">
        <v>89</v>
      </c>
      <c r="C32" s="556"/>
    </row>
    <row r="33" spans="1:3" s="62" customFormat="1" ht="77" customHeight="1">
      <c r="A33" s="554"/>
      <c r="B33" s="161" t="s">
        <v>262</v>
      </c>
      <c r="C33" s="165" t="s">
        <v>263</v>
      </c>
    </row>
    <row r="34" spans="1:3" s="62" customFormat="1" ht="342" customHeight="1">
      <c r="A34" s="290" t="s">
        <v>264</v>
      </c>
      <c r="B34" s="291"/>
      <c r="C34" s="292"/>
    </row>
    <row r="35" spans="1:3" s="62" customFormat="1" ht="93.65" customHeight="1">
      <c r="A35" s="288" t="str">
        <f>'[11]1. CUTTING DOCKET'!B46</f>
        <v>ĐẠN BẮN TREO THẺ BÀI</v>
      </c>
      <c r="B35" s="543" t="s">
        <v>39</v>
      </c>
      <c r="C35" s="544"/>
    </row>
    <row r="36" spans="1:3" s="62" customFormat="1" ht="150.5" customHeight="1">
      <c r="A36" s="290" t="s">
        <v>265</v>
      </c>
      <c r="B36" s="541"/>
      <c r="C36" s="550"/>
    </row>
    <row r="37" spans="1:3" s="62" customFormat="1" ht="95.25" customHeight="1">
      <c r="A37" s="288" t="str">
        <f>'[11]1. CUTTING DOCKET'!B47</f>
        <v>STICKER BARCODE TẠI THẺ BÀI
KÍCH THƯỚC: 20CMX30CM</v>
      </c>
      <c r="B37" s="543" t="s">
        <v>89</v>
      </c>
      <c r="C37" s="544"/>
    </row>
    <row r="38" spans="1:3" s="62" customFormat="1" ht="213" customHeight="1">
      <c r="A38" s="290" t="s">
        <v>266</v>
      </c>
      <c r="B38" s="541"/>
      <c r="C38" s="550"/>
    </row>
    <row r="39" spans="1:3" s="62" customFormat="1" ht="105.5" customHeight="1">
      <c r="A39" s="288" t="str">
        <f>'[11]1. CUTTING DOCKET'!B48</f>
        <v>STICKER BARCODE TẠI POLY BAG
KÍCH THƯỚC: 35CMX55CM</v>
      </c>
      <c r="B39" s="543" t="str">
        <f>B37</f>
        <v>NỀN TRẮNG CHỮ ĐEN</v>
      </c>
      <c r="C39" s="544"/>
    </row>
    <row r="40" spans="1:3" s="62" customFormat="1" ht="228" customHeight="1">
      <c r="A40" s="290" t="s">
        <v>267</v>
      </c>
      <c r="B40" s="541"/>
      <c r="C40" s="542"/>
    </row>
    <row r="41" spans="1:3" s="62" customFormat="1" ht="91.5" customHeight="1">
      <c r="A41" s="288" t="str">
        <f>'[11]1. CUTTING DOCKET'!B49</f>
        <v>STICKER CARTON CHI TIẾT TỪNG CỬA HÀNG</v>
      </c>
      <c r="B41" s="543" t="str">
        <f>B39</f>
        <v>NỀN TRẮNG CHỮ ĐEN</v>
      </c>
      <c r="C41" s="544"/>
    </row>
    <row r="42" spans="1:3" s="62" customFormat="1" ht="206" customHeight="1">
      <c r="A42" s="290" t="s">
        <v>205</v>
      </c>
      <c r="B42" s="541"/>
      <c r="C42" s="542"/>
    </row>
    <row r="43" spans="1:3" s="62" customFormat="1" ht="85" customHeight="1">
      <c r="A43" s="288" t="str">
        <f>'[11]1. CUTTING DOCKET'!B50</f>
        <v>POLY BAG LỚN</v>
      </c>
      <c r="B43" s="543" t="s">
        <v>92</v>
      </c>
      <c r="C43" s="544"/>
    </row>
    <row r="44" spans="1:3" s="62" customFormat="1" ht="137" customHeight="1">
      <c r="A44" s="290" t="s">
        <v>268</v>
      </c>
      <c r="B44" s="541"/>
      <c r="C44" s="542"/>
    </row>
    <row r="45" spans="1:3" s="62" customFormat="1" ht="85" customHeight="1">
      <c r="A45" s="288" t="str">
        <f>'[11]1. CUTTING DOCKET'!B51</f>
        <v>POLY BAG THÙNG</v>
      </c>
      <c r="B45" s="543" t="s">
        <v>92</v>
      </c>
      <c r="C45" s="544"/>
    </row>
    <row r="46" spans="1:3" s="62" customFormat="1" ht="138" customHeight="1">
      <c r="A46" s="290" t="s">
        <v>269</v>
      </c>
      <c r="B46" s="541"/>
      <c r="C46" s="542"/>
    </row>
    <row r="47" spans="1:3" s="62" customFormat="1" ht="85" customHeight="1">
      <c r="A47" s="288" t="s">
        <v>243</v>
      </c>
      <c r="B47" s="543" t="s">
        <v>92</v>
      </c>
      <c r="C47" s="544"/>
    </row>
    <row r="48" spans="1:3" s="62" customFormat="1" ht="183.5" customHeight="1">
      <c r="A48" s="290" t="s">
        <v>204</v>
      </c>
      <c r="B48" s="541"/>
      <c r="C48" s="542"/>
    </row>
    <row r="49" spans="1:3" s="62" customFormat="1" ht="91.5" customHeight="1">
      <c r="A49" s="288" t="s">
        <v>259</v>
      </c>
      <c r="B49" s="543" t="s">
        <v>92</v>
      </c>
      <c r="C49" s="544"/>
    </row>
    <row r="50" spans="1:3" s="62" customFormat="1" ht="139.5" customHeight="1">
      <c r="A50" s="290" t="s">
        <v>204</v>
      </c>
      <c r="B50" s="541"/>
      <c r="C50" s="542"/>
    </row>
    <row r="51" spans="1:3" s="62" customFormat="1" ht="89" customHeight="1">
      <c r="A51" s="288" t="s">
        <v>244</v>
      </c>
      <c r="B51" s="543" t="s">
        <v>55</v>
      </c>
      <c r="C51" s="544"/>
    </row>
    <row r="52" spans="1:3" s="62" customFormat="1" ht="142" customHeight="1">
      <c r="A52" s="290" t="s">
        <v>270</v>
      </c>
      <c r="B52" s="541"/>
      <c r="C52" s="542"/>
    </row>
    <row r="53" spans="1:3" s="62" customFormat="1" ht="87.5" customHeight="1">
      <c r="A53" s="288" t="s">
        <v>203</v>
      </c>
      <c r="B53" s="543" t="str">
        <f>B51</f>
        <v>NATURAL</v>
      </c>
      <c r="C53" s="544"/>
    </row>
    <row r="54" spans="1:3" s="62" customFormat="1" ht="165.5" customHeight="1">
      <c r="A54" s="290" t="s">
        <v>269</v>
      </c>
      <c r="B54" s="541"/>
      <c r="C54" s="542"/>
    </row>
  </sheetData>
  <mergeCells count="45">
    <mergeCell ref="B51:C51"/>
    <mergeCell ref="B52:C52"/>
    <mergeCell ref="B53:C53"/>
    <mergeCell ref="B54:C54"/>
    <mergeCell ref="B17:C17"/>
    <mergeCell ref="B18:C18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A32:A33"/>
    <mergeCell ref="B32:C32"/>
    <mergeCell ref="B35:C35"/>
    <mergeCell ref="B36:C36"/>
    <mergeCell ref="B37:C37"/>
    <mergeCell ref="B38:C38"/>
    <mergeCell ref="B30:C30"/>
    <mergeCell ref="B31:C31"/>
    <mergeCell ref="B24:C24"/>
    <mergeCell ref="B25:C25"/>
    <mergeCell ref="B26:C26"/>
    <mergeCell ref="B27:C27"/>
    <mergeCell ref="B28:C28"/>
    <mergeCell ref="B29:C29"/>
    <mergeCell ref="A22:A23"/>
    <mergeCell ref="B22:C23"/>
    <mergeCell ref="B5:C5"/>
    <mergeCell ref="B6:C6"/>
    <mergeCell ref="B7:C7"/>
    <mergeCell ref="B8:C8"/>
    <mergeCell ref="B9:C9"/>
    <mergeCell ref="B10:C10"/>
    <mergeCell ref="B15:C15"/>
    <mergeCell ref="B16:C16"/>
    <mergeCell ref="B19:C19"/>
    <mergeCell ref="B20:C20"/>
    <mergeCell ref="B21:C21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20" max="2" man="1"/>
    <brk id="31" max="2" man="1"/>
    <brk id="42" max="2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0"/>
  <cols>
    <col min="1" max="1" width="64.453125" style="67" customWidth="1"/>
    <col min="2" max="2" width="81.26953125" style="68" hidden="1" customWidth="1"/>
    <col min="3" max="3" width="206" style="68" customWidth="1"/>
    <col min="4" max="4" width="70.7265625" style="68" hidden="1" customWidth="1"/>
    <col min="5" max="5" width="74.81640625" style="68" hidden="1" customWidth="1"/>
    <col min="6" max="16384" width="9.1796875" style="68"/>
  </cols>
  <sheetData>
    <row r="1" spans="1:12" s="58" customFormat="1" ht="134.25" customHeight="1">
      <c r="A1" s="56"/>
      <c r="B1" s="57"/>
      <c r="C1" s="57"/>
      <c r="D1" s="57"/>
      <c r="E1" s="57"/>
    </row>
    <row r="2" spans="1:12" s="58" customFormat="1" ht="37.5" customHeight="1">
      <c r="A2" s="57" t="str">
        <f>'1. CUTTING DOCKET'!B6</f>
        <v xml:space="preserve">JOB NUMBER:  </v>
      </c>
      <c r="B2" s="57" t="str">
        <f>'1. CUTTING DOCKET'!D6</f>
        <v>H06  SS25  S2604</v>
      </c>
      <c r="C2" s="57" t="s">
        <v>140</v>
      </c>
      <c r="D2" s="57"/>
      <c r="E2" s="57"/>
    </row>
    <row r="3" spans="1:12" s="58" customFormat="1" ht="37.5" customHeight="1">
      <c r="A3" s="59" t="str">
        <f>'1. CUTTING DOCKET'!B7</f>
        <v xml:space="preserve">STYLE NUMBER: </v>
      </c>
      <c r="B3" s="59" t="str">
        <f>'1. CUTTING DOCKET'!D7</f>
        <v>H06-CR27M-DYE</v>
      </c>
      <c r="C3" s="59" t="s">
        <v>141</v>
      </c>
      <c r="D3" s="59"/>
      <c r="E3" s="59"/>
    </row>
    <row r="4" spans="1:12" s="58" customFormat="1" ht="37.5" customHeight="1">
      <c r="A4" s="59" t="str">
        <f>'1. CUTTING DOCKET'!B8</f>
        <v xml:space="preserve">STYLE NAME : </v>
      </c>
      <c r="B4" s="59" t="str">
        <f>'1. CUTTING DOCKET'!D8</f>
        <v>PIGMENT DYE CLASSIC CREW MEN'S</v>
      </c>
      <c r="C4" s="59" t="s">
        <v>142</v>
      </c>
      <c r="D4" s="59"/>
      <c r="E4" s="59"/>
    </row>
    <row r="5" spans="1:12" s="58" customFormat="1" ht="76" customHeight="1">
      <c r="A5" s="60"/>
      <c r="B5" s="79" t="str">
        <f>'1. CUTTING DOCKET'!$D$20</f>
        <v>ABBEY STONE</v>
      </c>
      <c r="C5" s="159" t="e">
        <f>'1. CUTTING DOCKET'!#REF!</f>
        <v>#REF!</v>
      </c>
      <c r="D5" s="79" t="e">
        <f>'1. CUTTING DOCKET'!#REF!</f>
        <v>#REF!</v>
      </c>
      <c r="E5" s="79" t="e">
        <f>'1. CUTTING DOCKET'!#REF!</f>
        <v>#REF!</v>
      </c>
    </row>
    <row r="6" spans="1:12" s="62" customFormat="1" ht="69.75" customHeight="1">
      <c r="A6" s="61" t="s">
        <v>32</v>
      </c>
      <c r="B6" s="161" t="e">
        <f>'1. CUTTING DOCKET'!#REF!</f>
        <v>#REF!</v>
      </c>
      <c r="C6" s="161" t="e">
        <f>'1. CUTTING DOCKET'!#REF!</f>
        <v>#REF!</v>
      </c>
      <c r="D6" s="161" t="e">
        <f>'1. CUTTING DOCKET'!#REF!</f>
        <v>#REF!</v>
      </c>
      <c r="E6" s="161" t="e">
        <f>'1. CUTTING DOCKET'!#REF!</f>
        <v>#REF!</v>
      </c>
    </row>
    <row r="7" spans="1:12" s="62" customFormat="1" ht="75" customHeight="1">
      <c r="A7" s="63" t="s">
        <v>33</v>
      </c>
      <c r="B7" s="538" t="str">
        <f>'1. CUTTING DOCKET'!M11</f>
        <v>BRUSHED FLEECE 100% COTTON (30/1+8/1) HEAVY WASHING_350GSM</v>
      </c>
      <c r="C7" s="540"/>
      <c r="D7" s="540"/>
      <c r="E7" s="539"/>
    </row>
    <row r="8" spans="1:12" s="62" customFormat="1" ht="409.6" customHeight="1">
      <c r="A8" s="64" t="e">
        <f>'1. CUTTING DOCKET'!#REF!</f>
        <v>#REF!</v>
      </c>
      <c r="B8" s="583"/>
      <c r="C8" s="584"/>
      <c r="D8" s="585"/>
      <c r="E8" s="586"/>
      <c r="L8" s="65"/>
    </row>
    <row r="9" spans="1:12" s="62" customFormat="1" ht="94.5" customHeight="1">
      <c r="A9" s="61" t="e">
        <f>'1. CUTTING DOCKET'!#REF!</f>
        <v>#REF!</v>
      </c>
      <c r="B9" s="161" t="e">
        <f>'1. CUTTING DOCKET'!#REF!</f>
        <v>#REF!</v>
      </c>
      <c r="C9" s="161" t="e">
        <f>'1. CUTTING DOCKET'!#REF!</f>
        <v>#REF!</v>
      </c>
      <c r="D9" s="161" t="e">
        <f>'1. CUTTING DOCKET'!#REF!</f>
        <v>#REF!</v>
      </c>
      <c r="E9" s="161" t="e">
        <f>'1. CUTTING DOCKET'!#REF!</f>
        <v>#REF!</v>
      </c>
    </row>
    <row r="10" spans="1:12" s="62" customFormat="1" ht="409.5" customHeight="1">
      <c r="A10" s="162"/>
      <c r="B10" s="163"/>
      <c r="C10" s="163"/>
      <c r="D10" s="163"/>
      <c r="E10" s="163"/>
      <c r="L10" s="65"/>
    </row>
    <row r="11" spans="1:12" s="62" customFormat="1" ht="132" customHeight="1">
      <c r="A11" s="61" t="e">
        <f>'1. CUTTING DOCKET'!#REF!</f>
        <v>#REF!</v>
      </c>
      <c r="B11" s="161" t="e">
        <f>'1. CUTTING DOCKET'!#REF!</f>
        <v>#REF!</v>
      </c>
      <c r="C11" s="161" t="e">
        <f>'1. CUTTING DOCKET'!#REF!</f>
        <v>#REF!</v>
      </c>
      <c r="D11" s="161" t="e">
        <f>'1. CUTTING DOCKET'!#REF!</f>
        <v>#REF!</v>
      </c>
      <c r="E11" s="61" t="e">
        <f>'1. CUTTING DOCKET'!#REF!</f>
        <v>#REF!</v>
      </c>
    </row>
    <row r="12" spans="1:12" s="62" customFormat="1" ht="409.6" customHeight="1">
      <c r="A12" s="64" t="e">
        <f>'1. CUTTING DOCKET'!#REF!</f>
        <v>#REF!</v>
      </c>
      <c r="B12" s="164"/>
      <c r="C12" s="164"/>
      <c r="D12" s="164"/>
      <c r="E12" s="164"/>
      <c r="L12" s="65"/>
    </row>
    <row r="13" spans="1:12" s="62" customFormat="1" ht="135" hidden="1" customHeight="1">
      <c r="A13" s="61" t="e">
        <f>'1. CUTTING DOCKET'!#REF!</f>
        <v>#REF!</v>
      </c>
      <c r="B13" s="587" t="e">
        <f>'1. CUTTING DOCKET'!#REF!</f>
        <v>#REF!</v>
      </c>
      <c r="C13" s="540"/>
      <c r="D13" s="588"/>
      <c r="E13" s="61" t="e">
        <f>'1. CUTTING DOCKET'!#REF!</f>
        <v>#REF!</v>
      </c>
    </row>
    <row r="14" spans="1:12" s="62" customFormat="1" ht="409.6" hidden="1" customHeight="1">
      <c r="A14" s="64" t="e">
        <f>'1. CUTTING DOCKET'!#REF!</f>
        <v>#REF!</v>
      </c>
      <c r="B14" s="583"/>
      <c r="C14" s="584"/>
      <c r="D14" s="585"/>
      <c r="E14" s="104"/>
      <c r="L14" s="65"/>
    </row>
    <row r="15" spans="1:12" s="62" customFormat="1" ht="74.25" customHeight="1">
      <c r="A15" s="61" t="s">
        <v>52</v>
      </c>
      <c r="B15" s="165" t="e">
        <f>'1. CUTTING DOCKET'!#REF!</f>
        <v>#REF!</v>
      </c>
      <c r="C15" s="165" t="e">
        <f>'1. CUTTING DOCKET'!#REF!</f>
        <v>#REF!</v>
      </c>
      <c r="D15" s="165" t="e">
        <f>'1. CUTTING DOCKET'!#REF!</f>
        <v>#REF!</v>
      </c>
      <c r="E15" s="97" t="e">
        <f>'1. CUTTING DOCKET'!#REF!</f>
        <v>#REF!</v>
      </c>
    </row>
    <row r="16" spans="1:12" s="62" customFormat="1" ht="115.5" customHeight="1">
      <c r="A16" s="64" t="s">
        <v>41</v>
      </c>
      <c r="B16" s="160" t="e">
        <f>'1. CUTTING DOCKET'!#REF!</f>
        <v>#REF!</v>
      </c>
      <c r="C16" s="160" t="e">
        <f>'1. CUTTING DOCKET'!#REF!</f>
        <v>#REF!</v>
      </c>
      <c r="D16" s="160" t="e">
        <f>'1. CUTTING DOCKET'!#REF!</f>
        <v>#REF!</v>
      </c>
      <c r="E16" s="160" t="e">
        <f>'1. CUTTING DOCKET'!#REF!</f>
        <v>#REF!</v>
      </c>
    </row>
    <row r="17" spans="1:5" s="62" customFormat="1" ht="115.5" customHeight="1">
      <c r="A17" s="64" t="e">
        <f>'1. CUTTING DOCKET'!#REF!</f>
        <v>#REF!</v>
      </c>
      <c r="B17" s="589" t="e">
        <f>'1. CUTTING DOCKET'!#REF!</f>
        <v>#REF!</v>
      </c>
      <c r="C17" s="590"/>
      <c r="D17" s="591"/>
      <c r="E17" s="592"/>
    </row>
    <row r="18" spans="1:5" s="62" customFormat="1" ht="90" customHeight="1">
      <c r="A18" s="61" t="e">
        <f>'1. CUTTING DOCKET'!#REF!</f>
        <v>#REF!</v>
      </c>
      <c r="B18" s="543" t="e">
        <f>'1. CUTTING DOCKET'!#REF!</f>
        <v>#REF!</v>
      </c>
      <c r="C18" s="547"/>
      <c r="D18" s="547"/>
      <c r="E18" s="544"/>
    </row>
    <row r="19" spans="1:5" s="62" customFormat="1" ht="409.6" customHeight="1">
      <c r="A19" s="166" t="s">
        <v>166</v>
      </c>
      <c r="B19" s="567"/>
      <c r="C19" s="568"/>
      <c r="D19" s="569"/>
      <c r="E19" s="569"/>
    </row>
    <row r="20" spans="1:5" s="62" customFormat="1" ht="79.5" customHeight="1">
      <c r="A20" s="61" t="e">
        <f>'1. CUTTING DOCKET'!#REF!</f>
        <v>#REF!</v>
      </c>
      <c r="B20" s="543" t="e">
        <f>'1. CUTTING DOCKET'!#REF!</f>
        <v>#REF!</v>
      </c>
      <c r="C20" s="547"/>
      <c r="D20" s="547"/>
      <c r="E20" s="544"/>
    </row>
    <row r="21" spans="1:5" s="62" customFormat="1" ht="346.5" customHeight="1">
      <c r="A21" s="64" t="s">
        <v>117</v>
      </c>
      <c r="B21" s="570"/>
      <c r="C21" s="571"/>
      <c r="D21" s="572"/>
      <c r="E21" s="573"/>
    </row>
    <row r="22" spans="1:5" s="62" customFormat="1" ht="35">
      <c r="A22" s="61">
        <f>'1. CUTTING DOCKET'!B42</f>
        <v>0</v>
      </c>
      <c r="B22" s="565" t="str">
        <f>'1. CUTTING DOCKET'!F42</f>
        <v>MÀU PHỤ LIỆU</v>
      </c>
      <c r="C22" s="547"/>
      <c r="D22" s="566"/>
      <c r="E22" s="101"/>
    </row>
    <row r="23" spans="1:5" s="62" customFormat="1" ht="299.25" customHeight="1">
      <c r="A23" s="66" t="s">
        <v>100</v>
      </c>
      <c r="B23" s="574"/>
      <c r="C23" s="575"/>
      <c r="D23" s="576"/>
      <c r="E23" s="576"/>
    </row>
    <row r="24" spans="1:5" s="62" customFormat="1" ht="101.5" customHeight="1">
      <c r="A24" s="61" t="str">
        <f>'1. CUTTING DOCKET'!B41</f>
        <v>PHẦN C : PHỤ LIỆU ĐÓNG GÓI</v>
      </c>
      <c r="B24" s="565">
        <f>'1. CUTTING DOCKET'!F41</f>
        <v>0</v>
      </c>
      <c r="C24" s="547"/>
      <c r="D24" s="566"/>
      <c r="E24" s="101"/>
    </row>
    <row r="25" spans="1:5" s="62" customFormat="1" ht="362.25" customHeight="1">
      <c r="A25" s="66" t="s">
        <v>172</v>
      </c>
      <c r="B25" s="577" t="s">
        <v>173</v>
      </c>
      <c r="C25" s="578"/>
      <c r="D25" s="579"/>
      <c r="E25" s="113"/>
    </row>
    <row r="26" spans="1:5" s="62" customFormat="1" ht="109.5" customHeight="1">
      <c r="A26" s="61" t="s">
        <v>101</v>
      </c>
      <c r="B26" s="565" t="e">
        <f>'1. CUTTING DOCKET'!#REF!</f>
        <v>#REF!</v>
      </c>
      <c r="C26" s="547"/>
      <c r="D26" s="566"/>
      <c r="E26" s="102"/>
    </row>
    <row r="27" spans="1:5" s="62" customFormat="1" ht="282" customHeight="1">
      <c r="A27" s="66" t="s">
        <v>102</v>
      </c>
      <c r="B27" s="580" t="s">
        <v>167</v>
      </c>
      <c r="C27" s="581"/>
      <c r="D27" s="582"/>
      <c r="E27" s="582"/>
    </row>
    <row r="28" spans="1:5" s="62" customFormat="1" ht="93.65" customHeight="1">
      <c r="A28" s="61" t="e">
        <f>'1. CUTTING DOCKET'!#REF!</f>
        <v>#REF!</v>
      </c>
      <c r="B28" s="565" t="e">
        <f>'1. CUTTING DOCKET'!#REF!</f>
        <v>#REF!</v>
      </c>
      <c r="C28" s="547"/>
      <c r="D28" s="566"/>
      <c r="E28" s="102"/>
    </row>
    <row r="29" spans="1:5" s="62" customFormat="1" ht="273" customHeight="1">
      <c r="A29" s="64" t="s">
        <v>103</v>
      </c>
      <c r="B29" s="557"/>
      <c r="C29" s="558"/>
      <c r="D29" s="559"/>
      <c r="E29" s="559"/>
    </row>
    <row r="30" spans="1:5" s="62" customFormat="1" ht="95.25" customHeight="1">
      <c r="A30" s="61" t="str">
        <f>'1. CUTTING DOCKET'!B49</f>
        <v>POLY BAG THÙNG</v>
      </c>
      <c r="B30" s="565" t="str">
        <f>'1. CUTTING DOCKET'!F49</f>
        <v>CLEAR</v>
      </c>
      <c r="C30" s="547"/>
      <c r="D30" s="566"/>
      <c r="E30" s="102"/>
    </row>
    <row r="31" spans="1:5" s="62" customFormat="1" ht="324.75" customHeight="1">
      <c r="A31" s="64"/>
      <c r="B31" s="557"/>
      <c r="C31" s="558"/>
      <c r="D31" s="559"/>
      <c r="E31" s="559"/>
    </row>
    <row r="32" spans="1:5" s="62" customFormat="1" ht="119.5" customHeight="1">
      <c r="A32" s="61" t="s">
        <v>105</v>
      </c>
      <c r="B32" s="565" t="e">
        <f>'1. CUTTING DOCKET'!#REF!</f>
        <v>#REF!</v>
      </c>
      <c r="C32" s="547"/>
      <c r="D32" s="566"/>
      <c r="E32" s="102"/>
    </row>
    <row r="33" spans="1:9" s="62" customFormat="1" ht="287.25" customHeight="1">
      <c r="A33" s="64" t="s">
        <v>106</v>
      </c>
      <c r="B33" s="557"/>
      <c r="C33" s="558"/>
      <c r="D33" s="559"/>
      <c r="E33" s="559"/>
    </row>
    <row r="34" spans="1:9" s="62" customFormat="1" ht="71.5" customHeight="1">
      <c r="A34" s="61" t="s">
        <v>96</v>
      </c>
      <c r="B34" s="565" t="s">
        <v>38</v>
      </c>
      <c r="C34" s="547"/>
      <c r="D34" s="566"/>
      <c r="E34" s="102"/>
    </row>
    <row r="35" spans="1:9" s="62" customFormat="1" ht="87" customHeight="1">
      <c r="A35" s="64" t="s">
        <v>104</v>
      </c>
      <c r="B35" s="557"/>
      <c r="C35" s="558"/>
      <c r="D35" s="559"/>
      <c r="E35" s="559"/>
    </row>
    <row r="36" spans="1:9" s="62" customFormat="1" ht="63.65" customHeight="1">
      <c r="A36" s="61" t="s">
        <v>97</v>
      </c>
      <c r="B36" s="565" t="s">
        <v>92</v>
      </c>
      <c r="C36" s="547"/>
      <c r="D36" s="566"/>
      <c r="E36" s="102"/>
    </row>
    <row r="37" spans="1:9" s="62" customFormat="1" ht="97.5" customHeight="1">
      <c r="A37" s="64" t="s">
        <v>104</v>
      </c>
      <c r="B37" s="557"/>
      <c r="C37" s="558"/>
      <c r="D37" s="559"/>
      <c r="E37" s="559"/>
    </row>
    <row r="38" spans="1:9" s="62" customFormat="1" ht="97.5" customHeight="1">
      <c r="A38" s="98" t="e">
        <f>'1. CUTTING DOCKET'!#REF!</f>
        <v>#REF!</v>
      </c>
      <c r="B38" s="560" t="e">
        <f>'1. CUTTING DOCKET'!#REF!</f>
        <v>#REF!</v>
      </c>
      <c r="C38" s="561"/>
      <c r="D38" s="562"/>
      <c r="E38" s="103"/>
    </row>
    <row r="39" spans="1:9" s="62" customFormat="1" ht="221.5" customHeight="1">
      <c r="A39" s="64"/>
      <c r="B39" s="563"/>
      <c r="C39" s="564"/>
      <c r="D39" s="563"/>
      <c r="E39" s="563"/>
    </row>
    <row r="43" spans="1:9">
      <c r="I43" s="68" t="b">
        <v>1</v>
      </c>
    </row>
  </sheetData>
  <mergeCells count="27">
    <mergeCell ref="B18:E18"/>
    <mergeCell ref="B7:E7"/>
    <mergeCell ref="B8:E8"/>
    <mergeCell ref="B13:D13"/>
    <mergeCell ref="B14:D14"/>
    <mergeCell ref="B17:E17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4"/>
  <cols>
    <col min="1" max="17" width="9.1796875" style="52"/>
    <col min="18" max="18" width="80.26953125" style="52" customWidth="1"/>
    <col min="19" max="16384" width="9.1796875" style="52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D764E-8AC3-462D-9532-9988ABA07986}">
  <sheetPr>
    <tabColor rgb="FFFF0000"/>
  </sheetPr>
  <dimension ref="A1:L36"/>
  <sheetViews>
    <sheetView view="pageBreakPreview" topLeftCell="A2" zoomScale="85" zoomScaleNormal="71" zoomScaleSheetLayoutView="85" workbookViewId="0">
      <selection activeCell="I11" sqref="I11"/>
    </sheetView>
  </sheetViews>
  <sheetFormatPr defaultColWidth="8.453125" defaultRowHeight="14"/>
  <cols>
    <col min="1" max="1" width="15" style="304" customWidth="1"/>
    <col min="2" max="2" width="61.1796875" style="304" customWidth="1"/>
    <col min="3" max="3" width="35.1796875" style="304" customWidth="1"/>
    <col min="4" max="4" width="15.90625" style="339" customWidth="1"/>
    <col min="5" max="5" width="13" style="339" customWidth="1"/>
    <col min="6" max="10" width="11.36328125" style="339" customWidth="1"/>
    <col min="11" max="12" width="10.26953125" style="304" customWidth="1"/>
    <col min="13" max="16384" width="8.453125" style="304"/>
  </cols>
  <sheetData>
    <row r="1" spans="1:12" ht="16.5" customHeight="1">
      <c r="A1" s="593" t="s">
        <v>304</v>
      </c>
      <c r="B1" s="594"/>
      <c r="C1" s="594"/>
      <c r="D1" s="594"/>
      <c r="E1" s="594"/>
      <c r="F1" s="594"/>
      <c r="G1" s="594"/>
      <c r="H1" s="594"/>
      <c r="I1" s="594"/>
      <c r="J1" s="595"/>
    </row>
    <row r="2" spans="1:12" ht="16.5" customHeight="1">
      <c r="A2" s="593" t="s">
        <v>305</v>
      </c>
      <c r="B2" s="594"/>
      <c r="C2" s="594"/>
      <c r="D2" s="594"/>
      <c r="E2" s="594"/>
      <c r="F2" s="594"/>
      <c r="G2" s="594"/>
      <c r="H2" s="594"/>
      <c r="I2" s="594"/>
      <c r="J2" s="595"/>
    </row>
    <row r="3" spans="1:12" ht="16.5" customHeight="1">
      <c r="A3" s="305" t="s">
        <v>306</v>
      </c>
      <c r="B3" s="306" t="s">
        <v>307</v>
      </c>
      <c r="C3" s="307"/>
      <c r="D3" s="308"/>
      <c r="E3" s="308" t="s">
        <v>308</v>
      </c>
      <c r="F3" s="309"/>
      <c r="G3" s="309"/>
      <c r="H3" s="308" t="s">
        <v>309</v>
      </c>
      <c r="I3" s="310">
        <v>45086</v>
      </c>
      <c r="J3" s="311"/>
    </row>
    <row r="4" spans="1:12" ht="16.5" customHeight="1">
      <c r="A4" s="312" t="s">
        <v>310</v>
      </c>
      <c r="B4" s="313">
        <v>50287</v>
      </c>
      <c r="C4" s="313"/>
      <c r="D4" s="314"/>
      <c r="E4" s="315" t="s">
        <v>311</v>
      </c>
      <c r="F4" s="316"/>
      <c r="G4" s="316"/>
      <c r="H4" s="315" t="s">
        <v>312</v>
      </c>
      <c r="I4" s="315" t="s">
        <v>313</v>
      </c>
      <c r="J4" s="317"/>
    </row>
    <row r="5" spans="1:12" ht="16.5" customHeight="1">
      <c r="A5" s="318" t="s">
        <v>314</v>
      </c>
      <c r="B5" s="319" t="s">
        <v>315</v>
      </c>
      <c r="C5" s="319"/>
      <c r="D5" s="320"/>
      <c r="E5" s="320" t="s">
        <v>316</v>
      </c>
      <c r="F5" s="321"/>
      <c r="G5" s="321"/>
      <c r="H5" s="321"/>
      <c r="I5" s="321"/>
      <c r="J5" s="322"/>
    </row>
    <row r="6" spans="1:12" ht="40.4" customHeight="1">
      <c r="A6" s="323" t="s">
        <v>317</v>
      </c>
      <c r="B6" s="323" t="s">
        <v>318</v>
      </c>
      <c r="C6" s="323" t="s">
        <v>222</v>
      </c>
      <c r="D6" s="323" t="s">
        <v>319</v>
      </c>
      <c r="E6" s="323" t="s">
        <v>320</v>
      </c>
      <c r="F6" s="323" t="s">
        <v>60</v>
      </c>
      <c r="G6" s="323" t="s">
        <v>10</v>
      </c>
      <c r="H6" s="323" t="s">
        <v>57</v>
      </c>
      <c r="I6" s="323" t="s">
        <v>58</v>
      </c>
      <c r="J6" s="324" t="s">
        <v>59</v>
      </c>
      <c r="K6" s="325" t="s">
        <v>39</v>
      </c>
      <c r="L6" s="325" t="s">
        <v>321</v>
      </c>
    </row>
    <row r="7" spans="1:12" ht="16.5" customHeight="1">
      <c r="A7" s="326" t="s">
        <v>322</v>
      </c>
      <c r="B7" s="327" t="s">
        <v>323</v>
      </c>
      <c r="C7" s="327" t="s">
        <v>222</v>
      </c>
      <c r="D7" s="328"/>
      <c r="E7" s="329"/>
      <c r="F7" s="329"/>
      <c r="G7" s="330">
        <v>24</v>
      </c>
      <c r="H7" s="329"/>
      <c r="I7" s="329"/>
      <c r="J7" s="331"/>
      <c r="K7" s="332"/>
      <c r="L7" s="332"/>
    </row>
    <row r="8" spans="1:12" ht="16.5" customHeight="1">
      <c r="A8" s="326" t="s">
        <v>324</v>
      </c>
      <c r="B8" s="327" t="s">
        <v>325</v>
      </c>
      <c r="C8" s="327" t="s">
        <v>326</v>
      </c>
      <c r="D8" s="328">
        <v>0.25</v>
      </c>
      <c r="E8" s="328" t="s">
        <v>327</v>
      </c>
      <c r="F8" s="328" t="s">
        <v>328</v>
      </c>
      <c r="G8" s="333">
        <v>8</v>
      </c>
      <c r="H8" s="328" t="s">
        <v>329</v>
      </c>
      <c r="I8" s="328" t="s">
        <v>330</v>
      </c>
      <c r="J8" s="334" t="s">
        <v>331</v>
      </c>
      <c r="K8" s="332"/>
      <c r="L8" s="332"/>
    </row>
    <row r="9" spans="1:12" ht="16.5" customHeight="1">
      <c r="A9" s="326" t="s">
        <v>332</v>
      </c>
      <c r="B9" s="327" t="s">
        <v>333</v>
      </c>
      <c r="C9" s="327" t="s">
        <v>334</v>
      </c>
      <c r="D9" s="328">
        <v>0.125</v>
      </c>
      <c r="E9" s="328" t="s">
        <v>335</v>
      </c>
      <c r="F9" s="328" t="s">
        <v>336</v>
      </c>
      <c r="G9" s="333">
        <v>4</v>
      </c>
      <c r="H9" s="328" t="s">
        <v>337</v>
      </c>
      <c r="I9" s="328" t="s">
        <v>338</v>
      </c>
      <c r="J9" s="334" t="s">
        <v>339</v>
      </c>
      <c r="K9" s="332"/>
      <c r="L9" s="332"/>
    </row>
    <row r="10" spans="1:12" ht="16.5" customHeight="1">
      <c r="A10" s="326" t="s">
        <v>340</v>
      </c>
      <c r="B10" s="327" t="s">
        <v>341</v>
      </c>
      <c r="C10" s="327" t="s">
        <v>342</v>
      </c>
      <c r="D10" s="328">
        <v>0.125</v>
      </c>
      <c r="E10" s="333">
        <v>0</v>
      </c>
      <c r="F10" s="333">
        <v>1</v>
      </c>
      <c r="G10" s="333">
        <v>1</v>
      </c>
      <c r="H10" s="333">
        <v>1</v>
      </c>
      <c r="I10" s="333">
        <v>1</v>
      </c>
      <c r="J10" s="335">
        <v>1</v>
      </c>
      <c r="K10" s="332"/>
      <c r="L10" s="332"/>
    </row>
    <row r="11" spans="1:12" ht="16.5" customHeight="1">
      <c r="A11" s="326" t="s">
        <v>343</v>
      </c>
      <c r="B11" s="327" t="s">
        <v>344</v>
      </c>
      <c r="C11" s="327" t="s">
        <v>345</v>
      </c>
      <c r="D11" s="328">
        <v>0.375</v>
      </c>
      <c r="E11" s="328" t="s">
        <v>346</v>
      </c>
      <c r="F11" s="328"/>
      <c r="G11" s="333">
        <v>0</v>
      </c>
      <c r="H11" s="328"/>
      <c r="I11" s="333"/>
      <c r="J11" s="334"/>
      <c r="K11" s="332"/>
      <c r="L11" s="332"/>
    </row>
    <row r="12" spans="1:12" ht="16.5" customHeight="1">
      <c r="A12" s="326" t="s">
        <v>347</v>
      </c>
      <c r="B12" s="327" t="s">
        <v>348</v>
      </c>
      <c r="C12" s="327" t="s">
        <v>294</v>
      </c>
      <c r="D12" s="328">
        <v>0.125</v>
      </c>
      <c r="E12" s="333">
        <v>0</v>
      </c>
      <c r="F12" s="328" t="s">
        <v>349</v>
      </c>
      <c r="G12" s="328" t="s">
        <v>349</v>
      </c>
      <c r="H12" s="328" t="s">
        <v>349</v>
      </c>
      <c r="I12" s="328" t="s">
        <v>349</v>
      </c>
      <c r="J12" s="334" t="s">
        <v>349</v>
      </c>
      <c r="K12" s="332"/>
      <c r="L12" s="332"/>
    </row>
    <row r="13" spans="1:12" ht="16.5" customHeight="1">
      <c r="A13" s="326" t="s">
        <v>350</v>
      </c>
      <c r="B13" s="327" t="s">
        <v>351</v>
      </c>
      <c r="C13" s="327" t="s">
        <v>295</v>
      </c>
      <c r="D13" s="328">
        <v>0.375</v>
      </c>
      <c r="E13" s="328" t="s">
        <v>352</v>
      </c>
      <c r="F13" s="328" t="s">
        <v>353</v>
      </c>
      <c r="G13" s="328" t="s">
        <v>354</v>
      </c>
      <c r="H13" s="328" t="s">
        <v>355</v>
      </c>
      <c r="I13" s="328" t="s">
        <v>356</v>
      </c>
      <c r="J13" s="334" t="s">
        <v>357</v>
      </c>
      <c r="K13" s="332"/>
      <c r="L13" s="332"/>
    </row>
    <row r="14" spans="1:12" ht="16.5" customHeight="1">
      <c r="A14" s="326" t="s">
        <v>358</v>
      </c>
      <c r="B14" s="327" t="s">
        <v>359</v>
      </c>
      <c r="C14" s="327"/>
      <c r="D14" s="328">
        <v>0.375</v>
      </c>
      <c r="E14" s="333">
        <v>0</v>
      </c>
      <c r="F14" s="333">
        <v>0</v>
      </c>
      <c r="G14" s="333">
        <v>0</v>
      </c>
      <c r="H14" s="333">
        <v>0</v>
      </c>
      <c r="I14" s="333">
        <v>0</v>
      </c>
      <c r="J14" s="335">
        <v>0</v>
      </c>
      <c r="K14" s="332"/>
      <c r="L14" s="332"/>
    </row>
    <row r="15" spans="1:12" ht="16.5" customHeight="1">
      <c r="A15" s="326" t="s">
        <v>360</v>
      </c>
      <c r="B15" s="327" t="s">
        <v>361</v>
      </c>
      <c r="C15" s="327" t="s">
        <v>362</v>
      </c>
      <c r="D15" s="328">
        <v>0.375</v>
      </c>
      <c r="E15" s="328" t="s">
        <v>352</v>
      </c>
      <c r="F15" s="328" t="s">
        <v>363</v>
      </c>
      <c r="G15" s="333">
        <v>18</v>
      </c>
      <c r="H15" s="328" t="s">
        <v>364</v>
      </c>
      <c r="I15" s="328" t="s">
        <v>365</v>
      </c>
      <c r="J15" s="334" t="s">
        <v>366</v>
      </c>
      <c r="K15" s="332"/>
      <c r="L15" s="332"/>
    </row>
    <row r="16" spans="1:12" ht="16.5" customHeight="1">
      <c r="A16" s="326" t="s">
        <v>367</v>
      </c>
      <c r="B16" s="327" t="s">
        <v>368</v>
      </c>
      <c r="C16" s="327" t="s">
        <v>369</v>
      </c>
      <c r="D16" s="328">
        <v>0.375</v>
      </c>
      <c r="E16" s="328" t="s">
        <v>352</v>
      </c>
      <c r="F16" s="328" t="s">
        <v>370</v>
      </c>
      <c r="G16" s="333">
        <v>19</v>
      </c>
      <c r="H16" s="328" t="s">
        <v>371</v>
      </c>
      <c r="I16" s="328" t="s">
        <v>372</v>
      </c>
      <c r="J16" s="334" t="s">
        <v>373</v>
      </c>
      <c r="K16" s="332"/>
      <c r="L16" s="332"/>
    </row>
    <row r="17" spans="1:12" ht="16.5" customHeight="1">
      <c r="A17" s="326" t="s">
        <v>374</v>
      </c>
      <c r="B17" s="327" t="s">
        <v>375</v>
      </c>
      <c r="C17" s="327" t="s">
        <v>376</v>
      </c>
      <c r="D17" s="328">
        <v>0.25</v>
      </c>
      <c r="E17" s="328" t="s">
        <v>327</v>
      </c>
      <c r="F17" s="333">
        <v>12</v>
      </c>
      <c r="G17" s="328" t="s">
        <v>377</v>
      </c>
      <c r="H17" s="328" t="s">
        <v>378</v>
      </c>
      <c r="I17" s="328" t="s">
        <v>379</v>
      </c>
      <c r="J17" s="335">
        <v>13</v>
      </c>
      <c r="K17" s="332"/>
      <c r="L17" s="332"/>
    </row>
    <row r="18" spans="1:12" ht="16.5" customHeight="1">
      <c r="A18" s="326" t="s">
        <v>380</v>
      </c>
      <c r="B18" s="327" t="s">
        <v>381</v>
      </c>
      <c r="C18" s="327" t="s">
        <v>296</v>
      </c>
      <c r="D18" s="328" t="s">
        <v>382</v>
      </c>
      <c r="E18" s="333">
        <v>0</v>
      </c>
      <c r="F18" s="328" t="s">
        <v>383</v>
      </c>
      <c r="G18" s="328" t="s">
        <v>383</v>
      </c>
      <c r="H18" s="328" t="s">
        <v>383</v>
      </c>
      <c r="I18" s="328" t="s">
        <v>383</v>
      </c>
      <c r="J18" s="334" t="s">
        <v>383</v>
      </c>
      <c r="K18" s="332"/>
      <c r="L18" s="332"/>
    </row>
    <row r="19" spans="1:12" ht="16.5" customHeight="1">
      <c r="A19" s="326" t="s">
        <v>384</v>
      </c>
      <c r="B19" s="327" t="s">
        <v>385</v>
      </c>
      <c r="C19" s="327" t="s">
        <v>386</v>
      </c>
      <c r="D19" s="328" t="s">
        <v>382</v>
      </c>
      <c r="E19" s="333">
        <v>0</v>
      </c>
      <c r="F19" s="328" t="s">
        <v>346</v>
      </c>
      <c r="G19" s="328" t="s">
        <v>346</v>
      </c>
      <c r="H19" s="328" t="s">
        <v>346</v>
      </c>
      <c r="I19" s="328" t="s">
        <v>346</v>
      </c>
      <c r="J19" s="334" t="s">
        <v>346</v>
      </c>
      <c r="K19" s="332"/>
      <c r="L19" s="332"/>
    </row>
    <row r="20" spans="1:12" ht="16.5" customHeight="1">
      <c r="A20" s="326" t="s">
        <v>387</v>
      </c>
      <c r="B20" s="327" t="s">
        <v>388</v>
      </c>
      <c r="C20" s="327" t="s">
        <v>389</v>
      </c>
      <c r="D20" s="328">
        <v>0.375</v>
      </c>
      <c r="E20" s="328" t="s">
        <v>346</v>
      </c>
      <c r="F20" s="333">
        <v>27</v>
      </c>
      <c r="G20" s="328" t="s">
        <v>390</v>
      </c>
      <c r="H20" s="333">
        <v>28</v>
      </c>
      <c r="I20" s="328" t="s">
        <v>391</v>
      </c>
      <c r="J20" s="335">
        <v>29</v>
      </c>
      <c r="K20" s="332"/>
      <c r="L20" s="332"/>
    </row>
    <row r="21" spans="1:12" ht="16.5" customHeight="1">
      <c r="A21" s="326" t="s">
        <v>392</v>
      </c>
      <c r="B21" s="327" t="s">
        <v>393</v>
      </c>
      <c r="C21" s="327" t="s">
        <v>222</v>
      </c>
      <c r="D21" s="328">
        <v>0.25</v>
      </c>
      <c r="E21" s="333">
        <v>0</v>
      </c>
      <c r="F21" s="333">
        <v>0</v>
      </c>
      <c r="G21" s="333">
        <v>0</v>
      </c>
      <c r="H21" s="333">
        <v>0</v>
      </c>
      <c r="I21" s="333">
        <v>0</v>
      </c>
      <c r="J21" s="335">
        <v>0</v>
      </c>
      <c r="K21" s="332"/>
      <c r="L21" s="332"/>
    </row>
    <row r="22" spans="1:12" ht="16.5" customHeight="1">
      <c r="A22" s="326" t="s">
        <v>394</v>
      </c>
      <c r="B22" s="327" t="s">
        <v>395</v>
      </c>
      <c r="C22" s="327" t="s">
        <v>222</v>
      </c>
      <c r="D22" s="328">
        <v>0.375</v>
      </c>
      <c r="E22" s="333">
        <v>0</v>
      </c>
      <c r="F22" s="333">
        <v>0</v>
      </c>
      <c r="G22" s="333">
        <v>0</v>
      </c>
      <c r="H22" s="333">
        <v>0</v>
      </c>
      <c r="I22" s="333">
        <v>0</v>
      </c>
      <c r="J22" s="335">
        <v>0</v>
      </c>
      <c r="K22" s="332"/>
      <c r="L22" s="332"/>
    </row>
    <row r="23" spans="1:12" ht="16.5" customHeight="1">
      <c r="A23" s="326" t="s">
        <v>396</v>
      </c>
      <c r="B23" s="327" t="s">
        <v>397</v>
      </c>
      <c r="C23" s="327" t="s">
        <v>398</v>
      </c>
      <c r="D23" s="328">
        <v>1</v>
      </c>
      <c r="E23" s="328" t="s">
        <v>399</v>
      </c>
      <c r="F23" s="328" t="s">
        <v>400</v>
      </c>
      <c r="G23" s="333">
        <v>49</v>
      </c>
      <c r="H23" s="328" t="s">
        <v>401</v>
      </c>
      <c r="I23" s="333">
        <v>54</v>
      </c>
      <c r="J23" s="334" t="s">
        <v>402</v>
      </c>
      <c r="K23" s="332"/>
      <c r="L23" s="332"/>
    </row>
    <row r="24" spans="1:12" ht="16.5" customHeight="1">
      <c r="A24" s="326" t="s">
        <v>403</v>
      </c>
      <c r="B24" s="327" t="s">
        <v>404</v>
      </c>
      <c r="C24" s="327" t="s">
        <v>405</v>
      </c>
      <c r="D24" s="328">
        <v>1</v>
      </c>
      <c r="E24" s="328" t="s">
        <v>399</v>
      </c>
      <c r="F24" s="328" t="s">
        <v>406</v>
      </c>
      <c r="G24" s="333">
        <v>39</v>
      </c>
      <c r="H24" s="328" t="s">
        <v>407</v>
      </c>
      <c r="I24" s="333">
        <v>44</v>
      </c>
      <c r="J24" s="334" t="s">
        <v>400</v>
      </c>
      <c r="K24" s="332"/>
      <c r="L24" s="332"/>
    </row>
    <row r="25" spans="1:12" ht="16.5" customHeight="1">
      <c r="A25" s="326" t="s">
        <v>408</v>
      </c>
      <c r="B25" s="327" t="s">
        <v>409</v>
      </c>
      <c r="C25" s="327" t="s">
        <v>410</v>
      </c>
      <c r="D25" s="328">
        <v>1</v>
      </c>
      <c r="E25" s="328" t="s">
        <v>399</v>
      </c>
      <c r="F25" s="333">
        <v>43</v>
      </c>
      <c r="G25" s="328" t="s">
        <v>411</v>
      </c>
      <c r="H25" s="333">
        <v>48</v>
      </c>
      <c r="I25" s="328" t="s">
        <v>412</v>
      </c>
      <c r="J25" s="335">
        <v>53</v>
      </c>
      <c r="K25" s="332"/>
      <c r="L25" s="332"/>
    </row>
    <row r="26" spans="1:12" ht="16.5" customHeight="1">
      <c r="A26" s="326" t="s">
        <v>413</v>
      </c>
      <c r="B26" s="327" t="s">
        <v>414</v>
      </c>
      <c r="C26" s="327" t="s">
        <v>222</v>
      </c>
      <c r="D26" s="328">
        <v>1</v>
      </c>
      <c r="E26" s="333">
        <v>0</v>
      </c>
      <c r="F26" s="333">
        <v>0</v>
      </c>
      <c r="G26" s="333">
        <v>0</v>
      </c>
      <c r="H26" s="333">
        <v>0</v>
      </c>
      <c r="I26" s="333">
        <v>0</v>
      </c>
      <c r="J26" s="335">
        <v>0</v>
      </c>
      <c r="K26" s="332"/>
      <c r="L26" s="332"/>
    </row>
    <row r="27" spans="1:12" ht="16.5" customHeight="1">
      <c r="A27" s="326" t="s">
        <v>415</v>
      </c>
      <c r="B27" s="327" t="s">
        <v>416</v>
      </c>
      <c r="C27" s="327" t="s">
        <v>417</v>
      </c>
      <c r="D27" s="328">
        <v>0.125</v>
      </c>
      <c r="E27" s="333">
        <v>0</v>
      </c>
      <c r="F27" s="333">
        <v>3</v>
      </c>
      <c r="G27" s="333">
        <v>3</v>
      </c>
      <c r="H27" s="333">
        <v>3</v>
      </c>
      <c r="I27" s="333">
        <v>3</v>
      </c>
      <c r="J27" s="335">
        <v>3</v>
      </c>
      <c r="K27" s="332"/>
      <c r="L27" s="332"/>
    </row>
    <row r="28" spans="1:12" ht="16.5" customHeight="1">
      <c r="A28" s="326" t="s">
        <v>418</v>
      </c>
      <c r="B28" s="327" t="s">
        <v>419</v>
      </c>
      <c r="C28" s="327" t="s">
        <v>420</v>
      </c>
      <c r="D28" s="328">
        <v>0.625</v>
      </c>
      <c r="E28" s="328">
        <v>0.875</v>
      </c>
      <c r="F28" s="328" t="s">
        <v>421</v>
      </c>
      <c r="G28" s="328" t="s">
        <v>422</v>
      </c>
      <c r="H28" s="328">
        <v>36.375</v>
      </c>
      <c r="I28" s="328">
        <v>37.25</v>
      </c>
      <c r="J28" s="334">
        <v>38.125</v>
      </c>
      <c r="K28" s="332"/>
      <c r="L28" s="332"/>
    </row>
    <row r="29" spans="1:12" ht="16.5" customHeight="1">
      <c r="A29" s="326" t="s">
        <v>423</v>
      </c>
      <c r="B29" s="327" t="s">
        <v>424</v>
      </c>
      <c r="C29" s="327" t="s">
        <v>425</v>
      </c>
      <c r="D29" s="328">
        <v>0.375</v>
      </c>
      <c r="E29" s="328" t="s">
        <v>352</v>
      </c>
      <c r="F29" s="328" t="s">
        <v>426</v>
      </c>
      <c r="G29" s="333">
        <v>21</v>
      </c>
      <c r="H29" s="328" t="s">
        <v>427</v>
      </c>
      <c r="I29" s="328" t="s">
        <v>428</v>
      </c>
      <c r="J29" s="334" t="s">
        <v>429</v>
      </c>
      <c r="K29" s="332"/>
      <c r="L29" s="332"/>
    </row>
    <row r="30" spans="1:12" ht="16.5" customHeight="1">
      <c r="A30" s="326" t="s">
        <v>430</v>
      </c>
      <c r="B30" s="327" t="s">
        <v>431</v>
      </c>
      <c r="C30" s="327" t="s">
        <v>432</v>
      </c>
      <c r="D30" s="328" t="s">
        <v>382</v>
      </c>
      <c r="E30" s="333">
        <v>0</v>
      </c>
      <c r="F30" s="333">
        <v>10</v>
      </c>
      <c r="G30" s="333">
        <v>10</v>
      </c>
      <c r="H30" s="333">
        <v>10</v>
      </c>
      <c r="I30" s="333">
        <v>10</v>
      </c>
      <c r="J30" s="335">
        <v>10</v>
      </c>
      <c r="K30" s="332"/>
      <c r="L30" s="332"/>
    </row>
    <row r="31" spans="1:12" ht="16.5" customHeight="1">
      <c r="A31" s="326" t="s">
        <v>433</v>
      </c>
      <c r="B31" s="327" t="s">
        <v>434</v>
      </c>
      <c r="C31" s="327" t="s">
        <v>227</v>
      </c>
      <c r="D31" s="328">
        <v>0.375</v>
      </c>
      <c r="E31" s="328" t="s">
        <v>346</v>
      </c>
      <c r="F31" s="333">
        <v>15</v>
      </c>
      <c r="G31" s="328" t="s">
        <v>435</v>
      </c>
      <c r="H31" s="333">
        <v>16</v>
      </c>
      <c r="I31" s="328" t="s">
        <v>436</v>
      </c>
      <c r="J31" s="335">
        <v>17</v>
      </c>
      <c r="K31" s="332"/>
      <c r="L31" s="332"/>
    </row>
    <row r="32" spans="1:12" ht="16.5" customHeight="1">
      <c r="A32" s="326" t="s">
        <v>437</v>
      </c>
      <c r="B32" s="327" t="s">
        <v>438</v>
      </c>
      <c r="C32" s="327" t="s">
        <v>439</v>
      </c>
      <c r="D32" s="328">
        <v>0.25</v>
      </c>
      <c r="E32" s="328" t="s">
        <v>327</v>
      </c>
      <c r="F32" s="328" t="s">
        <v>328</v>
      </c>
      <c r="G32" s="333">
        <v>8</v>
      </c>
      <c r="H32" s="328" t="s">
        <v>329</v>
      </c>
      <c r="I32" s="328" t="s">
        <v>330</v>
      </c>
      <c r="J32" s="334" t="s">
        <v>331</v>
      </c>
      <c r="K32" s="332"/>
      <c r="L32" s="332"/>
    </row>
    <row r="33" spans="1:12" ht="16.5" customHeight="1">
      <c r="A33" s="326" t="s">
        <v>440</v>
      </c>
      <c r="B33" s="327" t="s">
        <v>441</v>
      </c>
      <c r="C33" s="327" t="s">
        <v>442</v>
      </c>
      <c r="D33" s="328">
        <v>0.25</v>
      </c>
      <c r="E33" s="328" t="s">
        <v>327</v>
      </c>
      <c r="F33" s="328" t="s">
        <v>443</v>
      </c>
      <c r="G33" s="333">
        <v>11</v>
      </c>
      <c r="H33" s="328" t="s">
        <v>444</v>
      </c>
      <c r="I33" s="328" t="s">
        <v>445</v>
      </c>
      <c r="J33" s="334" t="s">
        <v>446</v>
      </c>
      <c r="K33" s="332"/>
      <c r="L33" s="332"/>
    </row>
    <row r="34" spans="1:12" ht="16.5" customHeight="1">
      <c r="A34" s="326" t="s">
        <v>447</v>
      </c>
      <c r="B34" s="327" t="s">
        <v>448</v>
      </c>
      <c r="C34" s="327" t="s">
        <v>222</v>
      </c>
      <c r="D34" s="328">
        <v>0.25</v>
      </c>
      <c r="E34" s="333">
        <v>0</v>
      </c>
      <c r="F34" s="333">
        <v>0</v>
      </c>
      <c r="G34" s="333">
        <v>0</v>
      </c>
      <c r="H34" s="333">
        <v>0</v>
      </c>
      <c r="I34" s="333">
        <v>0</v>
      </c>
      <c r="J34" s="335">
        <v>0</v>
      </c>
      <c r="K34" s="332"/>
      <c r="L34" s="332"/>
    </row>
    <row r="35" spans="1:12" ht="16.5" customHeight="1">
      <c r="A35" s="326" t="s">
        <v>449</v>
      </c>
      <c r="B35" s="327" t="s">
        <v>450</v>
      </c>
      <c r="C35" s="327" t="s">
        <v>451</v>
      </c>
      <c r="D35" s="328">
        <v>0.125</v>
      </c>
      <c r="E35" s="333">
        <v>0</v>
      </c>
      <c r="F35" s="333">
        <v>3</v>
      </c>
      <c r="G35" s="333">
        <v>3</v>
      </c>
      <c r="H35" s="333">
        <v>3</v>
      </c>
      <c r="I35" s="333">
        <v>3</v>
      </c>
      <c r="J35" s="335">
        <v>3</v>
      </c>
      <c r="K35" s="332"/>
      <c r="L35" s="332"/>
    </row>
    <row r="36" spans="1:12" ht="14.5">
      <c r="A36" s="336" t="s">
        <v>452</v>
      </c>
      <c r="B36" s="337"/>
      <c r="C36" s="337"/>
      <c r="D36" s="328"/>
      <c r="E36" s="338"/>
      <c r="F36" s="338"/>
      <c r="G36" s="338"/>
      <c r="H36" s="338"/>
      <c r="I36" s="338"/>
      <c r="J36" s="338"/>
    </row>
  </sheetData>
  <mergeCells count="2">
    <mergeCell ref="A1:J1"/>
    <mergeCell ref="A2:J2"/>
  </mergeCells>
  <pageMargins left="0" right="0" top="0.75" bottom="0.75" header="0.3" footer="0.3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6B699-936F-4C0D-96B9-5D832214F3D4}">
  <sheetPr>
    <pageSetUpPr fitToPage="1"/>
  </sheetPr>
  <dimension ref="A1:H62"/>
  <sheetViews>
    <sheetView topLeftCell="A15" zoomScale="85" zoomScaleNormal="85" zoomScaleSheetLayoutView="85" zoomScalePageLayoutView="70" workbookViewId="0">
      <selection activeCell="C16" sqref="C16:F16"/>
    </sheetView>
  </sheetViews>
  <sheetFormatPr defaultColWidth="9.90625" defaultRowHeight="15.5"/>
  <cols>
    <col min="1" max="1" width="5.453125" style="252" bestFit="1" customWidth="1"/>
    <col min="2" max="2" width="19.6328125" style="252" customWidth="1"/>
    <col min="3" max="3" width="10.54296875" style="252" customWidth="1"/>
    <col min="4" max="4" width="20" style="252" customWidth="1"/>
    <col min="5" max="5" width="2.36328125" style="252" customWidth="1"/>
    <col min="6" max="6" width="15.90625" style="252" customWidth="1"/>
    <col min="7" max="7" width="19.36328125" style="252" customWidth="1"/>
    <col min="8" max="8" width="45.54296875" style="252" customWidth="1"/>
    <col min="9" max="254" width="9.90625" style="252"/>
    <col min="255" max="255" width="3.90625" style="252" customWidth="1"/>
    <col min="256" max="257" width="9.54296875" style="252" customWidth="1"/>
    <col min="258" max="259" width="14.6328125" style="252" customWidth="1"/>
    <col min="260" max="260" width="0" style="252" hidden="1" customWidth="1"/>
    <col min="261" max="267" width="9.54296875" style="252" customWidth="1"/>
    <col min="268" max="510" width="9.90625" style="252"/>
    <col min="511" max="511" width="3.90625" style="252" customWidth="1"/>
    <col min="512" max="513" width="9.54296875" style="252" customWidth="1"/>
    <col min="514" max="515" width="14.6328125" style="252" customWidth="1"/>
    <col min="516" max="516" width="0" style="252" hidden="1" customWidth="1"/>
    <col min="517" max="523" width="9.54296875" style="252" customWidth="1"/>
    <col min="524" max="766" width="9.90625" style="252"/>
    <col min="767" max="767" width="3.90625" style="252" customWidth="1"/>
    <col min="768" max="769" width="9.54296875" style="252" customWidth="1"/>
    <col min="770" max="771" width="14.6328125" style="252" customWidth="1"/>
    <col min="772" max="772" width="0" style="252" hidden="1" customWidth="1"/>
    <col min="773" max="779" width="9.54296875" style="252" customWidth="1"/>
    <col min="780" max="1022" width="9.90625" style="252"/>
    <col min="1023" max="1023" width="3.90625" style="252" customWidth="1"/>
    <col min="1024" max="1025" width="9.54296875" style="252" customWidth="1"/>
    <col min="1026" max="1027" width="14.6328125" style="252" customWidth="1"/>
    <col min="1028" max="1028" width="0" style="252" hidden="1" customWidth="1"/>
    <col min="1029" max="1035" width="9.54296875" style="252" customWidth="1"/>
    <col min="1036" max="1278" width="9.90625" style="252"/>
    <col min="1279" max="1279" width="3.90625" style="252" customWidth="1"/>
    <col min="1280" max="1281" width="9.54296875" style="252" customWidth="1"/>
    <col min="1282" max="1283" width="14.6328125" style="252" customWidth="1"/>
    <col min="1284" max="1284" width="0" style="252" hidden="1" customWidth="1"/>
    <col min="1285" max="1291" width="9.54296875" style="252" customWidth="1"/>
    <col min="1292" max="1534" width="9.90625" style="252"/>
    <col min="1535" max="1535" width="3.90625" style="252" customWidth="1"/>
    <col min="1536" max="1537" width="9.54296875" style="252" customWidth="1"/>
    <col min="1538" max="1539" width="14.6328125" style="252" customWidth="1"/>
    <col min="1540" max="1540" width="0" style="252" hidden="1" customWidth="1"/>
    <col min="1541" max="1547" width="9.54296875" style="252" customWidth="1"/>
    <col min="1548" max="1790" width="9.90625" style="252"/>
    <col min="1791" max="1791" width="3.90625" style="252" customWidth="1"/>
    <col min="1792" max="1793" width="9.54296875" style="252" customWidth="1"/>
    <col min="1794" max="1795" width="14.6328125" style="252" customWidth="1"/>
    <col min="1796" max="1796" width="0" style="252" hidden="1" customWidth="1"/>
    <col min="1797" max="1803" width="9.54296875" style="252" customWidth="1"/>
    <col min="1804" max="2046" width="9.90625" style="252"/>
    <col min="2047" max="2047" width="3.90625" style="252" customWidth="1"/>
    <col min="2048" max="2049" width="9.54296875" style="252" customWidth="1"/>
    <col min="2050" max="2051" width="14.6328125" style="252" customWidth="1"/>
    <col min="2052" max="2052" width="0" style="252" hidden="1" customWidth="1"/>
    <col min="2053" max="2059" width="9.54296875" style="252" customWidth="1"/>
    <col min="2060" max="2302" width="9.90625" style="252"/>
    <col min="2303" max="2303" width="3.90625" style="252" customWidth="1"/>
    <col min="2304" max="2305" width="9.54296875" style="252" customWidth="1"/>
    <col min="2306" max="2307" width="14.6328125" style="252" customWidth="1"/>
    <col min="2308" max="2308" width="0" style="252" hidden="1" customWidth="1"/>
    <col min="2309" max="2315" width="9.54296875" style="252" customWidth="1"/>
    <col min="2316" max="2558" width="9.90625" style="252"/>
    <col min="2559" max="2559" width="3.90625" style="252" customWidth="1"/>
    <col min="2560" max="2561" width="9.54296875" style="252" customWidth="1"/>
    <col min="2562" max="2563" width="14.6328125" style="252" customWidth="1"/>
    <col min="2564" max="2564" width="0" style="252" hidden="1" customWidth="1"/>
    <col min="2565" max="2571" width="9.54296875" style="252" customWidth="1"/>
    <col min="2572" max="2814" width="9.90625" style="252"/>
    <col min="2815" max="2815" width="3.90625" style="252" customWidth="1"/>
    <col min="2816" max="2817" width="9.54296875" style="252" customWidth="1"/>
    <col min="2818" max="2819" width="14.6328125" style="252" customWidth="1"/>
    <col min="2820" max="2820" width="0" style="252" hidden="1" customWidth="1"/>
    <col min="2821" max="2827" width="9.54296875" style="252" customWidth="1"/>
    <col min="2828" max="3070" width="9.90625" style="252"/>
    <col min="3071" max="3071" width="3.90625" style="252" customWidth="1"/>
    <col min="3072" max="3073" width="9.54296875" style="252" customWidth="1"/>
    <col min="3074" max="3075" width="14.6328125" style="252" customWidth="1"/>
    <col min="3076" max="3076" width="0" style="252" hidden="1" customWidth="1"/>
    <col min="3077" max="3083" width="9.54296875" style="252" customWidth="1"/>
    <col min="3084" max="3326" width="9.90625" style="252"/>
    <col min="3327" max="3327" width="3.90625" style="252" customWidth="1"/>
    <col min="3328" max="3329" width="9.54296875" style="252" customWidth="1"/>
    <col min="3330" max="3331" width="14.6328125" style="252" customWidth="1"/>
    <col min="3332" max="3332" width="0" style="252" hidden="1" customWidth="1"/>
    <col min="3333" max="3339" width="9.54296875" style="252" customWidth="1"/>
    <col min="3340" max="3582" width="9.90625" style="252"/>
    <col min="3583" max="3583" width="3.90625" style="252" customWidth="1"/>
    <col min="3584" max="3585" width="9.54296875" style="252" customWidth="1"/>
    <col min="3586" max="3587" width="14.6328125" style="252" customWidth="1"/>
    <col min="3588" max="3588" width="0" style="252" hidden="1" customWidth="1"/>
    <col min="3589" max="3595" width="9.54296875" style="252" customWidth="1"/>
    <col min="3596" max="3838" width="9.90625" style="252"/>
    <col min="3839" max="3839" width="3.90625" style="252" customWidth="1"/>
    <col min="3840" max="3841" width="9.54296875" style="252" customWidth="1"/>
    <col min="3842" max="3843" width="14.6328125" style="252" customWidth="1"/>
    <col min="3844" max="3844" width="0" style="252" hidden="1" customWidth="1"/>
    <col min="3845" max="3851" width="9.54296875" style="252" customWidth="1"/>
    <col min="3852" max="4094" width="9.90625" style="252"/>
    <col min="4095" max="4095" width="3.90625" style="252" customWidth="1"/>
    <col min="4096" max="4097" width="9.54296875" style="252" customWidth="1"/>
    <col min="4098" max="4099" width="14.6328125" style="252" customWidth="1"/>
    <col min="4100" max="4100" width="0" style="252" hidden="1" customWidth="1"/>
    <col min="4101" max="4107" width="9.54296875" style="252" customWidth="1"/>
    <col min="4108" max="4350" width="9.90625" style="252"/>
    <col min="4351" max="4351" width="3.90625" style="252" customWidth="1"/>
    <col min="4352" max="4353" width="9.54296875" style="252" customWidth="1"/>
    <col min="4354" max="4355" width="14.6328125" style="252" customWidth="1"/>
    <col min="4356" max="4356" width="0" style="252" hidden="1" customWidth="1"/>
    <col min="4357" max="4363" width="9.54296875" style="252" customWidth="1"/>
    <col min="4364" max="4606" width="9.90625" style="252"/>
    <col min="4607" max="4607" width="3.90625" style="252" customWidth="1"/>
    <col min="4608" max="4609" width="9.54296875" style="252" customWidth="1"/>
    <col min="4610" max="4611" width="14.6328125" style="252" customWidth="1"/>
    <col min="4612" max="4612" width="0" style="252" hidden="1" customWidth="1"/>
    <col min="4613" max="4619" width="9.54296875" style="252" customWidth="1"/>
    <col min="4620" max="4862" width="9.90625" style="252"/>
    <col min="4863" max="4863" width="3.90625" style="252" customWidth="1"/>
    <col min="4864" max="4865" width="9.54296875" style="252" customWidth="1"/>
    <col min="4866" max="4867" width="14.6328125" style="252" customWidth="1"/>
    <col min="4868" max="4868" width="0" style="252" hidden="1" customWidth="1"/>
    <col min="4869" max="4875" width="9.54296875" style="252" customWidth="1"/>
    <col min="4876" max="5118" width="9.90625" style="252"/>
    <col min="5119" max="5119" width="3.90625" style="252" customWidth="1"/>
    <col min="5120" max="5121" width="9.54296875" style="252" customWidth="1"/>
    <col min="5122" max="5123" width="14.6328125" style="252" customWidth="1"/>
    <col min="5124" max="5124" width="0" style="252" hidden="1" customWidth="1"/>
    <col min="5125" max="5131" width="9.54296875" style="252" customWidth="1"/>
    <col min="5132" max="5374" width="9.90625" style="252"/>
    <col min="5375" max="5375" width="3.90625" style="252" customWidth="1"/>
    <col min="5376" max="5377" width="9.54296875" style="252" customWidth="1"/>
    <col min="5378" max="5379" width="14.6328125" style="252" customWidth="1"/>
    <col min="5380" max="5380" width="0" style="252" hidden="1" customWidth="1"/>
    <col min="5381" max="5387" width="9.54296875" style="252" customWidth="1"/>
    <col min="5388" max="5630" width="9.90625" style="252"/>
    <col min="5631" max="5631" width="3.90625" style="252" customWidth="1"/>
    <col min="5632" max="5633" width="9.54296875" style="252" customWidth="1"/>
    <col min="5634" max="5635" width="14.6328125" style="252" customWidth="1"/>
    <col min="5636" max="5636" width="0" style="252" hidden="1" customWidth="1"/>
    <col min="5637" max="5643" width="9.54296875" style="252" customWidth="1"/>
    <col min="5644" max="5886" width="9.90625" style="252"/>
    <col min="5887" max="5887" width="3.90625" style="252" customWidth="1"/>
    <col min="5888" max="5889" width="9.54296875" style="252" customWidth="1"/>
    <col min="5890" max="5891" width="14.6328125" style="252" customWidth="1"/>
    <col min="5892" max="5892" width="0" style="252" hidden="1" customWidth="1"/>
    <col min="5893" max="5899" width="9.54296875" style="252" customWidth="1"/>
    <col min="5900" max="6142" width="9.90625" style="252"/>
    <col min="6143" max="6143" width="3.90625" style="252" customWidth="1"/>
    <col min="6144" max="6145" width="9.54296875" style="252" customWidth="1"/>
    <col min="6146" max="6147" width="14.6328125" style="252" customWidth="1"/>
    <col min="6148" max="6148" width="0" style="252" hidden="1" customWidth="1"/>
    <col min="6149" max="6155" width="9.54296875" style="252" customWidth="1"/>
    <col min="6156" max="6398" width="9.90625" style="252"/>
    <col min="6399" max="6399" width="3.90625" style="252" customWidth="1"/>
    <col min="6400" max="6401" width="9.54296875" style="252" customWidth="1"/>
    <col min="6402" max="6403" width="14.6328125" style="252" customWidth="1"/>
    <col min="6404" max="6404" width="0" style="252" hidden="1" customWidth="1"/>
    <col min="6405" max="6411" width="9.54296875" style="252" customWidth="1"/>
    <col min="6412" max="6654" width="9.90625" style="252"/>
    <col min="6655" max="6655" width="3.90625" style="252" customWidth="1"/>
    <col min="6656" max="6657" width="9.54296875" style="252" customWidth="1"/>
    <col min="6658" max="6659" width="14.6328125" style="252" customWidth="1"/>
    <col min="6660" max="6660" width="0" style="252" hidden="1" customWidth="1"/>
    <col min="6661" max="6667" width="9.54296875" style="252" customWidth="1"/>
    <col min="6668" max="6910" width="9.90625" style="252"/>
    <col min="6911" max="6911" width="3.90625" style="252" customWidth="1"/>
    <col min="6912" max="6913" width="9.54296875" style="252" customWidth="1"/>
    <col min="6914" max="6915" width="14.6328125" style="252" customWidth="1"/>
    <col min="6916" max="6916" width="0" style="252" hidden="1" customWidth="1"/>
    <col min="6917" max="6923" width="9.54296875" style="252" customWidth="1"/>
    <col min="6924" max="7166" width="9.90625" style="252"/>
    <col min="7167" max="7167" width="3.90625" style="252" customWidth="1"/>
    <col min="7168" max="7169" width="9.54296875" style="252" customWidth="1"/>
    <col min="7170" max="7171" width="14.6328125" style="252" customWidth="1"/>
    <col min="7172" max="7172" width="0" style="252" hidden="1" customWidth="1"/>
    <col min="7173" max="7179" width="9.54296875" style="252" customWidth="1"/>
    <col min="7180" max="7422" width="9.90625" style="252"/>
    <col min="7423" max="7423" width="3.90625" style="252" customWidth="1"/>
    <col min="7424" max="7425" width="9.54296875" style="252" customWidth="1"/>
    <col min="7426" max="7427" width="14.6328125" style="252" customWidth="1"/>
    <col min="7428" max="7428" width="0" style="252" hidden="1" customWidth="1"/>
    <col min="7429" max="7435" width="9.54296875" style="252" customWidth="1"/>
    <col min="7436" max="7678" width="9.90625" style="252"/>
    <col min="7679" max="7679" width="3.90625" style="252" customWidth="1"/>
    <col min="7680" max="7681" width="9.54296875" style="252" customWidth="1"/>
    <col min="7682" max="7683" width="14.6328125" style="252" customWidth="1"/>
    <col min="7684" max="7684" width="0" style="252" hidden="1" customWidth="1"/>
    <col min="7685" max="7691" width="9.54296875" style="252" customWidth="1"/>
    <col min="7692" max="7934" width="9.90625" style="252"/>
    <col min="7935" max="7935" width="3.90625" style="252" customWidth="1"/>
    <col min="7936" max="7937" width="9.54296875" style="252" customWidth="1"/>
    <col min="7938" max="7939" width="14.6328125" style="252" customWidth="1"/>
    <col min="7940" max="7940" width="0" style="252" hidden="1" customWidth="1"/>
    <col min="7941" max="7947" width="9.54296875" style="252" customWidth="1"/>
    <col min="7948" max="8190" width="9.90625" style="252"/>
    <col min="8191" max="8191" width="3.90625" style="252" customWidth="1"/>
    <col min="8192" max="8193" width="9.54296875" style="252" customWidth="1"/>
    <col min="8194" max="8195" width="14.6328125" style="252" customWidth="1"/>
    <col min="8196" max="8196" width="0" style="252" hidden="1" customWidth="1"/>
    <col min="8197" max="8203" width="9.54296875" style="252" customWidth="1"/>
    <col min="8204" max="8446" width="9.90625" style="252"/>
    <col min="8447" max="8447" width="3.90625" style="252" customWidth="1"/>
    <col min="8448" max="8449" width="9.54296875" style="252" customWidth="1"/>
    <col min="8450" max="8451" width="14.6328125" style="252" customWidth="1"/>
    <col min="8452" max="8452" width="0" style="252" hidden="1" customWidth="1"/>
    <col min="8453" max="8459" width="9.54296875" style="252" customWidth="1"/>
    <col min="8460" max="8702" width="9.90625" style="252"/>
    <col min="8703" max="8703" width="3.90625" style="252" customWidth="1"/>
    <col min="8704" max="8705" width="9.54296875" style="252" customWidth="1"/>
    <col min="8706" max="8707" width="14.6328125" style="252" customWidth="1"/>
    <col min="8708" max="8708" width="0" style="252" hidden="1" customWidth="1"/>
    <col min="8709" max="8715" width="9.54296875" style="252" customWidth="1"/>
    <col min="8716" max="8958" width="9.90625" style="252"/>
    <col min="8959" max="8959" width="3.90625" style="252" customWidth="1"/>
    <col min="8960" max="8961" width="9.54296875" style="252" customWidth="1"/>
    <col min="8962" max="8963" width="14.6328125" style="252" customWidth="1"/>
    <col min="8964" max="8964" width="0" style="252" hidden="1" customWidth="1"/>
    <col min="8965" max="8971" width="9.54296875" style="252" customWidth="1"/>
    <col min="8972" max="9214" width="9.90625" style="252"/>
    <col min="9215" max="9215" width="3.90625" style="252" customWidth="1"/>
    <col min="9216" max="9217" width="9.54296875" style="252" customWidth="1"/>
    <col min="9218" max="9219" width="14.6328125" style="252" customWidth="1"/>
    <col min="9220" max="9220" width="0" style="252" hidden="1" customWidth="1"/>
    <col min="9221" max="9227" width="9.54296875" style="252" customWidth="1"/>
    <col min="9228" max="9470" width="9.90625" style="252"/>
    <col min="9471" max="9471" width="3.90625" style="252" customWidth="1"/>
    <col min="9472" max="9473" width="9.54296875" style="252" customWidth="1"/>
    <col min="9474" max="9475" width="14.6328125" style="252" customWidth="1"/>
    <col min="9476" max="9476" width="0" style="252" hidden="1" customWidth="1"/>
    <col min="9477" max="9483" width="9.54296875" style="252" customWidth="1"/>
    <col min="9484" max="9726" width="9.90625" style="252"/>
    <col min="9727" max="9727" width="3.90625" style="252" customWidth="1"/>
    <col min="9728" max="9729" width="9.54296875" style="252" customWidth="1"/>
    <col min="9730" max="9731" width="14.6328125" style="252" customWidth="1"/>
    <col min="9732" max="9732" width="0" style="252" hidden="1" customWidth="1"/>
    <col min="9733" max="9739" width="9.54296875" style="252" customWidth="1"/>
    <col min="9740" max="9982" width="9.90625" style="252"/>
    <col min="9983" max="9983" width="3.90625" style="252" customWidth="1"/>
    <col min="9984" max="9985" width="9.54296875" style="252" customWidth="1"/>
    <col min="9986" max="9987" width="14.6328125" style="252" customWidth="1"/>
    <col min="9988" max="9988" width="0" style="252" hidden="1" customWidth="1"/>
    <col min="9989" max="9995" width="9.54296875" style="252" customWidth="1"/>
    <col min="9996" max="10238" width="9.90625" style="252"/>
    <col min="10239" max="10239" width="3.90625" style="252" customWidth="1"/>
    <col min="10240" max="10241" width="9.54296875" style="252" customWidth="1"/>
    <col min="10242" max="10243" width="14.6328125" style="252" customWidth="1"/>
    <col min="10244" max="10244" width="0" style="252" hidden="1" customWidth="1"/>
    <col min="10245" max="10251" width="9.54296875" style="252" customWidth="1"/>
    <col min="10252" max="10494" width="9.90625" style="252"/>
    <col min="10495" max="10495" width="3.90625" style="252" customWidth="1"/>
    <col min="10496" max="10497" width="9.54296875" style="252" customWidth="1"/>
    <col min="10498" max="10499" width="14.6328125" style="252" customWidth="1"/>
    <col min="10500" max="10500" width="0" style="252" hidden="1" customWidth="1"/>
    <col min="10501" max="10507" width="9.54296875" style="252" customWidth="1"/>
    <col min="10508" max="10750" width="9.90625" style="252"/>
    <col min="10751" max="10751" width="3.90625" style="252" customWidth="1"/>
    <col min="10752" max="10753" width="9.54296875" style="252" customWidth="1"/>
    <col min="10754" max="10755" width="14.6328125" style="252" customWidth="1"/>
    <col min="10756" max="10756" width="0" style="252" hidden="1" customWidth="1"/>
    <col min="10757" max="10763" width="9.54296875" style="252" customWidth="1"/>
    <col min="10764" max="11006" width="9.90625" style="252"/>
    <col min="11007" max="11007" width="3.90625" style="252" customWidth="1"/>
    <col min="11008" max="11009" width="9.54296875" style="252" customWidth="1"/>
    <col min="11010" max="11011" width="14.6328125" style="252" customWidth="1"/>
    <col min="11012" max="11012" width="0" style="252" hidden="1" customWidth="1"/>
    <col min="11013" max="11019" width="9.54296875" style="252" customWidth="1"/>
    <col min="11020" max="11262" width="9.90625" style="252"/>
    <col min="11263" max="11263" width="3.90625" style="252" customWidth="1"/>
    <col min="11264" max="11265" width="9.54296875" style="252" customWidth="1"/>
    <col min="11266" max="11267" width="14.6328125" style="252" customWidth="1"/>
    <col min="11268" max="11268" width="0" style="252" hidden="1" customWidth="1"/>
    <col min="11269" max="11275" width="9.54296875" style="252" customWidth="1"/>
    <col min="11276" max="11518" width="9.90625" style="252"/>
    <col min="11519" max="11519" width="3.90625" style="252" customWidth="1"/>
    <col min="11520" max="11521" width="9.54296875" style="252" customWidth="1"/>
    <col min="11522" max="11523" width="14.6328125" style="252" customWidth="1"/>
    <col min="11524" max="11524" width="0" style="252" hidden="1" customWidth="1"/>
    <col min="11525" max="11531" width="9.54296875" style="252" customWidth="1"/>
    <col min="11532" max="11774" width="9.90625" style="252"/>
    <col min="11775" max="11775" width="3.90625" style="252" customWidth="1"/>
    <col min="11776" max="11777" width="9.54296875" style="252" customWidth="1"/>
    <col min="11778" max="11779" width="14.6328125" style="252" customWidth="1"/>
    <col min="11780" max="11780" width="0" style="252" hidden="1" customWidth="1"/>
    <col min="11781" max="11787" width="9.54296875" style="252" customWidth="1"/>
    <col min="11788" max="12030" width="9.90625" style="252"/>
    <col min="12031" max="12031" width="3.90625" style="252" customWidth="1"/>
    <col min="12032" max="12033" width="9.54296875" style="252" customWidth="1"/>
    <col min="12034" max="12035" width="14.6328125" style="252" customWidth="1"/>
    <col min="12036" max="12036" width="0" style="252" hidden="1" customWidth="1"/>
    <col min="12037" max="12043" width="9.54296875" style="252" customWidth="1"/>
    <col min="12044" max="12286" width="9.90625" style="252"/>
    <col min="12287" max="12287" width="3.90625" style="252" customWidth="1"/>
    <col min="12288" max="12289" width="9.54296875" style="252" customWidth="1"/>
    <col min="12290" max="12291" width="14.6328125" style="252" customWidth="1"/>
    <col min="12292" max="12292" width="0" style="252" hidden="1" customWidth="1"/>
    <col min="12293" max="12299" width="9.54296875" style="252" customWidth="1"/>
    <col min="12300" max="12542" width="9.90625" style="252"/>
    <col min="12543" max="12543" width="3.90625" style="252" customWidth="1"/>
    <col min="12544" max="12545" width="9.54296875" style="252" customWidth="1"/>
    <col min="12546" max="12547" width="14.6328125" style="252" customWidth="1"/>
    <col min="12548" max="12548" width="0" style="252" hidden="1" customWidth="1"/>
    <col min="12549" max="12555" width="9.54296875" style="252" customWidth="1"/>
    <col min="12556" max="12798" width="9.90625" style="252"/>
    <col min="12799" max="12799" width="3.90625" style="252" customWidth="1"/>
    <col min="12800" max="12801" width="9.54296875" style="252" customWidth="1"/>
    <col min="12802" max="12803" width="14.6328125" style="252" customWidth="1"/>
    <col min="12804" max="12804" width="0" style="252" hidden="1" customWidth="1"/>
    <col min="12805" max="12811" width="9.54296875" style="252" customWidth="1"/>
    <col min="12812" max="13054" width="9.90625" style="252"/>
    <col min="13055" max="13055" width="3.90625" style="252" customWidth="1"/>
    <col min="13056" max="13057" width="9.54296875" style="252" customWidth="1"/>
    <col min="13058" max="13059" width="14.6328125" style="252" customWidth="1"/>
    <col min="13060" max="13060" width="0" style="252" hidden="1" customWidth="1"/>
    <col min="13061" max="13067" width="9.54296875" style="252" customWidth="1"/>
    <col min="13068" max="13310" width="9.90625" style="252"/>
    <col min="13311" max="13311" width="3.90625" style="252" customWidth="1"/>
    <col min="13312" max="13313" width="9.54296875" style="252" customWidth="1"/>
    <col min="13314" max="13315" width="14.6328125" style="252" customWidth="1"/>
    <col min="13316" max="13316" width="0" style="252" hidden="1" customWidth="1"/>
    <col min="13317" max="13323" width="9.54296875" style="252" customWidth="1"/>
    <col min="13324" max="13566" width="9.90625" style="252"/>
    <col min="13567" max="13567" width="3.90625" style="252" customWidth="1"/>
    <col min="13568" max="13569" width="9.54296875" style="252" customWidth="1"/>
    <col min="13570" max="13571" width="14.6328125" style="252" customWidth="1"/>
    <col min="13572" max="13572" width="0" style="252" hidden="1" customWidth="1"/>
    <col min="13573" max="13579" width="9.54296875" style="252" customWidth="1"/>
    <col min="13580" max="13822" width="9.90625" style="252"/>
    <col min="13823" max="13823" width="3.90625" style="252" customWidth="1"/>
    <col min="13824" max="13825" width="9.54296875" style="252" customWidth="1"/>
    <col min="13826" max="13827" width="14.6328125" style="252" customWidth="1"/>
    <col min="13828" max="13828" width="0" style="252" hidden="1" customWidth="1"/>
    <col min="13829" max="13835" width="9.54296875" style="252" customWidth="1"/>
    <col min="13836" max="14078" width="9.90625" style="252"/>
    <col min="14079" max="14079" width="3.90625" style="252" customWidth="1"/>
    <col min="14080" max="14081" width="9.54296875" style="252" customWidth="1"/>
    <col min="14082" max="14083" width="14.6328125" style="252" customWidth="1"/>
    <col min="14084" max="14084" width="0" style="252" hidden="1" customWidth="1"/>
    <col min="14085" max="14091" width="9.54296875" style="252" customWidth="1"/>
    <col min="14092" max="14334" width="9.90625" style="252"/>
    <col min="14335" max="14335" width="3.90625" style="252" customWidth="1"/>
    <col min="14336" max="14337" width="9.54296875" style="252" customWidth="1"/>
    <col min="14338" max="14339" width="14.6328125" style="252" customWidth="1"/>
    <col min="14340" max="14340" width="0" style="252" hidden="1" customWidth="1"/>
    <col min="14341" max="14347" width="9.54296875" style="252" customWidth="1"/>
    <col min="14348" max="14590" width="9.90625" style="252"/>
    <col min="14591" max="14591" width="3.90625" style="252" customWidth="1"/>
    <col min="14592" max="14593" width="9.54296875" style="252" customWidth="1"/>
    <col min="14594" max="14595" width="14.6328125" style="252" customWidth="1"/>
    <col min="14596" max="14596" width="0" style="252" hidden="1" customWidth="1"/>
    <col min="14597" max="14603" width="9.54296875" style="252" customWidth="1"/>
    <col min="14604" max="14846" width="9.90625" style="252"/>
    <col min="14847" max="14847" width="3.90625" style="252" customWidth="1"/>
    <col min="14848" max="14849" width="9.54296875" style="252" customWidth="1"/>
    <col min="14850" max="14851" width="14.6328125" style="252" customWidth="1"/>
    <col min="14852" max="14852" width="0" style="252" hidden="1" customWidth="1"/>
    <col min="14853" max="14859" width="9.54296875" style="252" customWidth="1"/>
    <col min="14860" max="15102" width="9.90625" style="252"/>
    <col min="15103" max="15103" width="3.90625" style="252" customWidth="1"/>
    <col min="15104" max="15105" width="9.54296875" style="252" customWidth="1"/>
    <col min="15106" max="15107" width="14.6328125" style="252" customWidth="1"/>
    <col min="15108" max="15108" width="0" style="252" hidden="1" customWidth="1"/>
    <col min="15109" max="15115" width="9.54296875" style="252" customWidth="1"/>
    <col min="15116" max="15358" width="9.90625" style="252"/>
    <col min="15359" max="15359" width="3.90625" style="252" customWidth="1"/>
    <col min="15360" max="15361" width="9.54296875" style="252" customWidth="1"/>
    <col min="15362" max="15363" width="14.6328125" style="252" customWidth="1"/>
    <col min="15364" max="15364" width="0" style="252" hidden="1" customWidth="1"/>
    <col min="15365" max="15371" width="9.54296875" style="252" customWidth="1"/>
    <col min="15372" max="15614" width="9.90625" style="252"/>
    <col min="15615" max="15615" width="3.90625" style="252" customWidth="1"/>
    <col min="15616" max="15617" width="9.54296875" style="252" customWidth="1"/>
    <col min="15618" max="15619" width="14.6328125" style="252" customWidth="1"/>
    <col min="15620" max="15620" width="0" style="252" hidden="1" customWidth="1"/>
    <col min="15621" max="15627" width="9.54296875" style="252" customWidth="1"/>
    <col min="15628" max="15870" width="9.90625" style="252"/>
    <col min="15871" max="15871" width="3.90625" style="252" customWidth="1"/>
    <col min="15872" max="15873" width="9.54296875" style="252" customWidth="1"/>
    <col min="15874" max="15875" width="14.6328125" style="252" customWidth="1"/>
    <col min="15876" max="15876" width="0" style="252" hidden="1" customWidth="1"/>
    <col min="15877" max="15883" width="9.54296875" style="252" customWidth="1"/>
    <col min="15884" max="16126" width="9.90625" style="252"/>
    <col min="16127" max="16127" width="3.90625" style="252" customWidth="1"/>
    <col min="16128" max="16129" width="9.54296875" style="252" customWidth="1"/>
    <col min="16130" max="16131" width="14.6328125" style="252" customWidth="1"/>
    <col min="16132" max="16132" width="0" style="252" hidden="1" customWidth="1"/>
    <col min="16133" max="16139" width="9.54296875" style="252" customWidth="1"/>
    <col min="16140" max="16384" width="9.90625" style="252"/>
  </cols>
  <sheetData>
    <row r="1" spans="1:8" s="239" customFormat="1" ht="12.75" customHeight="1">
      <c r="B1"/>
      <c r="C1"/>
      <c r="D1"/>
      <c r="E1"/>
      <c r="F1" s="293" t="s">
        <v>73</v>
      </c>
      <c r="G1" s="294" t="s">
        <v>185</v>
      </c>
      <c r="H1"/>
    </row>
    <row r="2" spans="1:8" s="239" customFormat="1" ht="12.75" customHeight="1">
      <c r="B2"/>
      <c r="C2"/>
      <c r="D2"/>
      <c r="E2"/>
      <c r="F2" s="293" t="s">
        <v>75</v>
      </c>
      <c r="G2" s="295" t="s">
        <v>186</v>
      </c>
      <c r="H2"/>
    </row>
    <row r="3" spans="1:8" s="239" customFormat="1" ht="12.75" customHeight="1" thickBot="1">
      <c r="B3"/>
      <c r="C3"/>
      <c r="D3"/>
      <c r="E3"/>
      <c r="F3" s="293" t="s">
        <v>77</v>
      </c>
      <c r="G3" s="296" t="s">
        <v>187</v>
      </c>
      <c r="H3"/>
    </row>
    <row r="4" spans="1:8" s="239" customFormat="1" ht="17.25" customHeight="1" thickBot="1">
      <c r="A4" s="240"/>
      <c r="B4" s="603" t="s">
        <v>188</v>
      </c>
      <c r="C4" s="603"/>
      <c r="D4" s="242">
        <v>45324</v>
      </c>
      <c r="E4"/>
      <c r="F4"/>
      <c r="G4"/>
      <c r="H4"/>
    </row>
    <row r="5" spans="1:8" s="239" customFormat="1" ht="3.9" customHeight="1" thickBot="1">
      <c r="A5" s="240"/>
      <c r="B5" s="604"/>
      <c r="C5" s="604"/>
      <c r="D5" s="243"/>
      <c r="E5"/>
      <c r="F5" s="240"/>
      <c r="G5" s="240"/>
      <c r="H5"/>
    </row>
    <row r="6" spans="1:8" s="239" customFormat="1" ht="17.25" customHeight="1" thickBot="1">
      <c r="A6" s="240"/>
      <c r="B6" s="603" t="s">
        <v>271</v>
      </c>
      <c r="C6" s="603"/>
      <c r="D6" s="244" t="s">
        <v>216</v>
      </c>
      <c r="E6"/>
      <c r="F6" s="241" t="s">
        <v>189</v>
      </c>
      <c r="G6" s="244" t="s">
        <v>297</v>
      </c>
      <c r="H6"/>
    </row>
    <row r="7" spans="1:8" s="239" customFormat="1" ht="3.9" customHeight="1" thickBot="1">
      <c r="A7" s="240"/>
      <c r="B7" s="605"/>
      <c r="C7" s="605"/>
      <c r="D7" s="243"/>
      <c r="E7"/>
      <c r="F7" s="245"/>
      <c r="G7" s="246"/>
      <c r="H7"/>
    </row>
    <row r="8" spans="1:8" s="239" customFormat="1" ht="17.25" customHeight="1" thickBot="1">
      <c r="A8" s="240"/>
      <c r="B8" s="603" t="s">
        <v>190</v>
      </c>
      <c r="C8" s="603"/>
      <c r="D8" s="244" t="str">
        <f>'1. CUTTING DOCKET'!D7</f>
        <v>H06-CR27M-DYE</v>
      </c>
      <c r="E8" s="247"/>
      <c r="F8" s="241" t="s">
        <v>191</v>
      </c>
      <c r="G8" s="244" t="s">
        <v>301</v>
      </c>
      <c r="H8"/>
    </row>
    <row r="9" spans="1:8" s="239" customFormat="1" ht="9" customHeight="1" thickBot="1">
      <c r="B9" s="248"/>
      <c r="C9" s="248"/>
      <c r="D9" s="248"/>
      <c r="F9" s="248"/>
      <c r="G9" s="248"/>
    </row>
    <row r="10" spans="1:8" s="246" customFormat="1" ht="33.75" customHeight="1" thickBot="1">
      <c r="A10" s="249" t="s">
        <v>192</v>
      </c>
      <c r="B10" s="249" t="s">
        <v>193</v>
      </c>
      <c r="C10" s="602" t="s">
        <v>194</v>
      </c>
      <c r="D10" s="602"/>
      <c r="E10" s="602"/>
      <c r="F10" s="602"/>
      <c r="G10" s="250" t="s">
        <v>195</v>
      </c>
      <c r="H10" s="250" t="s">
        <v>196</v>
      </c>
    </row>
    <row r="11" spans="1:8" s="239" customFormat="1" ht="106.75" customHeight="1" thickBot="1">
      <c r="A11" s="599">
        <v>1</v>
      </c>
      <c r="B11" s="298" t="s">
        <v>272</v>
      </c>
      <c r="C11" s="600" t="str">
        <f>'1. CUTTING DOCKET'!G5</f>
        <v>TÁC NGHIỆP MAY MẪU SMS+SIZE SET:
 THAM KHẢO CÁCH MAY THEO ÁO MẪU PHOTO MÃ H06-CR27M-DYE, MÀU ABBEY STONE CHUYỂN CÙNG TÁC NGHIỆP</v>
      </c>
      <c r="D11" s="600"/>
      <c r="E11" s="600"/>
      <c r="F11" s="600"/>
      <c r="G11" s="599"/>
      <c r="H11" s="297"/>
    </row>
    <row r="12" spans="1:8" s="239" customFormat="1" ht="106.75" customHeight="1" thickBot="1">
      <c r="A12" s="599"/>
      <c r="B12" s="298" t="s">
        <v>197</v>
      </c>
      <c r="C12" s="601"/>
      <c r="D12" s="601"/>
      <c r="E12" s="601"/>
      <c r="F12" s="601"/>
      <c r="G12" s="599"/>
      <c r="H12" s="297"/>
    </row>
    <row r="13" spans="1:8" s="239" customFormat="1" ht="106.75" customHeight="1" thickBot="1">
      <c r="A13" s="297">
        <v>2</v>
      </c>
      <c r="B13" s="298" t="s">
        <v>198</v>
      </c>
      <c r="C13" s="597"/>
      <c r="D13" s="597"/>
      <c r="E13" s="597"/>
      <c r="F13" s="597"/>
      <c r="G13" s="297"/>
      <c r="H13" s="297"/>
    </row>
    <row r="14" spans="1:8" s="239" customFormat="1" ht="106.75" customHeight="1" thickBot="1">
      <c r="A14" s="297">
        <v>3</v>
      </c>
      <c r="B14" s="298" t="s">
        <v>273</v>
      </c>
      <c r="C14" s="597"/>
      <c r="D14" s="597"/>
      <c r="E14" s="597"/>
      <c r="F14" s="597"/>
      <c r="G14" s="297"/>
      <c r="H14" s="297"/>
    </row>
    <row r="15" spans="1:8" s="239" customFormat="1" ht="106.75" customHeight="1" thickBot="1">
      <c r="A15" s="297">
        <v>4</v>
      </c>
      <c r="B15" s="298" t="s">
        <v>199</v>
      </c>
      <c r="C15" s="596" t="str">
        <f>'1. CUTTING DOCKET'!D77</f>
        <v>DUYỆT CHẤT LƯỢNG, HIỆU ỨNG, HANFEEL SAU DYE NHƯ ÁO MẪU PHOTOSHOOT MÃ H06-CR27M-DYE, MÀU ABBEY STONE CHUYỂN CÙNG TÁC NGHIỆP</v>
      </c>
      <c r="D15" s="597"/>
      <c r="E15" s="597"/>
      <c r="F15" s="597"/>
      <c r="G15" s="297"/>
      <c r="H15" s="297"/>
    </row>
    <row r="16" spans="1:8" s="239" customFormat="1" ht="106.75" customHeight="1" thickBot="1">
      <c r="A16" s="297">
        <v>5</v>
      </c>
      <c r="B16" s="298" t="s">
        <v>274</v>
      </c>
      <c r="C16" s="597"/>
      <c r="D16" s="597"/>
      <c r="E16" s="597"/>
      <c r="F16" s="597"/>
      <c r="G16" s="297"/>
      <c r="H16" s="297"/>
    </row>
    <row r="17" spans="1:8" ht="12" customHeight="1">
      <c r="A17" s="246"/>
      <c r="B17" s="246"/>
      <c r="C17" s="251"/>
      <c r="D17" s="251"/>
      <c r="E17" s="251"/>
      <c r="F17" s="251"/>
      <c r="G17" s="246"/>
      <c r="H17" s="246"/>
    </row>
    <row r="18" spans="1:8" ht="34.5" customHeight="1">
      <c r="A18" s="246"/>
      <c r="B18" s="598" t="s">
        <v>200</v>
      </c>
      <c r="C18" s="598"/>
      <c r="D18" s="598"/>
      <c r="E18" s="251"/>
      <c r="F18" s="251"/>
      <c r="G18" s="598" t="s">
        <v>201</v>
      </c>
      <c r="H18" s="598"/>
    </row>
    <row r="19" spans="1:8" ht="39.9" customHeight="1">
      <c r="A19" s="246"/>
      <c r="B19" s="253"/>
      <c r="C19" s="253"/>
      <c r="D19" s="253"/>
      <c r="E19" s="253"/>
      <c r="F19" s="239"/>
      <c r="G19" s="253"/>
      <c r="H19" s="253"/>
    </row>
    <row r="20" spans="1:8" ht="39.9" customHeight="1">
      <c r="A20" s="240"/>
      <c r="B20" s="254"/>
      <c r="C20" s="254"/>
      <c r="D20" s="254"/>
      <c r="E20" s="254"/>
      <c r="F20" s="254"/>
      <c r="G20" s="254"/>
      <c r="H20" s="254"/>
    </row>
    <row r="21" spans="1:8" ht="39.9" customHeight="1">
      <c r="A21" s="240"/>
      <c r="B21" s="254"/>
      <c r="C21" s="254"/>
      <c r="D21" s="254"/>
      <c r="E21" s="254"/>
      <c r="F21" s="254"/>
      <c r="G21" s="254"/>
      <c r="H21" s="254"/>
    </row>
    <row r="22" spans="1:8" ht="39.9" customHeight="1">
      <c r="A22" s="240"/>
      <c r="B22" s="254"/>
      <c r="C22" s="254"/>
      <c r="D22" s="254"/>
      <c r="E22" s="254"/>
      <c r="F22" s="254"/>
      <c r="G22" s="254"/>
      <c r="H22" s="254"/>
    </row>
    <row r="23" spans="1:8" ht="39.9" customHeight="1">
      <c r="A23" s="240"/>
      <c r="B23" s="254"/>
      <c r="C23" s="254"/>
      <c r="D23" s="254"/>
      <c r="E23" s="254"/>
      <c r="F23" s="254"/>
      <c r="G23" s="254"/>
      <c r="H23" s="254"/>
    </row>
    <row r="24" spans="1:8" ht="39.9" customHeight="1">
      <c r="A24" s="240"/>
      <c r="B24" s="254"/>
      <c r="C24" s="254"/>
      <c r="D24" s="254"/>
      <c r="E24" s="254"/>
      <c r="F24" s="254"/>
      <c r="G24" s="254"/>
      <c r="H24" s="254"/>
    </row>
    <row r="25" spans="1:8" ht="39.9" customHeight="1">
      <c r="A25" s="240"/>
      <c r="B25" s="254"/>
      <c r="C25" s="254"/>
      <c r="D25" s="254"/>
      <c r="E25" s="254"/>
      <c r="F25" s="254"/>
      <c r="G25" s="254"/>
      <c r="H25" s="254"/>
    </row>
    <row r="26" spans="1:8" ht="39.9" customHeight="1">
      <c r="A26" s="240"/>
      <c r="B26" s="254"/>
      <c r="C26" s="254"/>
      <c r="D26" s="254"/>
      <c r="E26" s="254"/>
      <c r="F26" s="254"/>
      <c r="G26" s="254"/>
      <c r="H26" s="254"/>
    </row>
    <row r="27" spans="1:8" ht="39.9" customHeight="1">
      <c r="A27" s="240"/>
      <c r="B27" s="254"/>
      <c r="C27" s="254"/>
      <c r="D27" s="254"/>
      <c r="E27" s="254"/>
      <c r="F27" s="254"/>
      <c r="G27" s="254"/>
      <c r="H27" s="254"/>
    </row>
    <row r="28" spans="1:8" ht="39.9" customHeight="1">
      <c r="A28" s="240"/>
      <c r="B28" s="254"/>
      <c r="C28" s="254"/>
      <c r="D28" s="254"/>
      <c r="E28" s="254"/>
      <c r="F28" s="254"/>
      <c r="G28" s="254"/>
      <c r="H28" s="254"/>
    </row>
    <row r="29" spans="1:8" ht="39.9" customHeight="1">
      <c r="A29" s="240"/>
      <c r="B29" s="254"/>
      <c r="C29" s="254"/>
      <c r="D29" s="254"/>
      <c r="E29" s="254"/>
      <c r="F29" s="254"/>
      <c r="G29" s="254"/>
      <c r="H29" s="254"/>
    </row>
    <row r="30" spans="1:8" ht="39.9" customHeight="1">
      <c r="A30" s="240"/>
      <c r="B30" s="254"/>
      <c r="C30" s="254"/>
      <c r="D30" s="254"/>
      <c r="E30" s="254"/>
      <c r="F30" s="254"/>
      <c r="G30" s="254"/>
      <c r="H30" s="254"/>
    </row>
    <row r="31" spans="1:8" ht="39.9" customHeight="1">
      <c r="A31" s="240"/>
      <c r="B31" s="254"/>
      <c r="C31" s="254"/>
      <c r="D31" s="254"/>
      <c r="E31" s="254"/>
      <c r="F31" s="254"/>
      <c r="G31" s="254"/>
      <c r="H31" s="254"/>
    </row>
    <row r="32" spans="1:8" ht="39.9" customHeight="1">
      <c r="A32" s="240"/>
      <c r="B32" s="254"/>
      <c r="C32" s="254"/>
      <c r="D32" s="254"/>
      <c r="E32" s="254"/>
      <c r="F32" s="254"/>
      <c r="G32" s="254"/>
      <c r="H32" s="254"/>
    </row>
    <row r="33" spans="1:8" ht="39.9" customHeight="1">
      <c r="A33" s="240"/>
      <c r="B33" s="254"/>
      <c r="C33" s="254"/>
      <c r="D33" s="254"/>
      <c r="E33" s="254"/>
      <c r="F33" s="254"/>
      <c r="G33" s="254"/>
      <c r="H33" s="254"/>
    </row>
    <row r="34" spans="1:8" ht="39.9" customHeight="1">
      <c r="A34" s="240"/>
      <c r="B34" s="254"/>
      <c r="C34" s="254"/>
      <c r="D34" s="254"/>
      <c r="E34" s="254"/>
      <c r="F34" s="254"/>
      <c r="G34" s="254"/>
      <c r="H34" s="254"/>
    </row>
    <row r="35" spans="1:8" ht="39.9" customHeight="1">
      <c r="A35" s="240"/>
      <c r="B35" s="254"/>
      <c r="C35" s="254"/>
      <c r="D35" s="254"/>
      <c r="E35" s="254"/>
      <c r="F35" s="254"/>
      <c r="G35" s="254"/>
      <c r="H35" s="254"/>
    </row>
    <row r="36" spans="1:8" ht="39.9" customHeight="1">
      <c r="A36" s="240"/>
      <c r="B36" s="254"/>
      <c r="C36" s="254"/>
      <c r="D36" s="254"/>
      <c r="E36" s="254"/>
      <c r="F36" s="254"/>
      <c r="G36" s="254"/>
      <c r="H36" s="254"/>
    </row>
    <row r="37" spans="1:8" ht="39.9" customHeight="1">
      <c r="A37" s="240"/>
      <c r="B37" s="254"/>
      <c r="C37" s="254"/>
      <c r="D37" s="254"/>
      <c r="E37" s="254"/>
      <c r="F37" s="254"/>
      <c r="G37" s="254"/>
      <c r="H37" s="254"/>
    </row>
    <row r="38" spans="1:8" ht="39.9" customHeight="1">
      <c r="A38" s="240"/>
      <c r="B38" s="254"/>
      <c r="C38" s="254"/>
      <c r="D38" s="254"/>
      <c r="E38" s="254"/>
      <c r="F38" s="254"/>
      <c r="G38" s="254"/>
      <c r="H38" s="254"/>
    </row>
    <row r="39" spans="1:8" ht="39.9" customHeight="1">
      <c r="A39" s="240"/>
      <c r="B39" s="254"/>
      <c r="C39" s="254"/>
      <c r="D39" s="254"/>
      <c r="E39" s="254"/>
      <c r="F39" s="254"/>
      <c r="G39" s="254"/>
      <c r="H39" s="254"/>
    </row>
    <row r="40" spans="1:8" ht="39.9" customHeight="1">
      <c r="A40" s="240"/>
      <c r="B40" s="254"/>
      <c r="C40" s="254"/>
      <c r="D40" s="254"/>
      <c r="E40" s="254"/>
      <c r="F40" s="254"/>
      <c r="G40" s="254"/>
      <c r="H40" s="254"/>
    </row>
    <row r="41" spans="1:8" ht="39.9" customHeight="1">
      <c r="A41" s="240"/>
      <c r="B41" s="254"/>
      <c r="C41" s="254"/>
      <c r="D41" s="254"/>
      <c r="E41" s="254"/>
      <c r="F41" s="254"/>
      <c r="G41" s="254"/>
      <c r="H41" s="254"/>
    </row>
    <row r="42" spans="1:8" ht="39.9" customHeight="1">
      <c r="A42" s="240"/>
      <c r="B42" s="254"/>
      <c r="C42" s="254"/>
      <c r="D42" s="254"/>
      <c r="E42" s="254"/>
      <c r="F42" s="254"/>
      <c r="G42" s="254"/>
      <c r="H42" s="254"/>
    </row>
    <row r="43" spans="1:8" ht="39.9" customHeight="1">
      <c r="A43" s="240"/>
      <c r="B43" s="254"/>
      <c r="C43" s="254"/>
      <c r="D43" s="254"/>
      <c r="E43" s="254"/>
      <c r="F43" s="254"/>
      <c r="G43" s="254"/>
      <c r="H43" s="254"/>
    </row>
    <row r="44" spans="1:8" ht="39.9" customHeight="1">
      <c r="A44" s="240"/>
      <c r="B44" s="254"/>
      <c r="C44" s="254"/>
      <c r="D44" s="254"/>
      <c r="E44" s="254"/>
      <c r="F44" s="254"/>
      <c r="G44" s="254"/>
      <c r="H44" s="254"/>
    </row>
    <row r="45" spans="1:8" ht="39.9" customHeight="1">
      <c r="A45" s="240"/>
      <c r="B45" s="254"/>
      <c r="C45" s="254"/>
      <c r="D45" s="254"/>
      <c r="E45" s="254"/>
      <c r="F45" s="254"/>
      <c r="G45" s="254"/>
      <c r="H45" s="254"/>
    </row>
    <row r="46" spans="1:8" ht="39.9" customHeight="1">
      <c r="A46" s="240"/>
      <c r="B46" s="254"/>
      <c r="C46" s="254"/>
      <c r="D46" s="254"/>
      <c r="E46" s="254"/>
      <c r="F46" s="254"/>
      <c r="G46" s="254"/>
      <c r="H46" s="254"/>
    </row>
    <row r="47" spans="1:8" ht="39.9" customHeight="1">
      <c r="A47" s="240"/>
      <c r="B47" s="254"/>
      <c r="C47" s="254"/>
      <c r="D47" s="254"/>
      <c r="E47" s="254"/>
      <c r="F47" s="254"/>
      <c r="G47" s="254"/>
      <c r="H47" s="254"/>
    </row>
    <row r="48" spans="1:8" ht="39.9" customHeight="1">
      <c r="A48" s="240"/>
      <c r="B48" s="254"/>
      <c r="C48" s="254"/>
      <c r="D48" s="254"/>
      <c r="E48" s="254"/>
      <c r="F48" s="254"/>
      <c r="G48" s="254"/>
      <c r="H48" s="254"/>
    </row>
    <row r="49" spans="1:8" ht="39.9" customHeight="1">
      <c r="A49" s="240"/>
      <c r="B49" s="254"/>
      <c r="C49" s="254"/>
      <c r="D49" s="254"/>
      <c r="E49" s="254"/>
      <c r="F49" s="254"/>
      <c r="G49" s="254"/>
      <c r="H49" s="254"/>
    </row>
    <row r="50" spans="1:8" ht="39.9" customHeight="1">
      <c r="A50" s="240"/>
      <c r="B50" s="254"/>
      <c r="C50" s="254"/>
      <c r="D50" s="254"/>
      <c r="E50" s="254"/>
      <c r="F50" s="254"/>
      <c r="G50" s="254"/>
      <c r="H50" s="254"/>
    </row>
    <row r="51" spans="1:8" ht="39.9" customHeight="1">
      <c r="A51" s="240"/>
      <c r="B51" s="254"/>
      <c r="C51" s="254"/>
      <c r="D51" s="254"/>
      <c r="E51" s="254"/>
      <c r="F51" s="254"/>
      <c r="G51" s="254"/>
      <c r="H51" s="254"/>
    </row>
    <row r="52" spans="1:8" ht="39.9" customHeight="1">
      <c r="A52" s="240"/>
      <c r="B52" s="254"/>
      <c r="C52" s="254"/>
      <c r="D52" s="254"/>
      <c r="E52" s="254"/>
      <c r="F52" s="254"/>
      <c r="G52" s="254"/>
      <c r="H52" s="254"/>
    </row>
    <row r="53" spans="1:8" ht="39.9" customHeight="1">
      <c r="A53" s="240"/>
      <c r="B53" s="254"/>
      <c r="C53" s="254"/>
      <c r="D53" s="254"/>
      <c r="E53" s="254"/>
      <c r="F53" s="254"/>
      <c r="G53" s="254"/>
      <c r="H53" s="254"/>
    </row>
    <row r="54" spans="1:8" ht="39.9" customHeight="1">
      <c r="A54" s="240"/>
      <c r="B54" s="254"/>
      <c r="C54" s="254"/>
      <c r="D54" s="254"/>
      <c r="E54" s="254"/>
      <c r="F54" s="254"/>
      <c r="G54" s="254"/>
      <c r="H54" s="254"/>
    </row>
    <row r="55" spans="1:8" ht="39.9" customHeight="1">
      <c r="A55" s="240"/>
      <c r="B55" s="254"/>
      <c r="C55" s="254"/>
      <c r="D55" s="254"/>
      <c r="E55" s="254"/>
      <c r="F55" s="254"/>
      <c r="G55" s="254"/>
      <c r="H55" s="254"/>
    </row>
    <row r="56" spans="1:8" ht="39.9" customHeight="1">
      <c r="A56" s="240"/>
      <c r="B56" s="254"/>
      <c r="C56" s="254"/>
      <c r="D56" s="254"/>
      <c r="E56" s="254"/>
      <c r="F56" s="254"/>
      <c r="G56" s="254"/>
      <c r="H56" s="254"/>
    </row>
    <row r="57" spans="1:8" ht="39.9" customHeight="1">
      <c r="A57" s="240"/>
      <c r="B57" s="254"/>
      <c r="C57" s="254"/>
      <c r="D57" s="254"/>
      <c r="E57" s="254"/>
      <c r="F57" s="254"/>
      <c r="G57" s="254"/>
      <c r="H57" s="254"/>
    </row>
    <row r="58" spans="1:8" ht="39.9" customHeight="1">
      <c r="A58" s="240"/>
      <c r="B58" s="254"/>
      <c r="C58" s="254"/>
      <c r="D58" s="254"/>
      <c r="E58" s="254"/>
      <c r="F58" s="254"/>
      <c r="G58" s="254"/>
      <c r="H58" s="254"/>
    </row>
    <row r="59" spans="1:8" ht="39.9" customHeight="1">
      <c r="A59" s="240"/>
      <c r="B59" s="254"/>
      <c r="C59" s="254"/>
      <c r="D59" s="254"/>
      <c r="E59" s="254"/>
      <c r="F59" s="254"/>
      <c r="G59" s="254"/>
      <c r="H59" s="254"/>
    </row>
    <row r="60" spans="1:8" ht="39.9" customHeight="1">
      <c r="A60" s="240"/>
      <c r="B60" s="254"/>
      <c r="C60" s="254"/>
      <c r="D60" s="254"/>
      <c r="E60" s="254"/>
      <c r="F60" s="254"/>
      <c r="G60" s="254"/>
      <c r="H60" s="254"/>
    </row>
    <row r="61" spans="1:8" ht="39.9" customHeight="1">
      <c r="A61" s="240"/>
      <c r="B61" s="254"/>
      <c r="C61" s="254"/>
      <c r="D61" s="254"/>
      <c r="E61" s="254"/>
      <c r="F61" s="254"/>
      <c r="G61" s="254"/>
      <c r="H61" s="254"/>
    </row>
    <row r="62" spans="1:8" ht="39.9" customHeight="1">
      <c r="A62" s="240"/>
      <c r="B62" s="254"/>
      <c r="C62" s="254"/>
      <c r="D62" s="254"/>
      <c r="E62" s="254"/>
      <c r="F62" s="254"/>
      <c r="G62" s="254"/>
      <c r="H62" s="254"/>
    </row>
  </sheetData>
  <mergeCells count="16">
    <mergeCell ref="C10:F10"/>
    <mergeCell ref="B4:C4"/>
    <mergeCell ref="B5:C5"/>
    <mergeCell ref="B6:C6"/>
    <mergeCell ref="B7:C7"/>
    <mergeCell ref="B8:C8"/>
    <mergeCell ref="C15:F15"/>
    <mergeCell ref="C16:F16"/>
    <mergeCell ref="B18:D18"/>
    <mergeCell ref="G18:H18"/>
    <mergeCell ref="A11:A12"/>
    <mergeCell ref="C11:F11"/>
    <mergeCell ref="G11:G12"/>
    <mergeCell ref="C12:F12"/>
    <mergeCell ref="C13:F13"/>
    <mergeCell ref="C14:F14"/>
  </mergeCells>
  <printOptions horizontalCentered="1"/>
  <pageMargins left="0.25" right="0.25" top="0.75303030303030305" bottom="0.75" header="0.3" footer="0.3"/>
  <pageSetup paperSize="9" scale="71" fitToHeight="0" orientation="portrait" r:id="rId1"/>
  <headerFooter scaleWithDoc="0">
    <oddHeader xml:space="preserve">&amp;L&amp;G&amp;R&amp;"Muli,Bold"&amp;16&amp;K000000[PP MEETING REPORT]
</oddHeader>
    <oddFooter>&amp;L&amp;"Euclid Circular A SemiBold,Regular"&amp;12[UA]&amp;"Euclid Circular A,Regular"&amp;5
&amp;G&amp;R&amp;G</oddFooter>
  </headerFooter>
  <rowBreaks count="1" manualBreakCount="1">
    <brk id="19" max="7" man="1"/>
  </row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AB77B-3DA3-4616-87E9-74D46C5241D7}">
  <sheetPr>
    <tabColor rgb="FFFF0000"/>
  </sheetPr>
  <dimension ref="A1:L36"/>
  <sheetViews>
    <sheetView tabSelected="1" zoomScale="71" zoomScaleNormal="71" zoomScaleSheetLayoutView="95" workbookViewId="0">
      <selection activeCell="B38" sqref="B38"/>
    </sheetView>
  </sheetViews>
  <sheetFormatPr defaultColWidth="8.453125" defaultRowHeight="14"/>
  <cols>
    <col min="1" max="1" width="15" style="609" customWidth="1"/>
    <col min="2" max="2" width="61.1796875" style="609" customWidth="1"/>
    <col min="3" max="3" width="35.1796875" style="609" customWidth="1"/>
    <col min="4" max="4" width="12.90625" style="609" customWidth="1"/>
    <col min="5" max="5" width="15.90625" style="645" customWidth="1"/>
    <col min="6" max="6" width="13" style="645" customWidth="1"/>
    <col min="7" max="11" width="11.36328125" style="645" customWidth="1"/>
    <col min="12" max="12" width="33.453125" style="609" bestFit="1" customWidth="1"/>
    <col min="13" max="16384" width="8.453125" style="609"/>
  </cols>
  <sheetData>
    <row r="1" spans="1:12" ht="16.5" customHeight="1">
      <c r="A1" s="606" t="s">
        <v>457</v>
      </c>
      <c r="B1" s="607"/>
      <c r="C1" s="607"/>
      <c r="D1" s="607"/>
      <c r="E1" s="607"/>
      <c r="F1" s="607"/>
      <c r="G1" s="607"/>
      <c r="H1" s="607"/>
      <c r="I1" s="607"/>
      <c r="J1" s="607"/>
      <c r="K1" s="608"/>
    </row>
    <row r="2" spans="1:12" ht="16.5" customHeight="1">
      <c r="A2" s="606" t="s">
        <v>458</v>
      </c>
      <c r="B2" s="607"/>
      <c r="C2" s="607"/>
      <c r="D2" s="607"/>
      <c r="E2" s="607"/>
      <c r="F2" s="607"/>
      <c r="G2" s="607"/>
      <c r="H2" s="607"/>
      <c r="I2" s="607"/>
      <c r="J2" s="607"/>
      <c r="K2" s="608"/>
    </row>
    <row r="3" spans="1:12" ht="16.5" customHeight="1">
      <c r="A3" s="610" t="s">
        <v>459</v>
      </c>
      <c r="B3" s="611" t="s">
        <v>307</v>
      </c>
      <c r="C3" s="611"/>
      <c r="D3" s="611"/>
      <c r="E3" s="612"/>
      <c r="F3" s="612" t="s">
        <v>460</v>
      </c>
      <c r="G3" s="613"/>
      <c r="H3" s="613"/>
      <c r="I3" s="612" t="s">
        <v>461</v>
      </c>
      <c r="J3" s="614">
        <v>45086</v>
      </c>
      <c r="K3" s="615"/>
    </row>
    <row r="4" spans="1:12" ht="16.5" customHeight="1">
      <c r="A4" s="616" t="s">
        <v>462</v>
      </c>
      <c r="B4" s="617">
        <v>50287</v>
      </c>
      <c r="C4" s="617"/>
      <c r="D4" s="617"/>
      <c r="E4" s="618"/>
      <c r="F4" s="619" t="s">
        <v>463</v>
      </c>
      <c r="G4" s="620"/>
      <c r="H4" s="620"/>
      <c r="I4" s="619" t="s">
        <v>464</v>
      </c>
      <c r="J4" s="619" t="s">
        <v>465</v>
      </c>
      <c r="K4" s="621"/>
    </row>
    <row r="5" spans="1:12" ht="16.5" customHeight="1">
      <c r="A5" s="622" t="s">
        <v>466</v>
      </c>
      <c r="B5" s="623" t="s">
        <v>467</v>
      </c>
      <c r="C5" s="623"/>
      <c r="D5" s="623"/>
      <c r="E5" s="624"/>
      <c r="F5" s="624" t="s">
        <v>468</v>
      </c>
      <c r="G5" s="625"/>
      <c r="H5" s="625"/>
      <c r="I5" s="625"/>
      <c r="J5" s="625"/>
      <c r="K5" s="626"/>
    </row>
    <row r="6" spans="1:12" ht="40.4" customHeight="1">
      <c r="A6" s="627" t="s">
        <v>317</v>
      </c>
      <c r="B6" s="627" t="s">
        <v>318</v>
      </c>
      <c r="C6" s="627" t="s">
        <v>222</v>
      </c>
      <c r="D6" s="627" t="s">
        <v>547</v>
      </c>
      <c r="E6" s="627" t="s">
        <v>548</v>
      </c>
      <c r="F6" s="627" t="s">
        <v>320</v>
      </c>
      <c r="G6" s="627" t="s">
        <v>60</v>
      </c>
      <c r="H6" s="627" t="s">
        <v>10</v>
      </c>
      <c r="I6" s="627" t="s">
        <v>57</v>
      </c>
      <c r="J6" s="627" t="s">
        <v>58</v>
      </c>
      <c r="K6" s="628" t="s">
        <v>59</v>
      </c>
      <c r="L6" s="629" t="s">
        <v>469</v>
      </c>
    </row>
    <row r="7" spans="1:12" ht="21.65" customHeight="1">
      <c r="A7" s="630" t="s">
        <v>470</v>
      </c>
      <c r="B7" s="631" t="s">
        <v>323</v>
      </c>
      <c r="C7" s="631" t="s">
        <v>222</v>
      </c>
      <c r="D7" s="632"/>
      <c r="E7" s="632"/>
      <c r="F7" s="633"/>
      <c r="G7" s="633"/>
      <c r="H7" s="634">
        <v>24</v>
      </c>
      <c r="I7" s="633"/>
      <c r="J7" s="633"/>
      <c r="K7" s="635"/>
      <c r="L7" s="636"/>
    </row>
    <row r="8" spans="1:12" ht="21.65" customHeight="1">
      <c r="A8" s="630" t="s">
        <v>471</v>
      </c>
      <c r="B8" s="631" t="s">
        <v>325</v>
      </c>
      <c r="C8" s="631" t="s">
        <v>326</v>
      </c>
      <c r="D8" s="632">
        <v>0.25</v>
      </c>
      <c r="E8" s="632">
        <v>0.25</v>
      </c>
      <c r="F8" s="632" t="s">
        <v>472</v>
      </c>
      <c r="G8" s="632" t="s">
        <v>473</v>
      </c>
      <c r="H8" s="637">
        <v>8</v>
      </c>
      <c r="I8" s="632" t="s">
        <v>474</v>
      </c>
      <c r="J8" s="632" t="s">
        <v>475</v>
      </c>
      <c r="K8" s="638" t="s">
        <v>476</v>
      </c>
      <c r="L8" s="636"/>
    </row>
    <row r="9" spans="1:12" ht="21.65" customHeight="1">
      <c r="A9" s="630" t="s">
        <v>477</v>
      </c>
      <c r="B9" s="631" t="s">
        <v>333</v>
      </c>
      <c r="C9" s="631" t="s">
        <v>334</v>
      </c>
      <c r="D9" s="632">
        <v>0.125</v>
      </c>
      <c r="E9" s="632">
        <v>0.125</v>
      </c>
      <c r="F9" s="632" t="s">
        <v>478</v>
      </c>
      <c r="G9" s="632" t="s">
        <v>479</v>
      </c>
      <c r="H9" s="637">
        <v>4</v>
      </c>
      <c r="I9" s="632" t="s">
        <v>480</v>
      </c>
      <c r="J9" s="632" t="s">
        <v>481</v>
      </c>
      <c r="K9" s="638" t="s">
        <v>482</v>
      </c>
      <c r="L9" s="636"/>
    </row>
    <row r="10" spans="1:12" ht="21.65" customHeight="1">
      <c r="A10" s="630" t="s">
        <v>483</v>
      </c>
      <c r="B10" s="631" t="s">
        <v>341</v>
      </c>
      <c r="C10" s="631" t="s">
        <v>342</v>
      </c>
      <c r="D10" s="632">
        <v>0.125</v>
      </c>
      <c r="E10" s="632">
        <v>0.125</v>
      </c>
      <c r="F10" s="637">
        <v>0</v>
      </c>
      <c r="G10" s="637">
        <v>1</v>
      </c>
      <c r="H10" s="637">
        <v>1</v>
      </c>
      <c r="I10" s="637">
        <v>1</v>
      </c>
      <c r="J10" s="637">
        <v>1</v>
      </c>
      <c r="K10" s="639">
        <v>1</v>
      </c>
      <c r="L10" s="636"/>
    </row>
    <row r="11" spans="1:12" ht="21.65" customHeight="1">
      <c r="A11" s="630" t="s">
        <v>484</v>
      </c>
      <c r="B11" s="631" t="s">
        <v>344</v>
      </c>
      <c r="C11" s="631" t="s">
        <v>345</v>
      </c>
      <c r="D11" s="632">
        <v>0.375</v>
      </c>
      <c r="E11" s="632">
        <v>0.375</v>
      </c>
      <c r="F11" s="632" t="s">
        <v>485</v>
      </c>
      <c r="G11" s="632"/>
      <c r="H11" s="637">
        <v>0</v>
      </c>
      <c r="I11" s="632"/>
      <c r="J11" s="637"/>
      <c r="K11" s="638"/>
      <c r="L11" s="636"/>
    </row>
    <row r="12" spans="1:12" ht="21.65" customHeight="1">
      <c r="A12" s="630" t="s">
        <v>486</v>
      </c>
      <c r="B12" s="631" t="s">
        <v>348</v>
      </c>
      <c r="C12" s="631" t="s">
        <v>294</v>
      </c>
      <c r="D12" s="632">
        <v>0.125</v>
      </c>
      <c r="E12" s="632">
        <v>0.125</v>
      </c>
      <c r="F12" s="637">
        <v>0</v>
      </c>
      <c r="G12" s="632" t="s">
        <v>487</v>
      </c>
      <c r="H12" s="632" t="s">
        <v>487</v>
      </c>
      <c r="I12" s="632" t="s">
        <v>487</v>
      </c>
      <c r="J12" s="632" t="s">
        <v>487</v>
      </c>
      <c r="K12" s="638" t="s">
        <v>487</v>
      </c>
      <c r="L12" s="636"/>
    </row>
    <row r="13" spans="1:12" ht="21.65" customHeight="1">
      <c r="A13" s="630" t="s">
        <v>488</v>
      </c>
      <c r="B13" s="631" t="s">
        <v>351</v>
      </c>
      <c r="C13" s="631" t="s">
        <v>295</v>
      </c>
      <c r="D13" s="632">
        <v>0.375</v>
      </c>
      <c r="E13" s="632">
        <v>0.375</v>
      </c>
      <c r="F13" s="632" t="s">
        <v>489</v>
      </c>
      <c r="G13" s="632" t="s">
        <v>490</v>
      </c>
      <c r="H13" s="632" t="s">
        <v>491</v>
      </c>
      <c r="I13" s="632" t="s">
        <v>492</v>
      </c>
      <c r="J13" s="632" t="s">
        <v>493</v>
      </c>
      <c r="K13" s="638" t="s">
        <v>494</v>
      </c>
      <c r="L13" s="636"/>
    </row>
    <row r="14" spans="1:12" ht="21.65" customHeight="1">
      <c r="A14" s="630" t="s">
        <v>495</v>
      </c>
      <c r="B14" s="631" t="s">
        <v>359</v>
      </c>
      <c r="C14" s="631"/>
      <c r="D14" s="632">
        <v>0.375</v>
      </c>
      <c r="E14" s="632">
        <v>0.375</v>
      </c>
      <c r="F14" s="637">
        <v>0</v>
      </c>
      <c r="G14" s="637">
        <v>0</v>
      </c>
      <c r="H14" s="637">
        <v>0</v>
      </c>
      <c r="I14" s="637">
        <v>0</v>
      </c>
      <c r="J14" s="637">
        <v>0</v>
      </c>
      <c r="K14" s="639">
        <v>0</v>
      </c>
      <c r="L14" s="636"/>
    </row>
    <row r="15" spans="1:12" ht="21.65" customHeight="1">
      <c r="A15" s="630" t="s">
        <v>496</v>
      </c>
      <c r="B15" s="631" t="s">
        <v>361</v>
      </c>
      <c r="C15" s="631" t="s">
        <v>362</v>
      </c>
      <c r="D15" s="632">
        <v>0.375</v>
      </c>
      <c r="E15" s="632">
        <v>0.375</v>
      </c>
      <c r="F15" s="632" t="s">
        <v>489</v>
      </c>
      <c r="G15" s="632" t="s">
        <v>497</v>
      </c>
      <c r="H15" s="637">
        <v>18</v>
      </c>
      <c r="I15" s="632" t="s">
        <v>498</v>
      </c>
      <c r="J15" s="632" t="s">
        <v>499</v>
      </c>
      <c r="K15" s="638" t="s">
        <v>500</v>
      </c>
      <c r="L15" s="636"/>
    </row>
    <row r="16" spans="1:12" ht="21.65" customHeight="1">
      <c r="A16" s="630" t="s">
        <v>501</v>
      </c>
      <c r="B16" s="631" t="s">
        <v>368</v>
      </c>
      <c r="C16" s="631" t="s">
        <v>369</v>
      </c>
      <c r="D16" s="632">
        <v>0.375</v>
      </c>
      <c r="E16" s="632">
        <v>0.375</v>
      </c>
      <c r="F16" s="632" t="s">
        <v>489</v>
      </c>
      <c r="G16" s="632" t="s">
        <v>502</v>
      </c>
      <c r="H16" s="637">
        <v>19</v>
      </c>
      <c r="I16" s="632" t="s">
        <v>503</v>
      </c>
      <c r="J16" s="632" t="s">
        <v>504</v>
      </c>
      <c r="K16" s="638" t="s">
        <v>505</v>
      </c>
      <c r="L16" s="636"/>
    </row>
    <row r="17" spans="1:12" ht="21.65" customHeight="1">
      <c r="A17" s="630" t="s">
        <v>506</v>
      </c>
      <c r="B17" s="631" t="s">
        <v>375</v>
      </c>
      <c r="C17" s="631" t="s">
        <v>376</v>
      </c>
      <c r="D17" s="632">
        <v>0.25</v>
      </c>
      <c r="E17" s="632">
        <v>0.25</v>
      </c>
      <c r="F17" s="632" t="s">
        <v>472</v>
      </c>
      <c r="G17" s="637">
        <v>12</v>
      </c>
      <c r="H17" s="632" t="s">
        <v>507</v>
      </c>
      <c r="I17" s="632" t="s">
        <v>508</v>
      </c>
      <c r="J17" s="632" t="s">
        <v>509</v>
      </c>
      <c r="K17" s="639">
        <v>13</v>
      </c>
      <c r="L17" s="636"/>
    </row>
    <row r="18" spans="1:12" ht="21.65" customHeight="1">
      <c r="A18" s="630" t="s">
        <v>57</v>
      </c>
      <c r="B18" s="631" t="s">
        <v>381</v>
      </c>
      <c r="C18" s="631" t="s">
        <v>296</v>
      </c>
      <c r="D18" s="632" t="s">
        <v>382</v>
      </c>
      <c r="E18" s="632" t="s">
        <v>382</v>
      </c>
      <c r="F18" s="637">
        <v>0</v>
      </c>
      <c r="G18" s="632" t="s">
        <v>510</v>
      </c>
      <c r="H18" s="632" t="s">
        <v>510</v>
      </c>
      <c r="I18" s="632" t="s">
        <v>510</v>
      </c>
      <c r="J18" s="632" t="s">
        <v>510</v>
      </c>
      <c r="K18" s="638" t="s">
        <v>510</v>
      </c>
      <c r="L18" s="636"/>
    </row>
    <row r="19" spans="1:12" ht="21.65" customHeight="1">
      <c r="A19" s="630" t="s">
        <v>10</v>
      </c>
      <c r="B19" s="631" t="s">
        <v>385</v>
      </c>
      <c r="C19" s="631" t="s">
        <v>386</v>
      </c>
      <c r="D19" s="632" t="s">
        <v>382</v>
      </c>
      <c r="E19" s="632" t="s">
        <v>382</v>
      </c>
      <c r="F19" s="637">
        <v>0</v>
      </c>
      <c r="G19" s="632" t="s">
        <v>485</v>
      </c>
      <c r="H19" s="632" t="s">
        <v>485</v>
      </c>
      <c r="I19" s="632" t="s">
        <v>485</v>
      </c>
      <c r="J19" s="632" t="s">
        <v>485</v>
      </c>
      <c r="K19" s="638" t="s">
        <v>485</v>
      </c>
      <c r="L19" s="636"/>
    </row>
    <row r="20" spans="1:12" ht="21.65" customHeight="1">
      <c r="A20" s="630" t="s">
        <v>511</v>
      </c>
      <c r="B20" s="631" t="s">
        <v>388</v>
      </c>
      <c r="C20" s="631" t="s">
        <v>389</v>
      </c>
      <c r="D20" s="640">
        <v>0</v>
      </c>
      <c r="E20" s="640">
        <v>1.25</v>
      </c>
      <c r="F20" s="632" t="s">
        <v>485</v>
      </c>
      <c r="G20" s="637">
        <v>27</v>
      </c>
      <c r="H20" s="632" t="s">
        <v>512</v>
      </c>
      <c r="I20" s="637">
        <v>28</v>
      </c>
      <c r="J20" s="632" t="s">
        <v>513</v>
      </c>
      <c r="K20" s="639">
        <v>29</v>
      </c>
      <c r="L20" s="641" t="s">
        <v>549</v>
      </c>
    </row>
    <row r="21" spans="1:12" ht="21.65" customHeight="1">
      <c r="A21" s="630" t="s">
        <v>514</v>
      </c>
      <c r="B21" s="631" t="s">
        <v>393</v>
      </c>
      <c r="C21" s="631" t="s">
        <v>222</v>
      </c>
      <c r="D21" s="632">
        <v>0.25</v>
      </c>
      <c r="E21" s="632">
        <v>0.25</v>
      </c>
      <c r="F21" s="637">
        <v>0</v>
      </c>
      <c r="G21" s="637">
        <v>0</v>
      </c>
      <c r="H21" s="637">
        <v>0</v>
      </c>
      <c r="I21" s="637">
        <v>0</v>
      </c>
      <c r="J21" s="637">
        <v>0</v>
      </c>
      <c r="K21" s="639">
        <v>0</v>
      </c>
      <c r="L21" s="636"/>
    </row>
    <row r="22" spans="1:12" ht="21.65" customHeight="1">
      <c r="A22" s="630" t="s">
        <v>515</v>
      </c>
      <c r="B22" s="631" t="s">
        <v>395</v>
      </c>
      <c r="C22" s="631" t="s">
        <v>222</v>
      </c>
      <c r="D22" s="632">
        <v>0.375</v>
      </c>
      <c r="E22" s="632">
        <v>0.375</v>
      </c>
      <c r="F22" s="637">
        <v>0</v>
      </c>
      <c r="G22" s="637">
        <v>0</v>
      </c>
      <c r="H22" s="637">
        <v>0</v>
      </c>
      <c r="I22" s="637">
        <v>0</v>
      </c>
      <c r="J22" s="637">
        <v>0</v>
      </c>
      <c r="K22" s="639">
        <v>0</v>
      </c>
      <c r="L22" s="636"/>
    </row>
    <row r="23" spans="1:12" ht="21.65" customHeight="1">
      <c r="A23" s="630" t="s">
        <v>516</v>
      </c>
      <c r="B23" s="631" t="s">
        <v>397</v>
      </c>
      <c r="C23" s="631" t="s">
        <v>398</v>
      </c>
      <c r="D23" s="632">
        <v>1</v>
      </c>
      <c r="E23" s="632">
        <v>1</v>
      </c>
      <c r="F23" s="632" t="s">
        <v>517</v>
      </c>
      <c r="G23" s="632" t="s">
        <v>518</v>
      </c>
      <c r="H23" s="637">
        <v>49</v>
      </c>
      <c r="I23" s="632" t="s">
        <v>519</v>
      </c>
      <c r="J23" s="637">
        <v>54</v>
      </c>
      <c r="K23" s="638" t="s">
        <v>520</v>
      </c>
      <c r="L23" s="636"/>
    </row>
    <row r="24" spans="1:12" ht="21.65" customHeight="1">
      <c r="A24" s="630" t="s">
        <v>521</v>
      </c>
      <c r="B24" s="631" t="s">
        <v>404</v>
      </c>
      <c r="C24" s="631" t="s">
        <v>405</v>
      </c>
      <c r="D24" s="632">
        <v>1</v>
      </c>
      <c r="E24" s="632">
        <v>1</v>
      </c>
      <c r="F24" s="632" t="s">
        <v>517</v>
      </c>
      <c r="G24" s="632" t="s">
        <v>522</v>
      </c>
      <c r="H24" s="637">
        <v>39</v>
      </c>
      <c r="I24" s="632" t="s">
        <v>523</v>
      </c>
      <c r="J24" s="637">
        <v>44</v>
      </c>
      <c r="K24" s="638" t="s">
        <v>518</v>
      </c>
      <c r="L24" s="636"/>
    </row>
    <row r="25" spans="1:12" ht="21.65" customHeight="1">
      <c r="A25" s="630" t="s">
        <v>60</v>
      </c>
      <c r="B25" s="631" t="s">
        <v>409</v>
      </c>
      <c r="C25" s="631" t="s">
        <v>410</v>
      </c>
      <c r="D25" s="632">
        <v>1</v>
      </c>
      <c r="E25" s="632">
        <v>1</v>
      </c>
      <c r="F25" s="632" t="s">
        <v>517</v>
      </c>
      <c r="G25" s="637">
        <v>43</v>
      </c>
      <c r="H25" s="632" t="s">
        <v>524</v>
      </c>
      <c r="I25" s="637">
        <v>48</v>
      </c>
      <c r="J25" s="632" t="s">
        <v>525</v>
      </c>
      <c r="K25" s="639">
        <v>53</v>
      </c>
      <c r="L25" s="636"/>
    </row>
    <row r="26" spans="1:12" ht="21.65" customHeight="1">
      <c r="A26" s="630" t="s">
        <v>526</v>
      </c>
      <c r="B26" s="631" t="s">
        <v>414</v>
      </c>
      <c r="C26" s="631" t="s">
        <v>222</v>
      </c>
      <c r="D26" s="632">
        <v>1</v>
      </c>
      <c r="E26" s="632">
        <v>1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9">
        <v>0</v>
      </c>
      <c r="L26" s="636"/>
    </row>
    <row r="27" spans="1:12" ht="21.65" customHeight="1">
      <c r="A27" s="630" t="s">
        <v>527</v>
      </c>
      <c r="B27" s="631" t="s">
        <v>416</v>
      </c>
      <c r="C27" s="631" t="s">
        <v>417</v>
      </c>
      <c r="D27" s="632">
        <v>0.125</v>
      </c>
      <c r="E27" s="632">
        <v>0.125</v>
      </c>
      <c r="F27" s="637">
        <v>0</v>
      </c>
      <c r="G27" s="637">
        <v>3</v>
      </c>
      <c r="H27" s="637">
        <v>3</v>
      </c>
      <c r="I27" s="637">
        <v>3</v>
      </c>
      <c r="J27" s="637">
        <v>3</v>
      </c>
      <c r="K27" s="639">
        <v>3</v>
      </c>
      <c r="L27" s="636"/>
    </row>
    <row r="28" spans="1:12" ht="21.65" customHeight="1">
      <c r="A28" s="630" t="s">
        <v>528</v>
      </c>
      <c r="B28" s="631" t="s">
        <v>419</v>
      </c>
      <c r="C28" s="631" t="s">
        <v>420</v>
      </c>
      <c r="D28" s="640">
        <v>0</v>
      </c>
      <c r="E28" s="640">
        <v>1.25</v>
      </c>
      <c r="F28" s="632">
        <v>0.875</v>
      </c>
      <c r="G28" s="632" t="s">
        <v>529</v>
      </c>
      <c r="H28" s="632" t="s">
        <v>550</v>
      </c>
      <c r="I28" s="632">
        <v>36.375</v>
      </c>
      <c r="J28" s="632">
        <v>37.25</v>
      </c>
      <c r="K28" s="638">
        <v>38.125</v>
      </c>
      <c r="L28" s="641" t="s">
        <v>549</v>
      </c>
    </row>
    <row r="29" spans="1:12" ht="21.65" customHeight="1">
      <c r="A29" s="630" t="s">
        <v>530</v>
      </c>
      <c r="B29" s="631" t="s">
        <v>424</v>
      </c>
      <c r="C29" s="631" t="s">
        <v>425</v>
      </c>
      <c r="D29" s="632">
        <v>0.375</v>
      </c>
      <c r="E29" s="632">
        <v>0.375</v>
      </c>
      <c r="F29" s="632" t="s">
        <v>489</v>
      </c>
      <c r="G29" s="632" t="s">
        <v>531</v>
      </c>
      <c r="H29" s="637">
        <v>21</v>
      </c>
      <c r="I29" s="632" t="s">
        <v>532</v>
      </c>
      <c r="J29" s="632" t="s">
        <v>533</v>
      </c>
      <c r="K29" s="638" t="s">
        <v>534</v>
      </c>
      <c r="L29" s="636"/>
    </row>
    <row r="30" spans="1:12" ht="21.65" customHeight="1">
      <c r="A30" s="630" t="s">
        <v>535</v>
      </c>
      <c r="B30" s="631" t="s">
        <v>431</v>
      </c>
      <c r="C30" s="631" t="s">
        <v>432</v>
      </c>
      <c r="D30" s="632" t="s">
        <v>382</v>
      </c>
      <c r="E30" s="632" t="s">
        <v>382</v>
      </c>
      <c r="F30" s="637">
        <v>0</v>
      </c>
      <c r="G30" s="637">
        <v>10</v>
      </c>
      <c r="H30" s="637">
        <v>10</v>
      </c>
      <c r="I30" s="637">
        <v>10</v>
      </c>
      <c r="J30" s="637">
        <v>10</v>
      </c>
      <c r="K30" s="639">
        <v>10</v>
      </c>
      <c r="L30" s="636"/>
    </row>
    <row r="31" spans="1:12" ht="21.65" customHeight="1">
      <c r="A31" s="630" t="s">
        <v>536</v>
      </c>
      <c r="B31" s="631" t="s">
        <v>434</v>
      </c>
      <c r="C31" s="631" t="s">
        <v>227</v>
      </c>
      <c r="D31" s="632">
        <v>0.375</v>
      </c>
      <c r="E31" s="632">
        <v>0.375</v>
      </c>
      <c r="F31" s="632" t="s">
        <v>485</v>
      </c>
      <c r="G31" s="637">
        <v>15</v>
      </c>
      <c r="H31" s="632" t="s">
        <v>537</v>
      </c>
      <c r="I31" s="637">
        <v>16</v>
      </c>
      <c r="J31" s="632" t="s">
        <v>538</v>
      </c>
      <c r="K31" s="639">
        <v>17</v>
      </c>
      <c r="L31" s="636"/>
    </row>
    <row r="32" spans="1:12" ht="21.65" customHeight="1">
      <c r="A32" s="630" t="s">
        <v>539</v>
      </c>
      <c r="B32" s="631" t="s">
        <v>438</v>
      </c>
      <c r="C32" s="631" t="s">
        <v>439</v>
      </c>
      <c r="D32" s="632">
        <v>0.25</v>
      </c>
      <c r="E32" s="632">
        <v>0.25</v>
      </c>
      <c r="F32" s="632" t="s">
        <v>472</v>
      </c>
      <c r="G32" s="632" t="s">
        <v>473</v>
      </c>
      <c r="H32" s="637">
        <v>8</v>
      </c>
      <c r="I32" s="632" t="s">
        <v>474</v>
      </c>
      <c r="J32" s="632" t="s">
        <v>475</v>
      </c>
      <c r="K32" s="638" t="s">
        <v>476</v>
      </c>
      <c r="L32" s="636"/>
    </row>
    <row r="33" spans="1:12" ht="21.65" customHeight="1">
      <c r="A33" s="630" t="s">
        <v>540</v>
      </c>
      <c r="B33" s="631" t="s">
        <v>441</v>
      </c>
      <c r="C33" s="631" t="s">
        <v>442</v>
      </c>
      <c r="D33" s="632">
        <v>0.25</v>
      </c>
      <c r="E33" s="632">
        <v>0.25</v>
      </c>
      <c r="F33" s="632" t="s">
        <v>472</v>
      </c>
      <c r="G33" s="632" t="s">
        <v>541</v>
      </c>
      <c r="H33" s="637">
        <v>11</v>
      </c>
      <c r="I33" s="632" t="s">
        <v>542</v>
      </c>
      <c r="J33" s="632" t="s">
        <v>543</v>
      </c>
      <c r="K33" s="638" t="s">
        <v>544</v>
      </c>
      <c r="L33" s="636"/>
    </row>
    <row r="34" spans="1:12" ht="21.65" customHeight="1">
      <c r="A34" s="630" t="s">
        <v>545</v>
      </c>
      <c r="B34" s="631" t="s">
        <v>448</v>
      </c>
      <c r="C34" s="631" t="s">
        <v>222</v>
      </c>
      <c r="D34" s="632">
        <v>0.25</v>
      </c>
      <c r="E34" s="632">
        <v>0.25</v>
      </c>
      <c r="F34" s="637">
        <v>0</v>
      </c>
      <c r="G34" s="637">
        <v>0</v>
      </c>
      <c r="H34" s="637">
        <v>0</v>
      </c>
      <c r="I34" s="637">
        <v>0</v>
      </c>
      <c r="J34" s="637">
        <v>0</v>
      </c>
      <c r="K34" s="639">
        <v>0</v>
      </c>
      <c r="L34" s="636"/>
    </row>
    <row r="35" spans="1:12" ht="21.65" customHeight="1">
      <c r="A35" s="630" t="s">
        <v>546</v>
      </c>
      <c r="B35" s="631" t="s">
        <v>450</v>
      </c>
      <c r="C35" s="631" t="s">
        <v>451</v>
      </c>
      <c r="D35" s="632">
        <v>0.125</v>
      </c>
      <c r="E35" s="632">
        <v>0.125</v>
      </c>
      <c r="F35" s="637">
        <v>0</v>
      </c>
      <c r="G35" s="637">
        <v>3</v>
      </c>
      <c r="H35" s="637">
        <v>3</v>
      </c>
      <c r="I35" s="637">
        <v>3</v>
      </c>
      <c r="J35" s="637">
        <v>3</v>
      </c>
      <c r="K35" s="639">
        <v>3</v>
      </c>
      <c r="L35" s="636"/>
    </row>
    <row r="36" spans="1:12" ht="21.65" customHeight="1">
      <c r="A36" s="642" t="s">
        <v>452</v>
      </c>
      <c r="B36" s="643"/>
      <c r="C36" s="643"/>
      <c r="D36" s="643"/>
      <c r="E36" s="632"/>
      <c r="F36" s="644"/>
      <c r="G36" s="644"/>
      <c r="H36" s="644"/>
      <c r="I36" s="644"/>
      <c r="J36" s="644"/>
      <c r="K36" s="644"/>
    </row>
  </sheetData>
  <mergeCells count="2">
    <mergeCell ref="A1:K1"/>
    <mergeCell ref="A2:K2"/>
  </mergeCells>
  <pageMargins left="0" right="0" top="0.75" bottom="0.75" header="0.3" footer="0.3"/>
  <pageSetup paperSize="9" scale="70" orientation="landscape" r:id="rId1"/>
  <colBreaks count="1" manualBreakCount="1">
    <brk id="11" max="3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0AB276-DD6B-4AB2-8303-42DEE511EC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352607-5454-49FB-83EB-4B98EABEE05E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60A0D393-39D0-46CB-942F-9204EA0702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1. CUTTING DOCKET</vt:lpstr>
      <vt:lpstr>GREY</vt:lpstr>
      <vt:lpstr>2. TRIM CARD</vt:lpstr>
      <vt:lpstr>2. TRIM CARD (GREY)</vt:lpstr>
      <vt:lpstr>3. ĐỊNH VỊ HÌNH IN.THÊU</vt:lpstr>
      <vt:lpstr>FULL-SIZE SPEC</vt:lpstr>
      <vt:lpstr>MER.QT-04.BM4</vt:lpstr>
      <vt:lpstr>TS TPHAM</vt:lpstr>
      <vt:lpstr>'1. CUTTING DOCKET'!Print_Area</vt:lpstr>
      <vt:lpstr>'2. TRIM CARD'!Print_Area</vt:lpstr>
      <vt:lpstr>'2. TRIM CARD (GREY)'!Print_Area</vt:lpstr>
      <vt:lpstr>'FULL-SIZE SPEC'!Print_Area</vt:lpstr>
      <vt:lpstr>GREY!Print_Area</vt:lpstr>
      <vt:lpstr>'MER.QT-04.BM4'!Print_Area</vt:lpstr>
      <vt:lpstr>'TS TPHAM'!Print_Area</vt:lpstr>
      <vt:lpstr>'1. CUTTING DOCKET'!Print_Titles</vt:lpstr>
      <vt:lpstr>'2. TRIM CARD'!Print_Titles</vt:lpstr>
      <vt:lpstr>'2. TRIM CARD (GREY)'!Print_Titles</vt:lpstr>
      <vt:lpstr>GREY!Print_Titles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Lai Vu Thi</cp:lastModifiedBy>
  <cp:lastPrinted>2024-02-02T03:48:18Z</cp:lastPrinted>
  <dcterms:created xsi:type="dcterms:W3CDTF">2016-05-06T01:47:29Z</dcterms:created>
  <dcterms:modified xsi:type="dcterms:W3CDTF">2024-07-25T01:16:17Z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