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HERSCHEL/3-SS25/1-SAMPLE/2-STYLE-FILE/CUTTING DOCKET/S1/MEN/TEE/"/>
    </mc:Choice>
  </mc:AlternateContent>
  <xr:revisionPtr revIDLastSave="2" documentId="13_ncr:1_{94140900-FE0C-4A1A-8B17-6BCEC30B4C10}" xr6:coauthVersionLast="47" xr6:coauthVersionMax="47" xr10:uidLastSave="{748CFE60-0F19-4713-84DF-95F12F2A08EA}"/>
  <bookViews>
    <workbookView xWindow="-110" yWindow="-110" windowWidth="19420" windowHeight="10300" tabRatio="753" activeTab="6" xr2:uid="{00000000-000D-0000-FFFF-FFFF00000000}"/>
  </bookViews>
  <sheets>
    <sheet name="1. CUTTING DOCKET" sheetId="1" r:id="rId1"/>
    <sheet name="GREY" sheetId="16" state="hidden" r:id="rId2"/>
    <sheet name="2. TRIM CARD (GREY)" sheetId="17" state="hidden" r:id="rId3"/>
    <sheet name="3. ĐỊNH VỊ HÌNH IN.THÊU" sheetId="7" state="hidden" r:id="rId4"/>
    <sheet name="2. TRIM CARD " sheetId="21" r:id="rId5"/>
    <sheet name="FULL-SIZE SPEC " sheetId="23" state="hidden" r:id="rId6"/>
    <sheet name="1. CUTTING DOCKET (white)" sheetId="24" r:id="rId7"/>
    <sheet name="2. TRIM CARD" sheetId="25" r:id="rId8"/>
    <sheet name="L=4%,W=3%" sheetId="26" r:id="rId9"/>
    <sheet name="UPC STICKER" sheetId="27" r:id="rId10"/>
    <sheet name="MER.QT-04.BM4" sheetId="22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4">'[1]Raw material movement'!#REF!</definedName>
    <definedName name="____SCM40" localSheetId="5">'[1]Raw material movement'!#REF!</definedName>
    <definedName name="____SCM40" localSheetId="8">'[1]Raw material movement'!#REF!</definedName>
    <definedName name="____SCM40" localSheetId="10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 localSheetId="8">'[2]Raw material movement'!#REF!</definedName>
    <definedName name="___SCM40" localSheetId="10">'[2]Raw material movement'!#REF!</definedName>
    <definedName name="___SCM40">'[2]Raw material movement'!#REF!</definedName>
    <definedName name="__SCM40" localSheetId="4">'[3]Raw material movement'!#REF!</definedName>
    <definedName name="__SCM40" localSheetId="5">'[3]Raw material movement'!#REF!</definedName>
    <definedName name="__SCM40" localSheetId="8">'[3]Raw material movement'!#REF!</definedName>
    <definedName name="__SCM40" localSheetId="10">'[3]Raw material movement'!#REF!</definedName>
    <definedName name="__SCM40">'[3]Raw material movement'!#REF!</definedName>
    <definedName name="_2DATA_DATA2_L" localSheetId="4">'[4]#REF'!#REF!</definedName>
    <definedName name="_2DATA_DATA2_L" localSheetId="5">'[4]#REF'!#REF!</definedName>
    <definedName name="_2DATA_DATA2_L" localSheetId="8">'[4]#REF'!#REF!</definedName>
    <definedName name="_2DATA_DATA2_L" localSheetId="10">'[4]#REF'!#REF!</definedName>
    <definedName name="_2DATA_DATA2_L">'[4]#REF'!#REF!</definedName>
    <definedName name="_DATA_DATA2_L" localSheetId="4">'[5]#REF'!#REF!</definedName>
    <definedName name="_DATA_DATA2_L" localSheetId="5">'[5]#REF'!#REF!</definedName>
    <definedName name="_DATA_DATA2_L" localSheetId="8">'[5]#REF'!#REF!</definedName>
    <definedName name="_DATA_DATA2_L" localSheetId="10">'[5]#REF'!#REF!</definedName>
    <definedName name="_DATA_DATA2_L">'[5]#REF'!#REF!</definedName>
    <definedName name="_Fill" localSheetId="7" hidden="1">#REF!</definedName>
    <definedName name="_Fill" localSheetId="4" hidden="1">#REF!</definedName>
    <definedName name="_Fill" localSheetId="2" hidden="1">#REF!</definedName>
    <definedName name="_Fill" localSheetId="5" hidden="1">#REF!</definedName>
    <definedName name="_Fill" localSheetId="8" hidden="1">#REF!</definedName>
    <definedName name="_Fill" localSheetId="10" hidden="1">#REF!</definedName>
    <definedName name="_Fill" hidden="1">#REF!</definedName>
    <definedName name="_xlnm._FilterDatabase" localSheetId="0" hidden="1">'1. CUTTING DOCKET'!$A$30:$R$53</definedName>
    <definedName name="_xlnm._FilterDatabase" localSheetId="6" hidden="1">'1. CUTTING DOCKET (white)'!$A$37:$Q$53</definedName>
    <definedName name="_xlnm._FilterDatabase" localSheetId="1" hidden="1">GREY!$A$64:$Q$131</definedName>
    <definedName name="_xlnm._FilterDatabase" localSheetId="9" hidden="1">'UPC STICKER'!$A$2:$I$499</definedName>
    <definedName name="_SCM40" localSheetId="5">'[2]Raw material movement'!#REF!</definedName>
    <definedName name="_SCM40" localSheetId="8">'[2]Raw material movement'!#REF!</definedName>
    <definedName name="_SCM40">'[2]Raw material movement'!#REF!</definedName>
    <definedName name="AB" localSheetId="5">#REF!</definedName>
    <definedName name="AB" localSheetId="8">#REF!</definedName>
    <definedName name="AB">#REF!</definedName>
    <definedName name="CODE" localSheetId="8">[6]CODE!$A$6:$B$156</definedName>
    <definedName name="CODE">[6]CODE!$A$6:$B$156</definedName>
    <definedName name="DA">'[7]Raw material movement'!#REF!</definedName>
    <definedName name="df" localSheetId="8">'[2]Raw material movement'!#REF!</definedName>
    <definedName name="df">'[2]Raw material movement'!#REF!</definedName>
    <definedName name="dsdf" localSheetId="8">'[1]Raw material movement'!#REF!</definedName>
    <definedName name="dsdf">'[1]Raw material movement'!#REF!</definedName>
    <definedName name="GDFD" localSheetId="8">'[8]Raw material movement'!#REF!</definedName>
    <definedName name="GDFD">'[8]Raw material movement'!#REF!</definedName>
    <definedName name="IB" localSheetId="5">#REF!</definedName>
    <definedName name="IB" localSheetId="8">#REF!</definedName>
    <definedName name="IB">#REF!</definedName>
    <definedName name="INTERNAL_INVOICE" localSheetId="8">[9]UN!#REF!</definedName>
    <definedName name="INTERNAL_INVOICE">[9]UN!#REF!</definedName>
    <definedName name="MAHANG" localSheetId="5">#REF!</definedName>
    <definedName name="MAHANG" localSheetId="8">#REF!</definedName>
    <definedName name="MAHANG">#REF!</definedName>
    <definedName name="MAVT" localSheetId="8">[10]Code!$A$7:$A$73</definedName>
    <definedName name="MAVT">[10]Code!$A$7:$A$73</definedName>
    <definedName name="PRICE" localSheetId="5">#REF!</definedName>
    <definedName name="PRICE" localSheetId="8">#REF!</definedName>
    <definedName name="PRICE">#REF!</definedName>
    <definedName name="_xlnm.Print_Area" localSheetId="0">'1. CUTTING DOCKET'!$A$1:$Q$83</definedName>
    <definedName name="_xlnm.Print_Area" localSheetId="6">'1. CUTTING DOCKET (white)'!$A$1:$Q$91</definedName>
    <definedName name="_xlnm.Print_Area" localSheetId="7">'2. TRIM CARD'!$A$1:$D$41</definedName>
    <definedName name="_xlnm.Print_Area" localSheetId="4">'2. TRIM CARD '!$A$1:$C$50</definedName>
    <definedName name="_xlnm.Print_Area" localSheetId="2">'2. TRIM CARD (GREY)'!$A$1:$E$39</definedName>
    <definedName name="_xlnm.Print_Area" localSheetId="1">GREY!$A$1:$P$169</definedName>
    <definedName name="_xlnm.Print_Area" localSheetId="8">'L=4%,W=3%'!$A$1:$L$28</definedName>
    <definedName name="_xlnm.Print_Area" localSheetId="10">'MER.QT-04.BM4'!$A$1:$H$19</definedName>
    <definedName name="_xlnm.Print_Area" localSheetId="9">'UPC STICKER'!$A$1:$I$499</definedName>
    <definedName name="_xlnm.Print_Titles" localSheetId="0">'1. CUTTING DOCKET'!$1:$15</definedName>
    <definedName name="_xlnm.Print_Titles" localSheetId="6">'1. CUTTING DOCKET (white)'!$1:$15</definedName>
    <definedName name="_xlnm.Print_Titles" localSheetId="7">'2. TRIM CARD'!$1:$6</definedName>
    <definedName name="_xlnm.Print_Titles" localSheetId="4">'2. TRIM CARD '!$1:$5</definedName>
    <definedName name="_xlnm.Print_Titles" localSheetId="2">'2. TRIM CARD (GREY)'!$1:$5</definedName>
    <definedName name="_xlnm.Print_Titles" localSheetId="5">'FULL-SIZE SPEC '!$6:$6</definedName>
    <definedName name="_xlnm.Print_Titles" localSheetId="1">GREY!$1:$15</definedName>
    <definedName name="_xlnm.Print_Titles" localSheetId="9">'UPC STICKER'!$1:$2</definedName>
    <definedName name="style" localSheetId="5">#REF!</definedName>
    <definedName name="style" localSheetId="8">#REF!</definedName>
    <definedName name="style">#REF!</definedName>
    <definedName name="WAFORD" localSheetId="5">#REF!</definedName>
    <definedName name="WAFORD" localSheetId="8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99" i="27" l="1"/>
  <c r="K498" i="27"/>
  <c r="L498" i="27" s="1"/>
  <c r="I498" i="27"/>
  <c r="K497" i="27"/>
  <c r="L497" i="27" s="1"/>
  <c r="I497" i="27"/>
  <c r="L496" i="27"/>
  <c r="K496" i="27"/>
  <c r="I496" i="27"/>
  <c r="L495" i="27"/>
  <c r="K495" i="27"/>
  <c r="I495" i="27"/>
  <c r="L494" i="27"/>
  <c r="K494" i="27"/>
  <c r="I494" i="27"/>
  <c r="L493" i="27"/>
  <c r="K493" i="27"/>
  <c r="I493" i="27"/>
  <c r="K492" i="27"/>
  <c r="L492" i="27" s="1"/>
  <c r="I492" i="27"/>
  <c r="K491" i="27"/>
  <c r="L491" i="27" s="1"/>
  <c r="I491" i="27"/>
  <c r="K490" i="27"/>
  <c r="L490" i="27" s="1"/>
  <c r="I490" i="27"/>
  <c r="K489" i="27"/>
  <c r="L489" i="27" s="1"/>
  <c r="I489" i="27"/>
  <c r="L488" i="27"/>
  <c r="K488" i="27"/>
  <c r="I488" i="27"/>
  <c r="L487" i="27"/>
  <c r="K487" i="27"/>
  <c r="I487" i="27"/>
  <c r="L486" i="27"/>
  <c r="K486" i="27"/>
  <c r="I486" i="27"/>
  <c r="L485" i="27"/>
  <c r="K485" i="27"/>
  <c r="I485" i="27"/>
  <c r="K484" i="27"/>
  <c r="L484" i="27" s="1"/>
  <c r="I484" i="27"/>
  <c r="K483" i="27"/>
  <c r="L483" i="27" s="1"/>
  <c r="I483" i="27"/>
  <c r="K482" i="27"/>
  <c r="L482" i="27" s="1"/>
  <c r="I482" i="27"/>
  <c r="K481" i="27"/>
  <c r="L481" i="27" s="1"/>
  <c r="I481" i="27"/>
  <c r="L480" i="27"/>
  <c r="K480" i="27"/>
  <c r="I480" i="27"/>
  <c r="L479" i="27"/>
  <c r="K479" i="27"/>
  <c r="I479" i="27"/>
  <c r="L478" i="27"/>
  <c r="K478" i="27"/>
  <c r="I478" i="27"/>
  <c r="L477" i="27"/>
  <c r="K477" i="27"/>
  <c r="I477" i="27"/>
  <c r="K476" i="27"/>
  <c r="L476" i="27" s="1"/>
  <c r="I476" i="27"/>
  <c r="K475" i="27"/>
  <c r="L475" i="27" s="1"/>
  <c r="I475" i="27"/>
  <c r="K474" i="27"/>
  <c r="L474" i="27" s="1"/>
  <c r="I474" i="27"/>
  <c r="K473" i="27"/>
  <c r="L473" i="27" s="1"/>
  <c r="I473" i="27"/>
  <c r="L472" i="27"/>
  <c r="K472" i="27"/>
  <c r="I472" i="27"/>
  <c r="L471" i="27"/>
  <c r="K471" i="27"/>
  <c r="I471" i="27"/>
  <c r="L470" i="27"/>
  <c r="K470" i="27"/>
  <c r="I470" i="27"/>
  <c r="L469" i="27"/>
  <c r="K469" i="27"/>
  <c r="I469" i="27"/>
  <c r="K468" i="27"/>
  <c r="L468" i="27" s="1"/>
  <c r="I468" i="27"/>
  <c r="K467" i="27"/>
  <c r="L467" i="27" s="1"/>
  <c r="I467" i="27"/>
  <c r="K466" i="27"/>
  <c r="L466" i="27" s="1"/>
  <c r="I466" i="27"/>
  <c r="L465" i="27"/>
  <c r="K465" i="27"/>
  <c r="I465" i="27"/>
  <c r="L464" i="27"/>
  <c r="K464" i="27"/>
  <c r="I464" i="27"/>
  <c r="L463" i="27"/>
  <c r="K463" i="27"/>
  <c r="I463" i="27"/>
  <c r="L462" i="27"/>
  <c r="K462" i="27"/>
  <c r="I462" i="27"/>
  <c r="L461" i="27"/>
  <c r="K461" i="27"/>
  <c r="I461" i="27"/>
  <c r="K460" i="27"/>
  <c r="L460" i="27" s="1"/>
  <c r="I460" i="27"/>
  <c r="K459" i="27"/>
  <c r="L459" i="27" s="1"/>
  <c r="I459" i="27"/>
  <c r="K458" i="27"/>
  <c r="L458" i="27" s="1"/>
  <c r="I458" i="27"/>
  <c r="K457" i="27"/>
  <c r="L457" i="27" s="1"/>
  <c r="I457" i="27"/>
  <c r="L456" i="27"/>
  <c r="K456" i="27"/>
  <c r="I456" i="27"/>
  <c r="L455" i="27"/>
  <c r="K455" i="27"/>
  <c r="I455" i="27"/>
  <c r="L454" i="27"/>
  <c r="K454" i="27"/>
  <c r="I454" i="27"/>
  <c r="L453" i="27"/>
  <c r="K453" i="27"/>
  <c r="I453" i="27"/>
  <c r="K452" i="27"/>
  <c r="L452" i="27" s="1"/>
  <c r="I452" i="27"/>
  <c r="K451" i="27"/>
  <c r="L451" i="27" s="1"/>
  <c r="I451" i="27"/>
  <c r="K450" i="27"/>
  <c r="L450" i="27" s="1"/>
  <c r="I450" i="27"/>
  <c r="L449" i="27"/>
  <c r="K449" i="27"/>
  <c r="I449" i="27"/>
  <c r="L448" i="27"/>
  <c r="K448" i="27"/>
  <c r="I448" i="27"/>
  <c r="L447" i="27"/>
  <c r="K447" i="27"/>
  <c r="I447" i="27"/>
  <c r="L446" i="27"/>
  <c r="K446" i="27"/>
  <c r="I446" i="27"/>
  <c r="L445" i="27"/>
  <c r="K445" i="27"/>
  <c r="I445" i="27"/>
  <c r="K444" i="27"/>
  <c r="L444" i="27" s="1"/>
  <c r="I444" i="27"/>
  <c r="K443" i="27"/>
  <c r="L443" i="27" s="1"/>
  <c r="I443" i="27"/>
  <c r="K442" i="27"/>
  <c r="L442" i="27" s="1"/>
  <c r="I442" i="27"/>
  <c r="K441" i="27"/>
  <c r="L441" i="27" s="1"/>
  <c r="I441" i="27"/>
  <c r="L440" i="27"/>
  <c r="K440" i="27"/>
  <c r="I440" i="27"/>
  <c r="L439" i="27"/>
  <c r="K439" i="27"/>
  <c r="I439" i="27"/>
  <c r="L438" i="27"/>
  <c r="K438" i="27"/>
  <c r="I438" i="27"/>
  <c r="L437" i="27"/>
  <c r="K437" i="27"/>
  <c r="I437" i="27"/>
  <c r="K436" i="27"/>
  <c r="L436" i="27" s="1"/>
  <c r="I436" i="27"/>
  <c r="K435" i="27"/>
  <c r="L435" i="27" s="1"/>
  <c r="I435" i="27"/>
  <c r="K434" i="27"/>
  <c r="L434" i="27" s="1"/>
  <c r="I434" i="27"/>
  <c r="K433" i="27"/>
  <c r="L433" i="27" s="1"/>
  <c r="I433" i="27"/>
  <c r="L432" i="27"/>
  <c r="K432" i="27"/>
  <c r="I432" i="27"/>
  <c r="L431" i="27"/>
  <c r="K431" i="27"/>
  <c r="I431" i="27"/>
  <c r="L430" i="27"/>
  <c r="K430" i="27"/>
  <c r="I430" i="27"/>
  <c r="L429" i="27"/>
  <c r="K429" i="27"/>
  <c r="I429" i="27"/>
  <c r="K428" i="27"/>
  <c r="L428" i="27" s="1"/>
  <c r="I428" i="27"/>
  <c r="K427" i="27"/>
  <c r="L427" i="27" s="1"/>
  <c r="I427" i="27"/>
  <c r="K426" i="27"/>
  <c r="L426" i="27" s="1"/>
  <c r="I426" i="27"/>
  <c r="L425" i="27"/>
  <c r="K425" i="27"/>
  <c r="I425" i="27"/>
  <c r="L424" i="27"/>
  <c r="K424" i="27"/>
  <c r="I424" i="27"/>
  <c r="L423" i="27"/>
  <c r="K423" i="27"/>
  <c r="I423" i="27"/>
  <c r="L422" i="27"/>
  <c r="K422" i="27"/>
  <c r="I422" i="27"/>
  <c r="L421" i="27"/>
  <c r="K421" i="27"/>
  <c r="I421" i="27"/>
  <c r="K420" i="27"/>
  <c r="L420" i="27" s="1"/>
  <c r="I420" i="27"/>
  <c r="K419" i="27"/>
  <c r="L419" i="27" s="1"/>
  <c r="I419" i="27"/>
  <c r="K418" i="27"/>
  <c r="L418" i="27" s="1"/>
  <c r="I418" i="27"/>
  <c r="K417" i="27"/>
  <c r="L417" i="27" s="1"/>
  <c r="I417" i="27"/>
  <c r="L416" i="27"/>
  <c r="K416" i="27"/>
  <c r="I416" i="27"/>
  <c r="L415" i="27"/>
  <c r="K415" i="27"/>
  <c r="I415" i="27"/>
  <c r="L414" i="27"/>
  <c r="K414" i="27"/>
  <c r="I414" i="27"/>
  <c r="L413" i="27"/>
  <c r="K413" i="27"/>
  <c r="I413" i="27"/>
  <c r="K412" i="27"/>
  <c r="L412" i="27" s="1"/>
  <c r="I412" i="27"/>
  <c r="K411" i="27"/>
  <c r="L411" i="27" s="1"/>
  <c r="I411" i="27"/>
  <c r="K410" i="27"/>
  <c r="L410" i="27" s="1"/>
  <c r="I410" i="27"/>
  <c r="K409" i="27"/>
  <c r="L409" i="27" s="1"/>
  <c r="I409" i="27"/>
  <c r="L408" i="27"/>
  <c r="K408" i="27"/>
  <c r="I408" i="27"/>
  <c r="L407" i="27"/>
  <c r="K407" i="27"/>
  <c r="I407" i="27"/>
  <c r="L406" i="27"/>
  <c r="K406" i="27"/>
  <c r="I406" i="27"/>
  <c r="L405" i="27"/>
  <c r="K405" i="27"/>
  <c r="I405" i="27"/>
  <c r="K404" i="27"/>
  <c r="L404" i="27" s="1"/>
  <c r="I404" i="27"/>
  <c r="K403" i="27"/>
  <c r="L403" i="27" s="1"/>
  <c r="I403" i="27"/>
  <c r="K402" i="27"/>
  <c r="L402" i="27" s="1"/>
  <c r="I402" i="27"/>
  <c r="L401" i="27"/>
  <c r="K401" i="27"/>
  <c r="I401" i="27"/>
  <c r="L400" i="27"/>
  <c r="K400" i="27"/>
  <c r="I400" i="27"/>
  <c r="L399" i="27"/>
  <c r="K399" i="27"/>
  <c r="I399" i="27"/>
  <c r="L398" i="27"/>
  <c r="K398" i="27"/>
  <c r="I398" i="27"/>
  <c r="L397" i="27"/>
  <c r="K397" i="27"/>
  <c r="I397" i="27"/>
  <c r="K396" i="27"/>
  <c r="L396" i="27" s="1"/>
  <c r="I396" i="27"/>
  <c r="K395" i="27"/>
  <c r="L395" i="27" s="1"/>
  <c r="I395" i="27"/>
  <c r="K394" i="27"/>
  <c r="L394" i="27" s="1"/>
  <c r="I394" i="27"/>
  <c r="K393" i="27"/>
  <c r="L393" i="27" s="1"/>
  <c r="I393" i="27"/>
  <c r="L392" i="27"/>
  <c r="K392" i="27"/>
  <c r="I392" i="27"/>
  <c r="L391" i="27"/>
  <c r="K391" i="27"/>
  <c r="I391" i="27"/>
  <c r="L390" i="27"/>
  <c r="K390" i="27"/>
  <c r="I390" i="27"/>
  <c r="L389" i="27"/>
  <c r="K389" i="27"/>
  <c r="I389" i="27"/>
  <c r="K388" i="27"/>
  <c r="L388" i="27" s="1"/>
  <c r="I388" i="27"/>
  <c r="K387" i="27"/>
  <c r="L387" i="27" s="1"/>
  <c r="I387" i="27"/>
  <c r="K386" i="27"/>
  <c r="L386" i="27" s="1"/>
  <c r="I386" i="27"/>
  <c r="L385" i="27"/>
  <c r="K385" i="27"/>
  <c r="I385" i="27"/>
  <c r="L384" i="27"/>
  <c r="K384" i="27"/>
  <c r="I384" i="27"/>
  <c r="L383" i="27"/>
  <c r="K383" i="27"/>
  <c r="I383" i="27"/>
  <c r="L382" i="27"/>
  <c r="K382" i="27"/>
  <c r="I382" i="27"/>
  <c r="L381" i="27"/>
  <c r="K381" i="27"/>
  <c r="I381" i="27"/>
  <c r="K380" i="27"/>
  <c r="L380" i="27" s="1"/>
  <c r="I380" i="27"/>
  <c r="K379" i="27"/>
  <c r="L379" i="27" s="1"/>
  <c r="I379" i="27"/>
  <c r="K378" i="27"/>
  <c r="L378" i="27" s="1"/>
  <c r="I378" i="27"/>
  <c r="K377" i="27"/>
  <c r="L377" i="27" s="1"/>
  <c r="I377" i="27"/>
  <c r="L376" i="27"/>
  <c r="K376" i="27"/>
  <c r="I376" i="27"/>
  <c r="L375" i="27"/>
  <c r="K375" i="27"/>
  <c r="I375" i="27"/>
  <c r="L374" i="27"/>
  <c r="K374" i="27"/>
  <c r="I374" i="27"/>
  <c r="L373" i="27"/>
  <c r="K373" i="27"/>
  <c r="I373" i="27"/>
  <c r="K372" i="27"/>
  <c r="L372" i="27" s="1"/>
  <c r="I372" i="27"/>
  <c r="K371" i="27"/>
  <c r="L371" i="27" s="1"/>
  <c r="I371" i="27"/>
  <c r="K370" i="27"/>
  <c r="L370" i="27" s="1"/>
  <c r="I370" i="27"/>
  <c r="K369" i="27"/>
  <c r="L369" i="27" s="1"/>
  <c r="I369" i="27"/>
  <c r="K368" i="27"/>
  <c r="L368" i="27" s="1"/>
  <c r="I368" i="27"/>
  <c r="L367" i="27"/>
  <c r="K367" i="27"/>
  <c r="I367" i="27"/>
  <c r="L366" i="27"/>
  <c r="K366" i="27"/>
  <c r="I366" i="27"/>
  <c r="L365" i="27"/>
  <c r="K365" i="27"/>
  <c r="I365" i="27"/>
  <c r="K364" i="27"/>
  <c r="L364" i="27" s="1"/>
  <c r="I364" i="27"/>
  <c r="K363" i="27"/>
  <c r="L363" i="27" s="1"/>
  <c r="I363" i="27"/>
  <c r="K362" i="27"/>
  <c r="L362" i="27" s="1"/>
  <c r="I362" i="27"/>
  <c r="K361" i="27"/>
  <c r="L361" i="27" s="1"/>
  <c r="I361" i="27"/>
  <c r="K360" i="27"/>
  <c r="L360" i="27" s="1"/>
  <c r="I360" i="27"/>
  <c r="L359" i="27"/>
  <c r="K359" i="27"/>
  <c r="I359" i="27"/>
  <c r="L358" i="27"/>
  <c r="K358" i="27"/>
  <c r="I358" i="27"/>
  <c r="L357" i="27"/>
  <c r="K357" i="27"/>
  <c r="I357" i="27"/>
  <c r="K356" i="27"/>
  <c r="L356" i="27" s="1"/>
  <c r="I356" i="27"/>
  <c r="K355" i="27"/>
  <c r="L355" i="27" s="1"/>
  <c r="I355" i="27"/>
  <c r="K354" i="27"/>
  <c r="L354" i="27" s="1"/>
  <c r="I354" i="27"/>
  <c r="K353" i="27"/>
  <c r="L353" i="27" s="1"/>
  <c r="I353" i="27"/>
  <c r="K352" i="27"/>
  <c r="L352" i="27" s="1"/>
  <c r="I352" i="27"/>
  <c r="L351" i="27"/>
  <c r="K351" i="27"/>
  <c r="I351" i="27"/>
  <c r="L350" i="27"/>
  <c r="K350" i="27"/>
  <c r="I350" i="27"/>
  <c r="L349" i="27"/>
  <c r="K349" i="27"/>
  <c r="I349" i="27"/>
  <c r="K348" i="27"/>
  <c r="L348" i="27" s="1"/>
  <c r="I348" i="27"/>
  <c r="K347" i="27"/>
  <c r="L347" i="27" s="1"/>
  <c r="I347" i="27"/>
  <c r="K346" i="27"/>
  <c r="L346" i="27" s="1"/>
  <c r="I346" i="27"/>
  <c r="K345" i="27"/>
  <c r="L345" i="27" s="1"/>
  <c r="I345" i="27"/>
  <c r="K344" i="27"/>
  <c r="L344" i="27" s="1"/>
  <c r="I344" i="27"/>
  <c r="L343" i="27"/>
  <c r="K343" i="27"/>
  <c r="I343" i="27"/>
  <c r="L342" i="27"/>
  <c r="K342" i="27"/>
  <c r="I342" i="27"/>
  <c r="L341" i="27"/>
  <c r="K341" i="27"/>
  <c r="I341" i="27"/>
  <c r="K340" i="27"/>
  <c r="L340" i="27" s="1"/>
  <c r="I340" i="27"/>
  <c r="K339" i="27"/>
  <c r="L339" i="27" s="1"/>
  <c r="I339" i="27"/>
  <c r="K338" i="27"/>
  <c r="L338" i="27" s="1"/>
  <c r="I338" i="27"/>
  <c r="L337" i="27"/>
  <c r="K337" i="27"/>
  <c r="I337" i="27"/>
  <c r="K336" i="27"/>
  <c r="L336" i="27" s="1"/>
  <c r="I336" i="27"/>
  <c r="L335" i="27"/>
  <c r="K335" i="27"/>
  <c r="I335" i="27"/>
  <c r="L334" i="27"/>
  <c r="K334" i="27"/>
  <c r="I334" i="27"/>
  <c r="L333" i="27"/>
  <c r="K333" i="27"/>
  <c r="I333" i="27"/>
  <c r="K332" i="27"/>
  <c r="L332" i="27" s="1"/>
  <c r="I332" i="27"/>
  <c r="K331" i="27"/>
  <c r="L331" i="27" s="1"/>
  <c r="I331" i="27"/>
  <c r="K330" i="27"/>
  <c r="L330" i="27" s="1"/>
  <c r="I330" i="27"/>
  <c r="K329" i="27"/>
  <c r="L329" i="27" s="1"/>
  <c r="I329" i="27"/>
  <c r="L328" i="27"/>
  <c r="K328" i="27"/>
  <c r="I328" i="27"/>
  <c r="L327" i="27"/>
  <c r="K327" i="27"/>
  <c r="I327" i="27"/>
  <c r="L326" i="27"/>
  <c r="K326" i="27"/>
  <c r="I326" i="27"/>
  <c r="L325" i="27"/>
  <c r="K325" i="27"/>
  <c r="I325" i="27"/>
  <c r="K324" i="27"/>
  <c r="L324" i="27" s="1"/>
  <c r="I324" i="27"/>
  <c r="K323" i="27"/>
  <c r="L323" i="27" s="1"/>
  <c r="I323" i="27"/>
  <c r="K322" i="27"/>
  <c r="L322" i="27" s="1"/>
  <c r="I322" i="27"/>
  <c r="L321" i="27"/>
  <c r="K321" i="27"/>
  <c r="I321" i="27"/>
  <c r="K320" i="27"/>
  <c r="L320" i="27" s="1"/>
  <c r="I320" i="27"/>
  <c r="L319" i="27"/>
  <c r="K319" i="27"/>
  <c r="I319" i="27"/>
  <c r="L318" i="27"/>
  <c r="K318" i="27"/>
  <c r="I318" i="27"/>
  <c r="L317" i="27"/>
  <c r="K317" i="27"/>
  <c r="I317" i="27"/>
  <c r="K316" i="27"/>
  <c r="L316" i="27" s="1"/>
  <c r="I316" i="27"/>
  <c r="K315" i="27"/>
  <c r="L315" i="27" s="1"/>
  <c r="I315" i="27"/>
  <c r="K314" i="27"/>
  <c r="L314" i="27" s="1"/>
  <c r="I314" i="27"/>
  <c r="K313" i="27"/>
  <c r="L313" i="27" s="1"/>
  <c r="I313" i="27"/>
  <c r="L312" i="27"/>
  <c r="K312" i="27"/>
  <c r="I312" i="27"/>
  <c r="L311" i="27"/>
  <c r="K311" i="27"/>
  <c r="I311" i="27"/>
  <c r="L310" i="27"/>
  <c r="K310" i="27"/>
  <c r="I310" i="27"/>
  <c r="L309" i="27"/>
  <c r="K309" i="27"/>
  <c r="I309" i="27"/>
  <c r="K308" i="27"/>
  <c r="L308" i="27" s="1"/>
  <c r="I308" i="27"/>
  <c r="K307" i="27"/>
  <c r="L307" i="27" s="1"/>
  <c r="I307" i="27"/>
  <c r="K306" i="27"/>
  <c r="L306" i="27" s="1"/>
  <c r="I306" i="27"/>
  <c r="K305" i="27"/>
  <c r="L305" i="27" s="1"/>
  <c r="I305" i="27"/>
  <c r="K304" i="27"/>
  <c r="L304" i="27" s="1"/>
  <c r="I304" i="27"/>
  <c r="L303" i="27"/>
  <c r="K303" i="27"/>
  <c r="I303" i="27"/>
  <c r="L302" i="27"/>
  <c r="K302" i="27"/>
  <c r="I302" i="27"/>
  <c r="L301" i="27"/>
  <c r="K301" i="27"/>
  <c r="I301" i="27"/>
  <c r="K300" i="27"/>
  <c r="L300" i="27" s="1"/>
  <c r="I300" i="27"/>
  <c r="K299" i="27"/>
  <c r="L299" i="27" s="1"/>
  <c r="I299" i="27"/>
  <c r="K298" i="27"/>
  <c r="L298" i="27" s="1"/>
  <c r="I298" i="27"/>
  <c r="K297" i="27"/>
  <c r="L297" i="27" s="1"/>
  <c r="I297" i="27"/>
  <c r="K296" i="27"/>
  <c r="L296" i="27" s="1"/>
  <c r="I296" i="27"/>
  <c r="L295" i="27"/>
  <c r="K295" i="27"/>
  <c r="I295" i="27"/>
  <c r="L294" i="27"/>
  <c r="K294" i="27"/>
  <c r="I294" i="27"/>
  <c r="L293" i="27"/>
  <c r="K293" i="27"/>
  <c r="I293" i="27"/>
  <c r="K292" i="27"/>
  <c r="L292" i="27" s="1"/>
  <c r="I292" i="27"/>
  <c r="K291" i="27"/>
  <c r="L291" i="27" s="1"/>
  <c r="I291" i="27"/>
  <c r="K290" i="27"/>
  <c r="L290" i="27" s="1"/>
  <c r="I290" i="27"/>
  <c r="K289" i="27"/>
  <c r="L289" i="27" s="1"/>
  <c r="I289" i="27"/>
  <c r="K288" i="27"/>
  <c r="L288" i="27" s="1"/>
  <c r="I288" i="27"/>
  <c r="L287" i="27"/>
  <c r="K287" i="27"/>
  <c r="I287" i="27"/>
  <c r="L286" i="27"/>
  <c r="K286" i="27"/>
  <c r="I286" i="27"/>
  <c r="L285" i="27"/>
  <c r="K285" i="27"/>
  <c r="I285" i="27"/>
  <c r="K284" i="27"/>
  <c r="L284" i="27" s="1"/>
  <c r="I284" i="27"/>
  <c r="K283" i="27"/>
  <c r="L283" i="27" s="1"/>
  <c r="I283" i="27"/>
  <c r="K282" i="27"/>
  <c r="L282" i="27" s="1"/>
  <c r="I282" i="27"/>
  <c r="K281" i="27"/>
  <c r="L281" i="27" s="1"/>
  <c r="I281" i="27"/>
  <c r="K280" i="27"/>
  <c r="L280" i="27" s="1"/>
  <c r="I280" i="27"/>
  <c r="L279" i="27"/>
  <c r="K279" i="27"/>
  <c r="I279" i="27"/>
  <c r="L278" i="27"/>
  <c r="K278" i="27"/>
  <c r="I278" i="27"/>
  <c r="L277" i="27"/>
  <c r="K277" i="27"/>
  <c r="I277" i="27"/>
  <c r="K276" i="27"/>
  <c r="L276" i="27" s="1"/>
  <c r="I276" i="27"/>
  <c r="K275" i="27"/>
  <c r="L275" i="27" s="1"/>
  <c r="I275" i="27"/>
  <c r="K274" i="27"/>
  <c r="L274" i="27" s="1"/>
  <c r="I274" i="27"/>
  <c r="L273" i="27"/>
  <c r="K273" i="27"/>
  <c r="I273" i="27"/>
  <c r="K272" i="27"/>
  <c r="L272" i="27" s="1"/>
  <c r="I272" i="27"/>
  <c r="L271" i="27"/>
  <c r="K271" i="27"/>
  <c r="I271" i="27"/>
  <c r="L270" i="27"/>
  <c r="K270" i="27"/>
  <c r="I270" i="27"/>
  <c r="L269" i="27"/>
  <c r="K269" i="27"/>
  <c r="I269" i="27"/>
  <c r="K268" i="27"/>
  <c r="L268" i="27" s="1"/>
  <c r="I268" i="27"/>
  <c r="K267" i="27"/>
  <c r="L267" i="27" s="1"/>
  <c r="I267" i="27"/>
  <c r="K266" i="27"/>
  <c r="L266" i="27" s="1"/>
  <c r="I266" i="27"/>
  <c r="K265" i="27"/>
  <c r="L265" i="27" s="1"/>
  <c r="I265" i="27"/>
  <c r="L264" i="27"/>
  <c r="K264" i="27"/>
  <c r="I264" i="27"/>
  <c r="L263" i="27"/>
  <c r="K263" i="27"/>
  <c r="I263" i="27"/>
  <c r="L262" i="27"/>
  <c r="K262" i="27"/>
  <c r="I262" i="27"/>
  <c r="L261" i="27"/>
  <c r="K261" i="27"/>
  <c r="I261" i="27"/>
  <c r="K260" i="27"/>
  <c r="L260" i="27" s="1"/>
  <c r="I260" i="27"/>
  <c r="K259" i="27"/>
  <c r="L259" i="27" s="1"/>
  <c r="I259" i="27"/>
  <c r="K258" i="27"/>
  <c r="L258" i="27" s="1"/>
  <c r="I258" i="27"/>
  <c r="L257" i="27"/>
  <c r="K257" i="27"/>
  <c r="I257" i="27"/>
  <c r="K256" i="27"/>
  <c r="L256" i="27" s="1"/>
  <c r="I256" i="27"/>
  <c r="L255" i="27"/>
  <c r="K255" i="27"/>
  <c r="I255" i="27"/>
  <c r="L254" i="27"/>
  <c r="K254" i="27"/>
  <c r="I254" i="27"/>
  <c r="L253" i="27"/>
  <c r="K253" i="27"/>
  <c r="I253" i="27"/>
  <c r="K252" i="27"/>
  <c r="L252" i="27" s="1"/>
  <c r="I252" i="27"/>
  <c r="K251" i="27"/>
  <c r="L251" i="27" s="1"/>
  <c r="I251" i="27"/>
  <c r="K250" i="27"/>
  <c r="L250" i="27" s="1"/>
  <c r="I250" i="27"/>
  <c r="K249" i="27"/>
  <c r="L249" i="27" s="1"/>
  <c r="I249" i="27"/>
  <c r="L248" i="27"/>
  <c r="K248" i="27"/>
  <c r="I248" i="27"/>
  <c r="L247" i="27"/>
  <c r="K247" i="27"/>
  <c r="I247" i="27"/>
  <c r="L246" i="27"/>
  <c r="K246" i="27"/>
  <c r="I246" i="27"/>
  <c r="L245" i="27"/>
  <c r="K245" i="27"/>
  <c r="I245" i="27"/>
  <c r="K244" i="27"/>
  <c r="L244" i="27" s="1"/>
  <c r="I244" i="27"/>
  <c r="K243" i="27"/>
  <c r="L243" i="27" s="1"/>
  <c r="I243" i="27"/>
  <c r="K242" i="27"/>
  <c r="L242" i="27" s="1"/>
  <c r="I242" i="27"/>
  <c r="K241" i="27"/>
  <c r="L241" i="27" s="1"/>
  <c r="I241" i="27"/>
  <c r="K240" i="27"/>
  <c r="L240" i="27" s="1"/>
  <c r="I240" i="27"/>
  <c r="L239" i="27"/>
  <c r="K239" i="27"/>
  <c r="I239" i="27"/>
  <c r="L238" i="27"/>
  <c r="K238" i="27"/>
  <c r="I238" i="27"/>
  <c r="L237" i="27"/>
  <c r="K237" i="27"/>
  <c r="I237" i="27"/>
  <c r="K236" i="27"/>
  <c r="L236" i="27" s="1"/>
  <c r="I236" i="27"/>
  <c r="K235" i="27"/>
  <c r="L235" i="27" s="1"/>
  <c r="I235" i="27"/>
  <c r="K234" i="27"/>
  <c r="L234" i="27" s="1"/>
  <c r="I234" i="27"/>
  <c r="K233" i="27"/>
  <c r="L233" i="27" s="1"/>
  <c r="I233" i="27"/>
  <c r="K232" i="27"/>
  <c r="L232" i="27" s="1"/>
  <c r="I232" i="27"/>
  <c r="L231" i="27"/>
  <c r="K231" i="27"/>
  <c r="I231" i="27"/>
  <c r="L230" i="27"/>
  <c r="K230" i="27"/>
  <c r="I230" i="27"/>
  <c r="L229" i="27"/>
  <c r="K229" i="27"/>
  <c r="I229" i="27"/>
  <c r="K228" i="27"/>
  <c r="L228" i="27" s="1"/>
  <c r="I228" i="27"/>
  <c r="K227" i="27"/>
  <c r="L227" i="27" s="1"/>
  <c r="I227" i="27"/>
  <c r="K226" i="27"/>
  <c r="L226" i="27" s="1"/>
  <c r="I226" i="27"/>
  <c r="K225" i="27"/>
  <c r="L225" i="27" s="1"/>
  <c r="I225" i="27"/>
  <c r="K224" i="27"/>
  <c r="L224" i="27" s="1"/>
  <c r="I224" i="27"/>
  <c r="L223" i="27"/>
  <c r="K223" i="27"/>
  <c r="I223" i="27"/>
  <c r="L222" i="27"/>
  <c r="K222" i="27"/>
  <c r="I222" i="27"/>
  <c r="L221" i="27"/>
  <c r="K221" i="27"/>
  <c r="I221" i="27"/>
  <c r="K220" i="27"/>
  <c r="L220" i="27" s="1"/>
  <c r="I220" i="27"/>
  <c r="K219" i="27"/>
  <c r="L219" i="27" s="1"/>
  <c r="I219" i="27"/>
  <c r="K218" i="27"/>
  <c r="L218" i="27" s="1"/>
  <c r="I218" i="27"/>
  <c r="K217" i="27"/>
  <c r="L217" i="27" s="1"/>
  <c r="I217" i="27"/>
  <c r="K216" i="27"/>
  <c r="L216" i="27" s="1"/>
  <c r="I216" i="27"/>
  <c r="L215" i="27"/>
  <c r="K215" i="27"/>
  <c r="I215" i="27"/>
  <c r="L214" i="27"/>
  <c r="K214" i="27"/>
  <c r="I214" i="27"/>
  <c r="L213" i="27"/>
  <c r="K213" i="27"/>
  <c r="I213" i="27"/>
  <c r="K212" i="27"/>
  <c r="L212" i="27" s="1"/>
  <c r="I212" i="27"/>
  <c r="K211" i="27"/>
  <c r="L211" i="27" s="1"/>
  <c r="I211" i="27"/>
  <c r="K210" i="27"/>
  <c r="L210" i="27" s="1"/>
  <c r="I210" i="27"/>
  <c r="L209" i="27"/>
  <c r="K209" i="27"/>
  <c r="I209" i="27"/>
  <c r="K208" i="27"/>
  <c r="L208" i="27" s="1"/>
  <c r="I208" i="27"/>
  <c r="L207" i="27"/>
  <c r="K207" i="27"/>
  <c r="I207" i="27"/>
  <c r="L206" i="27"/>
  <c r="K206" i="27"/>
  <c r="I206" i="27"/>
  <c r="L205" i="27"/>
  <c r="K205" i="27"/>
  <c r="I205" i="27"/>
  <c r="K204" i="27"/>
  <c r="L204" i="27" s="1"/>
  <c r="I204" i="27"/>
  <c r="K203" i="27"/>
  <c r="L203" i="27" s="1"/>
  <c r="I203" i="27"/>
  <c r="K202" i="27"/>
  <c r="L202" i="27" s="1"/>
  <c r="I202" i="27"/>
  <c r="K201" i="27"/>
  <c r="L201" i="27" s="1"/>
  <c r="I201" i="27"/>
  <c r="L200" i="27"/>
  <c r="K200" i="27"/>
  <c r="I200" i="27"/>
  <c r="L199" i="27"/>
  <c r="K199" i="27"/>
  <c r="I199" i="27"/>
  <c r="L198" i="27"/>
  <c r="K198" i="27"/>
  <c r="I198" i="27"/>
  <c r="L197" i="27"/>
  <c r="K197" i="27"/>
  <c r="I197" i="27"/>
  <c r="K196" i="27"/>
  <c r="L196" i="27" s="1"/>
  <c r="I196" i="27"/>
  <c r="K195" i="27"/>
  <c r="L195" i="27" s="1"/>
  <c r="I195" i="27"/>
  <c r="K194" i="27"/>
  <c r="L194" i="27" s="1"/>
  <c r="I194" i="27"/>
  <c r="L193" i="27"/>
  <c r="K193" i="27"/>
  <c r="I193" i="27"/>
  <c r="K192" i="27"/>
  <c r="L192" i="27" s="1"/>
  <c r="I192" i="27"/>
  <c r="L191" i="27"/>
  <c r="K191" i="27"/>
  <c r="I191" i="27"/>
  <c r="L190" i="27"/>
  <c r="K190" i="27"/>
  <c r="I190" i="27"/>
  <c r="L189" i="27"/>
  <c r="K189" i="27"/>
  <c r="I189" i="27"/>
  <c r="K188" i="27"/>
  <c r="L188" i="27" s="1"/>
  <c r="I188" i="27"/>
  <c r="K187" i="27"/>
  <c r="L187" i="27" s="1"/>
  <c r="I187" i="27"/>
  <c r="K186" i="27"/>
  <c r="L186" i="27" s="1"/>
  <c r="I186" i="27"/>
  <c r="K185" i="27"/>
  <c r="L185" i="27" s="1"/>
  <c r="I185" i="27"/>
  <c r="L184" i="27"/>
  <c r="K184" i="27"/>
  <c r="I184" i="27"/>
  <c r="L183" i="27"/>
  <c r="K183" i="27"/>
  <c r="I183" i="27"/>
  <c r="L182" i="27"/>
  <c r="K182" i="27"/>
  <c r="I182" i="27"/>
  <c r="L181" i="27"/>
  <c r="K181" i="27"/>
  <c r="I181" i="27"/>
  <c r="K180" i="27"/>
  <c r="L180" i="27" s="1"/>
  <c r="I180" i="27"/>
  <c r="K179" i="27"/>
  <c r="L179" i="27" s="1"/>
  <c r="I179" i="27"/>
  <c r="K178" i="27"/>
  <c r="L178" i="27" s="1"/>
  <c r="I178" i="27"/>
  <c r="K177" i="27"/>
  <c r="L177" i="27" s="1"/>
  <c r="I177" i="27"/>
  <c r="K176" i="27"/>
  <c r="L176" i="27" s="1"/>
  <c r="I176" i="27"/>
  <c r="L175" i="27"/>
  <c r="K175" i="27"/>
  <c r="I175" i="27"/>
  <c r="L174" i="27"/>
  <c r="K174" i="27"/>
  <c r="I174" i="27"/>
  <c r="L173" i="27"/>
  <c r="K173" i="27"/>
  <c r="I173" i="27"/>
  <c r="K172" i="27"/>
  <c r="L172" i="27" s="1"/>
  <c r="I172" i="27"/>
  <c r="K171" i="27"/>
  <c r="L171" i="27" s="1"/>
  <c r="I171" i="27"/>
  <c r="K170" i="27"/>
  <c r="L170" i="27" s="1"/>
  <c r="I170" i="27"/>
  <c r="K169" i="27"/>
  <c r="L169" i="27" s="1"/>
  <c r="I169" i="27"/>
  <c r="K168" i="27"/>
  <c r="L168" i="27" s="1"/>
  <c r="I168" i="27"/>
  <c r="L167" i="27"/>
  <c r="K167" i="27"/>
  <c r="I167" i="27"/>
  <c r="L166" i="27"/>
  <c r="K166" i="27"/>
  <c r="I166" i="27"/>
  <c r="L165" i="27"/>
  <c r="K165" i="27"/>
  <c r="I165" i="27"/>
  <c r="K164" i="27"/>
  <c r="L164" i="27" s="1"/>
  <c r="I164" i="27"/>
  <c r="K163" i="27"/>
  <c r="L163" i="27" s="1"/>
  <c r="I163" i="27"/>
  <c r="K162" i="27"/>
  <c r="L162" i="27" s="1"/>
  <c r="I162" i="27"/>
  <c r="K161" i="27"/>
  <c r="L161" i="27" s="1"/>
  <c r="I161" i="27"/>
  <c r="K160" i="27"/>
  <c r="L160" i="27" s="1"/>
  <c r="I160" i="27"/>
  <c r="L159" i="27"/>
  <c r="K159" i="27"/>
  <c r="I159" i="27"/>
  <c r="L158" i="27"/>
  <c r="K158" i="27"/>
  <c r="I158" i="27"/>
  <c r="L157" i="27"/>
  <c r="K157" i="27"/>
  <c r="I157" i="27"/>
  <c r="K156" i="27"/>
  <c r="L156" i="27" s="1"/>
  <c r="I156" i="27"/>
  <c r="K155" i="27"/>
  <c r="L155" i="27" s="1"/>
  <c r="I155" i="27"/>
  <c r="K154" i="27"/>
  <c r="L154" i="27" s="1"/>
  <c r="I154" i="27"/>
  <c r="K153" i="27"/>
  <c r="L153" i="27" s="1"/>
  <c r="I153" i="27"/>
  <c r="K152" i="27"/>
  <c r="L152" i="27" s="1"/>
  <c r="I152" i="27"/>
  <c r="L151" i="27"/>
  <c r="K151" i="27"/>
  <c r="I151" i="27"/>
  <c r="L150" i="27"/>
  <c r="K150" i="27"/>
  <c r="I150" i="27"/>
  <c r="L149" i="27"/>
  <c r="K149" i="27"/>
  <c r="I149" i="27"/>
  <c r="K148" i="27"/>
  <c r="L148" i="27" s="1"/>
  <c r="I148" i="27"/>
  <c r="K147" i="27"/>
  <c r="L147" i="27" s="1"/>
  <c r="I147" i="27"/>
  <c r="K146" i="27"/>
  <c r="L146" i="27" s="1"/>
  <c r="I146" i="27"/>
  <c r="L145" i="27"/>
  <c r="K145" i="27"/>
  <c r="I145" i="27"/>
  <c r="K144" i="27"/>
  <c r="L144" i="27" s="1"/>
  <c r="I144" i="27"/>
  <c r="L143" i="27"/>
  <c r="K143" i="27"/>
  <c r="I143" i="27"/>
  <c r="L142" i="27"/>
  <c r="K142" i="27"/>
  <c r="I142" i="27"/>
  <c r="L141" i="27"/>
  <c r="K141" i="27"/>
  <c r="I141" i="27"/>
  <c r="K140" i="27"/>
  <c r="L140" i="27" s="1"/>
  <c r="I140" i="27"/>
  <c r="K139" i="27"/>
  <c r="L139" i="27" s="1"/>
  <c r="I139" i="27"/>
  <c r="K138" i="27"/>
  <c r="L138" i="27" s="1"/>
  <c r="I138" i="27"/>
  <c r="K137" i="27"/>
  <c r="L137" i="27" s="1"/>
  <c r="I137" i="27"/>
  <c r="L136" i="27"/>
  <c r="K136" i="27"/>
  <c r="I136" i="27"/>
  <c r="L135" i="27"/>
  <c r="K135" i="27"/>
  <c r="I135" i="27"/>
  <c r="L134" i="27"/>
  <c r="K134" i="27"/>
  <c r="I134" i="27"/>
  <c r="L133" i="27"/>
  <c r="K133" i="27"/>
  <c r="I133" i="27"/>
  <c r="K132" i="27"/>
  <c r="L132" i="27" s="1"/>
  <c r="I132" i="27"/>
  <c r="K131" i="27"/>
  <c r="L131" i="27" s="1"/>
  <c r="I131" i="27"/>
  <c r="K130" i="27"/>
  <c r="L130" i="27" s="1"/>
  <c r="I130" i="27"/>
  <c r="L129" i="27"/>
  <c r="K129" i="27"/>
  <c r="I129" i="27"/>
  <c r="K128" i="27"/>
  <c r="L128" i="27" s="1"/>
  <c r="I128" i="27"/>
  <c r="L127" i="27"/>
  <c r="K127" i="27"/>
  <c r="I127" i="27"/>
  <c r="L126" i="27"/>
  <c r="K126" i="27"/>
  <c r="I126" i="27"/>
  <c r="L125" i="27"/>
  <c r="K125" i="27"/>
  <c r="I125" i="27"/>
  <c r="K124" i="27"/>
  <c r="L124" i="27" s="1"/>
  <c r="I124" i="27"/>
  <c r="K123" i="27"/>
  <c r="L123" i="27" s="1"/>
  <c r="I123" i="27"/>
  <c r="K122" i="27"/>
  <c r="L122" i="27" s="1"/>
  <c r="I122" i="27"/>
  <c r="K121" i="27"/>
  <c r="L121" i="27" s="1"/>
  <c r="I121" i="27"/>
  <c r="L120" i="27"/>
  <c r="K120" i="27"/>
  <c r="I120" i="27"/>
  <c r="L119" i="27"/>
  <c r="K119" i="27"/>
  <c r="I119" i="27"/>
  <c r="L118" i="27"/>
  <c r="K118" i="27"/>
  <c r="I118" i="27"/>
  <c r="L117" i="27"/>
  <c r="K117" i="27"/>
  <c r="I117" i="27"/>
  <c r="K116" i="27"/>
  <c r="L116" i="27" s="1"/>
  <c r="I116" i="27"/>
  <c r="K115" i="27"/>
  <c r="L115" i="27" s="1"/>
  <c r="I115" i="27"/>
  <c r="K114" i="27"/>
  <c r="L114" i="27" s="1"/>
  <c r="I114" i="27"/>
  <c r="K113" i="27"/>
  <c r="L113" i="27" s="1"/>
  <c r="I113" i="27"/>
  <c r="K112" i="27"/>
  <c r="L112" i="27" s="1"/>
  <c r="I112" i="27"/>
  <c r="L111" i="27"/>
  <c r="K111" i="27"/>
  <c r="I111" i="27"/>
  <c r="L110" i="27"/>
  <c r="K110" i="27"/>
  <c r="I110" i="27"/>
  <c r="L109" i="27"/>
  <c r="K109" i="27"/>
  <c r="I109" i="27"/>
  <c r="K108" i="27"/>
  <c r="L108" i="27" s="1"/>
  <c r="I108" i="27"/>
  <c r="K107" i="27"/>
  <c r="L107" i="27" s="1"/>
  <c r="I107" i="27"/>
  <c r="K106" i="27"/>
  <c r="L106" i="27" s="1"/>
  <c r="I106" i="27"/>
  <c r="K105" i="27"/>
  <c r="L105" i="27" s="1"/>
  <c r="I105" i="27"/>
  <c r="K104" i="27"/>
  <c r="L104" i="27" s="1"/>
  <c r="I104" i="27"/>
  <c r="L103" i="27"/>
  <c r="K103" i="27"/>
  <c r="I103" i="27"/>
  <c r="L102" i="27"/>
  <c r="K102" i="27"/>
  <c r="I102" i="27"/>
  <c r="L101" i="27"/>
  <c r="K101" i="27"/>
  <c r="I101" i="27"/>
  <c r="K100" i="27"/>
  <c r="L100" i="27" s="1"/>
  <c r="I100" i="27"/>
  <c r="K99" i="27"/>
  <c r="L99" i="27" s="1"/>
  <c r="I99" i="27"/>
  <c r="K98" i="27"/>
  <c r="L98" i="27" s="1"/>
  <c r="I98" i="27"/>
  <c r="K97" i="27"/>
  <c r="L97" i="27" s="1"/>
  <c r="I97" i="27"/>
  <c r="K96" i="27"/>
  <c r="L96" i="27" s="1"/>
  <c r="I96" i="27"/>
  <c r="L95" i="27"/>
  <c r="K95" i="27"/>
  <c r="I95" i="27"/>
  <c r="L94" i="27"/>
  <c r="K94" i="27"/>
  <c r="I94" i="27"/>
  <c r="L93" i="27"/>
  <c r="K93" i="27"/>
  <c r="I93" i="27"/>
  <c r="K92" i="27"/>
  <c r="L92" i="27" s="1"/>
  <c r="I92" i="27"/>
  <c r="K91" i="27"/>
  <c r="L91" i="27" s="1"/>
  <c r="I91" i="27"/>
  <c r="K90" i="27"/>
  <c r="L90" i="27" s="1"/>
  <c r="I90" i="27"/>
  <c r="K89" i="27"/>
  <c r="L89" i="27" s="1"/>
  <c r="I89" i="27"/>
  <c r="K88" i="27"/>
  <c r="L88" i="27" s="1"/>
  <c r="I88" i="27"/>
  <c r="L87" i="27"/>
  <c r="K87" i="27"/>
  <c r="I87" i="27"/>
  <c r="L86" i="27"/>
  <c r="K86" i="27"/>
  <c r="I86" i="27"/>
  <c r="L85" i="27"/>
  <c r="K85" i="27"/>
  <c r="I85" i="27"/>
  <c r="K84" i="27"/>
  <c r="L84" i="27" s="1"/>
  <c r="I84" i="27"/>
  <c r="K83" i="27"/>
  <c r="L83" i="27" s="1"/>
  <c r="I83" i="27"/>
  <c r="K82" i="27"/>
  <c r="L82" i="27" s="1"/>
  <c r="I82" i="27"/>
  <c r="L81" i="27"/>
  <c r="K81" i="27"/>
  <c r="I81" i="27"/>
  <c r="K80" i="27"/>
  <c r="L80" i="27" s="1"/>
  <c r="I80" i="27"/>
  <c r="L79" i="27"/>
  <c r="K79" i="27"/>
  <c r="I79" i="27"/>
  <c r="L78" i="27"/>
  <c r="K78" i="27"/>
  <c r="I78" i="27"/>
  <c r="L77" i="27"/>
  <c r="K77" i="27"/>
  <c r="I77" i="27"/>
  <c r="K76" i="27"/>
  <c r="L76" i="27" s="1"/>
  <c r="I76" i="27"/>
  <c r="K75" i="27"/>
  <c r="L75" i="27" s="1"/>
  <c r="I75" i="27"/>
  <c r="K74" i="27"/>
  <c r="L74" i="27" s="1"/>
  <c r="I74" i="27"/>
  <c r="K73" i="27"/>
  <c r="L73" i="27" s="1"/>
  <c r="I73" i="27"/>
  <c r="L72" i="27"/>
  <c r="K72" i="27"/>
  <c r="I72" i="27"/>
  <c r="L71" i="27"/>
  <c r="K71" i="27"/>
  <c r="I71" i="27"/>
  <c r="L70" i="27"/>
  <c r="K70" i="27"/>
  <c r="I70" i="27"/>
  <c r="L69" i="27"/>
  <c r="K69" i="27"/>
  <c r="I69" i="27"/>
  <c r="K68" i="27"/>
  <c r="L68" i="27" s="1"/>
  <c r="I68" i="27"/>
  <c r="K67" i="27"/>
  <c r="L67" i="27" s="1"/>
  <c r="I67" i="27"/>
  <c r="K66" i="27"/>
  <c r="L66" i="27" s="1"/>
  <c r="I66" i="27"/>
  <c r="L65" i="27"/>
  <c r="K65" i="27"/>
  <c r="I65" i="27"/>
  <c r="K64" i="27"/>
  <c r="L64" i="27" s="1"/>
  <c r="I64" i="27"/>
  <c r="L63" i="27"/>
  <c r="K63" i="27"/>
  <c r="I63" i="27"/>
  <c r="L62" i="27"/>
  <c r="K62" i="27"/>
  <c r="I62" i="27"/>
  <c r="L61" i="27"/>
  <c r="K61" i="27"/>
  <c r="I61" i="27"/>
  <c r="K60" i="27"/>
  <c r="L60" i="27" s="1"/>
  <c r="I60" i="27"/>
  <c r="K59" i="27"/>
  <c r="L59" i="27" s="1"/>
  <c r="I59" i="27"/>
  <c r="K58" i="27"/>
  <c r="L58" i="27" s="1"/>
  <c r="I58" i="27"/>
  <c r="K57" i="27"/>
  <c r="L57" i="27" s="1"/>
  <c r="I57" i="27"/>
  <c r="L56" i="27"/>
  <c r="K56" i="27"/>
  <c r="I56" i="27"/>
  <c r="L55" i="27"/>
  <c r="K55" i="27"/>
  <c r="I55" i="27"/>
  <c r="L54" i="27"/>
  <c r="K54" i="27"/>
  <c r="I54" i="27"/>
  <c r="L53" i="27"/>
  <c r="K53" i="27"/>
  <c r="I53" i="27"/>
  <c r="K52" i="27"/>
  <c r="L52" i="27" s="1"/>
  <c r="I52" i="27"/>
  <c r="K51" i="27"/>
  <c r="L51" i="27" s="1"/>
  <c r="I51" i="27"/>
  <c r="K50" i="27"/>
  <c r="L50" i="27" s="1"/>
  <c r="I50" i="27"/>
  <c r="K49" i="27"/>
  <c r="L49" i="27" s="1"/>
  <c r="I49" i="27"/>
  <c r="K48" i="27"/>
  <c r="L48" i="27" s="1"/>
  <c r="I48" i="27"/>
  <c r="L47" i="27"/>
  <c r="K47" i="27"/>
  <c r="I47" i="27"/>
  <c r="L46" i="27"/>
  <c r="K46" i="27"/>
  <c r="I46" i="27"/>
  <c r="L45" i="27"/>
  <c r="K45" i="27"/>
  <c r="I45" i="27"/>
  <c r="K44" i="27"/>
  <c r="L44" i="27" s="1"/>
  <c r="I44" i="27"/>
  <c r="K43" i="27"/>
  <c r="L43" i="27" s="1"/>
  <c r="I43" i="27"/>
  <c r="K42" i="27"/>
  <c r="L42" i="27" s="1"/>
  <c r="I42" i="27"/>
  <c r="K41" i="27"/>
  <c r="L41" i="27" s="1"/>
  <c r="I41" i="27"/>
  <c r="K40" i="27"/>
  <c r="L40" i="27" s="1"/>
  <c r="I40" i="27"/>
  <c r="L39" i="27"/>
  <c r="K39" i="27"/>
  <c r="I39" i="27"/>
  <c r="L38" i="27"/>
  <c r="K38" i="27"/>
  <c r="I38" i="27"/>
  <c r="L37" i="27"/>
  <c r="K37" i="27"/>
  <c r="I37" i="27"/>
  <c r="K36" i="27"/>
  <c r="L36" i="27" s="1"/>
  <c r="I36" i="27"/>
  <c r="K35" i="27"/>
  <c r="L35" i="27" s="1"/>
  <c r="I35" i="27"/>
  <c r="K34" i="27"/>
  <c r="L34" i="27" s="1"/>
  <c r="I34" i="27"/>
  <c r="K33" i="27"/>
  <c r="L33" i="27" s="1"/>
  <c r="I33" i="27"/>
  <c r="K32" i="27"/>
  <c r="L32" i="27" s="1"/>
  <c r="I32" i="27"/>
  <c r="L31" i="27"/>
  <c r="K31" i="27"/>
  <c r="I31" i="27"/>
  <c r="L30" i="27"/>
  <c r="K30" i="27"/>
  <c r="I30" i="27"/>
  <c r="L29" i="27"/>
  <c r="K29" i="27"/>
  <c r="I29" i="27"/>
  <c r="K28" i="27"/>
  <c r="L28" i="27" s="1"/>
  <c r="I28" i="27"/>
  <c r="K27" i="27"/>
  <c r="L27" i="27" s="1"/>
  <c r="I27" i="27"/>
  <c r="K26" i="27"/>
  <c r="L26" i="27" s="1"/>
  <c r="I26" i="27"/>
  <c r="K25" i="27"/>
  <c r="L25" i="27" s="1"/>
  <c r="I25" i="27"/>
  <c r="K24" i="27"/>
  <c r="L24" i="27" s="1"/>
  <c r="I24" i="27"/>
  <c r="L23" i="27"/>
  <c r="K23" i="27"/>
  <c r="I23" i="27"/>
  <c r="L22" i="27"/>
  <c r="K22" i="27"/>
  <c r="I22" i="27"/>
  <c r="L21" i="27"/>
  <c r="K21" i="27"/>
  <c r="I21" i="27"/>
  <c r="K20" i="27"/>
  <c r="L20" i="27" s="1"/>
  <c r="I20" i="27"/>
  <c r="K19" i="27"/>
  <c r="L19" i="27" s="1"/>
  <c r="I19" i="27"/>
  <c r="K18" i="27"/>
  <c r="L18" i="27" s="1"/>
  <c r="I18" i="27"/>
  <c r="L17" i="27"/>
  <c r="K17" i="27"/>
  <c r="I17" i="27"/>
  <c r="K16" i="27"/>
  <c r="L16" i="27" s="1"/>
  <c r="I16" i="27"/>
  <c r="L15" i="27"/>
  <c r="K15" i="27"/>
  <c r="I15" i="27"/>
  <c r="L14" i="27"/>
  <c r="K14" i="27"/>
  <c r="I14" i="27"/>
  <c r="L13" i="27"/>
  <c r="K13" i="27"/>
  <c r="I13" i="27"/>
  <c r="K12" i="27"/>
  <c r="L12" i="27" s="1"/>
  <c r="I12" i="27"/>
  <c r="K11" i="27"/>
  <c r="L11" i="27" s="1"/>
  <c r="I11" i="27"/>
  <c r="K10" i="27"/>
  <c r="L10" i="27" s="1"/>
  <c r="I10" i="27"/>
  <c r="K9" i="27"/>
  <c r="L9" i="27" s="1"/>
  <c r="I9" i="27"/>
  <c r="L8" i="27"/>
  <c r="K8" i="27"/>
  <c r="I8" i="27"/>
  <c r="L7" i="27"/>
  <c r="K7" i="27"/>
  <c r="I7" i="27"/>
  <c r="L6" i="27"/>
  <c r="K6" i="27"/>
  <c r="I6" i="27"/>
  <c r="L5" i="27"/>
  <c r="K5" i="27"/>
  <c r="I5" i="27"/>
  <c r="K4" i="27"/>
  <c r="L4" i="27" s="1"/>
  <c r="I4" i="27"/>
  <c r="K3" i="27"/>
  <c r="L3" i="27" s="1"/>
  <c r="I3" i="27"/>
  <c r="K27" i="26"/>
  <c r="L27" i="26" s="1"/>
  <c r="J27" i="26"/>
  <c r="G27" i="26"/>
  <c r="J26" i="26"/>
  <c r="K26" i="26" s="1"/>
  <c r="L26" i="26" s="1"/>
  <c r="G26" i="26"/>
  <c r="K25" i="26"/>
  <c r="L25" i="26" s="1"/>
  <c r="J25" i="26"/>
  <c r="G25" i="26"/>
  <c r="J24" i="26"/>
  <c r="K24" i="26" s="1"/>
  <c r="L24" i="26" s="1"/>
  <c r="G24" i="26"/>
  <c r="K23" i="26"/>
  <c r="L23" i="26" s="1"/>
  <c r="J23" i="26"/>
  <c r="G23" i="26"/>
  <c r="J22" i="26"/>
  <c r="K22" i="26" s="1"/>
  <c r="L22" i="26" s="1"/>
  <c r="G22" i="26"/>
  <c r="K21" i="26"/>
  <c r="L21" i="26" s="1"/>
  <c r="J21" i="26"/>
  <c r="G21" i="26"/>
  <c r="J20" i="26"/>
  <c r="K20" i="26" s="1"/>
  <c r="L20" i="26" s="1"/>
  <c r="G20" i="26"/>
  <c r="K19" i="26"/>
  <c r="L19" i="26" s="1"/>
  <c r="J19" i="26"/>
  <c r="G19" i="26"/>
  <c r="J18" i="26"/>
  <c r="K18" i="26" s="1"/>
  <c r="L18" i="26" s="1"/>
  <c r="G18" i="26"/>
  <c r="K17" i="26"/>
  <c r="L17" i="26" s="1"/>
  <c r="J17" i="26"/>
  <c r="G17" i="26"/>
  <c r="J16" i="26"/>
  <c r="K16" i="26" s="1"/>
  <c r="L16" i="26" s="1"/>
  <c r="G16" i="26"/>
  <c r="K15" i="26"/>
  <c r="L15" i="26" s="1"/>
  <c r="J15" i="26"/>
  <c r="G15" i="26"/>
  <c r="J14" i="26"/>
  <c r="K14" i="26" s="1"/>
  <c r="L14" i="26" s="1"/>
  <c r="G14" i="26"/>
  <c r="K13" i="26"/>
  <c r="L13" i="26" s="1"/>
  <c r="J13" i="26"/>
  <c r="G13" i="26"/>
  <c r="J12" i="26"/>
  <c r="K12" i="26" s="1"/>
  <c r="L12" i="26" s="1"/>
  <c r="G12" i="26"/>
  <c r="K11" i="26"/>
  <c r="L11" i="26" s="1"/>
  <c r="J11" i="26"/>
  <c r="G11" i="26"/>
  <c r="J10" i="26"/>
  <c r="K10" i="26" s="1"/>
  <c r="L10" i="26" s="1"/>
  <c r="G10" i="26"/>
  <c r="K9" i="26"/>
  <c r="L9" i="26" s="1"/>
  <c r="J9" i="26"/>
  <c r="G9" i="26"/>
  <c r="J8" i="26"/>
  <c r="K8" i="26" s="1"/>
  <c r="L8" i="26" s="1"/>
  <c r="G8" i="26"/>
  <c r="B40" i="25"/>
  <c r="A40" i="25"/>
  <c r="B38" i="25"/>
  <c r="A38" i="25"/>
  <c r="B36" i="25"/>
  <c r="A36" i="25"/>
  <c r="B34" i="25"/>
  <c r="A34" i="25"/>
  <c r="B32" i="25"/>
  <c r="A32" i="25"/>
  <c r="B30" i="25"/>
  <c r="A30" i="25"/>
  <c r="B28" i="25"/>
  <c r="A28" i="25"/>
  <c r="B27" i="25"/>
  <c r="B26" i="25"/>
  <c r="A26" i="25"/>
  <c r="B24" i="25"/>
  <c r="A24" i="25"/>
  <c r="B22" i="25"/>
  <c r="A22" i="25"/>
  <c r="B20" i="25"/>
  <c r="A20" i="25"/>
  <c r="B17" i="25"/>
  <c r="A17" i="25"/>
  <c r="B15" i="25"/>
  <c r="A15" i="25"/>
  <c r="D14" i="25"/>
  <c r="C14" i="25"/>
  <c r="B14" i="25"/>
  <c r="D13" i="25"/>
  <c r="C13" i="25"/>
  <c r="B13" i="25"/>
  <c r="A12" i="25"/>
  <c r="D11" i="25"/>
  <c r="B11" i="25"/>
  <c r="A11" i="25"/>
  <c r="A10" i="25"/>
  <c r="D9" i="25"/>
  <c r="C9" i="25"/>
  <c r="B9" i="25"/>
  <c r="A9" i="25"/>
  <c r="A8" i="25"/>
  <c r="B7" i="25"/>
  <c r="D6" i="25"/>
  <c r="B6" i="25"/>
  <c r="D5" i="25"/>
  <c r="C5" i="25"/>
  <c r="C6" i="25" s="1"/>
  <c r="B5" i="25"/>
  <c r="C4" i="25"/>
  <c r="B4" i="25"/>
  <c r="A4" i="25"/>
  <c r="C3" i="25"/>
  <c r="B3" i="25"/>
  <c r="A3" i="25"/>
  <c r="C2" i="25"/>
  <c r="B2" i="25"/>
  <c r="A2" i="25"/>
  <c r="C82" i="24"/>
  <c r="C74" i="24"/>
  <c r="B74" i="24"/>
  <c r="C73" i="24"/>
  <c r="B73" i="24"/>
  <c r="C71" i="24"/>
  <c r="C59" i="24"/>
  <c r="L53" i="24"/>
  <c r="L49" i="24" s="1"/>
  <c r="L52" i="24"/>
  <c r="L38" i="24"/>
  <c r="B34" i="24"/>
  <c r="G29" i="24"/>
  <c r="C90" i="24" s="1"/>
  <c r="Q27" i="24"/>
  <c r="I26" i="24"/>
  <c r="G26" i="24"/>
  <c r="D26" i="24"/>
  <c r="B72" i="24" s="1"/>
  <c r="K25" i="24"/>
  <c r="K26" i="24" s="1"/>
  <c r="J25" i="24"/>
  <c r="J26" i="24" s="1"/>
  <c r="J29" i="24" s="1"/>
  <c r="F90" i="24" s="1"/>
  <c r="I25" i="24"/>
  <c r="H25" i="24"/>
  <c r="D25" i="24"/>
  <c r="C25" i="24"/>
  <c r="Q24" i="24"/>
  <c r="Q21" i="24"/>
  <c r="K20" i="24"/>
  <c r="G20" i="24"/>
  <c r="K19" i="24"/>
  <c r="J19" i="24"/>
  <c r="J20" i="24" s="1"/>
  <c r="I19" i="24"/>
  <c r="I20" i="24" s="1"/>
  <c r="I29" i="24" s="1"/>
  <c r="E90" i="24" s="1"/>
  <c r="H19" i="24"/>
  <c r="H20" i="24" s="1"/>
  <c r="G19" i="24"/>
  <c r="Q19" i="24" s="1"/>
  <c r="Q20" i="24" s="1"/>
  <c r="D19" i="24"/>
  <c r="D20" i="24" s="1"/>
  <c r="C19" i="24"/>
  <c r="Q18" i="24"/>
  <c r="B16" i="21"/>
  <c r="B15" i="21"/>
  <c r="B9" i="21"/>
  <c r="B6" i="21"/>
  <c r="B5" i="21"/>
  <c r="A26" i="21"/>
  <c r="B71" i="24" l="1"/>
  <c r="B59" i="24"/>
  <c r="A33" i="24"/>
  <c r="E34" i="24" s="1"/>
  <c r="B82" i="24"/>
  <c r="K38" i="24"/>
  <c r="M38" i="24" s="1"/>
  <c r="O38" i="24" s="1"/>
  <c r="K51" i="24"/>
  <c r="M51" i="24" s="1"/>
  <c r="O51" i="24" s="1"/>
  <c r="G34" i="24"/>
  <c r="I34" i="24" s="1"/>
  <c r="K41" i="24"/>
  <c r="M41" i="24" s="1"/>
  <c r="O41" i="24" s="1"/>
  <c r="K48" i="24"/>
  <c r="M48" i="24" s="1"/>
  <c r="O48" i="24" s="1"/>
  <c r="K50" i="24"/>
  <c r="M50" i="24" s="1"/>
  <c r="O50" i="24" s="1"/>
  <c r="K42" i="24"/>
  <c r="M42" i="24" s="1"/>
  <c r="O42" i="24" s="1"/>
  <c r="G35" i="24"/>
  <c r="I35" i="24" s="1"/>
  <c r="K53" i="24"/>
  <c r="M53" i="24" s="1"/>
  <c r="O53" i="24" s="1"/>
  <c r="K39" i="24"/>
  <c r="M39" i="24" s="1"/>
  <c r="O39" i="24" s="1"/>
  <c r="K52" i="24"/>
  <c r="M52" i="24" s="1"/>
  <c r="O52" i="24" s="1"/>
  <c r="K49" i="24"/>
  <c r="M49" i="24" s="1"/>
  <c r="O49" i="24" s="1"/>
  <c r="K46" i="24"/>
  <c r="M46" i="24" s="1"/>
  <c r="O46" i="24" s="1"/>
  <c r="K43" i="24"/>
  <c r="M43" i="24" s="1"/>
  <c r="O43" i="24" s="1"/>
  <c r="K40" i="24"/>
  <c r="M40" i="24" s="1"/>
  <c r="O40" i="24" s="1"/>
  <c r="K47" i="24"/>
  <c r="M47" i="24" s="1"/>
  <c r="O47" i="24" s="1"/>
  <c r="Q26" i="24"/>
  <c r="Q29" i="24" s="1"/>
  <c r="B60" i="24"/>
  <c r="K29" i="24"/>
  <c r="G90" i="24" s="1"/>
  <c r="H26" i="24"/>
  <c r="H29" i="24" s="1"/>
  <c r="D90" i="24" s="1"/>
  <c r="H90" i="24" s="1"/>
  <c r="Q25" i="24"/>
  <c r="B83" i="24"/>
  <c r="B26" i="21"/>
  <c r="M35" i="24" l="1"/>
  <c r="J35" i="24"/>
  <c r="H48" i="24"/>
  <c r="H46" i="24"/>
  <c r="H42" i="24"/>
  <c r="H40" i="24"/>
  <c r="H53" i="24"/>
  <c r="H50" i="24"/>
  <c r="H47" i="24"/>
  <c r="H49" i="24"/>
  <c r="H51" i="24"/>
  <c r="H43" i="24"/>
  <c r="H52" i="24"/>
  <c r="E35" i="24"/>
  <c r="H41" i="24"/>
  <c r="H38" i="24"/>
  <c r="F38" i="24" s="1"/>
  <c r="H39" i="24"/>
  <c r="M34" i="24"/>
  <c r="J34" i="24"/>
  <c r="I36" i="1"/>
  <c r="D8" i="22" l="1"/>
  <c r="A19" i="21"/>
  <c r="A9" i="21"/>
  <c r="B7" i="21"/>
  <c r="B4" i="21"/>
  <c r="B3" i="21"/>
  <c r="B49" i="21"/>
  <c r="A41" i="21"/>
  <c r="A39" i="21"/>
  <c r="B37" i="21"/>
  <c r="A37" i="21"/>
  <c r="B35" i="21"/>
  <c r="A35" i="21"/>
  <c r="A33" i="21"/>
  <c r="A31" i="21"/>
  <c r="A28" i="21"/>
  <c r="B24" i="21"/>
  <c r="A24" i="21"/>
  <c r="B22" i="21"/>
  <c r="A22" i="21"/>
  <c r="B19" i="21"/>
  <c r="B17" i="21"/>
  <c r="A17" i="21"/>
  <c r="A16" i="21"/>
  <c r="A15" i="21"/>
  <c r="A14" i="21"/>
  <c r="C13" i="21"/>
  <c r="A13" i="21"/>
  <c r="A12" i="21"/>
  <c r="C11" i="21"/>
  <c r="A11" i="21"/>
  <c r="A4" i="21"/>
  <c r="A3" i="21"/>
  <c r="B2" i="21"/>
  <c r="A2" i="21"/>
  <c r="L49" i="1" l="1"/>
  <c r="I49" i="1"/>
  <c r="L50" i="1"/>
  <c r="I50" i="1"/>
  <c r="F31" i="1" l="1"/>
  <c r="L31" i="1"/>
  <c r="E28" i="1"/>
  <c r="E27" i="1"/>
  <c r="A26" i="1"/>
  <c r="F20" i="1"/>
  <c r="H31" i="1" l="1"/>
  <c r="L48" i="1" l="1"/>
  <c r="L47" i="1"/>
  <c r="L44" i="1"/>
  <c r="C56" i="1" l="1"/>
  <c r="I34" i="1" l="1"/>
  <c r="I35" i="1"/>
  <c r="I32" i="1"/>
  <c r="I33" i="1"/>
  <c r="I31" i="1"/>
  <c r="I42" i="1"/>
  <c r="C75" i="1"/>
  <c r="I48" i="1"/>
  <c r="I47" i="1"/>
  <c r="I43" i="1"/>
  <c r="I46" i="1"/>
  <c r="I40" i="1"/>
  <c r="I44" i="1"/>
  <c r="I45" i="1"/>
  <c r="I41" i="1"/>
  <c r="K20" i="1" l="1"/>
  <c r="J20" i="1"/>
  <c r="G20" i="1"/>
  <c r="H20" i="1"/>
  <c r="H22" i="1" s="1"/>
  <c r="I20" i="1"/>
  <c r="H4" i="1"/>
  <c r="E82" i="1" l="1"/>
  <c r="I22" i="1"/>
  <c r="F82" i="1" s="1"/>
  <c r="G22" i="1"/>
  <c r="D82" i="1" s="1"/>
  <c r="J22" i="1"/>
  <c r="G82" i="1" s="1"/>
  <c r="F22" i="1"/>
  <c r="C82" i="1" s="1"/>
  <c r="K22" i="1"/>
  <c r="H82" i="1" s="1"/>
  <c r="L46" i="1" l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67" i="1" l="1"/>
  <c r="I82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D19" i="1" l="1"/>
  <c r="D20" i="1" s="1"/>
  <c r="Q18" i="1"/>
  <c r="Q19" i="1"/>
  <c r="H49" i="1" l="1"/>
  <c r="H36" i="1"/>
  <c r="B56" i="1"/>
  <c r="H50" i="1"/>
  <c r="H34" i="1"/>
  <c r="H35" i="1"/>
  <c r="H32" i="1"/>
  <c r="H33" i="1"/>
  <c r="H42" i="1"/>
  <c r="B75" i="1"/>
  <c r="H47" i="1"/>
  <c r="H45" i="1"/>
  <c r="H43" i="1"/>
  <c r="H48" i="1"/>
  <c r="H46" i="1"/>
  <c r="H44" i="1"/>
  <c r="H41" i="1"/>
  <c r="H40" i="1"/>
  <c r="Q20" i="1"/>
  <c r="K36" i="1" s="1"/>
  <c r="M36" i="1" s="1"/>
  <c r="O36" i="1" s="1"/>
  <c r="B67" i="1"/>
  <c r="B5" i="17"/>
  <c r="K50" i="1" l="1"/>
  <c r="M50" i="1" s="1"/>
  <c r="K49" i="1"/>
  <c r="M49" i="1" s="1"/>
  <c r="K35" i="1"/>
  <c r="M35" i="1" s="1"/>
  <c r="O35" i="1" s="1"/>
  <c r="Q22" i="1"/>
  <c r="K33" i="1"/>
  <c r="M33" i="1" s="1"/>
  <c r="O33" i="1" s="1"/>
  <c r="K34" i="1"/>
  <c r="M34" i="1" s="1"/>
  <c r="O34" i="1" s="1"/>
  <c r="K31" i="1"/>
  <c r="M31" i="1" s="1"/>
  <c r="K32" i="1"/>
  <c r="M32" i="1" s="1"/>
  <c r="O32" i="1" s="1"/>
  <c r="G28" i="1"/>
  <c r="I28" i="1" s="1"/>
  <c r="J28" i="1" s="1"/>
  <c r="G27" i="1"/>
  <c r="I27" i="1" s="1"/>
  <c r="J27" i="1" s="1"/>
  <c r="K42" i="1"/>
  <c r="M42" i="1" s="1"/>
  <c r="O42" i="1" s="1"/>
  <c r="K40" i="1"/>
  <c r="K47" i="1"/>
  <c r="K43" i="1"/>
  <c r="K46" i="1"/>
  <c r="K41" i="1"/>
  <c r="K45" i="1"/>
  <c r="K48" i="1"/>
  <c r="K44" i="1"/>
  <c r="B15" i="17"/>
  <c r="M27" i="1" l="1"/>
  <c r="M28" i="1"/>
  <c r="M48" i="1"/>
  <c r="M45" i="1"/>
  <c r="O45" i="1" s="1"/>
  <c r="M47" i="1"/>
  <c r="O47" i="1" s="1"/>
  <c r="M41" i="1"/>
  <c r="O41" i="1" s="1"/>
  <c r="M44" i="1"/>
  <c r="O44" i="1" s="1"/>
  <c r="M43" i="1"/>
  <c r="O43" i="1" s="1"/>
  <c r="M40" i="1"/>
  <c r="M46" i="1"/>
  <c r="O46" i="1" s="1"/>
</calcChain>
</file>

<file path=xl/sharedStrings.xml><?xml version="1.0" encoding="utf-8"?>
<sst xmlns="http://schemas.openxmlformats.org/spreadsheetml/2006/main" count="4777" uniqueCount="1783">
  <si>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</si>
  <si>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</si>
  <si>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</si>
  <si>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</si>
  <si>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</si>
  <si>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</si>
  <si>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</si>
  <si>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</si>
  <si>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</si>
  <si>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</si>
  <si>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</si>
  <si>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</si>
  <si>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</si>
  <si>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</si>
  <si>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</si>
  <si>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</si>
  <si>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</si>
  <si>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</si>
  <si>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</si>
  <si>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</si>
  <si>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</si>
  <si>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</si>
  <si>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</si>
  <si>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</si>
  <si>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</si>
  <si>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</si>
  <si>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</si>
  <si>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</si>
  <si>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</si>
  <si>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</si>
  <si>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</si>
  <si>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</si>
  <si>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</si>
  <si>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</si>
  <si>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</si>
  <si>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</si>
  <si>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</si>
  <si>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</si>
  <si>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</si>
  <si>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</si>
  <si>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</si>
  <si>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</si>
  <si>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</si>
  <si>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</si>
  <si>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</si>
  <si>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</si>
  <si>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</si>
  <si>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</si>
  <si>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</si>
  <si>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</si>
  <si>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</si>
  <si>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</si>
  <si>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</si>
  <si>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</si>
  <si>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</si>
  <si>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</si>
  <si>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</si>
  <si>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</si>
  <si>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</si>
  <si>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</si>
  <si>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</si>
  <si>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</si>
  <si>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</si>
  <si>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</si>
  <si>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</si>
  <si>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</si>
  <si>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</si>
  <si>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</si>
  <si>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</si>
  <si>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</si>
  <si>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</si>
  <si>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</si>
  <si>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</si>
  <si>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</si>
  <si>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</si>
  <si>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</si>
  <si>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</si>
  <si>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</si>
  <si>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</si>
  <si>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</si>
  <si>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</si>
  <si>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</si>
  <si>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</si>
  <si>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</si>
  <si>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</si>
  <si>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</si>
  <si>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</si>
  <si>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</si>
  <si>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</si>
  <si>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</si>
  <si>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</si>
  <si>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</si>
  <si>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</si>
  <si>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</si>
  <si>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</si>
  <si>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</si>
  <si>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</si>
  <si>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</si>
  <si>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</si>
  <si>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</si>
  <si>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</si>
  <si>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</si>
  <si>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</si>
  <si>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</si>
  <si>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</si>
  <si>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</si>
  <si>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</si>
  <si>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</si>
  <si>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</si>
  <si>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</si>
  <si>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</si>
  <si>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</si>
  <si>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</si>
  <si>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</si>
  <si>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</si>
  <si>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</si>
  <si>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</si>
  <si>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</si>
  <si>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</si>
  <si>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</si>
  <si>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</si>
  <si>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</si>
  <si>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</si>
  <si>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</si>
  <si>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</si>
  <si>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</si>
  <si>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</si>
  <si>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</si>
  <si>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</si>
  <si>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</si>
  <si>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</si>
  <si>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</si>
  <si>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</si>
  <si>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</si>
  <si>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</si>
  <si>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</si>
  <si>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</si>
  <si>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</si>
  <si>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</si>
  <si>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</si>
  <si>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</si>
  <si>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</si>
  <si>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</si>
  <si>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</si>
  <si>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</si>
  <si>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</si>
  <si>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</si>
  <si>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</si>
  <si>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</si>
  <si>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</si>
  <si>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</si>
  <si>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</si>
  <si>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</si>
  <si>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</si>
  <si>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</si>
  <si>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</si>
  <si>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</si>
  <si>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</si>
  <si>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</si>
  <si>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</si>
  <si>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</si>
  <si>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</si>
  <si>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</si>
  <si>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</si>
  <si>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</si>
  <si>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</si>
  <si>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</si>
  <si>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</si>
  <si>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</si>
  <si>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</si>
  <si>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</si>
  <si>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</si>
  <si>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</si>
  <si>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</si>
  <si>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</si>
  <si>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</si>
  <si>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</si>
  <si>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</si>
  <si>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</si>
  <si>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</si>
  <si>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</si>
  <si>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</si>
  <si>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</si>
  <si>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</si>
  <si>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SS TEE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</si>
  <si>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</si>
  <si>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</si>
  <si>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</si>
  <si>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</si>
  <si>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</si>
  <si>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</si>
  <si>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</si>
  <si>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</si>
  <si>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</si>
  <si>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</si>
  <si>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</si>
  <si>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</si>
  <si>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</si>
  <si>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</si>
  <si>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</si>
  <si>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</si>
  <si>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</si>
  <si>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</si>
  <si>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</si>
  <si>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</si>
  <si>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</si>
  <si>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</si>
  <si>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</si>
  <si>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</si>
  <si>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</si>
  <si>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</si>
  <si>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</si>
  <si>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</si>
  <si>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</si>
  <si>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</si>
  <si>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</si>
  <si>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</si>
  <si>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</si>
  <si>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SINGLE JERSEY 20'S 100% COTTON 190GSM- SOFT HAND FEEL</t>
  </si>
  <si>
    <t>HERSCHEL</t>
  </si>
  <si>
    <t>VẢI CHÍNH, VIỀN CỔ</t>
  </si>
  <si>
    <t>NHÃN DỆT BẰNG VẢI 38MM*71MM 
(NHÃN CHÍNH-PHÂN THEO TỪNG SIZE)
CODE: HSC-ML-0047(MENS)</t>
  </si>
  <si>
    <t>NHÃN THÀNH PHẦN 100% COTTON
KÍCH THƯỚC: 82.2 *20 MM
CODE: CC-041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</si>
  <si>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</si>
  <si>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</si>
  <si>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</si>
  <si>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</si>
  <si>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</si>
  <si>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CODE</t>
  </si>
  <si>
    <t>DESCRIPTION</t>
  </si>
  <si>
    <t>GRADE RULE</t>
  </si>
  <si>
    <t>NECK WIDTH HSP SEAM TO SEAM</t>
  </si>
  <si>
    <t>FRONT NECK DROP FROM HSP</t>
  </si>
  <si>
    <t>HẠ CỔ TRƯỚC TỪ ĐỈNH VAI</t>
  </si>
  <si>
    <t>BACK NECK DROP FROM HSP</t>
  </si>
  <si>
    <t>HẠ CỔ SAU TỪ ĐỈNH VAI</t>
  </si>
  <si>
    <t>BACK NECK TAPE LENGTH</t>
  </si>
  <si>
    <t>NECK TRIM HEIGHT</t>
  </si>
  <si>
    <t>RIB CIRCUMFERENCE AT EDGE</t>
  </si>
  <si>
    <t/>
  </si>
  <si>
    <t>SHOULDER WIDTH - SET IN</t>
  </si>
  <si>
    <t xml:space="preserve">NGANG VAI </t>
  </si>
  <si>
    <t>ACROSS FRONT (6" FROM HSP)</t>
  </si>
  <si>
    <t>NGANG THÂN TRƯỚC 6" TỪ ĐỈNH VAI</t>
  </si>
  <si>
    <t>ACROSS BACK (6" FROM HSP)</t>
  </si>
  <si>
    <t>NGANG THÂN SAU 6" TỪ ĐỈNH VAI</t>
  </si>
  <si>
    <t>ARMHOLE DROP FROM HSP</t>
  </si>
  <si>
    <t>HẠ NÁCH TỪ ĐỈNH VAI</t>
  </si>
  <si>
    <t>SHOULDER SLOPE (FOR REF.)</t>
  </si>
  <si>
    <t>XUÔI VAI</t>
  </si>
  <si>
    <t>SHOULDER SEAM FORWARD (FOR REF.)</t>
  </si>
  <si>
    <t>CHEST CIRCUMFERENCE  1" BELOW ARMHOLE</t>
  </si>
  <si>
    <t>VÒNG NGỰC 1" TỪ NÁCH</t>
  </si>
  <si>
    <t>HEM CIRCUMFERENCE - STRAIGHT</t>
  </si>
  <si>
    <t>VÒNG LAI ĐO THẲNG</t>
  </si>
  <si>
    <t>FRONT LENGTH (HSP TO HEM) - ABOVE LOW HIP (NON ZIP)</t>
  </si>
  <si>
    <t xml:space="preserve">DÀI THÂN TRƯỚC - ĐỈNH VAI TỚI LAI </t>
  </si>
  <si>
    <t>FRONT LENGTH AT CF - ABOVE LOW HIP (NON ZIP)</t>
  </si>
  <si>
    <t>BACK LENGTH AT CB - ABOVE LOW HIP (NON ZIP)</t>
  </si>
  <si>
    <t>CB SLEEVE LENGTH - SHORT SLV</t>
  </si>
  <si>
    <t>BICEP CIRCUMFERENCE 1" FROM UNDERARM</t>
  </si>
  <si>
    <t>BẮP TAY 1" TỪ NÁCH</t>
  </si>
  <si>
    <t>SLEEVE HEM CIRCUMFERENCE - SHORT SLV</t>
  </si>
  <si>
    <t>CỬA TAY NGUYÊN VÒNG</t>
  </si>
  <si>
    <t>H06  SS25  S2604</t>
  </si>
  <si>
    <r>
      <rPr>
        <b/>
        <u/>
        <sz val="33"/>
        <color theme="1"/>
        <rFont val="Muli"/>
      </rPr>
      <t>GHI CHÚ:</t>
    </r>
    <r>
      <rPr>
        <b/>
        <sz val="33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</si>
  <si>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NHÃN TRACKING</t>
  </si>
  <si>
    <t>MER: DIỆU - 204</t>
  </si>
  <si>
    <t xml:space="preserve">SS25 </t>
  </si>
  <si>
    <t xml:space="preserve">S1 </t>
  </si>
  <si>
    <t>H06-0310</t>
  </si>
  <si>
    <t>H06-0311</t>
  </si>
  <si>
    <t>H06-0313</t>
  </si>
  <si>
    <t>H06-0312</t>
  </si>
  <si>
    <t>H06-0314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</si>
  <si>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</si>
  <si>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</si>
  <si>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</si>
  <si>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</si>
  <si>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</si>
  <si>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</si>
  <si>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</si>
  <si>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</si>
  <si>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</si>
  <si>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</si>
  <si>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</si>
  <si>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</si>
  <si>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</si>
  <si>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</si>
  <si>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</si>
  <si>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t xml:space="preserve">DUYỆT MÀU SẮC + CHẤT LƯỢNG HÌNH IN THEO S/O MÃ H06-ST54M MÀU ICEBERG GREEN </t>
  </si>
  <si>
    <t>THÔNG TIN ĐỊNH VỊ HÌNH IN</t>
  </si>
  <si>
    <t>W: 6CM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</si>
  <si>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ĐỈNH VAI ĐẾN ĐỈNH HÌNH IN BÊN TRÁI THÂN TRƯỚC</t>
    </r>
  </si>
  <si>
    <t>20CM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</si>
  <si>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TỪ ĐƯỜNG TRA TAY (BÊN TRÁI NGƯỜI MẶC) ĐẾN CẠNH  HÌNH IN</t>
    </r>
  </si>
  <si>
    <t>11CM</t>
  </si>
  <si>
    <t>CODE: 240324S1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</si>
  <si>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</si>
  <si>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</si>
  <si>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</si>
  <si>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</si>
  <si>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</si>
  <si>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</si>
  <si>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</si>
  <si>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</si>
  <si>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</si>
  <si>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 xml:space="preserve">
GẮN TẠI BÊN TRONG SƯỜN TRÁI (THÂN SAU)
VỊ TRÍ: TỪ LAI LÊN 5"
1 BỘ GỒM 2 CÁI
THỨ TỰ TRÊN DƯỚI =&gt; XEM HÌNH BÊN</t>
  </si>
  <si>
    <t>CUSTOMER</t>
  </si>
  <si>
    <t>Pattern-Marker
&amp; Cutting</t>
  </si>
  <si>
    <t>Outsource</t>
  </si>
  <si>
    <t>QA/QC
(CFA)</t>
  </si>
  <si>
    <t>SS25</t>
  </si>
  <si>
    <t>HSHGREIP0098003T00K
L0402/8
ÁNH A CẤP ĐỦ SL</t>
  </si>
  <si>
    <t>HSHGREIP0098004T00K
L0404/8
ÁNH A CẤP ĐỦ SL</t>
  </si>
  <si>
    <t>TÁC NGHIỆP MAY MẪU SMS+SIZE SET: 
THAM KHẢO CÁCH MAY THEO ÁO MẪU PHOTO MÃ H06-PT09M, MÀU HEATHER GREY CHUYỂN CÙNG TÁC NGHIỆP</t>
  </si>
  <si>
    <t>H06-PT09M</t>
  </si>
  <si>
    <t>POCKET TEE MEN'S</t>
  </si>
  <si>
    <t>HEATHER GREY</t>
  </si>
  <si>
    <t>GY6001</t>
  </si>
  <si>
    <t>NHÃN TRANG TRÍ 4CM * 3.2CM 
CODE: HSA-10026</t>
  </si>
  <si>
    <t>GẮN CHÍNH GIỮA TÚI TRƯỚC</t>
  </si>
  <si>
    <r>
      <rPr>
        <b/>
        <sz val="18"/>
        <rFont val="Calibri"/>
        <family val="1"/>
      </rPr>
      <t>Herschel Supply Co.</t>
    </r>
  </si>
  <si>
    <r>
      <rPr>
        <b/>
        <sz val="18"/>
        <rFont val="Calibri"/>
        <family val="1"/>
      </rPr>
      <t>Base Measurements</t>
    </r>
  </si>
  <si>
    <r>
      <rPr>
        <b/>
        <sz val="18"/>
        <rFont val="Calibri"/>
        <family val="1"/>
      </rPr>
      <t>Style Name:</t>
    </r>
  </si>
  <si>
    <r>
      <rPr>
        <b/>
        <sz val="18"/>
        <rFont val="Calibri"/>
        <family val="1"/>
      </rPr>
      <t>Base Size:</t>
    </r>
  </si>
  <si>
    <r>
      <rPr>
        <b/>
        <sz val="18"/>
        <rFont val="Calibri"/>
        <family val="1"/>
      </rPr>
      <t>Last Updated:</t>
    </r>
  </si>
  <si>
    <r>
      <rPr>
        <b/>
        <sz val="18"/>
        <rFont val="Calibri"/>
        <family val="1"/>
      </rPr>
      <t>Style Number:</t>
    </r>
  </si>
  <si>
    <r>
      <rPr>
        <b/>
        <sz val="18"/>
        <rFont val="Calibri"/>
        <family val="1"/>
      </rPr>
      <t>Category:</t>
    </r>
  </si>
  <si>
    <r>
      <rPr>
        <b/>
        <sz val="18"/>
        <rFont val="Calibri"/>
        <family val="1"/>
      </rPr>
      <t>Status:</t>
    </r>
  </si>
  <si>
    <r>
      <rPr>
        <b/>
        <sz val="18"/>
        <rFont val="Calibri"/>
        <family val="1"/>
      </rPr>
      <t>new</t>
    </r>
  </si>
  <si>
    <r>
      <rPr>
        <b/>
        <sz val="18"/>
        <rFont val="Calibri"/>
        <family val="1"/>
      </rPr>
      <t>Season:</t>
    </r>
  </si>
  <si>
    <r>
      <rPr>
        <b/>
        <sz val="18"/>
        <rFont val="Calibri"/>
        <family val="1"/>
      </rPr>
      <t>Developer:</t>
    </r>
  </si>
  <si>
    <t>TOL +/-</t>
  </si>
  <si>
    <r>
      <rPr>
        <sz val="18"/>
        <rFont val="Calibri"/>
        <family val="1"/>
      </rPr>
      <t>A</t>
    </r>
  </si>
  <si>
    <t>RỘNG CỔ - ĐỈNH VAI - DG MAY TỚI DG MAY</t>
  </si>
  <si>
    <r>
      <rPr>
        <sz val="18"/>
        <rFont val="Calibri"/>
        <family val="1"/>
      </rPr>
      <t>1/4</t>
    </r>
  </si>
  <si>
    <r>
      <rPr>
        <sz val="18"/>
        <rFont val="Calibri"/>
        <family val="1"/>
      </rPr>
      <t>7 1/2</t>
    </r>
  </si>
  <si>
    <r>
      <rPr>
        <sz val="18"/>
        <rFont val="Calibri"/>
        <family val="1"/>
      </rPr>
      <t>7 3/4</t>
    </r>
  </si>
  <si>
    <r>
      <rPr>
        <sz val="18"/>
        <rFont val="Calibri"/>
        <family val="1"/>
      </rPr>
      <t>8 1/4</t>
    </r>
  </si>
  <si>
    <r>
      <rPr>
        <sz val="18"/>
        <rFont val="Calibri"/>
        <family val="1"/>
      </rPr>
      <t>8 1/2</t>
    </r>
  </si>
  <si>
    <r>
      <rPr>
        <sz val="18"/>
        <rFont val="Calibri"/>
        <family val="1"/>
      </rPr>
      <t>B</t>
    </r>
  </si>
  <si>
    <r>
      <rPr>
        <sz val="18"/>
        <rFont val="Calibri"/>
        <family val="1"/>
      </rPr>
      <t>1/8</t>
    </r>
  </si>
  <si>
    <r>
      <rPr>
        <sz val="18"/>
        <rFont val="Calibri"/>
        <family val="1"/>
      </rPr>
      <t>3 7/8</t>
    </r>
  </si>
  <si>
    <r>
      <rPr>
        <sz val="18"/>
        <rFont val="Calibri"/>
        <family val="1"/>
      </rPr>
      <t>4 1/8</t>
    </r>
  </si>
  <si>
    <r>
      <rPr>
        <sz val="18"/>
        <rFont val="Calibri"/>
        <family val="1"/>
      </rPr>
      <t>4 1/4</t>
    </r>
  </si>
  <si>
    <r>
      <rPr>
        <sz val="18"/>
        <rFont val="Calibri"/>
        <family val="1"/>
      </rPr>
      <t>4 3/8</t>
    </r>
  </si>
  <si>
    <r>
      <rPr>
        <sz val="18"/>
        <rFont val="Calibri"/>
        <family val="1"/>
      </rPr>
      <t>C</t>
    </r>
  </si>
  <si>
    <r>
      <rPr>
        <sz val="18"/>
        <rFont val="Calibri"/>
        <family val="1"/>
      </rPr>
      <t>7/8</t>
    </r>
  </si>
  <si>
    <r>
      <rPr>
        <sz val="18"/>
        <rFont val="Calibri"/>
        <family val="1"/>
      </rPr>
      <t>D</t>
    </r>
  </si>
  <si>
    <r>
      <rPr>
        <sz val="18"/>
        <rFont val="Calibri"/>
        <family val="1"/>
      </rPr>
      <t>E</t>
    </r>
  </si>
  <si>
    <t>TO BẢN RIB CỔ THÀNH PHẨM</t>
  </si>
  <si>
    <r>
      <rPr>
        <sz val="18"/>
        <rFont val="Calibri"/>
        <family val="1"/>
      </rPr>
      <t>F</t>
    </r>
  </si>
  <si>
    <r>
      <rPr>
        <sz val="18"/>
        <rFont val="Calibri"/>
        <family val="1"/>
      </rPr>
      <t>G</t>
    </r>
  </si>
  <si>
    <r>
      <rPr>
        <sz val="18"/>
        <rFont val="Calibri"/>
        <family val="1"/>
      </rPr>
      <t>5/8</t>
    </r>
  </si>
  <si>
    <r>
      <rPr>
        <sz val="18"/>
        <rFont val="Calibri"/>
        <family val="1"/>
      </rPr>
      <t>18 3/8</t>
    </r>
  </si>
  <si>
    <r>
      <rPr>
        <sz val="18"/>
        <rFont val="Calibri"/>
        <family val="1"/>
      </rPr>
      <t>19 5/8</t>
    </r>
  </si>
  <si>
    <r>
      <rPr>
        <sz val="18"/>
        <rFont val="Calibri"/>
        <family val="1"/>
      </rPr>
      <t>20 1/4</t>
    </r>
  </si>
  <si>
    <r>
      <rPr>
        <sz val="18"/>
        <rFont val="Calibri"/>
        <family val="1"/>
      </rPr>
      <t>20 7/8</t>
    </r>
  </si>
  <si>
    <r>
      <rPr>
        <sz val="18"/>
        <rFont val="Calibri"/>
        <family val="1"/>
      </rPr>
      <t>H</t>
    </r>
  </si>
  <si>
    <r>
      <rPr>
        <sz val="18"/>
        <rFont val="Calibri"/>
        <family val="1"/>
      </rPr>
      <t>16 7/8</t>
    </r>
  </si>
  <si>
    <r>
      <rPr>
        <sz val="18"/>
        <rFont val="Calibri"/>
        <family val="1"/>
      </rPr>
      <t>17 1/2</t>
    </r>
  </si>
  <si>
    <r>
      <rPr>
        <sz val="18"/>
        <rFont val="Calibri"/>
        <family val="1"/>
      </rPr>
      <t>18 1/8</t>
    </r>
  </si>
  <si>
    <r>
      <rPr>
        <sz val="18"/>
        <rFont val="Calibri"/>
        <family val="1"/>
      </rPr>
      <t>18 3/4</t>
    </r>
  </si>
  <si>
    <r>
      <rPr>
        <sz val="18"/>
        <rFont val="Calibri"/>
        <family val="1"/>
      </rPr>
      <t>19 3/8</t>
    </r>
  </si>
  <si>
    <r>
      <rPr>
        <sz val="18"/>
        <rFont val="Calibri"/>
        <family val="1"/>
      </rPr>
      <t>I</t>
    </r>
  </si>
  <si>
    <r>
      <rPr>
        <sz val="18"/>
        <rFont val="Calibri"/>
        <family val="1"/>
      </rPr>
      <t>17 7/8</t>
    </r>
  </si>
  <si>
    <r>
      <rPr>
        <sz val="18"/>
        <rFont val="Calibri"/>
        <family val="1"/>
      </rPr>
      <t>18 1/2</t>
    </r>
  </si>
  <si>
    <r>
      <rPr>
        <sz val="18"/>
        <rFont val="Calibri"/>
        <family val="1"/>
      </rPr>
      <t>19 1/8</t>
    </r>
  </si>
  <si>
    <r>
      <rPr>
        <sz val="18"/>
        <rFont val="Calibri"/>
        <family val="1"/>
      </rPr>
      <t>19 3/4</t>
    </r>
  </si>
  <si>
    <r>
      <rPr>
        <sz val="18"/>
        <rFont val="Calibri"/>
        <family val="1"/>
      </rPr>
      <t>20 3/8</t>
    </r>
  </si>
  <si>
    <r>
      <rPr>
        <sz val="18"/>
        <rFont val="Calibri"/>
        <family val="1"/>
      </rPr>
      <t>J</t>
    </r>
  </si>
  <si>
    <r>
      <rPr>
        <sz val="18"/>
        <rFont val="Calibri"/>
        <family val="1"/>
      </rPr>
      <t>11 1/4</t>
    </r>
  </si>
  <si>
    <r>
      <rPr>
        <sz val="18"/>
        <rFont val="Calibri"/>
        <family val="1"/>
      </rPr>
      <t>11 1/2</t>
    </r>
  </si>
  <si>
    <r>
      <rPr>
        <sz val="18"/>
        <rFont val="Calibri"/>
        <family val="1"/>
      </rPr>
      <t>11 3/4</t>
    </r>
  </si>
  <si>
    <r>
      <rPr>
        <sz val="18"/>
        <rFont val="Calibri"/>
        <family val="1"/>
      </rPr>
      <t>12 1/4</t>
    </r>
  </si>
  <si>
    <r>
      <rPr>
        <sz val="18"/>
        <rFont val="Calibri"/>
        <family val="1"/>
      </rPr>
      <t>K</t>
    </r>
  </si>
  <si>
    <r>
      <rPr>
        <sz val="18"/>
        <rFont val="Calibri"/>
        <family val="1"/>
      </rPr>
      <t>1 3/4</t>
    </r>
  </si>
  <si>
    <r>
      <rPr>
        <sz val="18"/>
        <rFont val="Calibri"/>
        <family val="1"/>
      </rPr>
      <t>L</t>
    </r>
  </si>
  <si>
    <t xml:space="preserve">CHỜM VAI </t>
  </si>
  <si>
    <r>
      <rPr>
        <sz val="18"/>
        <rFont val="Calibri"/>
        <family val="1"/>
      </rPr>
      <t>1/2</t>
    </r>
  </si>
  <si>
    <r>
      <rPr>
        <sz val="18"/>
        <rFont val="Calibri"/>
        <family val="1"/>
      </rPr>
      <t>M</t>
    </r>
  </si>
  <si>
    <r>
      <rPr>
        <sz val="18"/>
        <rFont val="Calibri"/>
        <family val="1"/>
      </rPr>
      <t>2 1/2</t>
    </r>
  </si>
  <si>
    <r>
      <rPr>
        <sz val="18"/>
        <rFont val="Calibri"/>
        <family val="1"/>
      </rPr>
      <t>40 1/2</t>
    </r>
  </si>
  <si>
    <r>
      <rPr>
        <sz val="18"/>
        <rFont val="Calibri"/>
        <family val="1"/>
      </rPr>
      <t>45 1/2</t>
    </r>
  </si>
  <si>
    <r>
      <rPr>
        <sz val="18"/>
        <rFont val="Calibri"/>
        <family val="1"/>
      </rPr>
      <t>50 1/2</t>
    </r>
  </si>
  <si>
    <r>
      <rPr>
        <sz val="18"/>
        <rFont val="Calibri"/>
        <family val="1"/>
      </rPr>
      <t>N</t>
    </r>
  </si>
  <si>
    <r>
      <rPr>
        <sz val="18"/>
        <rFont val="Calibri"/>
        <family val="1"/>
      </rPr>
      <t>39 1/2</t>
    </r>
  </si>
  <si>
    <r>
      <rPr>
        <sz val="18"/>
        <rFont val="Calibri"/>
        <family val="1"/>
      </rPr>
      <t>44 1/2</t>
    </r>
  </si>
  <si>
    <r>
      <rPr>
        <sz val="18"/>
        <rFont val="Calibri"/>
        <family val="1"/>
      </rPr>
      <t>49 1/2</t>
    </r>
  </si>
  <si>
    <r>
      <rPr>
        <sz val="18"/>
        <rFont val="Calibri"/>
        <family val="1"/>
      </rPr>
      <t>O</t>
    </r>
  </si>
  <si>
    <r>
      <rPr>
        <sz val="18"/>
        <rFont val="Calibri"/>
        <family val="1"/>
      </rPr>
      <t>28 1/2</t>
    </r>
  </si>
  <si>
    <r>
      <rPr>
        <sz val="18"/>
        <rFont val="Calibri"/>
        <family val="1"/>
      </rPr>
      <t>29 1/2</t>
    </r>
  </si>
  <si>
    <r>
      <rPr>
        <sz val="18"/>
        <rFont val="Calibri"/>
        <family val="1"/>
      </rPr>
      <t>P</t>
    </r>
  </si>
  <si>
    <r>
      <rPr>
        <sz val="18"/>
        <rFont val="Calibri"/>
        <family val="1"/>
      </rPr>
      <t>Q</t>
    </r>
  </si>
  <si>
    <r>
      <rPr>
        <sz val="18"/>
        <rFont val="Calibri"/>
        <family val="1"/>
      </rPr>
      <t>R</t>
    </r>
  </si>
  <si>
    <t>DÀI TAY - ĐO TẠI GIỮA SAU ĐO 3 ĐIỂM</t>
  </si>
  <si>
    <r>
      <rPr>
        <sz val="18"/>
        <rFont val="Calibri"/>
        <family val="1"/>
      </rPr>
      <t>S</t>
    </r>
  </si>
  <si>
    <r>
      <rPr>
        <sz val="18"/>
        <rFont val="Calibri"/>
        <family val="1"/>
      </rPr>
      <t>17 3/8</t>
    </r>
  </si>
  <si>
    <r>
      <rPr>
        <sz val="18"/>
        <rFont val="Calibri"/>
        <family val="1"/>
      </rPr>
      <t>18 5/8</t>
    </r>
  </si>
  <si>
    <r>
      <rPr>
        <sz val="18"/>
        <rFont val="Calibri"/>
        <family val="1"/>
      </rPr>
      <t>19 1/4</t>
    </r>
  </si>
  <si>
    <r>
      <rPr>
        <sz val="18"/>
        <rFont val="Calibri"/>
        <family val="1"/>
      </rPr>
      <t>19 7/8</t>
    </r>
  </si>
  <si>
    <r>
      <rPr>
        <sz val="18"/>
        <rFont val="Calibri"/>
        <family val="1"/>
      </rPr>
      <t>T</t>
    </r>
  </si>
  <si>
    <r>
      <rPr>
        <sz val="18"/>
        <rFont val="Calibri"/>
        <family val="1"/>
      </rPr>
      <t>15 3/8</t>
    </r>
  </si>
  <si>
    <r>
      <rPr>
        <sz val="18"/>
        <rFont val="Calibri"/>
        <family val="1"/>
      </rPr>
      <t>16 5/8</t>
    </r>
  </si>
  <si>
    <r>
      <rPr>
        <sz val="18"/>
        <rFont val="Calibri"/>
        <family val="1"/>
      </rPr>
      <t>17 1/4</t>
    </r>
  </si>
  <si>
    <r>
      <rPr>
        <sz val="18"/>
        <rFont val="Calibri"/>
        <family val="1"/>
      </rPr>
      <t>U</t>
    </r>
  </si>
  <si>
    <t>POCKET PLACEMENT FROM HSP TO TOP EDGE</t>
  </si>
  <si>
    <t>VỊ TRÍ TÚI TỪ ĐỈNH VAI TỚI MÉP TRÊN</t>
  </si>
  <si>
    <r>
      <rPr>
        <sz val="18"/>
        <rFont val="Calibri"/>
        <family val="1"/>
      </rPr>
      <t>7 7/8</t>
    </r>
  </si>
  <si>
    <r>
      <rPr>
        <sz val="18"/>
        <rFont val="Calibri"/>
        <family val="1"/>
      </rPr>
      <t>8 1/8</t>
    </r>
  </si>
  <si>
    <r>
      <rPr>
        <sz val="18"/>
        <rFont val="Calibri"/>
        <family val="1"/>
      </rPr>
      <t>8 3/8</t>
    </r>
  </si>
  <si>
    <r>
      <rPr>
        <sz val="18"/>
        <rFont val="Calibri"/>
        <family val="1"/>
      </rPr>
      <t>V</t>
    </r>
  </si>
  <si>
    <t>POCKET PLACEMENT FROM SIDESEAM TO EDGE</t>
  </si>
  <si>
    <t>VỊ TRÍ TÚI TỪ SƯỜN TỚI MÉP</t>
  </si>
  <si>
    <r>
      <rPr>
        <sz val="18"/>
        <rFont val="Calibri"/>
        <family val="1"/>
      </rPr>
      <t>3/8</t>
    </r>
  </si>
  <si>
    <r>
      <rPr>
        <sz val="18"/>
        <rFont val="Calibri"/>
        <family val="1"/>
      </rPr>
      <t>4 1/2</t>
    </r>
  </si>
  <si>
    <r>
      <rPr>
        <sz val="18"/>
        <rFont val="Calibri"/>
        <family val="1"/>
      </rPr>
      <t>4 7/8</t>
    </r>
  </si>
  <si>
    <r>
      <rPr>
        <sz val="18"/>
        <rFont val="Calibri"/>
        <family val="1"/>
      </rPr>
      <t>5 1/4</t>
    </r>
  </si>
  <si>
    <r>
      <rPr>
        <sz val="18"/>
        <rFont val="Calibri"/>
        <family val="1"/>
      </rPr>
      <t>5 5/8</t>
    </r>
  </si>
  <si>
    <r>
      <rPr>
        <sz val="18"/>
        <rFont val="Calibri"/>
        <family val="1"/>
      </rPr>
      <t>W</t>
    </r>
  </si>
  <si>
    <t>POCKET WIDTH</t>
  </si>
  <si>
    <t xml:space="preserve">RỘNG TÚI </t>
  </si>
  <si>
    <r>
      <rPr>
        <sz val="18"/>
        <rFont val="Calibri"/>
        <family val="1"/>
      </rPr>
      <t>4 3/4</t>
    </r>
  </si>
  <si>
    <r>
      <rPr>
        <sz val="18"/>
        <rFont val="Calibri"/>
        <family val="1"/>
      </rPr>
      <t>X</t>
    </r>
  </si>
  <si>
    <t>POCKET HEIGHT</t>
  </si>
  <si>
    <t>CAO TÚI</t>
  </si>
  <si>
    <r>
      <rPr>
        <sz val="18"/>
        <rFont val="Calibri"/>
        <family val="1"/>
      </rPr>
      <t>5 1/2</t>
    </r>
  </si>
  <si>
    <t>SINGLE JERSEY 20'S 100% COTTON 190GSM</t>
  </si>
  <si>
    <t>100% COTTON 1x1RIB_ 260GSM</t>
  </si>
  <si>
    <t>2025 S1</t>
  </si>
  <si>
    <t>H06-0315</t>
  </si>
  <si>
    <t>QUY/ QUỲNH #251</t>
  </si>
  <si>
    <t>THAM KHẢO CÁCH MAY: MÃ H06-PT12M MÀU NAVY CHUYỂN CÙNG TNSX 6.6.24</t>
  </si>
  <si>
    <t xml:space="preserve">H06  SS24  G2521 </t>
  </si>
  <si>
    <t>H06-PT12M</t>
  </si>
  <si>
    <t>Pocket Tee Men's</t>
  </si>
  <si>
    <t>SS24 PRODUCTION</t>
  </si>
  <si>
    <t>S4</t>
  </si>
  <si>
    <t>SINGLE JERSEY 190GSM 100% COTTON</t>
  </si>
  <si>
    <t>175CM</t>
  </si>
  <si>
    <t>50283-01588</t>
  </si>
  <si>
    <t>SHIPPING SAMPLE REQUIRED</t>
  </si>
  <si>
    <t>50283-01926</t>
  </si>
  <si>
    <t>DARK NAVY</t>
  </si>
  <si>
    <t>ĐÃ CHUYỂN TN 6.6.24</t>
  </si>
  <si>
    <t>NCC THUAN TIEN</t>
  </si>
  <si>
    <t>VẢI CHÍNH, TÚI</t>
  </si>
  <si>
    <t>HSSS24P0432011T00K-LOT '0620/4 ÁNH A- CẤP ĐỦ SL</t>
  </si>
  <si>
    <t>17/6-dm tăng 0.75 len 0.79</t>
  </si>
  <si>
    <t>100% COTTON 1x1RIB(20'S/1 CM) _ 260GSM"</t>
  </si>
  <si>
    <t xml:space="preserve">BO CỔ </t>
  </si>
  <si>
    <t>HSSS24P0432012T00K-LOT '0620/4 ÁNH A- CẤP ĐỦ SL</t>
  </si>
  <si>
    <t>WH1234</t>
  </si>
  <si>
    <t>HSC-ML-0047
(MENS)</t>
  </si>
  <si>
    <t>H06-0456</t>
  </si>
  <si>
    <t>NHÃN THÀNH PHẦN MAIN 100% COTTON 
KÍCH THƯỚC: 82.2 *20 MM
CODE: CC-041</t>
  </si>
  <si>
    <t>CODE: CC-041</t>
  </si>
  <si>
    <t>H06-0458</t>
  </si>
  <si>
    <t>NHÃN SỐ TRACKING 25*25 mm
CODE: 240724S4</t>
  </si>
  <si>
    <t>240724S4</t>
  </si>
  <si>
    <t>H06-0459</t>
  </si>
  <si>
    <t>NHÃN TRANG TRÍ 32*40mm
HSA-10026</t>
  </si>
  <si>
    <t>HSA-10026</t>
  </si>
  <si>
    <t>H06-0460</t>
  </si>
  <si>
    <t>THẺ BÀI BẰNG GIẤY + DÂY TREO + SIZE STICKER</t>
  </si>
  <si>
    <t>HSC-AP-0301: MEN</t>
  </si>
  <si>
    <t>H06-0469</t>
  </si>
  <si>
    <t>GHIM BĂNG GẮN THẺ BÀI 22MM
CODE: HSA-10026</t>
  </si>
  <si>
    <t>SILVER</t>
  </si>
  <si>
    <t>H06-0470</t>
  </si>
  <si>
    <t>BAO POLY (NHỎ) HSC-MIS-0347
KÍCH THƯỚC- (33 x 38)cm + 5cm</t>
  </si>
  <si>
    <t>HSC-MIS-0347</t>
  </si>
  <si>
    <t>H06-0468</t>
  </si>
  <si>
    <t>UPC STICKER DÁN TRÊN THẺ BÀI+ BAO POLYBAG+ THÙNG CARTON
KÍCH THƯỚC: 34 x 24mm</t>
  </si>
  <si>
    <t>H06-0471</t>
  </si>
  <si>
    <t>GÓI CHỐNG ẨM</t>
  </si>
  <si>
    <t>THÙNG CARTON HERSCHEL</t>
  </si>
  <si>
    <t>TẤM LÓT THÙNG
1 THÙNG ĐÓNG 2 CÁI: LÓT ĐÁY THÙNG + MIỆNG THÙNG</t>
  </si>
  <si>
    <t xml:space="preserve">DUYỆT MÀU SẮC + CHẤT LƯỢNG HÌNH IN THEO STRIKE OFF CHUYỂN </t>
  </si>
  <si>
    <t>SIZE : 6 CM</t>
  </si>
  <si>
    <t>KÍCH THƯỚC HÌNH IN THÂN TRƯỚC (BÊN TRÁI NGƯỜI MẶC):</t>
  </si>
  <si>
    <t>W: 6 CM</t>
  </si>
  <si>
    <t>ĐỊNH VỊ HÌNH IN THÂN TRƯỚC: TỪ ĐỈNH VAI ĐẾN ĐỈNH HÌNH IN</t>
  </si>
  <si>
    <t>20 CM</t>
  </si>
  <si>
    <t>ĐỊNH VỊ HÌNH IN THÂN TRƯỚC: TỪ ĐƯỜNG MAY TAY (BÊN TRÁI NGƯỜI MẶC) ĐẾN CẠNH HÌNH IN</t>
  </si>
  <si>
    <t>11 CM</t>
  </si>
  <si>
    <t>LƯU Ý: MẬT ĐỘ MŨI CHỈ (SPI) = 13 MŨI TRÊN 1 INCH
ỦI TRÁNH CẤN BÓNG
NHÃN CỔ Ở VỊ TRÍ CHÍNH GIỮA CỔ (TRÁNH MAY LỆCH SANG MỘT BÊN)</t>
  </si>
  <si>
    <t>GẮN Ở BÊN TRONG, GIỮA CỔ NGƯỜI MẶC</t>
  </si>
  <si>
    <t>GẮN TẠI BÊN TRONG SƯỜN TRÁI, TỪ LAI LÊN 5"
BAO GỒM 2 CÁI
THỨ TỰ GẮN NHÃN NHƯ HÌNH BÊN</t>
  </si>
  <si>
    <t>GẮN TẠI BÊN TRONG SƯỜN TRÁI, SÁT CẠNH TRÊN CỦA NHÃN THÀNH PHẦN</t>
  </si>
  <si>
    <t>NẰM DƯỚI NHÃN HSCO</t>
  </si>
  <si>
    <t>THẺ BÀI BẰNG GIẤY
GẮN VÀO ÁO KHI ĐÓNG GÓI</t>
  </si>
  <si>
    <t>SỬ DỤNG GẤP XẾP</t>
  </si>
  <si>
    <t>ĐÓNG MỖI ÁO VÀO 1 BAO POLY</t>
  </si>
  <si>
    <t xml:space="preserve">DÁN 1PC TRÊN MẶT SAU THẺ BÀI 
1PC TRÊN BAO POLY. 
2PCS MẶT THÙNG CARTON </t>
  </si>
  <si>
    <t>SỬ DỤNG ĐÓNG HÀNG</t>
  </si>
  <si>
    <r>
      <rPr>
        <sz val="11"/>
        <rFont val="Calibri"/>
        <family val="1"/>
      </rPr>
      <t>Herschel Supply Co.</t>
    </r>
  </si>
  <si>
    <r>
      <rPr>
        <sz val="11"/>
        <rFont val="Calibri"/>
        <family val="1"/>
      </rPr>
      <t>Base Measurements</t>
    </r>
  </si>
  <si>
    <r>
      <rPr>
        <sz val="11"/>
        <rFont val="Calibri"/>
        <family val="1"/>
      </rPr>
      <t>Style Name:</t>
    </r>
  </si>
  <si>
    <r>
      <rPr>
        <sz val="11"/>
        <rFont val="Calibri"/>
        <family val="1"/>
      </rPr>
      <t>Men's Tee</t>
    </r>
  </si>
  <si>
    <r>
      <rPr>
        <sz val="11"/>
        <rFont val="Calibri"/>
        <family val="1"/>
      </rPr>
      <t>Base Size:</t>
    </r>
  </si>
  <si>
    <r>
      <rPr>
        <sz val="11"/>
        <rFont val="Calibri"/>
        <family val="1"/>
      </rPr>
      <t>Last Updated:</t>
    </r>
  </si>
  <si>
    <r>
      <rPr>
        <sz val="11"/>
        <rFont val="Calibri"/>
        <family val="1"/>
      </rPr>
      <t>Style Number:</t>
    </r>
  </si>
  <si>
    <r>
      <rPr>
        <sz val="11"/>
        <rFont val="Calibri"/>
        <family val="1"/>
      </rPr>
      <t>Category:</t>
    </r>
  </si>
  <si>
    <r>
      <rPr>
        <sz val="11"/>
        <rFont val="Calibri"/>
        <family val="1"/>
      </rPr>
      <t>Status:</t>
    </r>
  </si>
  <si>
    <r>
      <rPr>
        <sz val="11"/>
        <rFont val="Calibri"/>
        <family val="1"/>
      </rPr>
      <t>new</t>
    </r>
  </si>
  <si>
    <r>
      <rPr>
        <sz val="11"/>
        <rFont val="Calibri"/>
        <family val="1"/>
      </rPr>
      <t>Season:</t>
    </r>
  </si>
  <si>
    <t>2024 S2</t>
  </si>
  <si>
    <r>
      <rPr>
        <sz val="11"/>
        <rFont val="Calibri"/>
        <family val="1"/>
      </rPr>
      <t>Developer:</t>
    </r>
  </si>
  <si>
    <t>THÔNG SỐ CÓ ADD L=4%, W=3%</t>
  </si>
  <si>
    <r>
      <rPr>
        <sz val="11"/>
        <rFont val="Calibri"/>
        <family val="1"/>
      </rPr>
      <t>code</t>
    </r>
  </si>
  <si>
    <r>
      <rPr>
        <sz val="11"/>
        <rFont val="Calibri"/>
        <family val="1"/>
      </rPr>
      <t>description</t>
    </r>
  </si>
  <si>
    <r>
      <rPr>
        <sz val="11"/>
        <rFont val="Calibri"/>
        <family val="1"/>
      </rPr>
      <t>Grade Rule</t>
    </r>
  </si>
  <si>
    <t>Tol</t>
  </si>
  <si>
    <t>Tol UA suggest</t>
  </si>
  <si>
    <t>M (TSTP)</t>
  </si>
  <si>
    <t xml:space="preserve">M </t>
  </si>
  <si>
    <r>
      <rPr>
        <sz val="11"/>
        <rFont val="Calibri"/>
        <family val="1"/>
      </rPr>
      <t>A</t>
    </r>
  </si>
  <si>
    <t>Neck Width HSP Seam to Seam</t>
  </si>
  <si>
    <t xml:space="preserve">rộng cổ từ đỉnh vai từ đường may tới đường may </t>
  </si>
  <si>
    <t>1/4</t>
  </si>
  <si>
    <t>7 3/4</t>
  </si>
  <si>
    <r>
      <rPr>
        <sz val="11"/>
        <rFont val="Calibri"/>
        <family val="1"/>
      </rPr>
      <t>B</t>
    </r>
  </si>
  <si>
    <t>Front Neck Drop from HSP</t>
  </si>
  <si>
    <t>hạ cổ trước từ đỉnh vai</t>
  </si>
  <si>
    <t>1/8</t>
  </si>
  <si>
    <r>
      <rPr>
        <sz val="11"/>
        <rFont val="Calibri"/>
        <family val="1"/>
      </rPr>
      <t>C</t>
    </r>
  </si>
  <si>
    <t>Back Neck Drop from HSP</t>
  </si>
  <si>
    <t>hạ cổ sau từ đỉnh vai</t>
  </si>
  <si>
    <r>
      <rPr>
        <sz val="11"/>
        <rFont val="Calibri"/>
        <family val="1"/>
      </rPr>
      <t>E</t>
    </r>
  </si>
  <si>
    <t>Neck Trim Height</t>
  </si>
  <si>
    <t xml:space="preserve">to bản bo cổ </t>
  </si>
  <si>
    <r>
      <rPr>
        <sz val="11"/>
        <rFont val="Calibri"/>
        <family val="1"/>
      </rPr>
      <t>G</t>
    </r>
  </si>
  <si>
    <t>Shoulder Width - Set in</t>
  </si>
  <si>
    <t xml:space="preserve">ngang vai </t>
  </si>
  <si>
    <t>5/8</t>
  </si>
  <si>
    <r>
      <rPr>
        <sz val="11"/>
        <rFont val="Calibri"/>
        <family val="1"/>
      </rPr>
      <t>H</t>
    </r>
  </si>
  <si>
    <t>Across Front (6" from HSP)</t>
  </si>
  <si>
    <t>ngang thân trước 6" từ đỉnh vai</t>
  </si>
  <si>
    <t>17 1/2</t>
  </si>
  <si>
    <r>
      <rPr>
        <sz val="11"/>
        <rFont val="Calibri"/>
        <family val="1"/>
      </rPr>
      <t>I</t>
    </r>
  </si>
  <si>
    <t>Across Back (6" from HSP)</t>
  </si>
  <si>
    <t>ngang thân sau 6" từ đỉnh vai</t>
  </si>
  <si>
    <t>18 1/2</t>
  </si>
  <si>
    <r>
      <rPr>
        <sz val="11"/>
        <rFont val="Calibri"/>
        <family val="1"/>
      </rPr>
      <t>J</t>
    </r>
  </si>
  <si>
    <t>Armhole Drop from HSP</t>
  </si>
  <si>
    <t>hạ nách từ đỉnh vai</t>
  </si>
  <si>
    <t>11 1/2</t>
  </si>
  <si>
    <r>
      <rPr>
        <sz val="11"/>
        <rFont val="Calibri"/>
        <family val="1"/>
      </rPr>
      <t>K</t>
    </r>
  </si>
  <si>
    <t>Shoulder Slope (for Ref.)</t>
  </si>
  <si>
    <t>xuôi vai</t>
  </si>
  <si>
    <t>1 3/4</t>
  </si>
  <si>
    <r>
      <rPr>
        <sz val="11"/>
        <rFont val="Calibri"/>
        <family val="1"/>
      </rPr>
      <t>L</t>
    </r>
  </si>
  <si>
    <t>Shoulder Seam Forward (for Ref.)</t>
  </si>
  <si>
    <t>chồm vai</t>
  </si>
  <si>
    <r>
      <rPr>
        <sz val="11"/>
        <rFont val="Calibri"/>
        <family val="1"/>
      </rPr>
      <t>M</t>
    </r>
  </si>
  <si>
    <t>Chest Circumference  1" Below Armhole</t>
  </si>
  <si>
    <t>vòng ngực 1" từ nách</t>
  </si>
  <si>
    <t>2 1/2</t>
  </si>
  <si>
    <r>
      <rPr>
        <sz val="11"/>
        <rFont val="Calibri"/>
        <family val="1"/>
      </rPr>
      <t>N</t>
    </r>
  </si>
  <si>
    <t>Hem Circumference - Straight</t>
  </si>
  <si>
    <t>vòng lai đo thẳng</t>
  </si>
  <si>
    <r>
      <rPr>
        <sz val="11"/>
        <rFont val="Calibri"/>
        <family val="1"/>
      </rPr>
      <t>O</t>
    </r>
  </si>
  <si>
    <t>Front Length (HSP to Hem) - Above Low Hip (non zip)</t>
  </si>
  <si>
    <t xml:space="preserve">dài thân trước - đỉnh vai tới lai </t>
  </si>
  <si>
    <t>1/2</t>
  </si>
  <si>
    <t>28 1/2</t>
  </si>
  <si>
    <r>
      <rPr>
        <sz val="11"/>
        <rFont val="Calibri"/>
        <family val="1"/>
      </rPr>
      <t>R</t>
    </r>
  </si>
  <si>
    <t>CB Sleeve Length - Short SLV</t>
  </si>
  <si>
    <t xml:space="preserve">dài tay - đo tại giữa sau </t>
  </si>
  <si>
    <r>
      <rPr>
        <sz val="14"/>
        <color rgb="FFFF0000"/>
        <rFont val="Calibri"/>
        <family val="2"/>
      </rPr>
      <t>5/8</t>
    </r>
  </si>
  <si>
    <r>
      <rPr>
        <sz val="11"/>
        <rFont val="Calibri"/>
        <family val="1"/>
      </rPr>
      <t>S</t>
    </r>
  </si>
  <si>
    <t>Bicep Circumference 1" from underarm</t>
  </si>
  <si>
    <t>bắp tay 1" từ nách</t>
  </si>
  <si>
    <r>
      <rPr>
        <sz val="11"/>
        <rFont val="Calibri"/>
        <family val="1"/>
      </rPr>
      <t>T</t>
    </r>
  </si>
  <si>
    <t>Sleeve Hem Circumference - Short SLV</t>
  </si>
  <si>
    <t>cửa tay nguyên vòng</t>
  </si>
  <si>
    <t>U</t>
  </si>
  <si>
    <t>V</t>
  </si>
  <si>
    <t>4 1/2</t>
  </si>
  <si>
    <t>W</t>
  </si>
  <si>
    <t>X</t>
  </si>
  <si>
    <t>5 1/4</t>
  </si>
  <si>
    <t>Chữ tô đỏ UA đề xuất dung size mới cho sản xuất</t>
  </si>
  <si>
    <t>STICKER DÁN HANG TAG+BAO+THÙNG</t>
  </si>
  <si>
    <t>UA STYLE</t>
  </si>
  <si>
    <t>STYLE NAME (ENGLISH PRODUCT NAME)-LINE 1</t>
  </si>
  <si>
    <t>FRENCH PRODUCT NAME-LINE 2 &amp; 3</t>
  </si>
  <si>
    <t>ENGLISH COLOUR NAME-LINE 4</t>
  </si>
  <si>
    <t>FRENCH COLOUR NAME-LINE 5</t>
  </si>
  <si>
    <t>SKU NAME (PRODUCT ID)-LINE 6</t>
  </si>
  <si>
    <t>UPC CODE</t>
  </si>
  <si>
    <t>PO</t>
  </si>
  <si>
    <t>ORDER Q'TY (PCS)</t>
  </si>
  <si>
    <t>H06-CR09M</t>
  </si>
  <si>
    <t>Basic Crew Men's</t>
  </si>
  <si>
    <t>Crew classiques hommes</t>
  </si>
  <si>
    <t>Black/White</t>
  </si>
  <si>
    <t>Noir/Blanc</t>
  </si>
  <si>
    <t>50287-01149-S</t>
  </si>
  <si>
    <t>828432630981</t>
  </si>
  <si>
    <t>50287-01149-M</t>
  </si>
  <si>
    <t>828432630998</t>
  </si>
  <si>
    <t>50287-01149-L</t>
  </si>
  <si>
    <t>828432631001</t>
  </si>
  <si>
    <t>50287-01149-XL</t>
  </si>
  <si>
    <t>828432631018</t>
  </si>
  <si>
    <t>50287-01149-2X</t>
  </si>
  <si>
    <t>828432631025</t>
  </si>
  <si>
    <t>Heather Light Grey/Black</t>
  </si>
  <si>
    <t>Gris Clair Chiné/Noir</t>
  </si>
  <si>
    <t>50287-06210-S</t>
  </si>
  <si>
    <t>828432631230</t>
  </si>
  <si>
    <t>50287-06210-M</t>
  </si>
  <si>
    <t>828432631247</t>
  </si>
  <si>
    <t>50287-06210-L</t>
  </si>
  <si>
    <t>828432631254</t>
  </si>
  <si>
    <t>50287-06210-XL</t>
  </si>
  <si>
    <t>828432631261</t>
  </si>
  <si>
    <t>50287-06210-2X</t>
  </si>
  <si>
    <t>828432631278</t>
  </si>
  <si>
    <t>Bungee Cord</t>
  </si>
  <si>
    <t>Corde à Bungee</t>
  </si>
  <si>
    <t>50287-06363-S</t>
  </si>
  <si>
    <t>828432681693</t>
  </si>
  <si>
    <t>50287-06363-M</t>
  </si>
  <si>
    <t>828432681709</t>
  </si>
  <si>
    <t>50287-06363-L</t>
  </si>
  <si>
    <t>828432681716</t>
  </si>
  <si>
    <t>50287-06363-XL</t>
  </si>
  <si>
    <t>828432681723</t>
  </si>
  <si>
    <t>50287-06363-2X</t>
  </si>
  <si>
    <t>828432681730</t>
  </si>
  <si>
    <t>H06-HD18M</t>
  </si>
  <si>
    <t>Basic Hoodie Men's</t>
  </si>
  <si>
    <t>Kangourous de base hommes</t>
  </si>
  <si>
    <t>50289-01149-S</t>
  </si>
  <si>
    <t>828432631339</t>
  </si>
  <si>
    <t>50289-01149-M</t>
  </si>
  <si>
    <t>828432631346</t>
  </si>
  <si>
    <t>50289-01149-L</t>
  </si>
  <si>
    <t>828432631353</t>
  </si>
  <si>
    <t>50289-01149-XL</t>
  </si>
  <si>
    <t>828432631360</t>
  </si>
  <si>
    <t>50289-01149-2X</t>
  </si>
  <si>
    <t>828432631377</t>
  </si>
  <si>
    <t>50289-06210-S</t>
  </si>
  <si>
    <t>828432631438</t>
  </si>
  <si>
    <t>50289-06210-M</t>
  </si>
  <si>
    <t>828432631445</t>
  </si>
  <si>
    <t>50289-06210-L</t>
  </si>
  <si>
    <t>828432631452</t>
  </si>
  <si>
    <t>50289-06210-XL</t>
  </si>
  <si>
    <t>828432631469</t>
  </si>
  <si>
    <t>50289-06210-2X</t>
  </si>
  <si>
    <t>828432631476</t>
  </si>
  <si>
    <t>50289-06363-S</t>
  </si>
  <si>
    <t>828432681747</t>
  </si>
  <si>
    <t>50289-06363-M</t>
  </si>
  <si>
    <t>828432681754</t>
  </si>
  <si>
    <t>50289-06363-L</t>
  </si>
  <si>
    <t>828432681761</t>
  </si>
  <si>
    <t>50289-06363-XL</t>
  </si>
  <si>
    <t>828432681778</t>
  </si>
  <si>
    <t>50289-06363-2X</t>
  </si>
  <si>
    <t>828432681785</t>
  </si>
  <si>
    <t>H06-HD17M</t>
  </si>
  <si>
    <t>Basic Zip Hoodie Men's</t>
  </si>
  <si>
    <t>Kangourous à fermeture éclair hommes</t>
  </si>
  <si>
    <t>50290-01149-S</t>
  </si>
  <si>
    <t>828432631537</t>
  </si>
  <si>
    <t>50290-01149-M</t>
  </si>
  <si>
    <t>828432631544</t>
  </si>
  <si>
    <t>50290-01149-L</t>
  </si>
  <si>
    <t>828432631551</t>
  </si>
  <si>
    <t>50290-01149-XL</t>
  </si>
  <si>
    <t>828432631568</t>
  </si>
  <si>
    <t>50290-01149-2X</t>
  </si>
  <si>
    <t>828432631575</t>
  </si>
  <si>
    <t>50290-06363-S</t>
  </si>
  <si>
    <t>828432681792</t>
  </si>
  <si>
    <t>50290-06363-M</t>
  </si>
  <si>
    <t>828432681808</t>
  </si>
  <si>
    <t>50290-06363-L</t>
  </si>
  <si>
    <t>828432681815</t>
  </si>
  <si>
    <t>50290-06363-XL</t>
  </si>
  <si>
    <t>828432681822</t>
  </si>
  <si>
    <t>50290-06363-2X</t>
  </si>
  <si>
    <t>828432681839</t>
  </si>
  <si>
    <t>H06-CR44W</t>
  </si>
  <si>
    <t>Classic Crew Women's</t>
  </si>
  <si>
    <t>Crew classiques femmes</t>
  </si>
  <si>
    <t>Black</t>
  </si>
  <si>
    <t>Noir</t>
  </si>
  <si>
    <t>50297-00001-XS</t>
  </si>
  <si>
    <t>828432632633</t>
  </si>
  <si>
    <t>50297-00001-S</t>
  </si>
  <si>
    <t>828432632640</t>
  </si>
  <si>
    <t>50297-00001-M</t>
  </si>
  <si>
    <t>828432632657</t>
  </si>
  <si>
    <t>50297-00001-L</t>
  </si>
  <si>
    <t>828432632664</t>
  </si>
  <si>
    <t>50297-00001-XL</t>
  </si>
  <si>
    <t>828432632671</t>
  </si>
  <si>
    <t>Heather Light Grey</t>
  </si>
  <si>
    <t>Gris Clair Chiné</t>
  </si>
  <si>
    <t>50297-06113-XS</t>
  </si>
  <si>
    <t>828432632688</t>
  </si>
  <si>
    <t>50297-06113-S</t>
  </si>
  <si>
    <t>828432632695</t>
  </si>
  <si>
    <t>50297-06113-M</t>
  </si>
  <si>
    <t>828432632701</t>
  </si>
  <si>
    <t>50297-06113-L</t>
  </si>
  <si>
    <t>828432632718</t>
  </si>
  <si>
    <t>50297-06113-XL</t>
  </si>
  <si>
    <t>828432632725</t>
  </si>
  <si>
    <t>H06-HD08W</t>
  </si>
  <si>
    <t>Classic Hoodie Women's</t>
  </si>
  <si>
    <t>Kangourous classiques femmes</t>
  </si>
  <si>
    <t>50310-00001-XS</t>
  </si>
  <si>
    <t>828432658565</t>
  </si>
  <si>
    <t>50310-00001-S</t>
  </si>
  <si>
    <t>828432658572</t>
  </si>
  <si>
    <t>50310-00001-M</t>
  </si>
  <si>
    <t>828432658589</t>
  </si>
  <si>
    <t>50310-00001-L</t>
  </si>
  <si>
    <t>828432658596</t>
  </si>
  <si>
    <t>50310-00001-XL</t>
  </si>
  <si>
    <t>828432658602</t>
  </si>
  <si>
    <t>50310-06113-XS</t>
  </si>
  <si>
    <t>828432652563</t>
  </si>
  <si>
    <t>50310-06113-S</t>
  </si>
  <si>
    <t>828432652570</t>
  </si>
  <si>
    <t>50310-06113-M</t>
  </si>
  <si>
    <t>828432652587</t>
  </si>
  <si>
    <t>50310-06113-L</t>
  </si>
  <si>
    <t>828432652594</t>
  </si>
  <si>
    <t>50310-06113-XL</t>
  </si>
  <si>
    <t>828432652600</t>
  </si>
  <si>
    <t>Blanc de Blanc</t>
  </si>
  <si>
    <t>50310-05977-S</t>
  </si>
  <si>
    <t>828432658626</t>
  </si>
  <si>
    <t>50310-05977-M</t>
  </si>
  <si>
    <t>828432658633</t>
  </si>
  <si>
    <t>50310-05977-L</t>
  </si>
  <si>
    <t>828432658640</t>
  </si>
  <si>
    <t>50310-05977-XL</t>
  </si>
  <si>
    <t>828432658657</t>
  </si>
  <si>
    <t>Orion Blue</t>
  </si>
  <si>
    <t>Bleu Orion</t>
  </si>
  <si>
    <t>50310-06327-XS</t>
  </si>
  <si>
    <t>828432682393</t>
  </si>
  <si>
    <t>50310-06327-S</t>
  </si>
  <si>
    <t>828432682409</t>
  </si>
  <si>
    <t>50310-06327-M</t>
  </si>
  <si>
    <t>828432682416</t>
  </si>
  <si>
    <t>50310-06327-L</t>
  </si>
  <si>
    <t>828432682423</t>
  </si>
  <si>
    <t>50310-06327-XL</t>
  </si>
  <si>
    <t>828432682430</t>
  </si>
  <si>
    <t>H06-HD09W</t>
  </si>
  <si>
    <t>Terra Firma</t>
  </si>
  <si>
    <t>Terre Ferme</t>
  </si>
  <si>
    <t>50310-06352-XS</t>
  </si>
  <si>
    <t>828432682447</t>
  </si>
  <si>
    <t>50310-06352-S</t>
  </si>
  <si>
    <t>828432682454</t>
  </si>
  <si>
    <t>50310-06352-M</t>
  </si>
  <si>
    <t>828432682461</t>
  </si>
  <si>
    <t>50310-06352-L</t>
  </si>
  <si>
    <t>828432682478</t>
  </si>
  <si>
    <t>50310-06352-XL</t>
  </si>
  <si>
    <t>828432682485</t>
  </si>
  <si>
    <t>H06-PA07M</t>
  </si>
  <si>
    <t>Classic Sweatpant Men's</t>
  </si>
  <si>
    <t>Pantalons sport classiques hommes</t>
  </si>
  <si>
    <t>50292-00001-S</t>
  </si>
  <si>
    <t>828432631933</t>
  </si>
  <si>
    <t>50292-00001-M</t>
  </si>
  <si>
    <t>828432631940</t>
  </si>
  <si>
    <t>50292-00001-L</t>
  </si>
  <si>
    <t>828432631957</t>
  </si>
  <si>
    <t>50292-00001-XL</t>
  </si>
  <si>
    <t>828432631964</t>
  </si>
  <si>
    <t>50292-00001-2X</t>
  </si>
  <si>
    <t>828432631971</t>
  </si>
  <si>
    <t>50292-06113-S</t>
  </si>
  <si>
    <t>828432632084</t>
  </si>
  <si>
    <t>50292-06113-M</t>
  </si>
  <si>
    <t>828432632091</t>
  </si>
  <si>
    <t>50292-06113-L</t>
  </si>
  <si>
    <t>828432632107</t>
  </si>
  <si>
    <t>50292-06113-XL</t>
  </si>
  <si>
    <t>828432632114</t>
  </si>
  <si>
    <t>50292-06113-2X</t>
  </si>
  <si>
    <t>828432632121</t>
  </si>
  <si>
    <t>50292-06363-S</t>
  </si>
  <si>
    <t>828432681891</t>
  </si>
  <si>
    <t>50292-06363-M</t>
  </si>
  <si>
    <t>828432681907</t>
  </si>
  <si>
    <t>50292-06363-L</t>
  </si>
  <si>
    <t>828432681914</t>
  </si>
  <si>
    <t>50292-06363-XL</t>
  </si>
  <si>
    <t>828432681921</t>
  </si>
  <si>
    <t>50292-06363-2X</t>
  </si>
  <si>
    <t>828432681938</t>
  </si>
  <si>
    <t>H06-PA09M</t>
  </si>
  <si>
    <t>Vintage Wash Classic Sweatpant Men's</t>
  </si>
  <si>
    <t>Pantalon de survêtement classique délavé vintage pour hommes</t>
  </si>
  <si>
    <t>Woodland Camo</t>
  </si>
  <si>
    <t>Camouflage de Boisé</t>
  </si>
  <si>
    <t>50410-00032-S</t>
  </si>
  <si>
    <t>828432687152</t>
  </si>
  <si>
    <t>50410-00032-M</t>
  </si>
  <si>
    <t>828432687169</t>
  </si>
  <si>
    <t>50410-00032-L</t>
  </si>
  <si>
    <t>828432687176</t>
  </si>
  <si>
    <t>50410-00032-XL</t>
  </si>
  <si>
    <t>828432687183</t>
  </si>
  <si>
    <t>50410-00032-2X</t>
  </si>
  <si>
    <t>828432687190</t>
  </si>
  <si>
    <t>H06-PA08W</t>
  </si>
  <si>
    <t>Classic Sweatpant Women's</t>
  </si>
  <si>
    <t>Pantalons sport classiques femmes</t>
  </si>
  <si>
    <t>50298-00001-XS</t>
  </si>
  <si>
    <t>828432632732</t>
  </si>
  <si>
    <t>50298-00001-S</t>
  </si>
  <si>
    <t>828432632749</t>
  </si>
  <si>
    <t>50298-00001-M</t>
  </si>
  <si>
    <t>828432632756</t>
  </si>
  <si>
    <t>50298-00001-L</t>
  </si>
  <si>
    <t>828432632763</t>
  </si>
  <si>
    <t>50298-00001-XL</t>
  </si>
  <si>
    <t>828432632770</t>
  </si>
  <si>
    <t>50298-06113-XS</t>
  </si>
  <si>
    <t>828432632886</t>
  </si>
  <si>
    <t>50298-06113-S</t>
  </si>
  <si>
    <t>828432632893</t>
  </si>
  <si>
    <t>50298-06113-M</t>
  </si>
  <si>
    <t>828432632909</t>
  </si>
  <si>
    <t>50298-06113-L</t>
  </si>
  <si>
    <t>828432632916</t>
  </si>
  <si>
    <t>50298-06113-XL</t>
  </si>
  <si>
    <t>828432632923</t>
  </si>
  <si>
    <t>50298-06327-XS</t>
  </si>
  <si>
    <t>828432682140</t>
  </si>
  <si>
    <t>50298-06327-S</t>
  </si>
  <si>
    <t>828432682157</t>
  </si>
  <si>
    <t>50298-06327-M</t>
  </si>
  <si>
    <t>828432682164</t>
  </si>
  <si>
    <t>50298-06327-L</t>
  </si>
  <si>
    <t>828432682171</t>
  </si>
  <si>
    <t>50298-06327-XL</t>
  </si>
  <si>
    <t>828432682188</t>
  </si>
  <si>
    <t>H06-PA09W</t>
  </si>
  <si>
    <t>50298-06352-XS</t>
  </si>
  <si>
    <t>828432682195</t>
  </si>
  <si>
    <t>50298-06352-S</t>
  </si>
  <si>
    <t>828432682201</t>
  </si>
  <si>
    <t>50298-06352-M</t>
  </si>
  <si>
    <t>828432682218</t>
  </si>
  <si>
    <t>50298-06352-L</t>
  </si>
  <si>
    <t>828432682225</t>
  </si>
  <si>
    <t>50298-06352-XL</t>
  </si>
  <si>
    <t>828432682232</t>
  </si>
  <si>
    <t>H06-SP04M</t>
  </si>
  <si>
    <t>Classic Sweatshort Men's</t>
  </si>
  <si>
    <t>Shorts de sport classiques hommes</t>
  </si>
  <si>
    <t>50291-00001-M</t>
  </si>
  <si>
    <t>828432631742</t>
  </si>
  <si>
    <t>50291-00001-L</t>
  </si>
  <si>
    <t>828432631759</t>
  </si>
  <si>
    <t>50291-00001-XL</t>
  </si>
  <si>
    <t>828432631766</t>
  </si>
  <si>
    <t>H06-SP10M</t>
  </si>
  <si>
    <t>Vintage Wash Classic Sweatshort Men's</t>
  </si>
  <si>
    <t>Short de survêtement classique délavé vintage pour hommes</t>
  </si>
  <si>
    <t>50411-00032-S</t>
  </si>
  <si>
    <t>828432687206</t>
  </si>
  <si>
    <t>50411-00032-M</t>
  </si>
  <si>
    <t>828432687213</t>
  </si>
  <si>
    <t>50411-00032-L</t>
  </si>
  <si>
    <t>828432687220</t>
  </si>
  <si>
    <t>50411-00032-XL</t>
  </si>
  <si>
    <t>828432687237</t>
  </si>
  <si>
    <t>50411-00032-2X</t>
  </si>
  <si>
    <t>828432687244</t>
  </si>
  <si>
    <t>H06-CR06M</t>
  </si>
  <si>
    <t>Diamond Stitch Classic Crew Men's</t>
  </si>
  <si>
    <t>Chandail à col rond classique Diamond Stitch pour hommes</t>
  </si>
  <si>
    <t>50386-00001-S</t>
  </si>
  <si>
    <t>828432685257</t>
  </si>
  <si>
    <t>50386-00001-M</t>
  </si>
  <si>
    <t>828432685264</t>
  </si>
  <si>
    <t>50386-00001-L</t>
  </si>
  <si>
    <t>828432685271</t>
  </si>
  <si>
    <t>50386-00001-XL</t>
  </si>
  <si>
    <t>828432685288</t>
  </si>
  <si>
    <t>50386-00001-2X</t>
  </si>
  <si>
    <t>828432685295</t>
  </si>
  <si>
    <t>Ivy Green</t>
  </si>
  <si>
    <t>Vert Lierre</t>
  </si>
  <si>
    <t>50386-04281-S</t>
  </si>
  <si>
    <t>828432685301</t>
  </si>
  <si>
    <t>50386-04281-M</t>
  </si>
  <si>
    <t>828432685318</t>
  </si>
  <si>
    <t>50386-04281-L</t>
  </si>
  <si>
    <t>828432685325</t>
  </si>
  <si>
    <t>50386-04281-XL</t>
  </si>
  <si>
    <t>828432685332</t>
  </si>
  <si>
    <t>50386-04281-2X</t>
  </si>
  <si>
    <t>828432685349</t>
  </si>
  <si>
    <t>H06-CR10W</t>
  </si>
  <si>
    <t>Diamond Stitch Classic Crew Women's</t>
  </si>
  <si>
    <t>Chandail à col rond classique Diamond Stitch pour femmes</t>
  </si>
  <si>
    <t>50401-00001-XS</t>
  </si>
  <si>
    <t>828432686605</t>
  </si>
  <si>
    <t>50401-00001-S</t>
  </si>
  <si>
    <t>828432686612</t>
  </si>
  <si>
    <t>50401-00001-M</t>
  </si>
  <si>
    <t>828432686629</t>
  </si>
  <si>
    <t>50401-00001-L</t>
  </si>
  <si>
    <t>828432686636</t>
  </si>
  <si>
    <t>50401-00001-XL</t>
  </si>
  <si>
    <t>828432686643</t>
  </si>
  <si>
    <t>Blanc De Blanc</t>
  </si>
  <si>
    <t>50401-05977-XS</t>
  </si>
  <si>
    <t>828432686650</t>
  </si>
  <si>
    <t>50401-05977-S</t>
  </si>
  <si>
    <t>828432686667</t>
  </si>
  <si>
    <t>50401-05977-M</t>
  </si>
  <si>
    <t>828432686674</t>
  </si>
  <si>
    <t>50401-05977-L</t>
  </si>
  <si>
    <t>828432686681</t>
  </si>
  <si>
    <t>50401-05977-XL</t>
  </si>
  <si>
    <t>828432686698</t>
  </si>
  <si>
    <t>H06-PA05M</t>
  </si>
  <si>
    <t>Diamond Stitch Classic Sweatpant Men's</t>
  </si>
  <si>
    <t>Pantalon de survêtement classique Diamond Stitch pour hommes</t>
  </si>
  <si>
    <t>50394-00001-S</t>
  </si>
  <si>
    <t>828432686001</t>
  </si>
  <si>
    <t>50394-00001-M</t>
  </si>
  <si>
    <t>828432686018</t>
  </si>
  <si>
    <t>50394-00001-L</t>
  </si>
  <si>
    <t>828432686025</t>
  </si>
  <si>
    <t>50394-00001-XL</t>
  </si>
  <si>
    <t>828432686032</t>
  </si>
  <si>
    <t>50394-00001-2X</t>
  </si>
  <si>
    <t>828432686049</t>
  </si>
  <si>
    <t>50394-04281-S</t>
  </si>
  <si>
    <t>828432686056</t>
  </si>
  <si>
    <t>50394-04281-M</t>
  </si>
  <si>
    <t>828432686063</t>
  </si>
  <si>
    <t>50394-04281-L</t>
  </si>
  <si>
    <t>828432686070</t>
  </si>
  <si>
    <t>50394-04281-XL</t>
  </si>
  <si>
    <t>828432686087</t>
  </si>
  <si>
    <t>50394-04281-2X</t>
  </si>
  <si>
    <t>828432686094</t>
  </si>
  <si>
    <t>H06-PA06W</t>
  </si>
  <si>
    <t>Diamond Stitch Classic Sweatpant Women's</t>
  </si>
  <si>
    <t>Pantalon de survêtement classique Diamond Stitch pour femmes</t>
  </si>
  <si>
    <t>50405-00001-XS</t>
  </si>
  <si>
    <t>828432687053</t>
  </si>
  <si>
    <t>50405-00001-S</t>
  </si>
  <si>
    <t>828432687060</t>
  </si>
  <si>
    <t>50405-00001-M</t>
  </si>
  <si>
    <t>828432687077</t>
  </si>
  <si>
    <t>50405-00001-L</t>
  </si>
  <si>
    <t>828432687084</t>
  </si>
  <si>
    <t>50405-00001-XL</t>
  </si>
  <si>
    <t>828432687091</t>
  </si>
  <si>
    <t>50405-05977-XS</t>
  </si>
  <si>
    <t>828432687107</t>
  </si>
  <si>
    <t>50405-05977-S</t>
  </si>
  <si>
    <t>828432687114</t>
  </si>
  <si>
    <t>50405-05977-M</t>
  </si>
  <si>
    <t>828432687121</t>
  </si>
  <si>
    <t>50405-05977-L</t>
  </si>
  <si>
    <t>828432687138</t>
  </si>
  <si>
    <t>50405-05977-XL</t>
  </si>
  <si>
    <t>828432687145</t>
  </si>
  <si>
    <t>H06-HD46M</t>
  </si>
  <si>
    <t>Faculty Stitch Zip Hoodie Men's</t>
  </si>
  <si>
    <t>Kangourous universitaires à fermeture éclair hommes</t>
  </si>
  <si>
    <t>Dark Navy/Blanc De Blanc</t>
  </si>
  <si>
    <t>Bleu Marine Foncé/Blanc de Blanc</t>
  </si>
  <si>
    <t>50331-06213-S</t>
  </si>
  <si>
    <t>828432660353</t>
  </si>
  <si>
    <t>50331-06213-M</t>
  </si>
  <si>
    <t>828432660360</t>
  </si>
  <si>
    <t>50331-06213-L</t>
  </si>
  <si>
    <t>828432660377</t>
  </si>
  <si>
    <t>50331-06213-XL</t>
  </si>
  <si>
    <t>828432660384</t>
  </si>
  <si>
    <t>50331-06213-2X</t>
  </si>
  <si>
    <t>828432660391</t>
  </si>
  <si>
    <t>Heather Light Gry/Blnc De Blnc</t>
  </si>
  <si>
    <t>Gris Clair Chiné/Blanc De Blanc</t>
  </si>
  <si>
    <t>50331-06299-S</t>
  </si>
  <si>
    <t>828432660407</t>
  </si>
  <si>
    <t>50331-06299-M</t>
  </si>
  <si>
    <t>828432660414</t>
  </si>
  <si>
    <t>50331-06299-L</t>
  </si>
  <si>
    <t>828432660421</t>
  </si>
  <si>
    <t>50331-06299-XL</t>
  </si>
  <si>
    <t>828432660438</t>
  </si>
  <si>
    <t>50331-06299-2X</t>
  </si>
  <si>
    <t>828432660445</t>
  </si>
  <si>
    <t>H06-CR08M</t>
  </si>
  <si>
    <t>Pebble Crew Men's</t>
  </si>
  <si>
    <t>Pebble col rond pour hommes</t>
  </si>
  <si>
    <t>50387-00001-S</t>
  </si>
  <si>
    <t>828432685356</t>
  </si>
  <si>
    <t>50387-00001-M</t>
  </si>
  <si>
    <t>828432685363</t>
  </si>
  <si>
    <t>50387-00001-L</t>
  </si>
  <si>
    <t>828432685370</t>
  </si>
  <si>
    <t>50387-00001-XL</t>
  </si>
  <si>
    <t>828432685387</t>
  </si>
  <si>
    <t>50387-00001-2X</t>
  </si>
  <si>
    <t>828432685394</t>
  </si>
  <si>
    <t>50387-05977-S</t>
  </si>
  <si>
    <t>828432685400</t>
  </si>
  <si>
    <t>50387-05977-M</t>
  </si>
  <si>
    <t>828432685417</t>
  </si>
  <si>
    <t>50387-05977-L</t>
  </si>
  <si>
    <t>828432685424</t>
  </si>
  <si>
    <t>50387-05977-XL</t>
  </si>
  <si>
    <t>828432685431</t>
  </si>
  <si>
    <t>50387-05977-2X</t>
  </si>
  <si>
    <t>828432685448</t>
  </si>
  <si>
    <t>H06-CR11W</t>
  </si>
  <si>
    <t>Pebble Crew Women's</t>
  </si>
  <si>
    <t>Chandail à col rond Pebble pour femmes</t>
  </si>
  <si>
    <t>50400-05977-XS</t>
  </si>
  <si>
    <t>828432686551</t>
  </si>
  <si>
    <t>50400-05977-S</t>
  </si>
  <si>
    <t>828432686568</t>
  </si>
  <si>
    <t>50400-05977-M</t>
  </si>
  <si>
    <t>828432686575</t>
  </si>
  <si>
    <t>50400-05977-L</t>
  </si>
  <si>
    <t>828432686582</t>
  </si>
  <si>
    <t>50400-05977-XL</t>
  </si>
  <si>
    <t>828432686599</t>
  </si>
  <si>
    <t>H06-CG01M-DYE</t>
  </si>
  <si>
    <t>Pigment Dye Classic Cardigan Men's</t>
  </si>
  <si>
    <t>Cardigan classique à teinture pigmentée pour hommes</t>
  </si>
  <si>
    <t>50389-00001-S</t>
  </si>
  <si>
    <t>828432685455</t>
  </si>
  <si>
    <t>50389-00001-M</t>
  </si>
  <si>
    <t>828432685462</t>
  </si>
  <si>
    <t>50389-00001-L</t>
  </si>
  <si>
    <t>828432685479</t>
  </si>
  <si>
    <t>50389-00001-XL</t>
  </si>
  <si>
    <t>828432685486</t>
  </si>
  <si>
    <t>50389-00001-2X</t>
  </si>
  <si>
    <t>828432685493</t>
  </si>
  <si>
    <t>Oil Green</t>
  </si>
  <si>
    <t>Vert Huile</t>
  </si>
  <si>
    <t>50389-06328-S</t>
  </si>
  <si>
    <t>828432685554</t>
  </si>
  <si>
    <t>50389-06328-M</t>
  </si>
  <si>
    <t>828432685561</t>
  </si>
  <si>
    <t>50389-06328-L</t>
  </si>
  <si>
    <t>828432685578</t>
  </si>
  <si>
    <t>50389-06328-XL</t>
  </si>
  <si>
    <t>828432685585</t>
  </si>
  <si>
    <t>50389-06328-2X</t>
  </si>
  <si>
    <t>828432685592</t>
  </si>
  <si>
    <t>H06-CG01W-DYE</t>
  </si>
  <si>
    <t>Pigment Dye Classic Cardigan Women's</t>
  </si>
  <si>
    <t>Cardigan classique à teinture pigmentaire pour femmes</t>
  </si>
  <si>
    <t>50402-00001-XS</t>
  </si>
  <si>
    <t>828432686704</t>
  </si>
  <si>
    <t>50402-00001-S</t>
  </si>
  <si>
    <t>828432686711</t>
  </si>
  <si>
    <t>50402-00001-M</t>
  </si>
  <si>
    <t>828432686728</t>
  </si>
  <si>
    <t>50402-00001-L</t>
  </si>
  <si>
    <t>828432686735</t>
  </si>
  <si>
    <t>50402-00001-XL</t>
  </si>
  <si>
    <t>828432686742</t>
  </si>
  <si>
    <t>Nirvana</t>
  </si>
  <si>
    <t>50402-06067-XS</t>
  </si>
  <si>
    <t>828432686759</t>
  </si>
  <si>
    <t>50402-06067-S</t>
  </si>
  <si>
    <t>828432686766</t>
  </si>
  <si>
    <t>50402-06067-M</t>
  </si>
  <si>
    <t>828432686773</t>
  </si>
  <si>
    <t>50402-06067-L</t>
  </si>
  <si>
    <t>828432686780</t>
  </si>
  <si>
    <t>50402-06067-XL</t>
  </si>
  <si>
    <t>828432686797</t>
  </si>
  <si>
    <t>H06-CR10M-DYE</t>
  </si>
  <si>
    <t>Pigment Dye Classic Crew Men's</t>
  </si>
  <si>
    <t>Crew classiques pigmentés hommes</t>
  </si>
  <si>
    <t>50324-00001-S</t>
  </si>
  <si>
    <t>828432659883</t>
  </si>
  <si>
    <t>50324-00001-M</t>
  </si>
  <si>
    <t>828432659890</t>
  </si>
  <si>
    <t>50324-00001-L</t>
  </si>
  <si>
    <t>828432659906</t>
  </si>
  <si>
    <t>50324-00001-XL</t>
  </si>
  <si>
    <t>828432659913</t>
  </si>
  <si>
    <t>50324-00001-2X</t>
  </si>
  <si>
    <t>828432659920</t>
  </si>
  <si>
    <t>H06-CR13W-DYE</t>
  </si>
  <si>
    <t>Pigment Dye Classic Crew Women's</t>
  </si>
  <si>
    <t>Crew classiques pigmentés femmes</t>
  </si>
  <si>
    <t>50348-06067-XS</t>
  </si>
  <si>
    <t>828432662104</t>
  </si>
  <si>
    <t>50348-06067-S</t>
  </si>
  <si>
    <t>828432662111</t>
  </si>
  <si>
    <t>50348-06067-M</t>
  </si>
  <si>
    <t>828432662128</t>
  </si>
  <si>
    <t>50348-06067-L</t>
  </si>
  <si>
    <t>828432662135</t>
  </si>
  <si>
    <t>50348-06067-XL</t>
  </si>
  <si>
    <t>828432662142</t>
  </si>
  <si>
    <t>50348-06328-XS</t>
  </si>
  <si>
    <t>828432684113</t>
  </si>
  <si>
    <t>50348-06328-S</t>
  </si>
  <si>
    <t>828432684120</t>
  </si>
  <si>
    <t>50348-06328-M</t>
  </si>
  <si>
    <t>828432684137</t>
  </si>
  <si>
    <t>50348-06328-L</t>
  </si>
  <si>
    <t>828432684144</t>
  </si>
  <si>
    <t>50348-06328-XL</t>
  </si>
  <si>
    <t>828432684151</t>
  </si>
  <si>
    <t>H06-HD16M-DYE</t>
  </si>
  <si>
    <t>Pigment Dye Classic Hoodie Men's</t>
  </si>
  <si>
    <t>Kangourous classiques pigmentés hommes</t>
  </si>
  <si>
    <t>50326-00001-S</t>
  </si>
  <si>
    <t>828432660100</t>
  </si>
  <si>
    <t>50326-00001-M</t>
  </si>
  <si>
    <t>828432660117</t>
  </si>
  <si>
    <t>50326-00001-L</t>
  </si>
  <si>
    <t>828432660124</t>
  </si>
  <si>
    <t>50326-00001-XL</t>
  </si>
  <si>
    <t>828432660131</t>
  </si>
  <si>
    <t>50326-00001-2X</t>
  </si>
  <si>
    <t>828432660148</t>
  </si>
  <si>
    <t>50326-06067-S</t>
  </si>
  <si>
    <t>828432683062</t>
  </si>
  <si>
    <t>50326-06067-M</t>
  </si>
  <si>
    <t>828432683079</t>
  </si>
  <si>
    <t>50326-06067-L</t>
  </si>
  <si>
    <t>828432683086</t>
  </si>
  <si>
    <t>50326-06067-XL</t>
  </si>
  <si>
    <t>828432683093</t>
  </si>
  <si>
    <t>50326-06067-2X</t>
  </si>
  <si>
    <t>828432683109</t>
  </si>
  <si>
    <t>50326-06328-S</t>
  </si>
  <si>
    <t>828432683116</t>
  </si>
  <si>
    <t>50326-06328-M</t>
  </si>
  <si>
    <t>828432683123</t>
  </si>
  <si>
    <t>50326-06328-L</t>
  </si>
  <si>
    <t>828432683130</t>
  </si>
  <si>
    <t>50326-06328-XL</t>
  </si>
  <si>
    <t>828432683147</t>
  </si>
  <si>
    <t>50326-06328-2X</t>
  </si>
  <si>
    <t>828432683154</t>
  </si>
  <si>
    <t>H06-HD10W-DYE</t>
  </si>
  <si>
    <t>Pigment Dye Classic Hoodie Women's</t>
  </si>
  <si>
    <t>Kangourous classiques pigmentés femmes</t>
  </si>
  <si>
    <t>50311-06067-S</t>
  </si>
  <si>
    <t>828432658725</t>
  </si>
  <si>
    <t>50311-06067-M</t>
  </si>
  <si>
    <t>828432658732</t>
  </si>
  <si>
    <t>50311-06067-L</t>
  </si>
  <si>
    <t>828432658749</t>
  </si>
  <si>
    <t>50311-06067-XL</t>
  </si>
  <si>
    <t>828432658756</t>
  </si>
  <si>
    <t>H06-PA08M-DYE</t>
  </si>
  <si>
    <t>Pigment Dye Classic Sweatpant Men's</t>
  </si>
  <si>
    <t>Pantalons sport classiques pigmentés hommes</t>
  </si>
  <si>
    <t>50333-06328-S</t>
  </si>
  <si>
    <t>828432683369</t>
  </si>
  <si>
    <t>50333-06328-M</t>
  </si>
  <si>
    <t>828432683376</t>
  </si>
  <si>
    <t>50333-06328-L</t>
  </si>
  <si>
    <t>828432683383</t>
  </si>
  <si>
    <t>50333-06328-XL</t>
  </si>
  <si>
    <t>828432683390</t>
  </si>
  <si>
    <t>50333-06328-2X</t>
  </si>
  <si>
    <t>828432683406</t>
  </si>
  <si>
    <t>H06-PA10W-DYE</t>
  </si>
  <si>
    <t>Pigment Dye Classic Sweatpant Women's</t>
  </si>
  <si>
    <t>Pantalons sport classiques pigmentés femmes</t>
  </si>
  <si>
    <t>50342-06067-XS</t>
  </si>
  <si>
    <t>828432661107</t>
  </si>
  <si>
    <t>50342-06067-S</t>
  </si>
  <si>
    <t>828432661114</t>
  </si>
  <si>
    <t>50342-06067-M</t>
  </si>
  <si>
    <t>828432661121</t>
  </si>
  <si>
    <t>50342-06067-L</t>
  </si>
  <si>
    <t>828432661138</t>
  </si>
  <si>
    <t>50342-06067-XL</t>
  </si>
  <si>
    <t>828432661145</t>
  </si>
  <si>
    <t>50342-06328-XS</t>
  </si>
  <si>
    <t>828432683666</t>
  </si>
  <si>
    <t>50342-06328-S</t>
  </si>
  <si>
    <t>828432683673</t>
  </si>
  <si>
    <t>50342-06328-M</t>
  </si>
  <si>
    <t>828432683680</t>
  </si>
  <si>
    <t>50342-06328-L</t>
  </si>
  <si>
    <t>828432683697</t>
  </si>
  <si>
    <t>50342-06328-XL</t>
  </si>
  <si>
    <t>828432683703</t>
  </si>
  <si>
    <t>H06-HD15M</t>
  </si>
  <si>
    <t>Vintage Wash Station Hoodie Men's</t>
  </si>
  <si>
    <t>Kangourou vintage Wash Station pour hommes</t>
  </si>
  <si>
    <t>50392-00032-S</t>
  </si>
  <si>
    <t>828432685806</t>
  </si>
  <si>
    <t>50392-00032-M</t>
  </si>
  <si>
    <t>828432685813</t>
  </si>
  <si>
    <t>50392-00032-L</t>
  </si>
  <si>
    <t>828432685820</t>
  </si>
  <si>
    <t>50392-00032-XL</t>
  </si>
  <si>
    <t>828432685837</t>
  </si>
  <si>
    <t>50392-00032-2X</t>
  </si>
  <si>
    <t>828432685844</t>
  </si>
  <si>
    <t>H06-HD16M</t>
  </si>
  <si>
    <t>50392-00001-S</t>
  </si>
  <si>
    <t>828432685851</t>
  </si>
  <si>
    <t>50392-00001-M</t>
  </si>
  <si>
    <t>828432685868</t>
  </si>
  <si>
    <t>50392-00001-L</t>
  </si>
  <si>
    <t>828432685875</t>
  </si>
  <si>
    <t>50392-00001-XL</t>
  </si>
  <si>
    <t>828432685882</t>
  </si>
  <si>
    <t>50392-00001-2X</t>
  </si>
  <si>
    <t>828432685899</t>
  </si>
  <si>
    <t>H06-HD14M</t>
  </si>
  <si>
    <t>Varsity Hoodie Men's</t>
  </si>
  <si>
    <t>Kangourou universitaire pour hommes</t>
  </si>
  <si>
    <t>Dark Navy</t>
  </si>
  <si>
    <t>Bleu Marine Foncé</t>
  </si>
  <si>
    <t>50391-01013-S</t>
  </si>
  <si>
    <t>828432685707</t>
  </si>
  <si>
    <t>50391-01013-M</t>
  </si>
  <si>
    <t>828432685714</t>
  </si>
  <si>
    <t>50391-01013-L</t>
  </si>
  <si>
    <t>828432685721</t>
  </si>
  <si>
    <t>50391-01013-XL</t>
  </si>
  <si>
    <t>828432685738</t>
  </si>
  <si>
    <t>50391-01013-2X</t>
  </si>
  <si>
    <t>828432685745</t>
  </si>
  <si>
    <t>50391-05864-S</t>
  </si>
  <si>
    <t>828432685752</t>
  </si>
  <si>
    <t>50391-05864-M</t>
  </si>
  <si>
    <t>828432685769</t>
  </si>
  <si>
    <t>50391-05864-L</t>
  </si>
  <si>
    <t>828432685776</t>
  </si>
  <si>
    <t>50391-05864-XL</t>
  </si>
  <si>
    <t>828432685783</t>
  </si>
  <si>
    <t>50391-05864-2X</t>
  </si>
  <si>
    <t>828432685790</t>
  </si>
  <si>
    <t>H06-JK06W</t>
  </si>
  <si>
    <t>Classic Quarter Zip Women's</t>
  </si>
  <si>
    <t>Pull Classique à Quart de Zip pour Femmes</t>
  </si>
  <si>
    <t>50423-06327-XS</t>
  </si>
  <si>
    <t>828432697908</t>
  </si>
  <si>
    <t>50423-06327-S</t>
  </si>
  <si>
    <t>828432697915</t>
  </si>
  <si>
    <t>50423-06327-M</t>
  </si>
  <si>
    <t>828432697922</t>
  </si>
  <si>
    <t>50423-06327-L</t>
  </si>
  <si>
    <t>828432697939</t>
  </si>
  <si>
    <t>50423-06327-XL</t>
  </si>
  <si>
    <t>828432697946</t>
  </si>
  <si>
    <t>H06-LS14M</t>
  </si>
  <si>
    <t>Basic Long Sleeve Men's</t>
  </si>
  <si>
    <t>Chandails à manches longues hommes</t>
  </si>
  <si>
    <t>50284-06210-S</t>
  </si>
  <si>
    <t>828432630684</t>
  </si>
  <si>
    <t>50284-06210-M</t>
  </si>
  <si>
    <t>828432630691</t>
  </si>
  <si>
    <t>50284-06210-L</t>
  </si>
  <si>
    <t>828432630707</t>
  </si>
  <si>
    <t>50284-06210-XL</t>
  </si>
  <si>
    <t>828432630714</t>
  </si>
  <si>
    <t>50284-06210-2X</t>
  </si>
  <si>
    <t>828432630721</t>
  </si>
  <si>
    <t>H06-LS05W</t>
  </si>
  <si>
    <t>Basic Long Sleeve Women's</t>
  </si>
  <si>
    <t>Chandails manches longues de base femmes</t>
  </si>
  <si>
    <t>50313-01149-XS</t>
  </si>
  <si>
    <t>828432658862</t>
  </si>
  <si>
    <t>50313-01149-S</t>
  </si>
  <si>
    <t>828432658879</t>
  </si>
  <si>
    <t>50313-01149-M</t>
  </si>
  <si>
    <t>828432658886</t>
  </si>
  <si>
    <t>50313-01149-L</t>
  </si>
  <si>
    <t>828432658893</t>
  </si>
  <si>
    <t>50313-01149-XL</t>
  </si>
  <si>
    <t>828432658909</t>
  </si>
  <si>
    <t>50313-06327-XS</t>
  </si>
  <si>
    <t>828432682645</t>
  </si>
  <si>
    <t>50313-06327-S</t>
  </si>
  <si>
    <t>828432682652</t>
  </si>
  <si>
    <t>50313-06327-M</t>
  </si>
  <si>
    <t>828432682669</t>
  </si>
  <si>
    <t>50313-06327-L</t>
  </si>
  <si>
    <t>828432682676</t>
  </si>
  <si>
    <t>50313-06327-XL</t>
  </si>
  <si>
    <t>828432682683</t>
  </si>
  <si>
    <t>H06-ST29M</t>
  </si>
  <si>
    <t>Basic Tee Men's</t>
  </si>
  <si>
    <t>T-shirts de base hommes</t>
  </si>
  <si>
    <t>White</t>
  </si>
  <si>
    <t>Blanc</t>
  </si>
  <si>
    <t>50279-01588-S</t>
  </si>
  <si>
    <t>828432651597</t>
  </si>
  <si>
    <t>50279-01588-M</t>
  </si>
  <si>
    <t>828432651603</t>
  </si>
  <si>
    <t>50279-01588-L</t>
  </si>
  <si>
    <t>828432651610</t>
  </si>
  <si>
    <t>50279-01588-XL</t>
  </si>
  <si>
    <t>828432651627</t>
  </si>
  <si>
    <t>50279-01588-2X</t>
  </si>
  <si>
    <t>828432651634</t>
  </si>
  <si>
    <t>50279-06363-S</t>
  </si>
  <si>
    <t>828432681341</t>
  </si>
  <si>
    <t>50279-06363-M</t>
  </si>
  <si>
    <t>828432681358</t>
  </si>
  <si>
    <t>50279-06363-L</t>
  </si>
  <si>
    <t>828432681365</t>
  </si>
  <si>
    <t>50279-06363-XL</t>
  </si>
  <si>
    <t>828432681372</t>
  </si>
  <si>
    <t>50279-06363-2X</t>
  </si>
  <si>
    <t>828432681389</t>
  </si>
  <si>
    <t>H06-LS12M</t>
  </si>
  <si>
    <t>Globe Tripping Long Sleeve Men's</t>
  </si>
  <si>
    <t>Globe Tripping manches longues pour hommes</t>
  </si>
  <si>
    <t>50384-00001-S</t>
  </si>
  <si>
    <t>828432685158</t>
  </si>
  <si>
    <t>50384-00001-M</t>
  </si>
  <si>
    <t>828432685165</t>
  </si>
  <si>
    <t>50384-00001-L</t>
  </si>
  <si>
    <t>828432685172</t>
  </si>
  <si>
    <t>50384-00001-XL</t>
  </si>
  <si>
    <t>828432685189</t>
  </si>
  <si>
    <t>50384-00001-2X</t>
  </si>
  <si>
    <t>828432685196</t>
  </si>
  <si>
    <t>H06-ST26M</t>
  </si>
  <si>
    <t>Globe Tripping Tee Men's</t>
  </si>
  <si>
    <t>T-shirt Globe Tripping pour hommes</t>
  </si>
  <si>
    <t>50382-00001-S</t>
  </si>
  <si>
    <t>828432685059</t>
  </si>
  <si>
    <t>50382-00001-M</t>
  </si>
  <si>
    <t>828432685066</t>
  </si>
  <si>
    <t>50382-00001-L</t>
  </si>
  <si>
    <t>828432685073</t>
  </si>
  <si>
    <t>50382-00001-XL</t>
  </si>
  <si>
    <t>828432685080</t>
  </si>
  <si>
    <t>50382-00001-2X</t>
  </si>
  <si>
    <t>828432685097</t>
  </si>
  <si>
    <t>50382-06363-S</t>
  </si>
  <si>
    <t>828432685103</t>
  </si>
  <si>
    <t>50382-06363-M</t>
  </si>
  <si>
    <t>828432685110</t>
  </si>
  <si>
    <t>50382-06363-L</t>
  </si>
  <si>
    <t>828432685127</t>
  </si>
  <si>
    <t>50382-06363-XL</t>
  </si>
  <si>
    <t>828432685134</t>
  </si>
  <si>
    <t>50382-06363-2X</t>
  </si>
  <si>
    <t>828432685141</t>
  </si>
  <si>
    <t>H06-ST19W</t>
  </si>
  <si>
    <t>Globe Tripping Tee Women's</t>
  </si>
  <si>
    <t>T-shirt Globe Tripping pour femmes</t>
  </si>
  <si>
    <t>50397-00001-XS</t>
  </si>
  <si>
    <t>828432686308</t>
  </si>
  <si>
    <t>50397-00001-S</t>
  </si>
  <si>
    <t>828432686315</t>
  </si>
  <si>
    <t>50397-00001-M</t>
  </si>
  <si>
    <t>828432686322</t>
  </si>
  <si>
    <t>50397-00001-L</t>
  </si>
  <si>
    <t>828432686339</t>
  </si>
  <si>
    <t>50397-00001-XL</t>
  </si>
  <si>
    <t>828432686346</t>
  </si>
  <si>
    <t>H06-ST27M</t>
  </si>
  <si>
    <t>Pebble Tee Men's</t>
  </si>
  <si>
    <t>T-shirt Pebble pour hommes</t>
  </si>
  <si>
    <t>50383-06531-S</t>
  </si>
  <si>
    <t>828432687749</t>
  </si>
  <si>
    <t>50383-06531-M</t>
  </si>
  <si>
    <t>828432687756</t>
  </si>
  <si>
    <t>50383-06531-L</t>
  </si>
  <si>
    <t>828432687763</t>
  </si>
  <si>
    <t>50383-06531-XL</t>
  </si>
  <si>
    <t>828432687770</t>
  </si>
  <si>
    <t>50383-06531-2X</t>
  </si>
  <si>
    <t>828432687787</t>
  </si>
  <si>
    <t>H06-ST20W</t>
  </si>
  <si>
    <t>Pebble Tee Women's</t>
  </si>
  <si>
    <t>T-shirt Pebble pour femmes</t>
  </si>
  <si>
    <t>50398-00001-XS</t>
  </si>
  <si>
    <t>828432686407</t>
  </si>
  <si>
    <t>50398-00001-S</t>
  </si>
  <si>
    <t>828432686414</t>
  </si>
  <si>
    <t>50398-00001-M</t>
  </si>
  <si>
    <t>828432686421</t>
  </si>
  <si>
    <t>50398-00001-L</t>
  </si>
  <si>
    <t>828432686438</t>
  </si>
  <si>
    <t>50398-00001-XL</t>
  </si>
  <si>
    <t>828432686445</t>
  </si>
  <si>
    <t>H06-ST32M-DYE</t>
  </si>
  <si>
    <t>Pigment Dye Basic Tee Men's</t>
  </si>
  <si>
    <t>T-shirts pigmentés de base hommes</t>
  </si>
  <si>
    <t>50316-06067-S</t>
  </si>
  <si>
    <t>828432682690</t>
  </si>
  <si>
    <t>50316-06067-M</t>
  </si>
  <si>
    <t>828432682706</t>
  </si>
  <si>
    <t>50316-06067-L</t>
  </si>
  <si>
    <t>828432682713</t>
  </si>
  <si>
    <t>50316-06067-XL</t>
  </si>
  <si>
    <t>828432682720</t>
  </si>
  <si>
    <t>50316-06067-2X</t>
  </si>
  <si>
    <t>828432682737</t>
  </si>
  <si>
    <t>50316-06328-S</t>
  </si>
  <si>
    <t>828432682744</t>
  </si>
  <si>
    <t>50316-06328-M</t>
  </si>
  <si>
    <t>828432682751</t>
  </si>
  <si>
    <t>50316-06328-L</t>
  </si>
  <si>
    <t>828432682768</t>
  </si>
  <si>
    <t>50316-06328-XL</t>
  </si>
  <si>
    <t>828432682775</t>
  </si>
  <si>
    <t>50316-06328-2X</t>
  </si>
  <si>
    <t>828432682782</t>
  </si>
  <si>
    <t>H06-ST22W-DYE</t>
  </si>
  <si>
    <t>Pigment Dye Basic Tee Women's</t>
  </si>
  <si>
    <t>T-shirts pigmentés de base femmes</t>
  </si>
  <si>
    <t>50334-06067-XS</t>
  </si>
  <si>
    <t>828432660605</t>
  </si>
  <si>
    <t>50334-06067-S</t>
  </si>
  <si>
    <t>828432660612</t>
  </si>
  <si>
    <t>50334-06067-M</t>
  </si>
  <si>
    <t>828432660629</t>
  </si>
  <si>
    <t>50334-06067-L</t>
  </si>
  <si>
    <t>828432660636</t>
  </si>
  <si>
    <t>50334-06067-XL</t>
  </si>
  <si>
    <t>828432660643</t>
  </si>
  <si>
    <t>50334-06328-XS</t>
  </si>
  <si>
    <t>828432683413</t>
  </si>
  <si>
    <t>50334-06328-S</t>
  </si>
  <si>
    <t>828432683420</t>
  </si>
  <si>
    <t>50334-06328-M</t>
  </si>
  <si>
    <t>828432683437</t>
  </si>
  <si>
    <t>50334-06328-L</t>
  </si>
  <si>
    <t>828432683444</t>
  </si>
  <si>
    <t>50334-06328-XL</t>
  </si>
  <si>
    <t>828432683451</t>
  </si>
  <si>
    <t>H06-LS15M-DYE</t>
  </si>
  <si>
    <t>Pigment Dye Classic Long Sleeve Men's</t>
  </si>
  <si>
    <t>Chandails manches longues classiques pigmentés hommes</t>
  </si>
  <si>
    <t>50322-06067-S</t>
  </si>
  <si>
    <t>828432682843</t>
  </si>
  <si>
    <t>50322-06067-M</t>
  </si>
  <si>
    <t>828432682850</t>
  </si>
  <si>
    <t>50322-06067-L</t>
  </si>
  <si>
    <t>828432682867</t>
  </si>
  <si>
    <t>50322-06067-XL</t>
  </si>
  <si>
    <t>828432682874</t>
  </si>
  <si>
    <t>50322-06067-2X</t>
  </si>
  <si>
    <t>828432682881</t>
  </si>
  <si>
    <t>50322-06328-S</t>
  </si>
  <si>
    <t>828432682898</t>
  </si>
  <si>
    <t>50322-06328-M</t>
  </si>
  <si>
    <t>828432682904</t>
  </si>
  <si>
    <t>50322-06328-L</t>
  </si>
  <si>
    <t>828432682911</t>
  </si>
  <si>
    <t>50322-06328-XL</t>
  </si>
  <si>
    <t>828432682928</t>
  </si>
  <si>
    <t>50322-06328-2X</t>
  </si>
  <si>
    <t>828432682935</t>
  </si>
  <si>
    <t>H06-PT07M-DYE</t>
  </si>
  <si>
    <t>Pigment Dye Pocket Tee Men's</t>
  </si>
  <si>
    <t>T-shirts pigmentés à poche hommes</t>
  </si>
  <si>
    <t>50321-06328-S</t>
  </si>
  <si>
    <t>828432682799</t>
  </si>
  <si>
    <t>50321-06328-M</t>
  </si>
  <si>
    <t>828432682805</t>
  </si>
  <si>
    <t>50321-06328-L</t>
  </si>
  <si>
    <t>828432682812</t>
  </si>
  <si>
    <t>50321-06328-XL</t>
  </si>
  <si>
    <t>828432682829</t>
  </si>
  <si>
    <t>50321-06328-2X</t>
  </si>
  <si>
    <t>828432682836</t>
  </si>
  <si>
    <t>T-shirts à pochette hommes</t>
  </si>
  <si>
    <t>50283-01588-S</t>
  </si>
  <si>
    <t>828432630486</t>
  </si>
  <si>
    <t>50283-01588-M</t>
  </si>
  <si>
    <t>828432630493</t>
  </si>
  <si>
    <t>50283-01588-L</t>
  </si>
  <si>
    <t>828432630509</t>
  </si>
  <si>
    <t>50283-01588-XL</t>
  </si>
  <si>
    <t>828432630516</t>
  </si>
  <si>
    <t>50283-01588-2X</t>
  </si>
  <si>
    <t>828432630523</t>
  </si>
  <si>
    <t>50283-01926-S</t>
  </si>
  <si>
    <t>828432630530</t>
  </si>
  <si>
    <t>50283-01926-M</t>
  </si>
  <si>
    <t>828432630547</t>
  </si>
  <si>
    <t>50283-01926-L</t>
  </si>
  <si>
    <t>828432630554</t>
  </si>
  <si>
    <t>50283-01926-XL</t>
  </si>
  <si>
    <t>828432630561</t>
  </si>
  <si>
    <t>50283-01926-2X</t>
  </si>
  <si>
    <t>828432630578</t>
  </si>
  <si>
    <t>H06-ST31M</t>
  </si>
  <si>
    <t>Shop Tee Men's</t>
  </si>
  <si>
    <t>Magasiner t-shirts hommes</t>
  </si>
  <si>
    <t>50280-01013-S</t>
  </si>
  <si>
    <t>828432681396</t>
  </si>
  <si>
    <t>50280-01013-M</t>
  </si>
  <si>
    <t>828432681402</t>
  </si>
  <si>
    <t>50280-01013-L</t>
  </si>
  <si>
    <t>828432681419</t>
  </si>
  <si>
    <t>50280-01013-XL</t>
  </si>
  <si>
    <t>828432681426</t>
  </si>
  <si>
    <t>50280-01013-2X</t>
  </si>
  <si>
    <t>828432681433</t>
  </si>
  <si>
    <t>H06-ST25M</t>
  </si>
  <si>
    <t>Suncrest Tee Men's</t>
  </si>
  <si>
    <t>T-shirt Suncrest pour hommes</t>
  </si>
  <si>
    <t>50381-00001-S</t>
  </si>
  <si>
    <t>828432684953</t>
  </si>
  <si>
    <t>50381-00001-M</t>
  </si>
  <si>
    <t>828432684960</t>
  </si>
  <si>
    <t>50381-00001-L</t>
  </si>
  <si>
    <t>828432684977</t>
  </si>
  <si>
    <t>50381-00001-XL</t>
  </si>
  <si>
    <t>828432684984</t>
  </si>
  <si>
    <t>50381-00001-2X</t>
  </si>
  <si>
    <t>828432684991</t>
  </si>
  <si>
    <t>50381-05977-S</t>
  </si>
  <si>
    <t>828432685004</t>
  </si>
  <si>
    <t>50381-05977-M</t>
  </si>
  <si>
    <t>828432685011</t>
  </si>
  <si>
    <t>50381-05977-L</t>
  </si>
  <si>
    <t>828432685028</t>
  </si>
  <si>
    <t>50381-05977-XL</t>
  </si>
  <si>
    <t>828432685035</t>
  </si>
  <si>
    <t>50381-05977-2X</t>
  </si>
  <si>
    <t>828432685042</t>
  </si>
  <si>
    <t>H06-ST24M</t>
  </si>
  <si>
    <t>Terra Firma Tee Men's</t>
  </si>
  <si>
    <t>T-shirt Terra Firma pour hommes</t>
  </si>
  <si>
    <t>50380-06363-S</t>
  </si>
  <si>
    <t>828432684854</t>
  </si>
  <si>
    <t>50380-06363-M</t>
  </si>
  <si>
    <t>828432684861</t>
  </si>
  <si>
    <t>50380-06363-L</t>
  </si>
  <si>
    <t>828432684878</t>
  </si>
  <si>
    <t>50380-06363-XL</t>
  </si>
  <si>
    <t>828432684885</t>
  </si>
  <si>
    <t>50380-06363-2X</t>
  </si>
  <si>
    <t>828432684892</t>
  </si>
  <si>
    <t>H06-ST18W</t>
  </si>
  <si>
    <t>Terra Firma Tee Women's</t>
  </si>
  <si>
    <t>T-shirt Terra Firma pour femmes</t>
  </si>
  <si>
    <t>50396-06327-XS</t>
  </si>
  <si>
    <t>828432686209</t>
  </si>
  <si>
    <t>50396-06327-S</t>
  </si>
  <si>
    <t>828432686216</t>
  </si>
  <si>
    <t>50396-06327-M</t>
  </si>
  <si>
    <t>828432686223</t>
  </si>
  <si>
    <t>50396-06327-L</t>
  </si>
  <si>
    <t>828432686230</t>
  </si>
  <si>
    <t>50396-06327-XL</t>
  </si>
  <si>
    <t>828432686247</t>
  </si>
  <si>
    <t>H06-LS19M</t>
  </si>
  <si>
    <t>Performance Long Sleeve Men's</t>
  </si>
  <si>
    <t>Manches Longues Performance pour Hommes</t>
  </si>
  <si>
    <t>50524-00001-S</t>
  </si>
  <si>
    <t>828432698622</t>
  </si>
  <si>
    <t>50524-00001-M</t>
  </si>
  <si>
    <t>828432698639</t>
  </si>
  <si>
    <t>50524-00001-L</t>
  </si>
  <si>
    <t>828432698646</t>
  </si>
  <si>
    <t>50524-00001-XL</t>
  </si>
  <si>
    <t>828432698653</t>
  </si>
  <si>
    <t>50524-00001-2X</t>
  </si>
  <si>
    <t>828432698660</t>
  </si>
  <si>
    <t>Pineneedle</t>
  </si>
  <si>
    <t>Aiguille de Pin</t>
  </si>
  <si>
    <t>50524-02945-S</t>
  </si>
  <si>
    <t>828432698677</t>
  </si>
  <si>
    <t>50524-02945-M</t>
  </si>
  <si>
    <t>828432698684</t>
  </si>
  <si>
    <t>50524-02945-L</t>
  </si>
  <si>
    <t>828432698691</t>
  </si>
  <si>
    <t>50524-02945-XL</t>
  </si>
  <si>
    <t>828432698707</t>
  </si>
  <si>
    <t>50524-02945-2X</t>
  </si>
  <si>
    <t>828432698714</t>
  </si>
  <si>
    <t>H06-LS20W</t>
  </si>
  <si>
    <t>Performance Long Sleeve Women's</t>
  </si>
  <si>
    <t>Manches Longues Performance pour Femmes</t>
  </si>
  <si>
    <t>50525-00001-XS</t>
  </si>
  <si>
    <t>828432698721</t>
  </si>
  <si>
    <t>50525-00001-S</t>
  </si>
  <si>
    <t>828432698738</t>
  </si>
  <si>
    <t>50525-00001-M</t>
  </si>
  <si>
    <t>828432698745</t>
  </si>
  <si>
    <t>50525-00001-L</t>
  </si>
  <si>
    <t>828432698752</t>
  </si>
  <si>
    <t>50525-00001-XL</t>
  </si>
  <si>
    <t>828432698769</t>
  </si>
  <si>
    <t>50525-02945-XS</t>
  </si>
  <si>
    <t>828432698776</t>
  </si>
  <si>
    <t>50525-02945-S</t>
  </si>
  <si>
    <t>828432698783</t>
  </si>
  <si>
    <t>50525-02945-M</t>
  </si>
  <si>
    <t>828432698790</t>
  </si>
  <si>
    <t>50525-02945-L</t>
  </si>
  <si>
    <t>828432698806</t>
  </si>
  <si>
    <t>50525-02945-XL</t>
  </si>
  <si>
    <t>828432698813</t>
  </si>
  <si>
    <t>H06-CR33M</t>
  </si>
  <si>
    <t>Performance Crew Men's</t>
  </si>
  <si>
    <t>Chandail Col Rond Performance pour Hommes</t>
  </si>
  <si>
    <t>50526-06113-S</t>
  </si>
  <si>
    <t>828432698875</t>
  </si>
  <si>
    <t>50526-06113-M</t>
  </si>
  <si>
    <t>828432698882</t>
  </si>
  <si>
    <t>50526-06113-L</t>
  </si>
  <si>
    <t>828432698899</t>
  </si>
  <si>
    <t>50526-06113-XL</t>
  </si>
  <si>
    <t>828432698905</t>
  </si>
  <si>
    <t>50526-06113-2X</t>
  </si>
  <si>
    <t>828432698912</t>
  </si>
  <si>
    <t>50526-00001-S</t>
  </si>
  <si>
    <t>828432698820</t>
  </si>
  <si>
    <t>50526-00001-M</t>
  </si>
  <si>
    <t>828432698837</t>
  </si>
  <si>
    <t>50526-00001-L</t>
  </si>
  <si>
    <t>828432698844</t>
  </si>
  <si>
    <t>50526-00001-XL</t>
  </si>
  <si>
    <t>828432698851</t>
  </si>
  <si>
    <t>50526-00001-2X</t>
  </si>
  <si>
    <t>828432698868</t>
  </si>
  <si>
    <t>H06-JK02M</t>
  </si>
  <si>
    <t>Performance Quarter Zip Men's</t>
  </si>
  <si>
    <t>Chandail à Quart de Zip Performance pour Hommes</t>
  </si>
  <si>
    <t>50534-06113-S</t>
  </si>
  <si>
    <t>828432699674</t>
  </si>
  <si>
    <t>50534-06113-M</t>
  </si>
  <si>
    <t>828432699681</t>
  </si>
  <si>
    <t>50534-06113-L</t>
  </si>
  <si>
    <t>828432699698</t>
  </si>
  <si>
    <t>50534-06113-XL</t>
  </si>
  <si>
    <t>828432699704</t>
  </si>
  <si>
    <t>50534-06113-2X</t>
  </si>
  <si>
    <t>828432699711</t>
  </si>
  <si>
    <t>50534-00001-S</t>
  </si>
  <si>
    <t>828432699629</t>
  </si>
  <si>
    <t>50534-00001-M</t>
  </si>
  <si>
    <t>828432699636</t>
  </si>
  <si>
    <t>50534-00001-L</t>
  </si>
  <si>
    <t>828432699643</t>
  </si>
  <si>
    <t>50534-00001-XL</t>
  </si>
  <si>
    <t>828432699650</t>
  </si>
  <si>
    <t>50534-00001-2X</t>
  </si>
  <si>
    <t>828432699667</t>
  </si>
  <si>
    <t>H06-JK03W</t>
  </si>
  <si>
    <t>Performance Quarter Zip Women's</t>
  </si>
  <si>
    <t>Chandail à Quart de Zip Performance pour Femmes</t>
  </si>
  <si>
    <t>50533-06113-XS</t>
  </si>
  <si>
    <t>828432699575</t>
  </si>
  <si>
    <t>50533-06113-S</t>
  </si>
  <si>
    <t>828432699582</t>
  </si>
  <si>
    <t>50533-06113-M</t>
  </si>
  <si>
    <t>828432699599</t>
  </si>
  <si>
    <t>50533-06113-L</t>
  </si>
  <si>
    <t>828432699605</t>
  </si>
  <si>
    <t>50533-06113-XL</t>
  </si>
  <si>
    <t>828432699612</t>
  </si>
  <si>
    <t>50533-00001-XS</t>
  </si>
  <si>
    <t>50533-00001-S</t>
  </si>
  <si>
    <t>828432699537</t>
  </si>
  <si>
    <t>50533-00001-M</t>
  </si>
  <si>
    <t>828432699544</t>
  </si>
  <si>
    <t>50533-00001-L</t>
  </si>
  <si>
    <t>828432699551</t>
  </si>
  <si>
    <t>50533-00001-XL</t>
  </si>
  <si>
    <t>828432699568</t>
  </si>
  <si>
    <t>H06-PA20M</t>
  </si>
  <si>
    <t>Performance Sweatpant Men's</t>
  </si>
  <si>
    <t>Pantalon de Sueur Performance pour Hommes</t>
  </si>
  <si>
    <t>50531-06113-S</t>
  </si>
  <si>
    <t>828432699377</t>
  </si>
  <si>
    <t>50531-06113-M</t>
  </si>
  <si>
    <t>828432699384</t>
  </si>
  <si>
    <t>50531-06113-L</t>
  </si>
  <si>
    <t>828432699391</t>
  </si>
  <si>
    <t>50531-06113-XL</t>
  </si>
  <si>
    <t>828432699407</t>
  </si>
  <si>
    <t>50531-06113-2X</t>
  </si>
  <si>
    <t>828432699414</t>
  </si>
  <si>
    <t>50531-00001-S</t>
  </si>
  <si>
    <t>828432699322</t>
  </si>
  <si>
    <t>50531-00001-M</t>
  </si>
  <si>
    <t>828432699339</t>
  </si>
  <si>
    <t>50531-00001-L</t>
  </si>
  <si>
    <t>828432699346</t>
  </si>
  <si>
    <t>50531-00001-XL</t>
  </si>
  <si>
    <t>828432699353</t>
  </si>
  <si>
    <t>50531-00001-2X</t>
  </si>
  <si>
    <t>828432699360</t>
  </si>
  <si>
    <t>H06-PA21W</t>
  </si>
  <si>
    <t>Performance Sweatpant Women's</t>
  </si>
  <si>
    <t>Pantalon de Sueur Performance pour Femmes</t>
  </si>
  <si>
    <t>50532-06113-XS</t>
  </si>
  <si>
    <t>828432699476</t>
  </si>
  <si>
    <t>50532-06113-S</t>
  </si>
  <si>
    <t>828432699483</t>
  </si>
  <si>
    <t>50532-06113-M</t>
  </si>
  <si>
    <t>828432699490</t>
  </si>
  <si>
    <t>50532-06113-L</t>
  </si>
  <si>
    <t>828432699506</t>
  </si>
  <si>
    <t>50532-06113-XL</t>
  </si>
  <si>
    <t>828432699513</t>
  </si>
  <si>
    <t>50532-00001-XS</t>
  </si>
  <si>
    <t>828432699421</t>
  </si>
  <si>
    <t>50532-00001-S</t>
  </si>
  <si>
    <t>828432699438</t>
  </si>
  <si>
    <t>50532-00001-M</t>
  </si>
  <si>
    <t>828432699445</t>
  </si>
  <si>
    <t>50532-00001-L</t>
  </si>
  <si>
    <t>828432699452</t>
  </si>
  <si>
    <t>50532-00001-XL</t>
  </si>
  <si>
    <t>828432699469</t>
  </si>
  <si>
    <t>H06-GILET01M</t>
  </si>
  <si>
    <t>Performance Fleece Vest Men's</t>
  </si>
  <si>
    <t>Gilet Polaire Performance pour Hommes</t>
  </si>
  <si>
    <t>50535-02945-S</t>
  </si>
  <si>
    <t>828432699773</t>
  </si>
  <si>
    <t>50535-02945-M</t>
  </si>
  <si>
    <t>828432699780</t>
  </si>
  <si>
    <t>50535-02945-L</t>
  </si>
  <si>
    <t>828432699797</t>
  </si>
  <si>
    <t>50535-02945-XL</t>
  </si>
  <si>
    <t>828432699803</t>
  </si>
  <si>
    <t>50535-02945-2X</t>
  </si>
  <si>
    <t>828432699810</t>
  </si>
  <si>
    <t>50535-00001-S</t>
  </si>
  <si>
    <t>828432699728</t>
  </si>
  <si>
    <t>50535-00001-M</t>
  </si>
  <si>
    <t>828432699735</t>
  </si>
  <si>
    <t>50535-00001-L</t>
  </si>
  <si>
    <t>828432699742</t>
  </si>
  <si>
    <t>50535-00001-XL</t>
  </si>
  <si>
    <t>828432699759</t>
  </si>
  <si>
    <t>50535-00001-2X</t>
  </si>
  <si>
    <t>828432699766</t>
  </si>
  <si>
    <t>H06-JK04M</t>
  </si>
  <si>
    <t>Performance Fleece Jacket Men's</t>
  </si>
  <si>
    <t>Veste Polaire Performance pour Hommes</t>
  </si>
  <si>
    <t>50536-02945-S</t>
  </si>
  <si>
    <t>828432699919</t>
  </si>
  <si>
    <t>50536-02945-M</t>
  </si>
  <si>
    <t>828432699926</t>
  </si>
  <si>
    <t>50536-02945-L</t>
  </si>
  <si>
    <t>828432699933</t>
  </si>
  <si>
    <t>50536-02945-XL</t>
  </si>
  <si>
    <t>828432699940</t>
  </si>
  <si>
    <t>50536-02945-2X</t>
  </si>
  <si>
    <t>828432699957</t>
  </si>
  <si>
    <t>50536-00001-S</t>
  </si>
  <si>
    <t>828432699841</t>
  </si>
  <si>
    <t>50536-00001-M</t>
  </si>
  <si>
    <t>828432699858</t>
  </si>
  <si>
    <t>50536-00001-L</t>
  </si>
  <si>
    <t>828432699865</t>
  </si>
  <si>
    <t>50536-00001-XL</t>
  </si>
  <si>
    <t>828432699872</t>
  </si>
  <si>
    <t>50536-00001-2X</t>
  </si>
  <si>
    <t>828432699889</t>
  </si>
  <si>
    <t>TOTAL: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</si>
</sst>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_(* #,##0_);_(* \(#,##0\);_(* &quot;-&quot;??_);_(@_)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b/>
      <sz val="50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18"/>
      <name val="Muli"/>
    </font>
    <font>
      <b/>
      <sz val="33"/>
      <color theme="1"/>
      <name val="Muli"/>
    </font>
    <font>
      <b/>
      <u/>
      <sz val="33"/>
      <color theme="1"/>
      <name val="Muli"/>
    </font>
    <font>
      <b/>
      <sz val="22"/>
      <color theme="1"/>
      <name val="Muli"/>
    </font>
    <font>
      <b/>
      <sz val="26"/>
      <color theme="9"/>
      <name val="Muli"/>
    </font>
    <font>
      <sz val="20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Calibri"/>
      <family val="2"/>
    </font>
    <font>
      <b/>
      <sz val="18"/>
      <name val="Calibri"/>
      <family val="1"/>
    </font>
    <font>
      <b/>
      <sz val="18"/>
      <color rgb="FF000000"/>
      <name val="Times New Roman"/>
      <family val="1"/>
    </font>
    <font>
      <b/>
      <sz val="18"/>
      <name val="Times New Roman"/>
      <family val="1"/>
    </font>
    <font>
      <sz val="18"/>
      <name val="Calibri"/>
      <family val="2"/>
    </font>
    <font>
      <sz val="18"/>
      <name val="Calibri"/>
      <family val="1"/>
    </font>
    <font>
      <sz val="18"/>
      <color rgb="FF000000"/>
      <name val="Times New Roman"/>
      <family val="1"/>
    </font>
    <font>
      <sz val="18"/>
      <name val="Times New Roman"/>
      <family val="1"/>
    </font>
    <font>
      <b/>
      <sz val="31"/>
      <name val="Muli"/>
    </font>
    <font>
      <b/>
      <sz val="28"/>
      <color theme="9" tint="-0.249977111117893"/>
      <name val="Muli"/>
    </font>
    <font>
      <b/>
      <sz val="28"/>
      <color indexed="48"/>
      <name val="Muli"/>
    </font>
    <font>
      <b/>
      <sz val="40"/>
      <color theme="3"/>
      <name val="Muli"/>
    </font>
    <font>
      <b/>
      <sz val="24"/>
      <color rgb="FFFF0000"/>
      <name val="Muli"/>
    </font>
    <font>
      <b/>
      <sz val="20"/>
      <color indexed="8"/>
      <name val="Muli"/>
    </font>
    <font>
      <b/>
      <sz val="44"/>
      <color theme="1"/>
      <name val="Muli"/>
    </font>
    <font>
      <sz val="11"/>
      <name val="Calibri"/>
      <family val="2"/>
    </font>
    <font>
      <sz val="11"/>
      <name val="Calibri"/>
      <family val="1"/>
    </font>
    <font>
      <b/>
      <sz val="11"/>
      <color rgb="FFFF0000"/>
      <name val="Calibri"/>
      <family val="2"/>
    </font>
    <font>
      <b/>
      <sz val="1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6"/>
      <color rgb="FF000000"/>
      <name val="Calibri"/>
      <family val="2"/>
    </font>
    <font>
      <b/>
      <sz val="14"/>
      <color rgb="FFFF0000"/>
      <name val="Calibri"/>
      <family val="2"/>
    </font>
    <font>
      <b/>
      <sz val="16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4"/>
      <color rgb="FFFF0000"/>
      <name val="Calibri"/>
      <family val="2"/>
    </font>
    <font>
      <sz val="12"/>
      <name val="Calibri"/>
      <family val="2"/>
    </font>
    <font>
      <b/>
      <sz val="12"/>
      <color rgb="FFFF0000"/>
      <name val="Times New Roman"/>
      <family val="1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/>
        <bgColor indexed="64"/>
      </patternFill>
    </fill>
  </fills>
  <borders count="77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6" fillId="0" borderId="0"/>
  </cellStyleXfs>
  <cellXfs count="734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0" fontId="26" fillId="2" borderId="39" xfId="0" applyFont="1" applyFill="1" applyBorder="1" applyAlignment="1">
      <alignment horizontal="center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30" fillId="2" borderId="3" xfId="0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vertical="center" wrapText="1"/>
    </xf>
    <xf numFmtId="0" fontId="30" fillId="5" borderId="3" xfId="0" applyFont="1" applyFill="1" applyBorder="1" applyAlignment="1">
      <alignment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0" fillId="0" borderId="42" xfId="1" applyNumberFormat="1" applyFont="1" applyBorder="1" applyAlignment="1">
      <alignment horizontal="center" vertical="center" wrapText="1"/>
    </xf>
    <xf numFmtId="0" fontId="91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24" fillId="3" borderId="43" xfId="0" applyFont="1" applyFill="1" applyBorder="1" applyAlignment="1">
      <alignment vertical="center"/>
    </xf>
    <xf numFmtId="0" fontId="24" fillId="3" borderId="40" xfId="0" applyFont="1" applyFill="1" applyBorder="1" applyAlignment="1">
      <alignment vertical="center"/>
    </xf>
    <xf numFmtId="0" fontId="24" fillId="3" borderId="41" xfId="0" applyFont="1" applyFill="1" applyBorder="1" applyAlignment="1">
      <alignment vertical="center"/>
    </xf>
    <xf numFmtId="1" fontId="102" fillId="0" borderId="42" xfId="1" applyNumberFormat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0" fillId="0" borderId="43" xfId="0" applyBorder="1"/>
    <xf numFmtId="0" fontId="103" fillId="9" borderId="42" xfId="0" applyFont="1" applyFill="1" applyBorder="1" applyAlignment="1">
      <alignment vertical="center"/>
    </xf>
    <xf numFmtId="0" fontId="104" fillId="0" borderId="42" xfId="0" applyFont="1" applyBorder="1" applyAlignment="1">
      <alignment horizontal="center"/>
    </xf>
    <xf numFmtId="0" fontId="104" fillId="0" borderId="42" xfId="0" quotePrefix="1" applyFont="1" applyBorder="1" applyAlignment="1">
      <alignment horizontal="center"/>
    </xf>
    <xf numFmtId="16" fontId="104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07" fillId="0" borderId="0" xfId="128" applyFont="1" applyAlignment="1">
      <alignment horizontal="left" vertical="top"/>
    </xf>
    <xf numFmtId="0" fontId="105" fillId="0" borderId="68" xfId="128" applyFont="1" applyBorder="1" applyAlignment="1">
      <alignment horizontal="left" vertical="top" wrapText="1"/>
    </xf>
    <xf numFmtId="0" fontId="106" fillId="0" borderId="69" xfId="128" applyFont="1" applyBorder="1" applyAlignment="1">
      <alignment horizontal="left" vertical="top" wrapText="1"/>
    </xf>
    <xf numFmtId="0" fontId="105" fillId="0" borderId="69" xfId="128" applyFont="1" applyBorder="1" applyAlignment="1">
      <alignment horizontal="left" vertical="top" wrapText="1"/>
    </xf>
    <xf numFmtId="0" fontId="108" fillId="0" borderId="69" xfId="128" applyFont="1" applyBorder="1" applyAlignment="1">
      <alignment horizontal="left" wrapText="1"/>
    </xf>
    <xf numFmtId="177" fontId="105" fillId="0" borderId="69" xfId="128" applyNumberFormat="1" applyFont="1" applyBorder="1" applyAlignment="1">
      <alignment horizontal="left" vertical="top" indent="2" shrinkToFit="1"/>
    </xf>
    <xf numFmtId="0" fontId="108" fillId="0" borderId="70" xfId="128" applyFont="1" applyBorder="1" applyAlignment="1">
      <alignment horizontal="left" wrapText="1"/>
    </xf>
    <xf numFmtId="0" fontId="105" fillId="0" borderId="71" xfId="128" applyFont="1" applyBorder="1" applyAlignment="1">
      <alignment horizontal="left" vertical="top" wrapText="1"/>
    </xf>
    <xf numFmtId="1" fontId="105" fillId="0" borderId="0" xfId="128" applyNumberFormat="1" applyFont="1" applyAlignment="1">
      <alignment horizontal="left" vertical="top" indent="5" shrinkToFit="1"/>
    </xf>
    <xf numFmtId="0" fontId="105" fillId="0" borderId="0" xfId="128" applyFont="1" applyAlignment="1">
      <alignment horizontal="left" vertical="top" wrapText="1"/>
    </xf>
    <xf numFmtId="0" fontId="108" fillId="0" borderId="0" xfId="128" applyFont="1" applyAlignment="1">
      <alignment horizontal="left" wrapText="1"/>
    </xf>
    <xf numFmtId="0" fontId="108" fillId="0" borderId="72" xfId="128" applyFont="1" applyBorder="1" applyAlignment="1">
      <alignment horizontal="left" wrapText="1"/>
    </xf>
    <xf numFmtId="0" fontId="105" fillId="0" borderId="60" xfId="128" applyFont="1" applyBorder="1" applyAlignment="1">
      <alignment horizontal="left" vertical="top" wrapText="1"/>
    </xf>
    <xf numFmtId="0" fontId="106" fillId="0" borderId="73" xfId="128" applyFont="1" applyBorder="1" applyAlignment="1">
      <alignment horizontal="left" vertical="top" wrapText="1"/>
    </xf>
    <xf numFmtId="0" fontId="105" fillId="0" borderId="73" xfId="128" applyFont="1" applyBorder="1" applyAlignment="1">
      <alignment horizontal="left" vertical="top" wrapText="1"/>
    </xf>
    <xf numFmtId="0" fontId="108" fillId="0" borderId="73" xfId="128" applyFont="1" applyBorder="1" applyAlignment="1">
      <alignment horizontal="left" wrapText="1"/>
    </xf>
    <xf numFmtId="0" fontId="108" fillId="0" borderId="74" xfId="128" applyFont="1" applyBorder="1" applyAlignment="1">
      <alignment horizontal="left" wrapText="1"/>
    </xf>
    <xf numFmtId="0" fontId="105" fillId="0" borderId="75" xfId="128" applyFont="1" applyBorder="1" applyAlignment="1">
      <alignment horizontal="center" vertical="center" wrapText="1"/>
    </xf>
    <xf numFmtId="0" fontId="107" fillId="0" borderId="0" xfId="128" applyFont="1" applyAlignment="1">
      <alignment horizontal="center" vertical="top"/>
    </xf>
    <xf numFmtId="0" fontId="109" fillId="0" borderId="75" xfId="128" applyFont="1" applyBorder="1" applyAlignment="1">
      <alignment horizontal="center" vertical="center" wrapText="1"/>
    </xf>
    <xf numFmtId="0" fontId="109" fillId="0" borderId="75" xfId="128" applyFont="1" applyBorder="1" applyAlignment="1">
      <alignment horizontal="left" vertical="center" wrapText="1"/>
    </xf>
    <xf numFmtId="12" fontId="109" fillId="0" borderId="75" xfId="128" applyNumberFormat="1" applyFont="1" applyBorder="1" applyAlignment="1">
      <alignment horizontal="center" vertical="center" wrapText="1"/>
    </xf>
    <xf numFmtId="1" fontId="109" fillId="0" borderId="75" xfId="128" applyNumberFormat="1" applyFont="1" applyBorder="1" applyAlignment="1">
      <alignment horizontal="center" vertical="center" shrinkToFit="1"/>
    </xf>
    <xf numFmtId="0" fontId="111" fillId="0" borderId="0" xfId="128" applyFont="1" applyAlignment="1">
      <alignment horizontal="left" vertical="center"/>
    </xf>
    <xf numFmtId="0" fontId="112" fillId="0" borderId="75" xfId="128" applyFont="1" applyBorder="1" applyAlignment="1">
      <alignment horizontal="center" vertical="center" wrapText="1"/>
    </xf>
    <xf numFmtId="0" fontId="111" fillId="0" borderId="0" xfId="128" applyFont="1" applyAlignment="1">
      <alignment horizontal="left" vertical="top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98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13" fillId="0" borderId="23" xfId="0" applyFont="1" applyBorder="1" applyAlignment="1">
      <alignment horizontal="center" vertical="center" wrapText="1"/>
    </xf>
    <xf numFmtId="0" fontId="113" fillId="0" borderId="24" xfId="0" applyFont="1" applyBorder="1" applyAlignment="1">
      <alignment horizontal="center" vertical="center" wrapText="1"/>
    </xf>
    <xf numFmtId="0" fontId="113" fillId="0" borderId="25" xfId="0" applyFont="1" applyBorder="1" applyAlignment="1">
      <alignment horizontal="center" vertical="center" wrapText="1"/>
    </xf>
    <xf numFmtId="0" fontId="113" fillId="0" borderId="26" xfId="0" applyFont="1" applyBorder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113" fillId="0" borderId="27" xfId="0" applyFont="1" applyBorder="1" applyAlignment="1">
      <alignment horizontal="center" vertical="center" wrapText="1"/>
    </xf>
    <xf numFmtId="0" fontId="113" fillId="0" borderId="31" xfId="0" applyFont="1" applyBorder="1" applyAlignment="1">
      <alignment horizontal="center" vertical="center" wrapText="1"/>
    </xf>
    <xf numFmtId="0" fontId="113" fillId="0" borderId="28" xfId="0" applyFont="1" applyBorder="1" applyAlignment="1">
      <alignment horizontal="center" vertical="center" wrapText="1"/>
    </xf>
    <xf numFmtId="0" fontId="113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92" fillId="0" borderId="43" xfId="0" applyNumberFormat="1" applyFont="1" applyBorder="1" applyAlignment="1">
      <alignment horizontal="center" vertical="center" wrapText="1"/>
    </xf>
    <xf numFmtId="1" fontId="92" fillId="0" borderId="40" xfId="0" applyNumberFormat="1" applyFont="1" applyBorder="1" applyAlignment="1">
      <alignment horizontal="center" vertical="center" wrapText="1"/>
    </xf>
    <xf numFmtId="1" fontId="92" fillId="0" borderId="41" xfId="0" applyNumberFormat="1" applyFont="1" applyBorder="1" applyAlignment="1">
      <alignment horizontal="center" vertical="center" wrapText="1"/>
    </xf>
    <xf numFmtId="0" fontId="94" fillId="2" borderId="42" xfId="0" applyFont="1" applyFill="1" applyBorder="1" applyAlignment="1">
      <alignment horizontal="center" vertical="center"/>
    </xf>
    <xf numFmtId="0" fontId="39" fillId="0" borderId="43" xfId="0" applyFont="1" applyBorder="1" applyAlignment="1">
      <alignment horizontal="left" vertical="center" wrapText="1"/>
    </xf>
    <xf numFmtId="0" fontId="39" fillId="0" borderId="41" xfId="0" applyFont="1" applyBorder="1" applyAlignment="1">
      <alignment horizontal="left" vertical="center" wrapText="1"/>
    </xf>
    <xf numFmtId="12" fontId="95" fillId="50" borderId="43" xfId="0" quotePrefix="1" applyNumberFormat="1" applyFont="1" applyFill="1" applyBorder="1" applyAlignment="1">
      <alignment horizontal="center" vertical="center" wrapText="1"/>
    </xf>
    <xf numFmtId="12" fontId="95" fillId="50" borderId="40" xfId="0" quotePrefix="1" applyNumberFormat="1" applyFont="1" applyFill="1" applyBorder="1" applyAlignment="1">
      <alignment horizontal="center" vertical="center" wrapText="1"/>
    </xf>
    <xf numFmtId="12" fontId="95" fillId="50" borderId="41" xfId="0" quotePrefix="1" applyNumberFormat="1" applyFont="1" applyFill="1" applyBorder="1" applyAlignment="1">
      <alignment horizontal="center" vertical="center" wrapText="1"/>
    </xf>
    <xf numFmtId="0" fontId="24" fillId="3" borderId="43" xfId="0" applyFont="1" applyFill="1" applyBorder="1" applyAlignment="1">
      <alignment horizontal="left" vertical="center" wrapText="1"/>
    </xf>
    <xf numFmtId="0" fontId="24" fillId="3" borderId="40" xfId="0" applyFont="1" applyFill="1" applyBorder="1" applyAlignment="1">
      <alignment horizontal="left" vertical="center" wrapText="1"/>
    </xf>
    <xf numFmtId="0" fontId="24" fillId="3" borderId="41" xfId="0" applyFont="1" applyFill="1" applyBorder="1" applyAlignment="1">
      <alignment horizontal="left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41" fillId="2" borderId="43" xfId="0" quotePrefix="1" applyFont="1" applyFill="1" applyBorder="1" applyAlignment="1">
      <alignment horizontal="center" vertical="center" wrapText="1"/>
    </xf>
    <xf numFmtId="0" fontId="41" fillId="2" borderId="40" xfId="0" quotePrefix="1" applyFont="1" applyFill="1" applyBorder="1" applyAlignment="1">
      <alignment horizontal="center" vertical="center" wrapText="1"/>
    </xf>
    <xf numFmtId="0" fontId="41" fillId="2" borderId="41" xfId="0" quotePrefix="1" applyFont="1" applyFill="1" applyBorder="1" applyAlignment="1">
      <alignment horizontal="center" vertical="center" wrapText="1"/>
    </xf>
    <xf numFmtId="0" fontId="38" fillId="49" borderId="43" xfId="0" applyFont="1" applyFill="1" applyBorder="1" applyAlignment="1">
      <alignment horizontal="center" vertical="center" wrapText="1"/>
    </xf>
    <xf numFmtId="0" fontId="38" fillId="49" borderId="40" xfId="0" applyFont="1" applyFill="1" applyBorder="1" applyAlignment="1">
      <alignment horizontal="center" vertical="center" wrapText="1"/>
    </xf>
    <xf numFmtId="0" fontId="38" fillId="49" borderId="41" xfId="0" applyFont="1" applyFill="1" applyBorder="1" applyAlignment="1">
      <alignment horizontal="center" vertical="center" wrapText="1"/>
    </xf>
    <xf numFmtId="0" fontId="27" fillId="49" borderId="43" xfId="0" applyFont="1" applyFill="1" applyBorder="1" applyAlignment="1">
      <alignment horizontal="center" vertical="center" wrapText="1"/>
    </xf>
    <xf numFmtId="0" fontId="27" fillId="49" borderId="40" xfId="0" applyFont="1" applyFill="1" applyBorder="1" applyAlignment="1">
      <alignment horizontal="center" vertical="center" wrapText="1"/>
    </xf>
    <xf numFmtId="0" fontId="27" fillId="49" borderId="29" xfId="0" applyFont="1" applyFill="1" applyBorder="1" applyAlignment="1">
      <alignment horizontal="center" vertical="center" wrapText="1"/>
    </xf>
    <xf numFmtId="0" fontId="27" fillId="49" borderId="30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0" fontId="91" fillId="2" borderId="0" xfId="0" applyFont="1" applyFill="1" applyAlignment="1">
      <alignment horizontal="left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105" fillId="0" borderId="65" xfId="128" applyFont="1" applyBorder="1" applyAlignment="1">
      <alignment horizontal="center" vertical="top" wrapText="1"/>
    </xf>
    <xf numFmtId="0" fontId="105" fillId="0" borderId="66" xfId="128" applyFont="1" applyBorder="1" applyAlignment="1">
      <alignment horizontal="center" vertical="top" wrapText="1"/>
    </xf>
    <xf numFmtId="0" fontId="105" fillId="0" borderId="67" xfId="128" applyFont="1" applyBorder="1" applyAlignment="1">
      <alignment horizontal="center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97" fillId="0" borderId="59" xfId="59" applyFont="1" applyBorder="1" applyAlignment="1">
      <alignment vertical="center" wrapText="1"/>
    </xf>
    <xf numFmtId="0" fontId="22" fillId="11" borderId="42" xfId="0" applyFont="1" applyFill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3" fillId="0" borderId="42" xfId="0" quotePrefix="1" applyFont="1" applyBorder="1" applyAlignment="1">
      <alignment horizontal="center" vertical="center"/>
    </xf>
    <xf numFmtId="16" fontId="23" fillId="0" borderId="42" xfId="0" quotePrefix="1" applyNumberFormat="1" applyFont="1" applyBorder="1" applyAlignment="1">
      <alignment horizontal="center" vertical="center"/>
    </xf>
    <xf numFmtId="0" fontId="27" fillId="2" borderId="38" xfId="0" applyFont="1" applyFill="1" applyBorder="1" applyAlignment="1" applyProtection="1">
      <alignment vertical="center"/>
      <protection hidden="1"/>
    </xf>
    <xf numFmtId="0" fontId="28" fillId="2" borderId="38" xfId="0" applyFont="1" applyFill="1" applyBorder="1" applyAlignment="1">
      <alignment horizontal="left" vertical="center" wrapText="1"/>
    </xf>
    <xf numFmtId="0" fontId="83" fillId="2" borderId="38" xfId="0" applyFont="1" applyFill="1" applyBorder="1" applyAlignment="1">
      <alignment vertical="center"/>
    </xf>
    <xf numFmtId="0" fontId="27" fillId="2" borderId="38" xfId="0" applyFont="1" applyFill="1" applyBorder="1" applyAlignment="1">
      <alignment horizontal="left" vertical="center"/>
    </xf>
    <xf numFmtId="15" fontId="27" fillId="2" borderId="38" xfId="0" quotePrefix="1" applyNumberFormat="1" applyFont="1" applyFill="1" applyBorder="1" applyAlignment="1">
      <alignment horizontal="left" vertical="center"/>
    </xf>
    <xf numFmtId="15" fontId="27" fillId="2" borderId="38" xfId="0" applyNumberFormat="1" applyFont="1" applyFill="1" applyBorder="1" applyAlignment="1">
      <alignment horizontal="left" vertical="center"/>
    </xf>
    <xf numFmtId="15" fontId="27" fillId="2" borderId="38" xfId="0" applyNumberFormat="1" applyFont="1" applyFill="1" applyBorder="1" applyAlignment="1">
      <alignment horizontal="left" vertical="center" wrapText="1"/>
    </xf>
    <xf numFmtId="15" fontId="27" fillId="2" borderId="38" xfId="0" applyNumberFormat="1" applyFont="1" applyFill="1" applyBorder="1" applyAlignment="1">
      <alignment horizontal="left" vertical="center"/>
    </xf>
    <xf numFmtId="164" fontId="27" fillId="2" borderId="38" xfId="0" quotePrefix="1" applyNumberFormat="1" applyFont="1" applyFill="1" applyBorder="1" applyAlignment="1">
      <alignment horizontal="left" vertical="center"/>
    </xf>
    <xf numFmtId="0" fontId="27" fillId="2" borderId="38" xfId="0" applyFont="1" applyFill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horizontal="center" vertical="center"/>
    </xf>
    <xf numFmtId="0" fontId="27" fillId="2" borderId="38" xfId="0" applyFont="1" applyFill="1" applyBorder="1" applyAlignment="1">
      <alignment vertical="center" wrapText="1"/>
    </xf>
    <xf numFmtId="0" fontId="114" fillId="2" borderId="2" xfId="0" applyFont="1" applyFill="1" applyBorder="1" applyAlignment="1">
      <alignment horizontal="left" vertical="center" wrapText="1"/>
    </xf>
    <xf numFmtId="0" fontId="115" fillId="2" borderId="2" xfId="0" applyFont="1" applyFill="1" applyBorder="1" applyAlignment="1">
      <alignment horizontal="left" vertical="center" wrapText="1"/>
    </xf>
    <xf numFmtId="0" fontId="43" fillId="2" borderId="3" xfId="0" applyFont="1" applyFill="1" applyBorder="1" applyAlignment="1">
      <alignment horizontal="left" vertical="center"/>
    </xf>
    <xf numFmtId="0" fontId="43" fillId="5" borderId="3" xfId="0" applyFont="1" applyFill="1" applyBorder="1" applyAlignment="1">
      <alignment vertical="center"/>
    </xf>
    <xf numFmtId="0" fontId="116" fillId="51" borderId="2" xfId="0" applyFont="1" applyFill="1" applyBorder="1" applyAlignment="1">
      <alignment horizontal="left" vertical="center"/>
    </xf>
    <xf numFmtId="0" fontId="116" fillId="51" borderId="4" xfId="0" applyFont="1" applyFill="1" applyBorder="1" applyAlignment="1">
      <alignment horizontal="center" vertical="center"/>
    </xf>
    <xf numFmtId="0" fontId="116" fillId="51" borderId="0" xfId="0" applyFont="1" applyFill="1" applyAlignment="1">
      <alignment horizontal="center" vertical="center"/>
    </xf>
    <xf numFmtId="0" fontId="116" fillId="51" borderId="0" xfId="0" applyFont="1" applyFill="1" applyAlignment="1">
      <alignment horizontal="center" vertical="center" wrapText="1"/>
    </xf>
    <xf numFmtId="0" fontId="116" fillId="51" borderId="4" xfId="0" applyFont="1" applyFill="1" applyBorder="1" applyAlignment="1">
      <alignment horizontal="center" vertical="center" wrapText="1"/>
    </xf>
    <xf numFmtId="0" fontId="116" fillId="51" borderId="2" xfId="0" applyFont="1" applyFill="1" applyBorder="1" applyAlignment="1">
      <alignment horizontal="center" vertical="center"/>
    </xf>
    <xf numFmtId="0" fontId="43" fillId="13" borderId="2" xfId="0" quotePrefix="1" applyFont="1" applyFill="1" applyBorder="1" applyAlignment="1">
      <alignment horizontal="center" vertical="center"/>
    </xf>
    <xf numFmtId="0" fontId="43" fillId="2" borderId="3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/>
    </xf>
    <xf numFmtId="0" fontId="43" fillId="5" borderId="3" xfId="0" applyFont="1" applyFill="1" applyBorder="1" applyAlignment="1">
      <alignment horizontal="center" vertical="center" wrapText="1"/>
    </xf>
    <xf numFmtId="0" fontId="84" fillId="2" borderId="2" xfId="0" applyFont="1" applyFill="1" applyBorder="1" applyAlignment="1">
      <alignment horizontal="left" vertical="center"/>
    </xf>
    <xf numFmtId="0" fontId="42" fillId="2" borderId="0" xfId="0" applyFont="1" applyFill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center" vertical="center" wrapText="1"/>
    </xf>
    <xf numFmtId="0" fontId="117" fillId="0" borderId="42" xfId="0" applyFont="1" applyBorder="1" applyAlignment="1">
      <alignment horizontal="center" vertical="center"/>
    </xf>
    <xf numFmtId="165" fontId="39" fillId="0" borderId="42" xfId="0" applyNumberFormat="1" applyFont="1" applyBorder="1" applyAlignment="1">
      <alignment horizontal="center" vertical="center"/>
    </xf>
    <xf numFmtId="4" fontId="39" fillId="2" borderId="42" xfId="0" applyNumberFormat="1" applyFont="1" applyFill="1" applyBorder="1" applyAlignment="1">
      <alignment horizontal="center" vertical="center"/>
    </xf>
    <xf numFmtId="3" fontId="39" fillId="0" borderId="42" xfId="0" applyNumberFormat="1" applyFont="1" applyBorder="1" applyAlignment="1">
      <alignment horizontal="center" vertical="center"/>
    </xf>
    <xf numFmtId="1" fontId="59" fillId="0" borderId="42" xfId="0" applyNumberFormat="1" applyFont="1" applyBorder="1" applyAlignment="1">
      <alignment horizontal="center" vertical="center" wrapText="1"/>
    </xf>
    <xf numFmtId="0" fontId="38" fillId="0" borderId="42" xfId="0" applyFont="1" applyBorder="1" applyAlignment="1">
      <alignment horizontal="center" vertical="center"/>
    </xf>
    <xf numFmtId="0" fontId="22" fillId="5" borderId="49" xfId="0" applyFont="1" applyFill="1" applyBorder="1" applyAlignment="1">
      <alignment horizontal="center" vertical="center" wrapText="1"/>
    </xf>
    <xf numFmtId="0" fontId="22" fillId="5" borderId="0" xfId="0" applyFont="1" applyFill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/>
    </xf>
    <xf numFmtId="1" fontId="27" fillId="0" borderId="42" xfId="1" applyNumberFormat="1" applyFont="1" applyBorder="1" applyAlignment="1">
      <alignment horizontal="center" vertical="center" wrapText="1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1" fontId="27" fillId="2" borderId="43" xfId="0" applyNumberFormat="1" applyFont="1" applyFill="1" applyBorder="1" applyAlignment="1">
      <alignment horizontal="center" vertical="center"/>
    </xf>
    <xf numFmtId="1" fontId="27" fillId="2" borderId="41" xfId="0" applyNumberFormat="1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vertical="center" wrapText="1"/>
    </xf>
    <xf numFmtId="1" fontId="50" fillId="0" borderId="39" xfId="1" applyNumberFormat="1" applyFont="1" applyBorder="1" applyAlignment="1">
      <alignment vertical="center" wrapText="1"/>
    </xf>
    <xf numFmtId="1" fontId="27" fillId="2" borderId="48" xfId="0" applyNumberFormat="1" applyFont="1" applyFill="1" applyBorder="1" applyAlignment="1">
      <alignment vertical="center"/>
    </xf>
    <xf numFmtId="1" fontId="27" fillId="2" borderId="30" xfId="0" applyNumberFormat="1" applyFont="1" applyFill="1" applyBorder="1" applyAlignment="1">
      <alignment vertical="center"/>
    </xf>
    <xf numFmtId="1" fontId="27" fillId="2" borderId="42" xfId="0" applyNumberFormat="1" applyFont="1" applyFill="1" applyBorder="1" applyAlignment="1">
      <alignment vertical="center"/>
    </xf>
    <xf numFmtId="1" fontId="27" fillId="2" borderId="49" xfId="0" applyNumberFormat="1" applyFont="1" applyFill="1" applyBorder="1" applyAlignment="1">
      <alignment horizontal="center" vertical="center"/>
    </xf>
    <xf numFmtId="1" fontId="27" fillId="2" borderId="37" xfId="0" applyNumberFormat="1" applyFont="1" applyFill="1" applyBorder="1" applyAlignment="1">
      <alignment horizontal="center" vertical="center"/>
    </xf>
    <xf numFmtId="1" fontId="118" fillId="0" borderId="39" xfId="1" applyNumberFormat="1" applyFont="1" applyBorder="1" applyAlignment="1">
      <alignment vertical="center" wrapText="1"/>
    </xf>
    <xf numFmtId="1" fontId="47" fillId="0" borderId="42" xfId="1" applyNumberFormat="1" applyFont="1" applyBorder="1" applyAlignment="1">
      <alignment vertical="center" wrapText="1"/>
    </xf>
    <xf numFmtId="1" fontId="118" fillId="0" borderId="42" xfId="1" applyNumberFormat="1" applyFont="1" applyBorder="1" applyAlignment="1">
      <alignment vertical="center" wrapText="1"/>
    </xf>
    <xf numFmtId="1" fontId="27" fillId="2" borderId="43" xfId="0" applyNumberFormat="1" applyFont="1" applyFill="1" applyBorder="1" applyAlignment="1">
      <alignment vertical="center"/>
    </xf>
    <xf numFmtId="1" fontId="27" fillId="2" borderId="41" xfId="0" applyNumberFormat="1" applyFont="1" applyFill="1" applyBorder="1" applyAlignment="1">
      <alignment vertical="center"/>
    </xf>
    <xf numFmtId="1" fontId="50" fillId="0" borderId="42" xfId="1" applyNumberFormat="1" applyFont="1" applyBorder="1" applyAlignment="1">
      <alignment vertical="center" wrapText="1"/>
    </xf>
    <xf numFmtId="0" fontId="27" fillId="2" borderId="43" xfId="0" applyFont="1" applyFill="1" applyBorder="1" applyAlignment="1">
      <alignment horizontal="center" vertical="center" wrapText="1"/>
    </xf>
    <xf numFmtId="0" fontId="27" fillId="2" borderId="41" xfId="0" applyFont="1" applyFill="1" applyBorder="1" applyAlignment="1">
      <alignment horizontal="center" vertical="center" wrapText="1"/>
    </xf>
    <xf numFmtId="0" fontId="89" fillId="9" borderId="42" xfId="0" applyFont="1" applyFill="1" applyBorder="1" applyAlignment="1">
      <alignment horizontal="left" vertical="center" wrapText="1"/>
    </xf>
    <xf numFmtId="12" fontId="95" fillId="0" borderId="43" xfId="0" quotePrefix="1" applyNumberFormat="1" applyFont="1" applyBorder="1" applyAlignment="1">
      <alignment horizontal="center" vertical="center" wrapText="1"/>
    </xf>
    <xf numFmtId="12" fontId="95" fillId="0" borderId="40" xfId="0" quotePrefix="1" applyNumberFormat="1" applyFont="1" applyBorder="1" applyAlignment="1">
      <alignment horizontal="center" vertical="center" wrapText="1"/>
    </xf>
    <xf numFmtId="12" fontId="95" fillId="0" borderId="41" xfId="0" quotePrefix="1" applyNumberFormat="1" applyFont="1" applyBorder="1" applyAlignment="1">
      <alignment horizontal="center" vertical="center" wrapText="1"/>
    </xf>
    <xf numFmtId="0" fontId="89" fillId="9" borderId="43" xfId="0" applyFont="1" applyFill="1" applyBorder="1" applyAlignment="1">
      <alignment horizontal="left" vertical="center" wrapText="1"/>
    </xf>
    <xf numFmtId="0" fontId="39" fillId="9" borderId="41" xfId="0" applyFont="1" applyFill="1" applyBorder="1" applyAlignment="1">
      <alignment horizontal="left" vertical="center" wrapText="1"/>
    </xf>
    <xf numFmtId="0" fontId="119" fillId="0" borderId="0" xfId="0" quotePrefix="1" applyFont="1" applyAlignment="1">
      <alignment horizontal="left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0" fillId="0" borderId="42" xfId="2" applyFont="1" applyBorder="1" applyAlignment="1">
      <alignment horizontal="center"/>
    </xf>
    <xf numFmtId="0" fontId="41" fillId="0" borderId="39" xfId="2" applyFont="1" applyBorder="1" applyAlignment="1">
      <alignment horizontal="center" vertical="center" wrapText="1"/>
    </xf>
    <xf numFmtId="0" fontId="30" fillId="0" borderId="48" xfId="2" quotePrefix="1" applyFont="1" applyBorder="1" applyAlignment="1">
      <alignment horizontal="center" wrapText="1"/>
    </xf>
    <xf numFmtId="0" fontId="30" fillId="0" borderId="29" xfId="2" quotePrefix="1" applyFont="1" applyBorder="1" applyAlignment="1">
      <alignment horizontal="center" wrapText="1"/>
    </xf>
    <xf numFmtId="0" fontId="30" fillId="0" borderId="30" xfId="2" quotePrefix="1" applyFont="1" applyBorder="1" applyAlignment="1">
      <alignment horizontal="center" wrapText="1"/>
    </xf>
    <xf numFmtId="0" fontId="41" fillId="0" borderId="10" xfId="2" applyFont="1" applyBorder="1" applyAlignment="1">
      <alignment horizontal="center" vertical="center" wrapText="1"/>
    </xf>
    <xf numFmtId="0" fontId="30" fillId="0" borderId="46" xfId="2" quotePrefix="1" applyFont="1" applyBorder="1" applyAlignment="1">
      <alignment horizontal="center" wrapText="1"/>
    </xf>
    <xf numFmtId="0" fontId="30" fillId="0" borderId="45" xfId="2" quotePrefix="1" applyFont="1" applyBorder="1" applyAlignment="1">
      <alignment horizontal="center" wrapText="1"/>
    </xf>
    <xf numFmtId="0" fontId="30" fillId="0" borderId="47" xfId="2" quotePrefix="1" applyFont="1" applyBorder="1" applyAlignment="1">
      <alignment horizontal="center" wrapText="1"/>
    </xf>
    <xf numFmtId="0" fontId="40" fillId="0" borderId="42" xfId="2" applyFont="1" applyBorder="1" applyAlignment="1">
      <alignment horizontal="left"/>
    </xf>
    <xf numFmtId="0" fontId="43" fillId="0" borderId="42" xfId="2" applyFont="1" applyBorder="1" applyAlignment="1">
      <alignment horizontal="center"/>
    </xf>
    <xf numFmtId="0" fontId="54" fillId="0" borderId="42" xfId="2" applyFont="1" applyBorder="1" applyAlignment="1">
      <alignment vertical="center"/>
    </xf>
    <xf numFmtId="0" fontId="43" fillId="0" borderId="43" xfId="2" applyFont="1" applyBorder="1" applyAlignment="1">
      <alignment horizontal="center"/>
    </xf>
    <xf numFmtId="0" fontId="43" fillId="0" borderId="41" xfId="2" applyFont="1" applyBorder="1" applyAlignment="1">
      <alignment horizontal="center"/>
    </xf>
    <xf numFmtId="1" fontId="40" fillId="5" borderId="41" xfId="2" applyNumberFormat="1" applyFont="1" applyFill="1" applyBorder="1" applyAlignment="1">
      <alignment vertical="center" wrapText="1"/>
    </xf>
    <xf numFmtId="1" fontId="40" fillId="0" borderId="42" xfId="2" applyNumberFormat="1" applyFont="1" applyBorder="1" applyAlignment="1">
      <alignment horizontal="center"/>
    </xf>
    <xf numFmtId="0" fontId="120" fillId="0" borderId="65" xfId="128" applyFont="1" applyBorder="1" applyAlignment="1">
      <alignment horizontal="center" vertical="top" wrapText="1"/>
    </xf>
    <xf numFmtId="0" fontId="120" fillId="0" borderId="66" xfId="128" applyFont="1" applyBorder="1" applyAlignment="1">
      <alignment horizontal="center" vertical="top" wrapText="1"/>
    </xf>
    <xf numFmtId="0" fontId="120" fillId="0" borderId="67" xfId="128" applyFont="1" applyBorder="1" applyAlignment="1">
      <alignment horizontal="center" vertical="top" wrapText="1"/>
    </xf>
    <xf numFmtId="0" fontId="96" fillId="0" borderId="0" xfId="128" applyAlignment="1">
      <alignment horizontal="left" vertical="top"/>
    </xf>
    <xf numFmtId="0" fontId="120" fillId="0" borderId="68" xfId="128" applyFont="1" applyBorder="1" applyAlignment="1">
      <alignment horizontal="left" vertical="top" wrapText="1"/>
    </xf>
    <xf numFmtId="0" fontId="120" fillId="0" borderId="69" xfId="128" applyFont="1" applyBorder="1" applyAlignment="1">
      <alignment horizontal="left" vertical="top" wrapText="1"/>
    </xf>
    <xf numFmtId="0" fontId="96" fillId="0" borderId="69" xfId="128" applyBorder="1" applyAlignment="1">
      <alignment horizontal="left" wrapText="1"/>
    </xf>
    <xf numFmtId="177" fontId="51" fillId="0" borderId="69" xfId="128" applyNumberFormat="1" applyFont="1" applyBorder="1" applyAlignment="1">
      <alignment horizontal="left" vertical="top" indent="2" shrinkToFit="1"/>
    </xf>
    <xf numFmtId="0" fontId="96" fillId="0" borderId="70" xfId="128" applyBorder="1" applyAlignment="1">
      <alignment horizontal="left" wrapText="1"/>
    </xf>
    <xf numFmtId="0" fontId="120" fillId="0" borderId="71" xfId="128" applyFont="1" applyBorder="1" applyAlignment="1">
      <alignment horizontal="left" vertical="top" wrapText="1"/>
    </xf>
    <xf numFmtId="0" fontId="120" fillId="0" borderId="0" xfId="128" applyFont="1" applyAlignment="1">
      <alignment horizontal="left" vertical="top" wrapText="1"/>
    </xf>
    <xf numFmtId="0" fontId="96" fillId="0" borderId="0" xfId="128" applyAlignment="1">
      <alignment horizontal="left" wrapText="1"/>
    </xf>
    <xf numFmtId="0" fontId="96" fillId="0" borderId="72" xfId="128" applyBorder="1" applyAlignment="1">
      <alignment horizontal="left" wrapText="1"/>
    </xf>
    <xf numFmtId="0" fontId="120" fillId="0" borderId="60" xfId="128" applyFont="1" applyBorder="1" applyAlignment="1">
      <alignment horizontal="left" vertical="top" wrapText="1"/>
    </xf>
    <xf numFmtId="0" fontId="121" fillId="0" borderId="73" xfId="128" applyFont="1" applyBorder="1" applyAlignment="1">
      <alignment horizontal="left" vertical="top" wrapText="1"/>
    </xf>
    <xf numFmtId="0" fontId="105" fillId="52" borderId="42" xfId="128" applyFont="1" applyFill="1" applyBorder="1" applyAlignment="1">
      <alignment horizontal="center" vertical="center" wrapText="1"/>
    </xf>
    <xf numFmtId="0" fontId="120" fillId="0" borderId="75" xfId="128" applyFont="1" applyBorder="1" applyAlignment="1">
      <alignment horizontal="center" vertical="center" wrapText="1"/>
    </xf>
    <xf numFmtId="0" fontId="120" fillId="0" borderId="75" xfId="128" applyFont="1" applyBorder="1" applyAlignment="1">
      <alignment horizontal="left" vertical="center" wrapText="1"/>
    </xf>
    <xf numFmtId="0" fontId="120" fillId="0" borderId="76" xfId="128" applyFont="1" applyBorder="1" applyAlignment="1">
      <alignment horizontal="left" vertical="center" wrapText="1"/>
    </xf>
    <xf numFmtId="0" fontId="120" fillId="0" borderId="76" xfId="128" applyFont="1" applyBorder="1" applyAlignment="1">
      <alignment horizontal="left" vertical="center" wrapText="1" indent="1"/>
    </xf>
    <xf numFmtId="0" fontId="120" fillId="0" borderId="76" xfId="128" applyFont="1" applyBorder="1" applyAlignment="1">
      <alignment horizontal="center" vertical="center" wrapText="1"/>
    </xf>
    <xf numFmtId="0" fontId="122" fillId="52" borderId="76" xfId="128" applyFont="1" applyFill="1" applyBorder="1" applyAlignment="1">
      <alignment horizontal="left" vertical="center" wrapText="1" indent="1"/>
    </xf>
    <xf numFmtId="0" fontId="123" fillId="47" borderId="76" xfId="128" applyFont="1" applyFill="1" applyBorder="1" applyAlignment="1">
      <alignment horizontal="center" vertical="center" wrapText="1"/>
    </xf>
    <xf numFmtId="0" fontId="120" fillId="0" borderId="75" xfId="128" applyFont="1" applyBorder="1" applyAlignment="1">
      <alignment horizontal="center" vertical="top" wrapText="1"/>
    </xf>
    <xf numFmtId="0" fontId="124" fillId="0" borderId="75" xfId="128" applyFont="1" applyBorder="1" applyAlignment="1">
      <alignment horizontal="left" vertical="top" wrapText="1"/>
    </xf>
    <xf numFmtId="0" fontId="124" fillId="0" borderId="67" xfId="128" applyFont="1" applyBorder="1" applyAlignment="1">
      <alignment horizontal="left" vertical="top" wrapText="1"/>
    </xf>
    <xf numFmtId="12" fontId="124" fillId="0" borderId="75" xfId="128" applyNumberFormat="1" applyFont="1" applyBorder="1" applyAlignment="1">
      <alignment horizontal="center" vertical="center" wrapText="1"/>
    </xf>
    <xf numFmtId="12" fontId="125" fillId="52" borderId="75" xfId="128" applyNumberFormat="1" applyFont="1" applyFill="1" applyBorder="1" applyAlignment="1">
      <alignment horizontal="center" vertical="center" wrapText="1"/>
    </xf>
    <xf numFmtId="12" fontId="126" fillId="0" borderId="75" xfId="128" applyNumberFormat="1" applyFont="1" applyBorder="1" applyAlignment="1">
      <alignment horizontal="center" vertical="center" wrapText="1"/>
    </xf>
    <xf numFmtId="12" fontId="127" fillId="12" borderId="75" xfId="128" applyNumberFormat="1" applyFont="1" applyFill="1" applyBorder="1" applyAlignment="1">
      <alignment horizontal="center" vertical="center" wrapText="1"/>
    </xf>
    <xf numFmtId="12" fontId="127" fillId="52" borderId="75" xfId="128" applyNumberFormat="1" applyFont="1" applyFill="1" applyBorder="1" applyAlignment="1">
      <alignment horizontal="center" vertical="center" wrapText="1"/>
    </xf>
    <xf numFmtId="12" fontId="128" fillId="0" borderId="75" xfId="128" applyNumberFormat="1" applyFont="1" applyBorder="1" applyAlignment="1">
      <alignment horizontal="center" vertical="center" shrinkToFit="1"/>
    </xf>
    <xf numFmtId="12" fontId="129" fillId="52" borderId="75" xfId="128" applyNumberFormat="1" applyFont="1" applyFill="1" applyBorder="1" applyAlignment="1">
      <alignment horizontal="center" vertical="center" wrapText="1"/>
    </xf>
    <xf numFmtId="12" fontId="130" fillId="12" borderId="75" xfId="128" applyNumberFormat="1" applyFont="1" applyFill="1" applyBorder="1" applyAlignment="1">
      <alignment horizontal="center" vertical="center" shrinkToFit="1"/>
    </xf>
    <xf numFmtId="12" fontId="130" fillId="52" borderId="75" xfId="128" applyNumberFormat="1" applyFont="1" applyFill="1" applyBorder="1" applyAlignment="1">
      <alignment horizontal="center" vertical="center" shrinkToFit="1"/>
    </xf>
    <xf numFmtId="12" fontId="131" fillId="0" borderId="75" xfId="128" applyNumberFormat="1" applyFont="1" applyBorder="1" applyAlignment="1">
      <alignment horizontal="center" vertical="center" shrinkToFit="1"/>
    </xf>
    <xf numFmtId="12" fontId="132" fillId="52" borderId="75" xfId="128" applyNumberFormat="1" applyFont="1" applyFill="1" applyBorder="1" applyAlignment="1">
      <alignment horizontal="center" vertical="center" shrinkToFit="1"/>
    </xf>
    <xf numFmtId="12" fontId="134" fillId="0" borderId="65" xfId="128" applyNumberFormat="1" applyFont="1" applyBorder="1" applyAlignment="1">
      <alignment horizontal="center" vertical="center" wrapText="1"/>
    </xf>
    <xf numFmtId="12" fontId="120" fillId="0" borderId="42" xfId="128" applyNumberFormat="1" applyFont="1" applyBorder="1" applyAlignment="1">
      <alignment horizontal="center" vertical="center" wrapText="1"/>
    </xf>
    <xf numFmtId="12" fontId="122" fillId="52" borderId="42" xfId="128" applyNumberFormat="1" applyFont="1" applyFill="1" applyBorder="1" applyAlignment="1">
      <alignment horizontal="center" vertical="center" wrapText="1"/>
    </xf>
    <xf numFmtId="12" fontId="126" fillId="0" borderId="42" xfId="128" applyNumberFormat="1" applyFont="1" applyBorder="1" applyAlignment="1">
      <alignment horizontal="center" vertical="center" wrapText="1"/>
    </xf>
    <xf numFmtId="12" fontId="127" fillId="12" borderId="42" xfId="128" applyNumberFormat="1" applyFont="1" applyFill="1" applyBorder="1" applyAlignment="1">
      <alignment horizontal="center" vertical="center" shrinkToFit="1"/>
    </xf>
    <xf numFmtId="12" fontId="127" fillId="52" borderId="42" xfId="128" applyNumberFormat="1" applyFont="1" applyFill="1" applyBorder="1" applyAlignment="1">
      <alignment horizontal="center" vertical="center" shrinkToFit="1"/>
    </xf>
    <xf numFmtId="12" fontId="123" fillId="52" borderId="42" xfId="128" applyNumberFormat="1" applyFont="1" applyFill="1" applyBorder="1" applyAlignment="1">
      <alignment horizontal="center" vertical="center" wrapText="1"/>
    </xf>
    <xf numFmtId="12" fontId="127" fillId="12" borderId="42" xfId="128" applyNumberFormat="1" applyFont="1" applyFill="1" applyBorder="1" applyAlignment="1">
      <alignment horizontal="center" vertical="center" wrapText="1"/>
    </xf>
    <xf numFmtId="12" fontId="127" fillId="52" borderId="42" xfId="128" applyNumberFormat="1" applyFont="1" applyFill="1" applyBorder="1" applyAlignment="1">
      <alignment horizontal="center" vertical="center" wrapText="1"/>
    </xf>
    <xf numFmtId="0" fontId="135" fillId="52" borderId="29" xfId="128" applyFont="1" applyFill="1" applyBorder="1" applyAlignment="1">
      <alignment horizontal="center" vertical="center"/>
    </xf>
    <xf numFmtId="12" fontId="96" fillId="0" borderId="0" xfId="128" applyNumberFormat="1" applyAlignment="1">
      <alignment horizontal="left" vertical="top"/>
    </xf>
    <xf numFmtId="0" fontId="136" fillId="0" borderId="0" xfId="0" applyFont="1" applyAlignment="1">
      <alignment horizontal="center"/>
    </xf>
    <xf numFmtId="0" fontId="136" fillId="0" borderId="0" xfId="0" applyFont="1" applyAlignment="1">
      <alignment horizontal="center"/>
    </xf>
    <xf numFmtId="0" fontId="137" fillId="53" borderId="42" xfId="0" applyFont="1" applyFill="1" applyBorder="1" applyAlignment="1">
      <alignment horizontal="center" vertical="center" shrinkToFit="1"/>
    </xf>
    <xf numFmtId="0" fontId="137" fillId="53" borderId="42" xfId="0" applyFont="1" applyFill="1" applyBorder="1" applyAlignment="1">
      <alignment horizontal="center" vertical="center" wrapText="1" shrinkToFit="1"/>
    </xf>
    <xf numFmtId="1" fontId="138" fillId="53" borderId="42" xfId="0" applyNumberFormat="1" applyFont="1" applyFill="1" applyBorder="1" applyAlignment="1">
      <alignment horizontal="center" vertical="center" shrinkToFit="1"/>
    </xf>
    <xf numFmtId="3" fontId="137" fillId="53" borderId="42" xfId="0" applyNumberFormat="1" applyFont="1" applyFill="1" applyBorder="1" applyAlignment="1">
      <alignment horizontal="center" vertical="center" wrapText="1" shrinkToFit="1"/>
    </xf>
    <xf numFmtId="0" fontId="137" fillId="53" borderId="42" xfId="0" applyFont="1" applyFill="1" applyBorder="1" applyAlignment="1">
      <alignment horizontal="center" vertical="center" wrapText="1"/>
    </xf>
    <xf numFmtId="0" fontId="0" fillId="0" borderId="42" xfId="0" applyBorder="1" applyAlignment="1">
      <alignment horizontal="center" vertical="center" shrinkToFit="1"/>
    </xf>
    <xf numFmtId="0" fontId="0" fillId="0" borderId="42" xfId="0" applyBorder="1"/>
    <xf numFmtId="0" fontId="139" fillId="0" borderId="42" xfId="0" applyFont="1" applyBorder="1" applyAlignment="1">
      <alignment horizontal="center"/>
    </xf>
    <xf numFmtId="0" fontId="140" fillId="0" borderId="42" xfId="0" applyFont="1" applyBorder="1"/>
    <xf numFmtId="178" fontId="140" fillId="0" borderId="42" xfId="62" applyNumberFormat="1" applyFont="1" applyBorder="1"/>
    <xf numFmtId="0" fontId="140" fillId="0" borderId="0" xfId="0" applyFont="1"/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emf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8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5.emf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3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12" Type="http://schemas.openxmlformats.org/officeDocument/2006/relationships/image" Target="../media/image32.png"/><Relationship Id="rId17" Type="http://schemas.openxmlformats.org/officeDocument/2006/relationships/image" Target="../media/image1.png"/><Relationship Id="rId2" Type="http://schemas.openxmlformats.org/officeDocument/2006/relationships/image" Target="../media/image22.png"/><Relationship Id="rId16" Type="http://schemas.microsoft.com/office/2007/relationships/hdphoto" Target="../media/hdphoto1.wdp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11" Type="http://schemas.openxmlformats.org/officeDocument/2006/relationships/image" Target="../media/image31.png"/><Relationship Id="rId5" Type="http://schemas.openxmlformats.org/officeDocument/2006/relationships/image" Target="../media/image25.png"/><Relationship Id="rId15" Type="http://schemas.openxmlformats.org/officeDocument/2006/relationships/image" Target="../media/image35.png"/><Relationship Id="rId10" Type="http://schemas.openxmlformats.org/officeDocument/2006/relationships/image" Target="../media/image30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14" Type="http://schemas.openxmlformats.org/officeDocument/2006/relationships/image" Target="../media/image3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png"/><Relationship Id="rId1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png"/><Relationship Id="rId13" Type="http://schemas.openxmlformats.org/officeDocument/2006/relationships/image" Target="../media/image44.png"/><Relationship Id="rId3" Type="http://schemas.openxmlformats.org/officeDocument/2006/relationships/image" Target="../media/image38.png"/><Relationship Id="rId7" Type="http://schemas.openxmlformats.org/officeDocument/2006/relationships/image" Target="../media/image29.png"/><Relationship Id="rId12" Type="http://schemas.openxmlformats.org/officeDocument/2006/relationships/image" Target="../media/image37.png"/><Relationship Id="rId2" Type="http://schemas.openxmlformats.org/officeDocument/2006/relationships/image" Target="../media/image21.png"/><Relationship Id="rId1" Type="http://schemas.openxmlformats.org/officeDocument/2006/relationships/image" Target="../media/image22.png"/><Relationship Id="rId6" Type="http://schemas.openxmlformats.org/officeDocument/2006/relationships/image" Target="../media/image41.png"/><Relationship Id="rId11" Type="http://schemas.openxmlformats.org/officeDocument/2006/relationships/image" Target="../media/image36.png"/><Relationship Id="rId5" Type="http://schemas.openxmlformats.org/officeDocument/2006/relationships/image" Target="../media/image40.png"/><Relationship Id="rId10" Type="http://schemas.openxmlformats.org/officeDocument/2006/relationships/image" Target="../media/image34.png"/><Relationship Id="rId4" Type="http://schemas.openxmlformats.org/officeDocument/2006/relationships/image" Target="../media/image39.png"/><Relationship Id="rId9" Type="http://schemas.openxmlformats.org/officeDocument/2006/relationships/image" Target="../media/image4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190500</xdr:colOff>
      <xdr:row>4</xdr:row>
      <xdr:rowOff>79375</xdr:rowOff>
    </xdr:from>
    <xdr:to>
      <xdr:col>16</xdr:col>
      <xdr:colOff>1412875</xdr:colOff>
      <xdr:row>8</xdr:row>
      <xdr:rowOff>291787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08021C5-3D5D-4C14-A11E-2B790582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891250" y="2174875"/>
          <a:ext cx="3619500" cy="2625412"/>
        </a:xfrm>
        <a:prstGeom prst="rect">
          <a:avLst/>
        </a:prstGeom>
      </xdr:spPr>
    </xdr:pic>
    <xdr:clientData/>
  </xdr:twoCellAnchor>
  <xdr:twoCellAnchor editAs="oneCell">
    <xdr:from>
      <xdr:col>10</xdr:col>
      <xdr:colOff>698499</xdr:colOff>
      <xdr:row>52</xdr:row>
      <xdr:rowOff>365124</xdr:rowOff>
    </xdr:from>
    <xdr:to>
      <xdr:col>16</xdr:col>
      <xdr:colOff>1142537</xdr:colOff>
      <xdr:row>82</xdr:row>
      <xdr:rowOff>349249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E6BDA8-18D5-4768-9B06-DA3E89EE1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52749" y="48117124"/>
          <a:ext cx="6587663" cy="4778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3508374</xdr:colOff>
      <xdr:row>22</xdr:row>
      <xdr:rowOff>79375</xdr:rowOff>
    </xdr:from>
    <xdr:to>
      <xdr:col>2</xdr:col>
      <xdr:colOff>2381253</xdr:colOff>
      <xdr:row>22</xdr:row>
      <xdr:rowOff>2281060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3AE74F-CECA-4295-B586-68592A7D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861096" y="32049153"/>
          <a:ext cx="2201685" cy="4492629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17</xdr:row>
      <xdr:rowOff>380999</xdr:rowOff>
    </xdr:from>
    <xdr:to>
      <xdr:col>2</xdr:col>
      <xdr:colOff>2500312</xdr:colOff>
      <xdr:row>17</xdr:row>
      <xdr:rowOff>4524374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D408FB-18FC-4230-8674-C9FCEF589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18891249"/>
          <a:ext cx="3769116" cy="4143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1653413</xdr:colOff>
      <xdr:row>29</xdr:row>
      <xdr:rowOff>15875</xdr:rowOff>
    </xdr:from>
    <xdr:to>
      <xdr:col>1</xdr:col>
      <xdr:colOff>3943832</xdr:colOff>
      <xdr:row>29</xdr:row>
      <xdr:rowOff>4111625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10A739D-E35B-4A4E-B5D0-FDB71BBD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60663" y="41656000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2185473</xdr:colOff>
      <xdr:row>28</xdr:row>
      <xdr:rowOff>698500</xdr:rowOff>
    </xdr:from>
    <xdr:to>
      <xdr:col>2</xdr:col>
      <xdr:colOff>4365625</xdr:colOff>
      <xdr:row>29</xdr:row>
      <xdr:rowOff>4182214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1EAB654-2372-4D26-9201-71A5F99B8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012473" y="41608375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29</xdr:row>
      <xdr:rowOff>1968499</xdr:rowOff>
    </xdr:from>
    <xdr:to>
      <xdr:col>2</xdr:col>
      <xdr:colOff>3651250</xdr:colOff>
      <xdr:row>29</xdr:row>
      <xdr:rowOff>2746374</xdr:rowOff>
    </xdr:to>
    <xdr:pic>
      <xdr:nvPicPr>
        <xdr:cNvPr id="14" name="Picture 13" descr="Garment size and color code labels for retail clothing, fabric safe stickers">
          <a:extLst>
            <a:ext uri="{FF2B5EF4-FFF2-40B4-BE49-F238E27FC236}">
              <a16:creationId xmlns:a16="http://schemas.microsoft.com/office/drawing/2014/main" id="{6A9A8735-B647-46B6-9799-84C3405C1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3944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5143499</xdr:colOff>
      <xdr:row>31</xdr:row>
      <xdr:rowOff>79375</xdr:rowOff>
    </xdr:from>
    <xdr:to>
      <xdr:col>2</xdr:col>
      <xdr:colOff>965610</xdr:colOff>
      <xdr:row>32</xdr:row>
      <xdr:rowOff>8104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F5B3157-B6A2-443C-9A12-4A5FAE9B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50749" y="45005625"/>
          <a:ext cx="1441861" cy="1293979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33</xdr:row>
      <xdr:rowOff>95251</xdr:rowOff>
    </xdr:from>
    <xdr:to>
      <xdr:col>2</xdr:col>
      <xdr:colOff>1780717</xdr:colOff>
      <xdr:row>33</xdr:row>
      <xdr:rowOff>2222501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FB291F5-FDE2-43C5-B394-B022088A9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461750" y="47529751"/>
          <a:ext cx="3145967" cy="212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35</xdr:row>
      <xdr:rowOff>63500</xdr:rowOff>
    </xdr:from>
    <xdr:to>
      <xdr:col>2</xdr:col>
      <xdr:colOff>2112116</xdr:colOff>
      <xdr:row>35</xdr:row>
      <xdr:rowOff>2770551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CF6C266-BB85-40A9-A9D8-1F91344E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37</xdr:row>
      <xdr:rowOff>76880</xdr:rowOff>
    </xdr:from>
    <xdr:ext cx="4048125" cy="205037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9FD30FE-20A5-49A3-BF06-CF7FF94BFDEF}"/>
            </a:ext>
          </a:extLst>
        </xdr:cNvPr>
        <xdr:cNvSpPr txBox="1"/>
      </xdr:nvSpPr>
      <xdr:spPr>
        <a:xfrm>
          <a:off x="10890249" y="547980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4540250</xdr:colOff>
      <xdr:row>43</xdr:row>
      <xdr:rowOff>47625</xdr:rowOff>
    </xdr:from>
    <xdr:to>
      <xdr:col>2</xdr:col>
      <xdr:colOff>1530292</xdr:colOff>
      <xdr:row>43</xdr:row>
      <xdr:rowOff>1428840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85CDD4-DF20-4F76-BDFF-8BA420DB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747500" y="60674250"/>
          <a:ext cx="2609792" cy="1381215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19</xdr:row>
      <xdr:rowOff>126999</xdr:rowOff>
    </xdr:from>
    <xdr:to>
      <xdr:col>1</xdr:col>
      <xdr:colOff>5079284</xdr:colOff>
      <xdr:row>20</xdr:row>
      <xdr:rowOff>555624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3443FD7A-EBDF-EA79-A62A-CCFEEBDCF016}"/>
            </a:ext>
          </a:extLst>
        </xdr:cNvPr>
        <xdr:cNvGrpSpPr/>
      </xdr:nvGrpSpPr>
      <xdr:grpSpPr>
        <a:xfrm>
          <a:off x="7572375" y="25479374"/>
          <a:ext cx="4714159" cy="5635625"/>
          <a:chOff x="7207250" y="25288875"/>
          <a:chExt cx="6619159" cy="6318250"/>
        </a:xfrm>
      </xdr:grpSpPr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AF0BA0D8-432A-4654-ABC6-1C4979C6F4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7207250" y="25288875"/>
            <a:ext cx="1619250" cy="6254355"/>
          </a:xfrm>
          <a:prstGeom prst="rect">
            <a:avLst/>
          </a:prstGeom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E10345B4-B871-4611-AE07-C8FB389722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8858249" y="25336500"/>
            <a:ext cx="1587755" cy="6270625"/>
          </a:xfrm>
          <a:prstGeom prst="rect">
            <a:avLst/>
          </a:prstGeom>
        </xdr:spPr>
      </xdr:pic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200ACEA9-98FF-4286-8F18-E500CE5D3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0525124" y="25352376"/>
            <a:ext cx="1603375" cy="6221900"/>
          </a:xfrm>
          <a:prstGeom prst="rect">
            <a:avLst/>
          </a:prstGeom>
        </xdr:spPr>
      </xdr:pic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E7866FC6-153C-4697-9C7B-EC709B0292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12176125" y="25352375"/>
            <a:ext cx="1650284" cy="623887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1236575</xdr:colOff>
      <xdr:row>26</xdr:row>
      <xdr:rowOff>31750</xdr:rowOff>
    </xdr:from>
    <xdr:to>
      <xdr:col>1</xdr:col>
      <xdr:colOff>3825875</xdr:colOff>
      <xdr:row>26</xdr:row>
      <xdr:rowOff>2095500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EA9E3C-300B-4C32-AE34-8BC4D2C9F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3275" t="13605" r="13995" b="8167"/>
        <a:stretch/>
      </xdr:blipFill>
      <xdr:spPr>
        <a:xfrm>
          <a:off x="8443825" y="37988875"/>
          <a:ext cx="2589300" cy="2063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1666206</xdr:colOff>
      <xdr:row>26</xdr:row>
      <xdr:rowOff>15875</xdr:rowOff>
    </xdr:from>
    <xdr:to>
      <xdr:col>2</xdr:col>
      <xdr:colOff>3492655</xdr:colOff>
      <xdr:row>26</xdr:row>
      <xdr:rowOff>2238375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24E49C3-98CA-54C1-A62F-DB29C8E9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3460" b="96540" l="5053" r="90316">
                      <a14:foregroundMark x1="15789" y1="6401" x2="33263" y2="71107"/>
                      <a14:foregroundMark x1="33263" y1="71107" x2="38526" y2="80796"/>
                      <a14:foregroundMark x1="35158" y1="10035" x2="78947" y2="13668"/>
                      <a14:foregroundMark x1="5263" y1="11592" x2="9053" y2="60727"/>
                      <a14:foregroundMark x1="9053" y1="60727" x2="5263" y2="72145"/>
                      <a14:foregroundMark x1="37684" y1="30969" x2="64842" y2="46886"/>
                      <a14:foregroundMark x1="32421" y1="28893" x2="65053" y2="47924"/>
                      <a14:foregroundMark x1="65053" y1="47924" x2="32421" y2="49654"/>
                      <a14:foregroundMark x1="32421" y1="49654" x2="45684" y2="44637"/>
                      <a14:foregroundMark x1="35158" y1="30277" x2="62316" y2="34602"/>
                      <a14:foregroundMark x1="48211" y1="88581" x2="48211" y2="96540"/>
                      <a14:foregroundMark x1="34105" y1="57612" x2="77263" y2="77855"/>
                      <a14:foregroundMark x1="42105" y1="3633" x2="87789" y2="3633"/>
                      <a14:foregroundMark x1="90316" y1="5709" x2="89474" y2="7647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93206" y="37973000"/>
          <a:ext cx="1826449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2158999</xdr:colOff>
      <xdr:row>0</xdr:row>
      <xdr:rowOff>0</xdr:rowOff>
    </xdr:from>
    <xdr:to>
      <xdr:col>2</xdr:col>
      <xdr:colOff>5222874</xdr:colOff>
      <xdr:row>3</xdr:row>
      <xdr:rowOff>412638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3A0277A-ADF2-4B12-8197-D029C9E0A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985999" y="0"/>
          <a:ext cx="3063875" cy="22223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642938</xdr:colOff>
      <xdr:row>4</xdr:row>
      <xdr:rowOff>500061</xdr:rowOff>
    </xdr:from>
    <xdr:to>
      <xdr:col>15</xdr:col>
      <xdr:colOff>619125</xdr:colOff>
      <xdr:row>6</xdr:row>
      <xdr:rowOff>345437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2B343C-E71C-4473-A79A-1D533E9A8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32638" y="2443161"/>
          <a:ext cx="1855787" cy="1318576"/>
        </a:xfrm>
        <a:prstGeom prst="rect">
          <a:avLst/>
        </a:prstGeom>
      </xdr:spPr>
    </xdr:pic>
    <xdr:clientData/>
  </xdr:twoCellAnchor>
  <xdr:twoCellAnchor>
    <xdr:from>
      <xdr:col>15</xdr:col>
      <xdr:colOff>119063</xdr:colOff>
      <xdr:row>6</xdr:row>
      <xdr:rowOff>238124</xdr:rowOff>
    </xdr:from>
    <xdr:to>
      <xdr:col>16</xdr:col>
      <xdr:colOff>142470</xdr:colOff>
      <xdr:row>7</xdr:row>
      <xdr:rowOff>809624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16CCA8-15B8-42CA-9681-628DE524F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88363" y="3654424"/>
          <a:ext cx="1712507" cy="1308100"/>
        </a:xfrm>
        <a:prstGeom prst="rect">
          <a:avLst/>
        </a:prstGeom>
      </xdr:spPr>
    </xdr:pic>
    <xdr:clientData/>
  </xdr:twoCellAnchor>
  <xdr:twoCellAnchor>
    <xdr:from>
      <xdr:col>10</xdr:col>
      <xdr:colOff>285750</xdr:colOff>
      <xdr:row>78</xdr:row>
      <xdr:rowOff>71437</xdr:rowOff>
    </xdr:from>
    <xdr:to>
      <xdr:col>12</xdr:col>
      <xdr:colOff>694672</xdr:colOff>
      <xdr:row>87</xdr:row>
      <xdr:rowOff>190499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B09461-CB7C-4272-9622-8BB15A00F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62200" y="53074887"/>
          <a:ext cx="3463272" cy="2341562"/>
        </a:xfrm>
        <a:prstGeom prst="rect">
          <a:avLst/>
        </a:prstGeom>
      </xdr:spPr>
    </xdr:pic>
    <xdr:clientData/>
  </xdr:twoCellAnchor>
  <xdr:twoCellAnchor>
    <xdr:from>
      <xdr:col>13</xdr:col>
      <xdr:colOff>-1</xdr:colOff>
      <xdr:row>79</xdr:row>
      <xdr:rowOff>333374</xdr:rowOff>
    </xdr:from>
    <xdr:to>
      <xdr:col>15</xdr:col>
      <xdr:colOff>1176898</xdr:colOff>
      <xdr:row>88</xdr:row>
      <xdr:rowOff>357186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38695F3-0DED-4F0F-9AD8-5F1998EA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189699" y="53686074"/>
          <a:ext cx="3056499" cy="23415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6743700</xdr:colOff>
      <xdr:row>15</xdr:row>
      <xdr:rowOff>533400</xdr:rowOff>
    </xdr:from>
    <xdr:to>
      <xdr:col>2</xdr:col>
      <xdr:colOff>10792929</xdr:colOff>
      <xdr:row>15</xdr:row>
      <xdr:rowOff>5040399</xdr:rowOff>
    </xdr:to>
    <xdr:pic>
      <xdr:nvPicPr>
        <xdr:cNvPr id="2" name="Picture 1" descr="A close up of a label&#10;&#10;Description automatically generated">
          <a:extLst>
            <a:ext uri="{FF2B5EF4-FFF2-40B4-BE49-F238E27FC236}">
              <a16:creationId xmlns:a16="http://schemas.microsoft.com/office/drawing/2014/main" id="{8F2CA45D-CAE1-459D-8EF2-3876F77F4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5850" y="24472900"/>
          <a:ext cx="4049229" cy="4506999"/>
        </a:xfrm>
        <a:prstGeom prst="rect">
          <a:avLst/>
        </a:prstGeom>
      </xdr:spPr>
    </xdr:pic>
    <xdr:clientData/>
  </xdr:twoCellAnchor>
  <xdr:twoCellAnchor editAs="oneCell">
    <xdr:from>
      <xdr:col>2</xdr:col>
      <xdr:colOff>5867400</xdr:colOff>
      <xdr:row>20</xdr:row>
      <xdr:rowOff>266700</xdr:rowOff>
    </xdr:from>
    <xdr:to>
      <xdr:col>2</xdr:col>
      <xdr:colOff>12867199</xdr:colOff>
      <xdr:row>20</xdr:row>
      <xdr:rowOff>4530509</xdr:rowOff>
    </xdr:to>
    <xdr:pic>
      <xdr:nvPicPr>
        <xdr:cNvPr id="3" name="Picture 2" descr="A white label with black text&#10;&#10;Description automatically generated">
          <a:extLst>
            <a:ext uri="{FF2B5EF4-FFF2-40B4-BE49-F238E27FC236}">
              <a16:creationId xmlns:a16="http://schemas.microsoft.com/office/drawing/2014/main" id="{C2C861C2-3C15-43C8-A084-AA1DAD2EC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11737545" y="40872205"/>
          <a:ext cx="4263809" cy="6999799"/>
        </a:xfrm>
        <a:prstGeom prst="rect">
          <a:avLst/>
        </a:prstGeom>
      </xdr:spPr>
    </xdr:pic>
    <xdr:clientData/>
  </xdr:twoCellAnchor>
  <xdr:twoCellAnchor editAs="oneCell">
    <xdr:from>
      <xdr:col>2</xdr:col>
      <xdr:colOff>6070600</xdr:colOff>
      <xdr:row>22</xdr:row>
      <xdr:rowOff>457201</xdr:rowOff>
    </xdr:from>
    <xdr:to>
      <xdr:col>2</xdr:col>
      <xdr:colOff>11811000</xdr:colOff>
      <xdr:row>22</xdr:row>
      <xdr:rowOff>3952751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6BCA84-7BB3-4420-AA37-4BD2D104B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72750" y="49637951"/>
          <a:ext cx="5740400" cy="3495550"/>
        </a:xfrm>
        <a:prstGeom prst="rect">
          <a:avLst/>
        </a:prstGeom>
      </xdr:spPr>
    </xdr:pic>
    <xdr:clientData/>
  </xdr:twoCellAnchor>
  <xdr:oneCellAnchor>
    <xdr:from>
      <xdr:col>2</xdr:col>
      <xdr:colOff>7391400</xdr:colOff>
      <xdr:row>26</xdr:row>
      <xdr:rowOff>304799</xdr:rowOff>
    </xdr:from>
    <xdr:ext cx="2954997" cy="4229101"/>
    <xdr:pic>
      <xdr:nvPicPr>
        <xdr:cNvPr id="5" name="Picture 4">
          <a:extLst>
            <a:ext uri="{FF2B5EF4-FFF2-40B4-BE49-F238E27FC236}">
              <a16:creationId xmlns:a16="http://schemas.microsoft.com/office/drawing/2014/main" id="{E5CE5676-9314-429A-8C47-AC9406E01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93550" y="63487299"/>
          <a:ext cx="2954997" cy="4229101"/>
        </a:xfrm>
        <a:prstGeom prst="rect">
          <a:avLst/>
        </a:prstGeom>
      </xdr:spPr>
    </xdr:pic>
    <xdr:clientData/>
  </xdr:oneCellAnchor>
  <xdr:twoCellAnchor editAs="oneCell">
    <xdr:from>
      <xdr:col>6</xdr:col>
      <xdr:colOff>342900</xdr:colOff>
      <xdr:row>28</xdr:row>
      <xdr:rowOff>685800</xdr:rowOff>
    </xdr:from>
    <xdr:to>
      <xdr:col>26</xdr:col>
      <xdr:colOff>436614</xdr:colOff>
      <xdr:row>29</xdr:row>
      <xdr:rowOff>437748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C3CBCD0-F6E9-46EA-A209-9998C819B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911800" y="71278750"/>
          <a:ext cx="12920714" cy="3219048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1485901</xdr:colOff>
      <xdr:row>28</xdr:row>
      <xdr:rowOff>342901</xdr:rowOff>
    </xdr:from>
    <xdr:to>
      <xdr:col>2</xdr:col>
      <xdr:colOff>3781227</xdr:colOff>
      <xdr:row>28</xdr:row>
      <xdr:rowOff>2933701</xdr:rowOff>
    </xdr:to>
    <xdr:pic>
      <xdr:nvPicPr>
        <xdr:cNvPr id="7" name="Picture 6" descr="A close up of a black wire&#10;&#10;Description automatically generated">
          <a:extLst>
            <a:ext uri="{FF2B5EF4-FFF2-40B4-BE49-F238E27FC236}">
              <a16:creationId xmlns:a16="http://schemas.microsoft.com/office/drawing/2014/main" id="{EEA22B98-B85B-4B60-90DF-537BE4238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988051" y="70935851"/>
          <a:ext cx="2295326" cy="2590800"/>
        </a:xfrm>
        <a:prstGeom prst="rect">
          <a:avLst/>
        </a:prstGeom>
      </xdr:spPr>
    </xdr:pic>
    <xdr:clientData/>
  </xdr:twoCellAnchor>
  <xdr:oneCellAnchor>
    <xdr:from>
      <xdr:col>2</xdr:col>
      <xdr:colOff>3009900</xdr:colOff>
      <xdr:row>32</xdr:row>
      <xdr:rowOff>495300</xdr:rowOff>
    </xdr:from>
    <xdr:ext cx="12285714" cy="3219048"/>
    <xdr:pic>
      <xdr:nvPicPr>
        <xdr:cNvPr id="8" name="Picture 7">
          <a:extLst>
            <a:ext uri="{FF2B5EF4-FFF2-40B4-BE49-F238E27FC236}">
              <a16:creationId xmlns:a16="http://schemas.microsoft.com/office/drawing/2014/main" id="{DA7D8B31-46A2-4C88-B99E-89E9D1193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2050" y="83870800"/>
          <a:ext cx="12285714" cy="3219048"/>
        </a:xfrm>
        <a:prstGeom prst="rect">
          <a:avLst/>
        </a:prstGeom>
      </xdr:spPr>
    </xdr:pic>
    <xdr:clientData/>
  </xdr:oneCellAnchor>
  <xdr:twoCellAnchor editAs="oneCell">
    <xdr:from>
      <xdr:col>2</xdr:col>
      <xdr:colOff>5829300</xdr:colOff>
      <xdr:row>34</xdr:row>
      <xdr:rowOff>495300</xdr:rowOff>
    </xdr:from>
    <xdr:to>
      <xdr:col>2</xdr:col>
      <xdr:colOff>10533185</xdr:colOff>
      <xdr:row>34</xdr:row>
      <xdr:rowOff>3304666</xdr:rowOff>
    </xdr:to>
    <xdr:pic>
      <xdr:nvPicPr>
        <xdr:cNvPr id="9" name="Picture 8" descr="A close-up of a packet&#10;&#10;Description automatically generated">
          <a:extLst>
            <a:ext uri="{FF2B5EF4-FFF2-40B4-BE49-F238E27FC236}">
              <a16:creationId xmlns:a16="http://schemas.microsoft.com/office/drawing/2014/main" id="{FC39E3F1-A6DA-4BAF-BBC6-BB498D640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331450" y="90912950"/>
          <a:ext cx="4703885" cy="280936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38</xdr:row>
      <xdr:rowOff>190500</xdr:rowOff>
    </xdr:from>
    <xdr:to>
      <xdr:col>2</xdr:col>
      <xdr:colOff>16467991</xdr:colOff>
      <xdr:row>38</xdr:row>
      <xdr:rowOff>5089498</xdr:rowOff>
    </xdr:to>
    <xdr:pic>
      <xdr:nvPicPr>
        <xdr:cNvPr id="10" name="Picture 9" descr="A close-up of a label&#10;&#10;Description automatically generated">
          <a:extLst>
            <a:ext uri="{FF2B5EF4-FFF2-40B4-BE49-F238E27FC236}">
              <a16:creationId xmlns:a16="http://schemas.microsoft.com/office/drawing/2014/main" id="{F3F82197-A490-4436-A690-02CE25450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06950" y="102336600"/>
          <a:ext cx="16163191" cy="4898998"/>
        </a:xfrm>
        <a:prstGeom prst="rect">
          <a:avLst/>
        </a:prstGeom>
      </xdr:spPr>
    </xdr:pic>
    <xdr:clientData/>
  </xdr:twoCellAnchor>
  <xdr:twoCellAnchor editAs="oneCell">
    <xdr:from>
      <xdr:col>2</xdr:col>
      <xdr:colOff>3390900</xdr:colOff>
      <xdr:row>17</xdr:row>
      <xdr:rowOff>457200</xdr:rowOff>
    </xdr:from>
    <xdr:to>
      <xdr:col>2</xdr:col>
      <xdr:colOff>11546596</xdr:colOff>
      <xdr:row>18</xdr:row>
      <xdr:rowOff>3810000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530DEE-99D7-445C-8A7E-0E2BC70E1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893050" y="32740600"/>
          <a:ext cx="8155696" cy="7753350"/>
        </a:xfrm>
        <a:prstGeom prst="rect">
          <a:avLst/>
        </a:prstGeom>
      </xdr:spPr>
    </xdr:pic>
    <xdr:clientData/>
  </xdr:twoCellAnchor>
  <xdr:oneCellAnchor>
    <xdr:from>
      <xdr:col>2</xdr:col>
      <xdr:colOff>4419600</xdr:colOff>
      <xdr:row>24</xdr:row>
      <xdr:rowOff>190500</xdr:rowOff>
    </xdr:from>
    <xdr:ext cx="5181600" cy="3962878"/>
    <xdr:pic>
      <xdr:nvPicPr>
        <xdr:cNvPr id="12" name="Picture 11">
          <a:extLst>
            <a:ext uri="{FF2B5EF4-FFF2-40B4-BE49-F238E27FC236}">
              <a16:creationId xmlns:a16="http://schemas.microsoft.com/office/drawing/2014/main" id="{ECD1F70E-54E8-4B54-A2D3-B8EA1162C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9636" r="9747"/>
        <a:stretch/>
      </xdr:blipFill>
      <xdr:spPr>
        <a:xfrm>
          <a:off x="8921750" y="55975250"/>
          <a:ext cx="5181600" cy="3962878"/>
        </a:xfrm>
        <a:prstGeom prst="rect">
          <a:avLst/>
        </a:prstGeom>
      </xdr:spPr>
    </xdr:pic>
    <xdr:clientData/>
  </xdr:oneCellAnchor>
  <xdr:twoCellAnchor>
    <xdr:from>
      <xdr:col>2</xdr:col>
      <xdr:colOff>13804900</xdr:colOff>
      <xdr:row>0</xdr:row>
      <xdr:rowOff>889000</xdr:rowOff>
    </xdr:from>
    <xdr:to>
      <xdr:col>2</xdr:col>
      <xdr:colOff>15976600</xdr:colOff>
      <xdr:row>2</xdr:row>
      <xdr:rowOff>261050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A81249C-A6AF-487E-9080-B7B873EA1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307050" y="889000"/>
          <a:ext cx="2171700" cy="1550100"/>
        </a:xfrm>
        <a:prstGeom prst="rect">
          <a:avLst/>
        </a:prstGeom>
      </xdr:spPr>
    </xdr:pic>
    <xdr:clientData/>
  </xdr:twoCellAnchor>
  <xdr:twoCellAnchor>
    <xdr:from>
      <xdr:col>6</xdr:col>
      <xdr:colOff>393700</xdr:colOff>
      <xdr:row>4</xdr:row>
      <xdr:rowOff>215900</xdr:rowOff>
    </xdr:from>
    <xdr:to>
      <xdr:col>10</xdr:col>
      <xdr:colOff>577525</xdr:colOff>
      <xdr:row>6</xdr:row>
      <xdr:rowOff>495300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9AA78BA-68BE-4A41-8EB2-E99F3898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962600" y="3346450"/>
          <a:ext cx="2749225" cy="2127250"/>
        </a:xfrm>
        <a:prstGeom prst="rect">
          <a:avLst/>
        </a:prstGeom>
      </xdr:spPr>
    </xdr:pic>
    <xdr:clientData/>
  </xdr:twoCellAnchor>
  <xdr:twoCellAnchor editAs="oneCell">
    <xdr:from>
      <xdr:col>2</xdr:col>
      <xdr:colOff>7581900</xdr:colOff>
      <xdr:row>30</xdr:row>
      <xdr:rowOff>495300</xdr:rowOff>
    </xdr:from>
    <xdr:to>
      <xdr:col>2</xdr:col>
      <xdr:colOff>10162852</xdr:colOff>
      <xdr:row>30</xdr:row>
      <xdr:rowOff>3923871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EA6DD-9A48-4705-85B4-B6CA3D173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84050" y="76828650"/>
          <a:ext cx="2580952" cy="34285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37</xdr:row>
      <xdr:rowOff>57150</xdr:rowOff>
    </xdr:from>
    <xdr:to>
      <xdr:col>18</xdr:col>
      <xdr:colOff>267426</xdr:colOff>
      <xdr:row>501</xdr:row>
      <xdr:rowOff>44854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EBC9CD-55D9-4429-8597-32F268AB5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4425" y="869950"/>
          <a:ext cx="5445851" cy="2889654"/>
        </a:xfrm>
        <a:prstGeom prst="rect">
          <a:avLst/>
        </a:prstGeom>
      </xdr:spPr>
    </xdr:pic>
    <xdr:clientData/>
  </xdr:twoCellAnchor>
  <xdr:oneCellAnchor>
    <xdr:from>
      <xdr:col>11</xdr:col>
      <xdr:colOff>66675</xdr:colOff>
      <xdr:row>387</xdr:row>
      <xdr:rowOff>57150</xdr:rowOff>
    </xdr:from>
    <xdr:ext cx="5201376" cy="2965854"/>
    <xdr:pic>
      <xdr:nvPicPr>
        <xdr:cNvPr id="3" name="Picture 2">
          <a:extLst>
            <a:ext uri="{FF2B5EF4-FFF2-40B4-BE49-F238E27FC236}">
              <a16:creationId xmlns:a16="http://schemas.microsoft.com/office/drawing/2014/main" id="{4766642C-8408-45BB-B1B8-3C13C7157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814425" y="3346450"/>
          <a:ext cx="5201376" cy="296585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2M_BASIC%20HOODIE%20MEN'S_ICEBERG%20GREEN.XLSX" TargetMode="External"/><Relationship Id="rId2" Type="http://schemas.microsoft.com/office/2019/04/relationships/externalLinkLongPath" Target="/Merchandising/CUSTOMERS/2%20-%20NEW%20FOLDER%20SYSTEM/CUSTOMERS/HERSCHEL/2025/1%20-%20SAMPLING/1.%20STYLE%20FILE/CUTTING%20DOCKET/SMS+SIZE%20SET/S1/MEN/FLEECE/HOODIE/H06-HD32M_BASIC%20HOODIE%20MEN'S_ICEBERG%20GREEN.XLSX?554ECE29" TargetMode="External"/><Relationship Id="rId1" Type="http://schemas.openxmlformats.org/officeDocument/2006/relationships/externalLinkPath" Target="file:///\\554ECE29\H06-HD32M_BASIC%20HOODIE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HERSCHEL/2-SS24/2-PRODUCTION/2-STYLE-FILE/CUTTING%20DOCKETS/SS24-S4/SINGLE/MEN/&#272;&#195;%20CHUY&#7874;N%20TN/H06-PT12M-POCKET%20TEE%20MEN'S%20white%2025.6.XLSX" TargetMode="External"/><Relationship Id="rId2" Type="http://schemas.microsoft.com/office/2019/04/relationships/externalLinkLongPath" Target="/sites/COMMERCIAL/Shared%20Documents/General/2-CUSTOMER-FOLDER/HERSCHEL/2-SS24/2-PRODUCTION/2-STYLE-FILE/CUTTING%20DOCKETS/SS24-S4/SINGLE/MEN/&#272;&#195;%20CHUY&#7874;N%20TN/H06-PT12M-POCKET%20TEE%20MEN'S%20white%2025.6.XLSX?D4FE92F7" TargetMode="External"/><Relationship Id="rId1" Type="http://schemas.openxmlformats.org/officeDocument/2006/relationships/externalLinkPath" Target="file:///\\D4FE92F7\H06-PT12M-POCKET%20TEE%20MEN'S%20white%2025.6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COMMERCIAL/Shared%20Documents/General/2-CUSTOMER-FOLDER/HERSCHEL/2-SS24/2-PRODUCTION/2-STYLE-FILE/CUTTING%20DOCKETS/SS24-S4/HERSCHEL-SS24%20S4%20TRACKING%20PO%2013.5.xlsx" TargetMode="External"/><Relationship Id="rId1" Type="http://schemas.openxmlformats.org/officeDocument/2006/relationships/externalLinkPath" Target="/sites/COMMERCIAL/Shared%20Documents/General/2-CUSTOMER-FOLDER/HERSCHEL/2-SS24/2-PRODUCTION/2-STYLE-FILE/CUTTING%20DOCKETS/SS24-S4/HERSCHEL-SS24%20S4%20TRACKING%20PO%2013.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1">
          <cell r="B31" t="str">
            <v>CHỈ 40/2 MAY CHÍNH</v>
          </cell>
          <cell r="F31" t="str">
            <v xml:space="preserve">ICEBERG GREEN </v>
          </cell>
        </row>
        <row r="32">
          <cell r="B32" t="str">
            <v>NHÃN DỆT BẰNG VẢI 38MM*71MM 
(NHÃN CHÍNH-PHÂN THEO TỪNG SIZE)
CODE: HSC-ML-0047(MENS)</v>
          </cell>
          <cell r="F32" t="str">
            <v>NỀN TRẮNG CHỮ ĐEN</v>
          </cell>
        </row>
        <row r="33">
          <cell r="F33" t="str">
            <v>NỀN TRẮNG CHỮ ĐEN</v>
          </cell>
        </row>
        <row r="34">
          <cell r="B34" t="str">
            <v>NHÃN HSCO SATIN
CODE: HSC-ML-0002</v>
          </cell>
        </row>
        <row r="35">
          <cell r="B35" t="str">
            <v>NHÃN TRACKING
#240324S1</v>
          </cell>
          <cell r="F35" t="str">
            <v>NỀN TRẮNG CHỮ ĐEN</v>
          </cell>
        </row>
        <row r="43">
          <cell r="B43" t="str">
            <v>ĐẠN BẮN TREO THẺ BÀI</v>
          </cell>
        </row>
        <row r="44">
          <cell r="B44" t="str">
            <v>STICKER BARCODE TẠI THẺ BÀI
KÍCH THƯỚC: 20CMX30CM</v>
          </cell>
        </row>
        <row r="45">
          <cell r="B45" t="str">
            <v>STICKER BARCODE TẠI POLY BAG
KÍCH THƯỚC: 35CMX55CM</v>
          </cell>
        </row>
        <row r="46">
          <cell r="B46" t="str">
            <v>STICKER CARTON CHI TIẾT TỪNG CỬA HÀNG</v>
          </cell>
        </row>
        <row r="47">
          <cell r="B47" t="str">
            <v>POLY BAG LỚN</v>
          </cell>
        </row>
        <row r="48">
          <cell r="B48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 (white)"/>
      <sheetName val="1. CUTTING DOCKET"/>
      <sheetName val="2. TRIM CARD"/>
      <sheetName val="Sheet2"/>
      <sheetName val="L=4%,W=3%"/>
      <sheetName val="UPC STICKER"/>
      <sheetName val="TS gốc"/>
      <sheetName val="MER.QT-04.BM4"/>
    </sheetNames>
    <sheetDataSet>
      <sheetData sheetId="0"/>
      <sheetData sheetId="1">
        <row r="6">
          <cell r="B6" t="str">
            <v xml:space="preserve">JOB NUMBER:  </v>
          </cell>
          <cell r="D6" t="str">
            <v xml:space="preserve">H06  SS24  G2521 </v>
          </cell>
        </row>
        <row r="7">
          <cell r="B7" t="str">
            <v xml:space="preserve">STYLE NUMBER: </v>
          </cell>
          <cell r="D7" t="str">
            <v>H06-PT12M</v>
          </cell>
        </row>
        <row r="8">
          <cell r="B8" t="str">
            <v xml:space="preserve">STYLE NAME : </v>
          </cell>
          <cell r="D8" t="str">
            <v>Pocket Tee Men's</v>
          </cell>
        </row>
        <row r="11">
          <cell r="M11" t="str">
            <v>SINGLE JERSEY 190GSM 100% COTTON</v>
          </cell>
        </row>
        <row r="20">
          <cell r="D20" t="str">
            <v>WHITE</v>
          </cell>
        </row>
        <row r="34">
          <cell r="D34" t="str">
            <v>VẢI CHÍNH, TÚI</v>
          </cell>
          <cell r="E34" t="str">
            <v>WHITE</v>
          </cell>
        </row>
        <row r="35">
          <cell r="E35" t="str">
            <v>WHITE</v>
          </cell>
        </row>
        <row r="41">
          <cell r="F41" t="str">
            <v>WHITE</v>
          </cell>
        </row>
        <row r="43">
          <cell r="B43" t="str">
            <v>NHÃN DỆT BẰNG VẢI 38MM*71MM 
(NHÃN CHÍNH-PHÂN THEO TỪNG SIZE)
CODE: HSC-ML-0047(MENS)</v>
          </cell>
          <cell r="F43" t="str">
            <v>NỀN TRẮNG CHỮ ĐEN</v>
          </cell>
        </row>
        <row r="45">
          <cell r="B45" t="str">
            <v>NHÃN THÀNH PHẦN MAIN 100% COTTON 
KÍCH THƯỚC: 82.2 *20 MM
CODE: CC-041</v>
          </cell>
          <cell r="F45" t="str">
            <v>NỀN TRẮNG CHỮ ĐEN</v>
          </cell>
        </row>
        <row r="47">
          <cell r="B47" t="str">
            <v>NHÃN HSCO SATIN
CODE: HSC-ML-0002</v>
          </cell>
          <cell r="F47" t="str">
            <v>NỀN TRẮNG CHỮ ĐEN</v>
          </cell>
        </row>
        <row r="49">
          <cell r="B49" t="str">
            <v>NHÃN SỐ TRACKING 25*25 mm
CODE: 240724S4</v>
          </cell>
          <cell r="F49" t="str">
            <v>NỀN TRẮNG CHỮ ĐEN</v>
          </cell>
        </row>
        <row r="51">
          <cell r="B51" t="str">
            <v>NHÃN TRANG TRÍ 32*40mm
HSA-10026</v>
          </cell>
          <cell r="F51" t="str">
            <v>NỀN TRẮNG CHỮ ĐEN</v>
          </cell>
        </row>
        <row r="55">
          <cell r="B55" t="str">
            <v>THẺ BÀI BẰNG GIẤY + DÂY TREO + SIZE STICKER</v>
          </cell>
          <cell r="F55" t="str">
            <v>NỀN TRẮNG CHỮ ĐEN</v>
          </cell>
          <cell r="G55" t="str">
            <v>HSC-AP-0301: MEN</v>
          </cell>
        </row>
        <row r="57">
          <cell r="B57" t="str">
            <v>GHIM BĂNG GẮN THẺ BÀI 22MM
CODE: HSA-10026</v>
          </cell>
          <cell r="F57" t="str">
            <v>SILVER</v>
          </cell>
        </row>
        <row r="59">
          <cell r="B59" t="str">
            <v>BAO POLY (NHỎ) HSC-MIS-0347
KÍCH THƯỚC- (33 x 38)cm + 5cm</v>
          </cell>
          <cell r="F59" t="str">
            <v>CLEAR</v>
          </cell>
        </row>
        <row r="61">
          <cell r="B61" t="str">
            <v>UPC STICKER DÁN TRÊN THẺ BÀI+ BAO POLYBAG+ THÙNG CARTON
KÍCH THƯỚC: 34 x 24mm</v>
          </cell>
          <cell r="F61" t="str">
            <v>NỀN TRẮNG CHỮ ĐEN</v>
          </cell>
        </row>
        <row r="63">
          <cell r="B63" t="str">
            <v>GÓI CHỐNG ẨM</v>
          </cell>
          <cell r="F63" t="str">
            <v>CLEAR</v>
          </cell>
        </row>
        <row r="65">
          <cell r="B65" t="str">
            <v>GIẤY CHỐNG ẨM A3</v>
          </cell>
          <cell r="F65" t="str">
            <v>WHITE</v>
          </cell>
        </row>
        <row r="67">
          <cell r="B67" t="str">
            <v>THÙNG CARTON HERSCHEL</v>
          </cell>
          <cell r="F67" t="str">
            <v>NATURAL</v>
          </cell>
        </row>
        <row r="69">
          <cell r="B69" t="str">
            <v>TẤM LÓT THÙNG
1 THÙNG ĐÓNG 2 CÁI: LÓT ĐÁY THÙNG + MIỆNG THÙNG</v>
          </cell>
          <cell r="F69" t="str">
            <v>NATURAL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S24-S2"/>
      <sheetName val="SS24-S1"/>
      <sheetName val="TRACKING (TOTAL)"/>
      <sheetName val="TRACKING (update 23.4)"/>
      <sheetName val="TRACKING (adding"/>
      <sheetName val="PPS-request 31.5"/>
      <sheetName val="THÔNG SỐ PL"/>
      <sheetName val="UNAVLB (2)"/>
      <sheetName val="COMMENT"/>
      <sheetName val="FB"/>
      <sheetName val="PO TRIM+TREATMENT"/>
      <sheetName val="UPC STICKER"/>
      <sheetName val="PACKING"/>
      <sheetName val="Sheet1"/>
    </sheetNames>
    <sheetDataSet>
      <sheetData sheetId="0"/>
      <sheetData sheetId="1"/>
      <sheetData sheetId="2"/>
      <sheetData sheetId="3">
        <row r="3">
          <cell r="B3" t="str">
            <v>SKU</v>
          </cell>
          <cell r="C3" t="str">
            <v xml:space="preserve">UA STYLE # </v>
          </cell>
        </row>
        <row r="4">
          <cell r="B4" t="str">
            <v>50287-01149</v>
          </cell>
          <cell r="C4" t="str">
            <v>H06-CR09M</v>
          </cell>
        </row>
        <row r="5">
          <cell r="B5" t="str">
            <v>50287-06210</v>
          </cell>
          <cell r="C5" t="str">
            <v>H06-CR09M</v>
          </cell>
        </row>
        <row r="6">
          <cell r="B6" t="str">
            <v>50287-06363</v>
          </cell>
          <cell r="C6" t="str">
            <v>H06-CR09M</v>
          </cell>
        </row>
        <row r="7">
          <cell r="B7" t="str">
            <v>50289-01149</v>
          </cell>
          <cell r="C7" t="str">
            <v>H06-HD18M</v>
          </cell>
        </row>
        <row r="8">
          <cell r="B8" t="str">
            <v>50289-06210</v>
          </cell>
          <cell r="C8" t="str">
            <v>H06-HD18M</v>
          </cell>
        </row>
        <row r="9">
          <cell r="B9" t="str">
            <v>50289-06363</v>
          </cell>
          <cell r="C9" t="str">
            <v>H06-HD18M</v>
          </cell>
        </row>
        <row r="10">
          <cell r="B10" t="str">
            <v>50290-01149</v>
          </cell>
          <cell r="C10" t="str">
            <v>H06-HD17M</v>
          </cell>
        </row>
        <row r="11">
          <cell r="B11" t="str">
            <v>50290-06363</v>
          </cell>
          <cell r="C11" t="str">
            <v>H06-HD17M</v>
          </cell>
        </row>
        <row r="12">
          <cell r="B12" t="str">
            <v>50297-00001</v>
          </cell>
          <cell r="C12" t="str">
            <v>H06-CR44W</v>
          </cell>
        </row>
        <row r="13">
          <cell r="B13" t="str">
            <v>50297-06113</v>
          </cell>
          <cell r="C13" t="str">
            <v>H06-CR44W</v>
          </cell>
        </row>
        <row r="14">
          <cell r="B14" t="str">
            <v>50310-00001</v>
          </cell>
          <cell r="C14" t="str">
            <v>H06-HD08W</v>
          </cell>
        </row>
        <row r="15">
          <cell r="B15" t="str">
            <v>50310-06113</v>
          </cell>
          <cell r="C15" t="str">
            <v>H06-HD08W</v>
          </cell>
        </row>
        <row r="16">
          <cell r="B16" t="str">
            <v>50310-05977</v>
          </cell>
          <cell r="C16" t="str">
            <v>H06-HD08W</v>
          </cell>
        </row>
        <row r="17">
          <cell r="B17" t="str">
            <v>50310-06327</v>
          </cell>
          <cell r="C17" t="str">
            <v>H06-HD08W</v>
          </cell>
        </row>
        <row r="18">
          <cell r="B18" t="str">
            <v>50310-06352</v>
          </cell>
          <cell r="C18" t="str">
            <v>H06-HD09W</v>
          </cell>
        </row>
        <row r="19">
          <cell r="B19" t="str">
            <v>50292-00001</v>
          </cell>
          <cell r="C19" t="str">
            <v>H06-PA07M</v>
          </cell>
        </row>
        <row r="20">
          <cell r="B20" t="str">
            <v>50292-06113</v>
          </cell>
          <cell r="C20" t="str">
            <v>H06-PA07M</v>
          </cell>
        </row>
        <row r="21">
          <cell r="B21" t="str">
            <v>50292-06363</v>
          </cell>
          <cell r="C21" t="str">
            <v>H06-PA07M</v>
          </cell>
        </row>
        <row r="22">
          <cell r="B22" t="str">
            <v>50410-00032</v>
          </cell>
          <cell r="C22" t="str">
            <v>H06-PA09M</v>
          </cell>
        </row>
        <row r="23">
          <cell r="B23" t="str">
            <v>50298-00001</v>
          </cell>
          <cell r="C23" t="str">
            <v>H06-PA08W</v>
          </cell>
        </row>
        <row r="24">
          <cell r="B24" t="str">
            <v>50298-06113</v>
          </cell>
          <cell r="C24" t="str">
            <v>H06-PA08W</v>
          </cell>
        </row>
        <row r="25">
          <cell r="B25" t="str">
            <v>50298-06327</v>
          </cell>
          <cell r="C25" t="str">
            <v>H06-PA08W</v>
          </cell>
        </row>
        <row r="26">
          <cell r="B26" t="str">
            <v>50298-06352</v>
          </cell>
          <cell r="C26" t="str">
            <v>H06-PA09W</v>
          </cell>
        </row>
        <row r="27">
          <cell r="B27" t="str">
            <v>50291-00001</v>
          </cell>
          <cell r="C27" t="str">
            <v>H06-SP04M</v>
          </cell>
        </row>
        <row r="28">
          <cell r="B28" t="str">
            <v>50411-00032</v>
          </cell>
          <cell r="C28" t="str">
            <v>H06-SP10M</v>
          </cell>
        </row>
        <row r="29">
          <cell r="B29" t="str">
            <v>50386-00001</v>
          </cell>
          <cell r="C29" t="str">
            <v>H06-CR06M</v>
          </cell>
        </row>
        <row r="30">
          <cell r="B30" t="str">
            <v>50386-04281</v>
          </cell>
          <cell r="C30" t="str">
            <v>H06-CR06M</v>
          </cell>
        </row>
        <row r="31">
          <cell r="B31" t="str">
            <v>50401-00001</v>
          </cell>
          <cell r="C31" t="str">
            <v>H06-CR10W</v>
          </cell>
        </row>
        <row r="32">
          <cell r="B32" t="str">
            <v>50401-05977</v>
          </cell>
          <cell r="C32" t="str">
            <v>H06-CR10W</v>
          </cell>
        </row>
        <row r="33">
          <cell r="B33" t="str">
            <v>50394-00001</v>
          </cell>
          <cell r="C33" t="str">
            <v>H06-PA05M</v>
          </cell>
        </row>
        <row r="34">
          <cell r="B34" t="str">
            <v>50394-04281</v>
          </cell>
          <cell r="C34" t="str">
            <v>H06-PA05M</v>
          </cell>
        </row>
        <row r="35">
          <cell r="B35" t="str">
            <v>50405-00001</v>
          </cell>
          <cell r="C35" t="str">
            <v>H06-PA06W</v>
          </cell>
        </row>
        <row r="36">
          <cell r="B36" t="str">
            <v>50405-05977</v>
          </cell>
          <cell r="C36" t="str">
            <v>H06-PA06W</v>
          </cell>
        </row>
        <row r="37">
          <cell r="B37" t="str">
            <v>50331-06213</v>
          </cell>
          <cell r="C37" t="str">
            <v>H06-HD46M</v>
          </cell>
        </row>
        <row r="38">
          <cell r="B38" t="str">
            <v>50331-06299</v>
          </cell>
          <cell r="C38" t="str">
            <v>H06-HD46M</v>
          </cell>
        </row>
        <row r="39">
          <cell r="B39" t="str">
            <v>50387-00001</v>
          </cell>
          <cell r="C39" t="str">
            <v>H06-CR08M</v>
          </cell>
        </row>
        <row r="40">
          <cell r="B40" t="str">
            <v>50387-05977</v>
          </cell>
          <cell r="C40" t="str">
            <v>H06-CR08M</v>
          </cell>
        </row>
        <row r="41">
          <cell r="B41" t="str">
            <v>50400-05977</v>
          </cell>
          <cell r="C41" t="str">
            <v>H06-CR11W</v>
          </cell>
        </row>
        <row r="42">
          <cell r="B42" t="str">
            <v>50389-00001</v>
          </cell>
          <cell r="C42" t="str">
            <v>H06-CG01M-DYE</v>
          </cell>
        </row>
        <row r="43">
          <cell r="B43" t="str">
            <v>50389-06328</v>
          </cell>
          <cell r="C43" t="str">
            <v>H06-CG01M-DYE</v>
          </cell>
        </row>
        <row r="44">
          <cell r="B44" t="str">
            <v>50402-00001</v>
          </cell>
          <cell r="C44" t="str">
            <v>H06-CG01W-DYE</v>
          </cell>
        </row>
        <row r="45">
          <cell r="B45" t="str">
            <v>50402-06067</v>
          </cell>
          <cell r="C45" t="str">
            <v>H06-CG01W-DYE</v>
          </cell>
        </row>
        <row r="46">
          <cell r="B46" t="str">
            <v>50324-00001</v>
          </cell>
          <cell r="C46" t="str">
            <v>H06-CR10M-DYE</v>
          </cell>
        </row>
        <row r="47">
          <cell r="B47" t="str">
            <v>50348-06067</v>
          </cell>
          <cell r="C47" t="str">
            <v>H06-CR13W-DYE</v>
          </cell>
        </row>
        <row r="48">
          <cell r="B48" t="str">
            <v>50348-06328</v>
          </cell>
          <cell r="C48" t="str">
            <v>H06-CR13W-DYE</v>
          </cell>
        </row>
        <row r="49">
          <cell r="B49" t="str">
            <v>50326-00001</v>
          </cell>
          <cell r="C49" t="str">
            <v>H06-HD16M-DYE</v>
          </cell>
        </row>
        <row r="50">
          <cell r="B50" t="str">
            <v>50326-06067</v>
          </cell>
          <cell r="C50" t="str">
            <v>H06-HD16M-DYE</v>
          </cell>
        </row>
        <row r="51">
          <cell r="B51" t="str">
            <v>50326-06328</v>
          </cell>
          <cell r="C51" t="str">
            <v>H06-HD16M-DYE</v>
          </cell>
        </row>
        <row r="52">
          <cell r="B52" t="str">
            <v>50311-06067</v>
          </cell>
          <cell r="C52" t="str">
            <v>H06-HD10W-DYE</v>
          </cell>
        </row>
        <row r="53">
          <cell r="B53" t="str">
            <v>50333-06328</v>
          </cell>
          <cell r="C53" t="str">
            <v>H06-PA08M-DYE</v>
          </cell>
        </row>
        <row r="54">
          <cell r="B54" t="str">
            <v>50342-06067</v>
          </cell>
          <cell r="C54" t="str">
            <v>H06-PA10W-DYE</v>
          </cell>
        </row>
        <row r="55">
          <cell r="B55" t="str">
            <v>50342-06328</v>
          </cell>
          <cell r="C55" t="str">
            <v>H06-PA10W-DYE</v>
          </cell>
        </row>
        <row r="56">
          <cell r="B56" t="str">
            <v>50392-00032</v>
          </cell>
          <cell r="C56" t="str">
            <v>H06-HD15M</v>
          </cell>
        </row>
        <row r="57">
          <cell r="B57" t="str">
            <v>50392-00001</v>
          </cell>
          <cell r="C57" t="str">
            <v>H06-HD16M</v>
          </cell>
        </row>
        <row r="58">
          <cell r="B58" t="str">
            <v>50391-01013</v>
          </cell>
          <cell r="C58" t="str">
            <v>H06-HD14M</v>
          </cell>
        </row>
        <row r="59">
          <cell r="B59" t="str">
            <v>50391-05864</v>
          </cell>
          <cell r="C59" t="str">
            <v>H06-HD14M</v>
          </cell>
        </row>
        <row r="60">
          <cell r="B60" t="str">
            <v>50423-06327</v>
          </cell>
          <cell r="C60" t="str">
            <v>H06-JK06W</v>
          </cell>
        </row>
        <row r="61">
          <cell r="B61" t="str">
            <v>50284-06210</v>
          </cell>
          <cell r="C61" t="str">
            <v>H06-LS14M</v>
          </cell>
        </row>
        <row r="62">
          <cell r="B62" t="str">
            <v>50313-01149</v>
          </cell>
          <cell r="C62" t="str">
            <v>H06-LS05W</v>
          </cell>
        </row>
        <row r="63">
          <cell r="B63" t="str">
            <v>50313-06327</v>
          </cell>
          <cell r="C63" t="str">
            <v>H06-LS05W</v>
          </cell>
        </row>
        <row r="64">
          <cell r="B64" t="str">
            <v>50279-01588</v>
          </cell>
          <cell r="C64" t="str">
            <v>H06-ST29M</v>
          </cell>
        </row>
        <row r="65">
          <cell r="B65" t="str">
            <v>50279-06363</v>
          </cell>
          <cell r="C65" t="str">
            <v>H06-ST29M</v>
          </cell>
        </row>
        <row r="66">
          <cell r="B66" t="str">
            <v>50384-00001</v>
          </cell>
          <cell r="C66" t="str">
            <v>H06-LS12M</v>
          </cell>
        </row>
        <row r="67">
          <cell r="B67" t="str">
            <v>50382-00001</v>
          </cell>
          <cell r="C67" t="str">
            <v>H06-ST26M</v>
          </cell>
        </row>
        <row r="68">
          <cell r="B68" t="str">
            <v>50382-06363</v>
          </cell>
          <cell r="C68" t="str">
            <v>H06-ST26M</v>
          </cell>
        </row>
        <row r="69">
          <cell r="B69" t="str">
            <v>50397-00001</v>
          </cell>
          <cell r="C69" t="str">
            <v>H06-ST19W</v>
          </cell>
        </row>
        <row r="70">
          <cell r="B70" t="str">
            <v>50383-06531</v>
          </cell>
          <cell r="C70" t="str">
            <v>H06-ST27M</v>
          </cell>
        </row>
        <row r="71">
          <cell r="B71" t="str">
            <v>50398-00001</v>
          </cell>
          <cell r="C71" t="str">
            <v>H06-ST20W</v>
          </cell>
        </row>
        <row r="72">
          <cell r="B72" t="str">
            <v>50316-06067</v>
          </cell>
          <cell r="C72" t="str">
            <v>H06-ST32M-DYE</v>
          </cell>
        </row>
        <row r="73">
          <cell r="B73" t="str">
            <v>50316-06328</v>
          </cell>
          <cell r="C73" t="str">
            <v>H06-ST32M-DYE</v>
          </cell>
        </row>
        <row r="74">
          <cell r="B74" t="str">
            <v>50334-06067</v>
          </cell>
          <cell r="C74" t="str">
            <v>H06-ST22W-DYE</v>
          </cell>
        </row>
        <row r="75">
          <cell r="B75" t="str">
            <v>50334-06328</v>
          </cell>
          <cell r="C75" t="str">
            <v>H06-ST22W-DYE</v>
          </cell>
        </row>
        <row r="76">
          <cell r="B76" t="str">
            <v>50322-06067</v>
          </cell>
          <cell r="C76" t="str">
            <v>H06-LS15M-DYE</v>
          </cell>
        </row>
        <row r="77">
          <cell r="B77" t="str">
            <v>50322-06328</v>
          </cell>
          <cell r="C77" t="str">
            <v>H06-LS15M-DYE</v>
          </cell>
        </row>
        <row r="78">
          <cell r="B78" t="str">
            <v>50321-06328</v>
          </cell>
          <cell r="C78" t="str">
            <v>H06-PT07M-DYE</v>
          </cell>
        </row>
        <row r="79">
          <cell r="B79" t="str">
            <v>50283-01588</v>
          </cell>
          <cell r="C79" t="str">
            <v>H06-PT12M</v>
          </cell>
        </row>
        <row r="80">
          <cell r="B80" t="str">
            <v>50283-01926</v>
          </cell>
          <cell r="C80" t="str">
            <v>H06-PT12M</v>
          </cell>
        </row>
        <row r="81">
          <cell r="B81" t="str">
            <v>50280-01013</v>
          </cell>
          <cell r="C81" t="str">
            <v>H06-ST31M</v>
          </cell>
        </row>
        <row r="82">
          <cell r="B82" t="str">
            <v>50381-00001</v>
          </cell>
          <cell r="C82" t="str">
            <v>H06-ST25M</v>
          </cell>
        </row>
        <row r="83">
          <cell r="B83" t="str">
            <v>50381-05977</v>
          </cell>
          <cell r="C83" t="str">
            <v>H06-ST25M</v>
          </cell>
        </row>
        <row r="84">
          <cell r="B84" t="str">
            <v>50380-06363</v>
          </cell>
          <cell r="C84" t="str">
            <v>H06-ST24M</v>
          </cell>
        </row>
        <row r="85">
          <cell r="B85" t="str">
            <v>50396-06327</v>
          </cell>
          <cell r="C85" t="str">
            <v>H06-ST18W</v>
          </cell>
        </row>
        <row r="86">
          <cell r="B86" t="str">
            <v>50524-00001</v>
          </cell>
          <cell r="C86" t="str">
            <v>H06-LS19M</v>
          </cell>
        </row>
        <row r="87">
          <cell r="B87" t="str">
            <v>50524-02945</v>
          </cell>
          <cell r="C87" t="str">
            <v>H06-LS19M</v>
          </cell>
        </row>
        <row r="88">
          <cell r="B88" t="str">
            <v>50525-00001</v>
          </cell>
          <cell r="C88" t="str">
            <v>H06-LS20W</v>
          </cell>
        </row>
        <row r="89">
          <cell r="B89" t="str">
            <v>50525-02945</v>
          </cell>
          <cell r="C89" t="str">
            <v>H06-LS20W</v>
          </cell>
        </row>
        <row r="90">
          <cell r="B90" t="str">
            <v>50526-06113</v>
          </cell>
          <cell r="C90" t="str">
            <v>H06-CR33M</v>
          </cell>
        </row>
        <row r="91">
          <cell r="B91" t="str">
            <v>50526-00001</v>
          </cell>
          <cell r="C91" t="str">
            <v>H06-CR33M</v>
          </cell>
        </row>
        <row r="92">
          <cell r="B92" t="str">
            <v>50534-06113</v>
          </cell>
          <cell r="C92" t="str">
            <v>H06-JK02M</v>
          </cell>
        </row>
        <row r="93">
          <cell r="B93" t="str">
            <v>50534-00001</v>
          </cell>
          <cell r="C93" t="str">
            <v>H06-JK02M</v>
          </cell>
        </row>
        <row r="94">
          <cell r="B94" t="str">
            <v>50533-06113</v>
          </cell>
          <cell r="C94" t="str">
            <v>H06-JK03W</v>
          </cell>
        </row>
        <row r="95">
          <cell r="B95" t="str">
            <v>50533-00001</v>
          </cell>
          <cell r="C95" t="str">
            <v>H06-JK03W</v>
          </cell>
        </row>
        <row r="96">
          <cell r="B96" t="str">
            <v>50531-06113</v>
          </cell>
          <cell r="C96" t="str">
            <v>H06-PA20M</v>
          </cell>
        </row>
        <row r="97">
          <cell r="B97" t="str">
            <v>50531-00001</v>
          </cell>
          <cell r="C97" t="str">
            <v>H06-PA20M</v>
          </cell>
        </row>
        <row r="98">
          <cell r="B98" t="str">
            <v>50532-06113</v>
          </cell>
          <cell r="C98" t="str">
            <v>H06-PA21W</v>
          </cell>
        </row>
        <row r="99">
          <cell r="B99" t="str">
            <v>50532-00001</v>
          </cell>
          <cell r="C99" t="str">
            <v>H06-PA21W</v>
          </cell>
        </row>
        <row r="100">
          <cell r="B100" t="str">
            <v>50535-02945</v>
          </cell>
          <cell r="C100" t="str">
            <v>H06-GILET01M</v>
          </cell>
        </row>
        <row r="101">
          <cell r="B101" t="str">
            <v>50535-00001</v>
          </cell>
          <cell r="C101" t="str">
            <v>H06-GILET01M</v>
          </cell>
        </row>
        <row r="102">
          <cell r="B102" t="str">
            <v>50536-02945</v>
          </cell>
          <cell r="C102" t="str">
            <v>H06-JK04M</v>
          </cell>
        </row>
        <row r="103">
          <cell r="B103" t="str">
            <v>50536-00001</v>
          </cell>
          <cell r="C103" t="str">
            <v>H06-JK04M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Q105"/>
  <sheetViews>
    <sheetView view="pageBreakPreview" zoomScale="40" zoomScaleNormal="10" zoomScaleSheetLayoutView="40" zoomScalePageLayoutView="25" workbookViewId="0">
      <selection activeCell="W6" sqref="W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5.36328125" style="49" customWidth="1"/>
    <col min="4" max="4" width="30" style="49" customWidth="1"/>
    <col min="5" max="5" width="26.36328125" style="49" customWidth="1"/>
    <col min="6" max="6" width="22.54296875" style="49" customWidth="1"/>
    <col min="7" max="7" width="20" style="50" customWidth="1"/>
    <col min="8" max="8" width="20" style="49" customWidth="1"/>
    <col min="9" max="9" width="20.45312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25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71" t="s">
        <v>73</v>
      </c>
      <c r="O1" s="371" t="s">
        <v>73</v>
      </c>
      <c r="P1" s="372" t="s">
        <v>74</v>
      </c>
      <c r="Q1" s="372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71" t="s">
        <v>75</v>
      </c>
      <c r="O2" s="371" t="s">
        <v>75</v>
      </c>
      <c r="P2" s="373" t="s">
        <v>76</v>
      </c>
      <c r="Q2" s="373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371" t="s">
        <v>77</v>
      </c>
      <c r="O3" s="371" t="s">
        <v>77</v>
      </c>
      <c r="P3" s="374" t="s">
        <v>79</v>
      </c>
      <c r="Q3" s="372"/>
    </row>
    <row r="4" spans="1:17" s="2" customFormat="1" ht="44.5" customHeight="1" thickBot="1">
      <c r="B4" s="3" t="s">
        <v>267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376" t="s">
        <v>315</v>
      </c>
      <c r="H5" s="377"/>
      <c r="I5" s="377"/>
      <c r="J5" s="377"/>
      <c r="K5" s="377"/>
      <c r="L5" s="377"/>
      <c r="M5" s="378"/>
    </row>
    <row r="6" spans="1:17" s="7" customFormat="1" ht="49" customHeight="1">
      <c r="B6" s="8" t="s">
        <v>43</v>
      </c>
      <c r="C6" s="8"/>
      <c r="D6" s="9" t="s">
        <v>264</v>
      </c>
      <c r="E6" s="11"/>
      <c r="F6" s="8"/>
      <c r="G6" s="379"/>
      <c r="H6" s="380"/>
      <c r="I6" s="380"/>
      <c r="J6" s="380"/>
      <c r="K6" s="380"/>
      <c r="L6" s="380"/>
      <c r="M6" s="381"/>
      <c r="N6" s="10"/>
      <c r="O6" s="10"/>
      <c r="P6" s="10"/>
      <c r="Q6" s="10"/>
    </row>
    <row r="7" spans="1:17" s="7" customFormat="1" ht="45.5" customHeight="1">
      <c r="B7" s="8" t="s">
        <v>44</v>
      </c>
      <c r="C7" s="8"/>
      <c r="D7" s="9" t="s">
        <v>316</v>
      </c>
      <c r="E7" s="9"/>
      <c r="F7" s="8"/>
      <c r="G7" s="379"/>
      <c r="H7" s="380"/>
      <c r="I7" s="380"/>
      <c r="J7" s="380"/>
      <c r="K7" s="380"/>
      <c r="L7" s="380"/>
      <c r="M7" s="381"/>
      <c r="N7" s="10"/>
      <c r="O7" s="10"/>
      <c r="P7" s="10"/>
      <c r="Q7" s="10"/>
    </row>
    <row r="8" spans="1:17" s="7" customFormat="1" ht="39" customHeight="1" thickBot="1">
      <c r="B8" s="8" t="s">
        <v>45</v>
      </c>
      <c r="C8" s="8"/>
      <c r="D8" s="375" t="s">
        <v>317</v>
      </c>
      <c r="E8" s="375"/>
      <c r="F8" s="375"/>
      <c r="G8" s="382"/>
      <c r="H8" s="383"/>
      <c r="I8" s="383"/>
      <c r="J8" s="383"/>
      <c r="K8" s="383"/>
      <c r="L8" s="383"/>
      <c r="M8" s="384"/>
      <c r="N8" s="10"/>
      <c r="O8" s="10"/>
      <c r="P8" s="10"/>
      <c r="Q8" s="10"/>
    </row>
    <row r="9" spans="1:17" s="12" customFormat="1" ht="39.5" customHeight="1">
      <c r="B9" s="13" t="s">
        <v>1</v>
      </c>
      <c r="C9" s="13"/>
      <c r="D9" s="153" t="s">
        <v>268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37" customHeight="1">
      <c r="B10" s="17" t="s">
        <v>2</v>
      </c>
      <c r="C10" s="17"/>
      <c r="D10" s="152" t="s">
        <v>184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269</v>
      </c>
      <c r="N10" s="21"/>
      <c r="O10" s="21"/>
      <c r="P10" s="21"/>
      <c r="Q10" s="21"/>
    </row>
    <row r="11" spans="1:17" s="12" customFormat="1" ht="68.5" customHeight="1">
      <c r="B11" s="20" t="s">
        <v>3</v>
      </c>
      <c r="C11" s="20"/>
      <c r="D11" s="387">
        <v>45243</v>
      </c>
      <c r="E11" s="388"/>
      <c r="F11" s="388"/>
      <c r="G11" s="22"/>
      <c r="H11" s="23"/>
      <c r="I11" s="20"/>
      <c r="J11" s="204" t="s">
        <v>4</v>
      </c>
      <c r="K11" s="20"/>
      <c r="L11" s="205"/>
      <c r="M11" s="385" t="s">
        <v>218</v>
      </c>
      <c r="N11" s="385"/>
      <c r="O11" s="385"/>
      <c r="P11" s="385"/>
      <c r="Q11" s="385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38.5" customHeight="1">
      <c r="B13" s="389"/>
      <c r="C13" s="389"/>
      <c r="D13" s="389"/>
      <c r="E13" s="389"/>
      <c r="F13" s="389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38.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219</v>
      </c>
      <c r="N14" s="21"/>
      <c r="O14" s="21"/>
      <c r="P14" s="21"/>
      <c r="Q14" s="21"/>
    </row>
    <row r="15" spans="1:17" s="12" customFormat="1" ht="41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3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80"/>
      <c r="Q17" s="281" t="s">
        <v>11</v>
      </c>
    </row>
    <row r="18" spans="1:17" s="219" customFormat="1" ht="98" customHeight="1">
      <c r="B18" s="220" t="s">
        <v>12</v>
      </c>
      <c r="C18" s="270"/>
      <c r="D18" s="276" t="s">
        <v>318</v>
      </c>
      <c r="E18" s="221"/>
      <c r="F18" s="222">
        <v>0</v>
      </c>
      <c r="G18" s="222">
        <v>0</v>
      </c>
      <c r="H18" s="222">
        <v>34</v>
      </c>
      <c r="I18" s="222">
        <v>1</v>
      </c>
      <c r="J18" s="222">
        <v>0</v>
      </c>
      <c r="K18" s="222">
        <v>0</v>
      </c>
      <c r="L18" s="222"/>
      <c r="M18" s="222"/>
      <c r="N18" s="222"/>
      <c r="O18" s="222"/>
      <c r="P18" s="222"/>
      <c r="Q18" s="223">
        <f>SUM(E18:P18)</f>
        <v>35</v>
      </c>
    </row>
    <row r="19" spans="1:17" s="219" customFormat="1" ht="95.5" customHeight="1">
      <c r="B19" s="220" t="s">
        <v>63</v>
      </c>
      <c r="C19" s="270"/>
      <c r="D19" s="277" t="str">
        <f>+D18</f>
        <v>HEATHER GREY</v>
      </c>
      <c r="E19" s="221"/>
      <c r="F19" s="222">
        <v>0</v>
      </c>
      <c r="G19" s="222">
        <v>0</v>
      </c>
      <c r="H19" s="222">
        <v>4</v>
      </c>
      <c r="I19" s="222">
        <v>1</v>
      </c>
      <c r="J19" s="222">
        <v>0</v>
      </c>
      <c r="K19" s="222">
        <v>0</v>
      </c>
      <c r="L19" s="224"/>
      <c r="M19" s="224"/>
      <c r="N19" s="224"/>
      <c r="O19" s="224"/>
      <c r="P19" s="224"/>
      <c r="Q19" s="223">
        <f>SUM(E19:P19)</f>
        <v>5</v>
      </c>
    </row>
    <row r="20" spans="1:17" s="229" customFormat="1" ht="94" customHeight="1">
      <c r="B20" s="225" t="s">
        <v>13</v>
      </c>
      <c r="C20" s="271"/>
      <c r="D20" s="278" t="str">
        <f>+D19</f>
        <v>HEATHER GREY</v>
      </c>
      <c r="E20" s="226"/>
      <c r="F20" s="227">
        <f>SUM(F18:F19)</f>
        <v>0</v>
      </c>
      <c r="G20" s="227">
        <f t="shared" ref="G20:K20" si="0">SUM(G18:G19)</f>
        <v>0</v>
      </c>
      <c r="H20" s="227">
        <f t="shared" si="0"/>
        <v>38</v>
      </c>
      <c r="I20" s="227">
        <f t="shared" si="0"/>
        <v>2</v>
      </c>
      <c r="J20" s="227">
        <f t="shared" si="0"/>
        <v>0</v>
      </c>
      <c r="K20" s="227">
        <f t="shared" si="0"/>
        <v>0</v>
      </c>
      <c r="L20" s="228"/>
      <c r="M20" s="227"/>
      <c r="N20" s="227"/>
      <c r="O20" s="227"/>
      <c r="P20" s="227"/>
      <c r="Q20" s="227">
        <f>SUM(Q18:Q19)</f>
        <v>40</v>
      </c>
    </row>
    <row r="21" spans="1:17" s="219" customFormat="1" ht="24.5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60" customHeight="1">
      <c r="B22" s="235" t="s">
        <v>121</v>
      </c>
      <c r="C22" s="236"/>
      <c r="D22" s="235"/>
      <c r="E22" s="237"/>
      <c r="F22" s="238">
        <f t="shared" ref="F22:K22" si="1">F20</f>
        <v>0</v>
      </c>
      <c r="G22" s="238">
        <f t="shared" si="1"/>
        <v>0</v>
      </c>
      <c r="H22" s="238">
        <f t="shared" si="1"/>
        <v>38</v>
      </c>
      <c r="I22" s="238">
        <f t="shared" si="1"/>
        <v>2</v>
      </c>
      <c r="J22" s="238">
        <f t="shared" si="1"/>
        <v>0</v>
      </c>
      <c r="K22" s="238">
        <f t="shared" si="1"/>
        <v>0</v>
      </c>
      <c r="L22" s="238"/>
      <c r="M22" s="238"/>
      <c r="N22" s="238"/>
      <c r="O22" s="238"/>
      <c r="P22" s="238"/>
      <c r="Q22" s="238">
        <f>Q20</f>
        <v>40</v>
      </c>
    </row>
    <row r="23" spans="1:17" s="105" customFormat="1" ht="20.25" customHeight="1">
      <c r="B23" s="106"/>
      <c r="C23" s="107"/>
      <c r="D23" s="386" t="s">
        <v>185</v>
      </c>
      <c r="E23" s="386"/>
      <c r="F23" s="386"/>
      <c r="G23" s="386"/>
      <c r="H23" s="386"/>
      <c r="I23" s="386"/>
      <c r="J23" s="386"/>
      <c r="K23" s="386"/>
      <c r="L23" s="386"/>
      <c r="M23" s="386"/>
      <c r="N23" s="386"/>
      <c r="O23" s="386"/>
      <c r="P23" s="386"/>
      <c r="Q23" s="386"/>
    </row>
    <row r="24" spans="1:17" s="1" customFormat="1" ht="45" customHeight="1">
      <c r="B24" s="285" t="s">
        <v>14</v>
      </c>
      <c r="C24" s="32"/>
      <c r="D24" s="386"/>
      <c r="E24" s="386"/>
      <c r="F24" s="386"/>
      <c r="G24" s="386"/>
      <c r="H24" s="386"/>
      <c r="I24" s="386"/>
      <c r="J24" s="386"/>
      <c r="K24" s="386"/>
      <c r="L24" s="386"/>
      <c r="M24" s="386"/>
      <c r="N24" s="386"/>
      <c r="O24" s="386"/>
      <c r="P24" s="386"/>
      <c r="Q24" s="386"/>
    </row>
    <row r="25" spans="1:17" s="33" customFormat="1" ht="120">
      <c r="A25" s="370" t="s">
        <v>15</v>
      </c>
      <c r="B25" s="370"/>
      <c r="C25" s="370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69" t="s">
        <v>51</v>
      </c>
      <c r="O25" s="369"/>
      <c r="P25" s="369"/>
      <c r="Q25" s="369"/>
    </row>
    <row r="26" spans="1:17" s="43" customFormat="1" ht="60.5" customHeight="1">
      <c r="A26" s="390" t="str">
        <f>$D$18</f>
        <v>HEATHER GREY</v>
      </c>
      <c r="B26" s="390"/>
      <c r="C26" s="390"/>
      <c r="D26" s="390"/>
      <c r="E26" s="390"/>
      <c r="F26" s="390"/>
      <c r="G26" s="390"/>
      <c r="H26" s="390"/>
      <c r="I26" s="390"/>
      <c r="J26" s="390"/>
      <c r="K26" s="390"/>
      <c r="L26" s="390"/>
      <c r="M26" s="390"/>
      <c r="N26" s="390"/>
      <c r="O26" s="390"/>
      <c r="P26" s="390"/>
      <c r="Q26" s="390"/>
    </row>
    <row r="27" spans="1:17" s="2" customFormat="1" ht="144.5" customHeight="1">
      <c r="A27" s="262">
        <v>1</v>
      </c>
      <c r="B27" s="391" t="s">
        <v>428</v>
      </c>
      <c r="C27" s="391"/>
      <c r="D27" s="263" t="s">
        <v>220</v>
      </c>
      <c r="E27" s="263" t="str">
        <f>$D$18</f>
        <v>HEATHER GREY</v>
      </c>
      <c r="F27" s="262" t="s">
        <v>10</v>
      </c>
      <c r="G27" s="264">
        <f>$Q$20</f>
        <v>40</v>
      </c>
      <c r="H27" s="265">
        <v>0.8</v>
      </c>
      <c r="I27" s="266">
        <f>H27*G27</f>
        <v>32</v>
      </c>
      <c r="J27" s="267">
        <f>(I27*0.6%+(I27/50)*0.5)*0</f>
        <v>0</v>
      </c>
      <c r="K27" s="267">
        <v>2</v>
      </c>
      <c r="L27" s="267">
        <v>0</v>
      </c>
      <c r="M27" s="268">
        <f>ROUNDUP(SUM(I27:L27),0)</f>
        <v>34</v>
      </c>
      <c r="N27" s="392" t="s">
        <v>313</v>
      </c>
      <c r="O27" s="393"/>
      <c r="P27" s="393"/>
      <c r="Q27" s="394"/>
    </row>
    <row r="28" spans="1:17" s="2" customFormat="1" ht="143.5" customHeight="1">
      <c r="A28" s="262">
        <v>2</v>
      </c>
      <c r="B28" s="391" t="s">
        <v>429</v>
      </c>
      <c r="C28" s="391"/>
      <c r="D28" s="263" t="s">
        <v>214</v>
      </c>
      <c r="E28" s="263" t="str">
        <f>$D$18</f>
        <v>HEATHER GREY</v>
      </c>
      <c r="F28" s="262" t="s">
        <v>10</v>
      </c>
      <c r="G28" s="264">
        <f>$Q$20</f>
        <v>40</v>
      </c>
      <c r="H28" s="265">
        <v>0.02</v>
      </c>
      <c r="I28" s="266">
        <f>H28*G28</f>
        <v>0.8</v>
      </c>
      <c r="J28" s="267">
        <f>(I28*1%+(I28/50)*0.5)</f>
        <v>1.6E-2</v>
      </c>
      <c r="K28" s="267">
        <v>0</v>
      </c>
      <c r="L28" s="267">
        <v>0</v>
      </c>
      <c r="M28" s="268">
        <f>ROUNDUP(SUM(I28:L28),0)</f>
        <v>1</v>
      </c>
      <c r="N28" s="392" t="s">
        <v>314</v>
      </c>
      <c r="O28" s="393"/>
      <c r="P28" s="393"/>
      <c r="Q28" s="394"/>
    </row>
    <row r="29" spans="1:17" s="34" customFormat="1" ht="37" customHeight="1" thickBot="1">
      <c r="B29" s="75" t="s">
        <v>21</v>
      </c>
      <c r="C29" s="35"/>
      <c r="D29" s="35"/>
      <c r="E29" s="35"/>
      <c r="G29" s="36"/>
      <c r="Q29" s="37"/>
    </row>
    <row r="30" spans="1:17" s="51" customFormat="1" ht="70.5" customHeight="1">
      <c r="A30" s="329" t="s">
        <v>22</v>
      </c>
      <c r="B30" s="330"/>
      <c r="C30" s="330"/>
      <c r="D30" s="330"/>
      <c r="E30" s="331"/>
      <c r="F30" s="272" t="s">
        <v>47</v>
      </c>
      <c r="G30" s="272" t="s">
        <v>23</v>
      </c>
      <c r="H30" s="332" t="s">
        <v>42</v>
      </c>
      <c r="I30" s="333"/>
      <c r="J30" s="274" t="s">
        <v>18</v>
      </c>
      <c r="K30" s="272" t="s">
        <v>48</v>
      </c>
      <c r="L30" s="272" t="s">
        <v>24</v>
      </c>
      <c r="M30" s="273" t="s">
        <v>25</v>
      </c>
      <c r="N30" s="273" t="s">
        <v>26</v>
      </c>
      <c r="O30" s="273" t="s">
        <v>27</v>
      </c>
      <c r="P30" s="334" t="s">
        <v>28</v>
      </c>
      <c r="Q30" s="335"/>
    </row>
    <row r="31" spans="1:17" s="12" customFormat="1" ht="75" customHeight="1">
      <c r="A31" s="210">
        <v>1</v>
      </c>
      <c r="B31" s="337" t="s">
        <v>212</v>
      </c>
      <c r="C31" s="337"/>
      <c r="D31" s="337"/>
      <c r="E31" s="337"/>
      <c r="F31" s="201" t="str">
        <f>$D$18</f>
        <v>HEATHER GREY</v>
      </c>
      <c r="G31" s="283" t="s">
        <v>319</v>
      </c>
      <c r="H31" s="328" t="str">
        <f>F31</f>
        <v>HEATHER GREY</v>
      </c>
      <c r="I31" s="328" t="e">
        <f>#REF!</f>
        <v>#REF!</v>
      </c>
      <c r="J31" s="206" t="s">
        <v>29</v>
      </c>
      <c r="K31" s="206">
        <f t="shared" ref="K31:K36" si="2">$Q$20</f>
        <v>40</v>
      </c>
      <c r="L31" s="282">
        <f>135/5000</f>
        <v>2.7E-2</v>
      </c>
      <c r="M31" s="211">
        <f>ROUNDUP(K31*L31,0)</f>
        <v>2</v>
      </c>
      <c r="N31" s="211"/>
      <c r="O31" s="207">
        <v>1</v>
      </c>
      <c r="P31" s="338" t="s">
        <v>270</v>
      </c>
      <c r="Q31" s="339"/>
    </row>
    <row r="32" spans="1:17" s="43" customFormat="1" ht="113" customHeight="1">
      <c r="A32" s="210">
        <v>2</v>
      </c>
      <c r="B32" s="336" t="s">
        <v>221</v>
      </c>
      <c r="C32" s="337"/>
      <c r="D32" s="337"/>
      <c r="E32" s="337"/>
      <c r="F32" s="201" t="s">
        <v>89</v>
      </c>
      <c r="G32" s="275" t="s">
        <v>89</v>
      </c>
      <c r="H32" s="328" t="str">
        <f t="shared" ref="H32:H36" si="3">$D$20</f>
        <v>HEATHER GREY</v>
      </c>
      <c r="I32" s="328" t="e">
        <f>#REF!</f>
        <v>#REF!</v>
      </c>
      <c r="J32" s="206" t="s">
        <v>30</v>
      </c>
      <c r="K32" s="206">
        <f t="shared" si="2"/>
        <v>40</v>
      </c>
      <c r="L32" s="212">
        <v>1</v>
      </c>
      <c r="M32" s="206">
        <f t="shared" ref="M32" si="4">L32*K32</f>
        <v>40</v>
      </c>
      <c r="N32" s="211"/>
      <c r="O32" s="207">
        <f t="shared" ref="O32" si="5">M32+N32</f>
        <v>40</v>
      </c>
      <c r="P32" s="338" t="s">
        <v>271</v>
      </c>
      <c r="Q32" s="339"/>
    </row>
    <row r="33" spans="1:17" s="43" customFormat="1" ht="101.5" customHeight="1">
      <c r="A33" s="210">
        <v>3</v>
      </c>
      <c r="B33" s="336" t="s">
        <v>222</v>
      </c>
      <c r="C33" s="337"/>
      <c r="D33" s="337"/>
      <c r="E33" s="337"/>
      <c r="F33" s="201" t="s">
        <v>89</v>
      </c>
      <c r="G33" s="275" t="s">
        <v>89</v>
      </c>
      <c r="H33" s="328" t="str">
        <f t="shared" si="3"/>
        <v>HEATHER GREY</v>
      </c>
      <c r="I33" s="328" t="e">
        <f>#REF!</f>
        <v>#REF!</v>
      </c>
      <c r="J33" s="206" t="s">
        <v>30</v>
      </c>
      <c r="K33" s="206">
        <f t="shared" si="2"/>
        <v>40</v>
      </c>
      <c r="L33" s="212">
        <v>1</v>
      </c>
      <c r="M33" s="206">
        <f t="shared" ref="M33" si="6">L33*K33</f>
        <v>40</v>
      </c>
      <c r="N33" s="211"/>
      <c r="O33" s="207">
        <f t="shared" ref="O33" si="7">M33+N33</f>
        <v>40</v>
      </c>
      <c r="P33" s="338" t="s">
        <v>272</v>
      </c>
      <c r="Q33" s="339"/>
    </row>
    <row r="34" spans="1:17" s="43" customFormat="1" ht="93" customHeight="1">
      <c r="A34" s="210">
        <v>4</v>
      </c>
      <c r="B34" s="336" t="s">
        <v>223</v>
      </c>
      <c r="C34" s="337"/>
      <c r="D34" s="337"/>
      <c r="E34" s="337"/>
      <c r="F34" s="201" t="s">
        <v>89</v>
      </c>
      <c r="G34" s="275" t="s">
        <v>89</v>
      </c>
      <c r="H34" s="328" t="str">
        <f t="shared" si="3"/>
        <v>HEATHER GREY</v>
      </c>
      <c r="I34" s="328" t="e">
        <f>#REF!</f>
        <v>#REF!</v>
      </c>
      <c r="J34" s="206" t="s">
        <v>30</v>
      </c>
      <c r="K34" s="206">
        <f t="shared" si="2"/>
        <v>40</v>
      </c>
      <c r="L34" s="212">
        <v>1</v>
      </c>
      <c r="M34" s="206">
        <f t="shared" ref="M34" si="8">L34*K34</f>
        <v>40</v>
      </c>
      <c r="N34" s="211"/>
      <c r="O34" s="207">
        <f t="shared" ref="O34" si="9">M34+N34</f>
        <v>40</v>
      </c>
      <c r="P34" s="338" t="s">
        <v>273</v>
      </c>
      <c r="Q34" s="339"/>
    </row>
    <row r="35" spans="1:17" s="43" customFormat="1" ht="96.5" customHeight="1">
      <c r="A35" s="210">
        <v>5</v>
      </c>
      <c r="B35" s="336" t="s">
        <v>266</v>
      </c>
      <c r="C35" s="337"/>
      <c r="D35" s="337"/>
      <c r="E35" s="337"/>
      <c r="F35" s="201" t="s">
        <v>89</v>
      </c>
      <c r="G35" s="275" t="s">
        <v>89</v>
      </c>
      <c r="H35" s="328" t="str">
        <f t="shared" si="3"/>
        <v>HEATHER GREY</v>
      </c>
      <c r="I35" s="328" t="e">
        <f>#REF!</f>
        <v>#REF!</v>
      </c>
      <c r="J35" s="206" t="s">
        <v>30</v>
      </c>
      <c r="K35" s="206">
        <f t="shared" si="2"/>
        <v>40</v>
      </c>
      <c r="L35" s="212">
        <v>1</v>
      </c>
      <c r="M35" s="206">
        <f t="shared" ref="M35" si="10">L35*K35</f>
        <v>40</v>
      </c>
      <c r="N35" s="211"/>
      <c r="O35" s="207">
        <f t="shared" ref="O35" si="11">M35+N35</f>
        <v>40</v>
      </c>
      <c r="P35" s="338" t="s">
        <v>274</v>
      </c>
      <c r="Q35" s="339"/>
    </row>
    <row r="36" spans="1:17" s="43" customFormat="1" ht="100.5" customHeight="1">
      <c r="A36" s="210">
        <v>6</v>
      </c>
      <c r="B36" s="336" t="s">
        <v>320</v>
      </c>
      <c r="C36" s="337"/>
      <c r="D36" s="337"/>
      <c r="E36" s="337"/>
      <c r="F36" s="201" t="s">
        <v>89</v>
      </c>
      <c r="G36" s="275" t="s">
        <v>89</v>
      </c>
      <c r="H36" s="328" t="str">
        <f t="shared" si="3"/>
        <v>HEATHER GREY</v>
      </c>
      <c r="I36" s="328" t="e">
        <f>#REF!</f>
        <v>#REF!</v>
      </c>
      <c r="J36" s="206" t="s">
        <v>30</v>
      </c>
      <c r="K36" s="206">
        <f t="shared" si="2"/>
        <v>40</v>
      </c>
      <c r="L36" s="212">
        <v>1</v>
      </c>
      <c r="M36" s="206">
        <f t="shared" ref="M36" si="12">L36*K36</f>
        <v>40</v>
      </c>
      <c r="N36" s="211"/>
      <c r="O36" s="207">
        <f t="shared" ref="O36" si="13">M36+N36</f>
        <v>40</v>
      </c>
      <c r="P36" s="338" t="s">
        <v>431</v>
      </c>
      <c r="Q36" s="339"/>
    </row>
    <row r="37" spans="1:17" s="43" customFormat="1" ht="25.5" customHeight="1">
      <c r="A37" s="395"/>
      <c r="B37" s="395"/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5"/>
      <c r="P37" s="395"/>
      <c r="Q37" s="395"/>
    </row>
    <row r="38" spans="1:17" s="34" customFormat="1" ht="39" customHeight="1">
      <c r="B38" s="80" t="s">
        <v>65</v>
      </c>
      <c r="C38" s="35"/>
      <c r="D38" s="35"/>
      <c r="E38" s="35"/>
      <c r="G38" s="36"/>
      <c r="Q38" s="37"/>
    </row>
    <row r="39" spans="1:17" s="51" customFormat="1" ht="97" customHeight="1">
      <c r="A39" s="370" t="s">
        <v>22</v>
      </c>
      <c r="B39" s="370"/>
      <c r="C39" s="370"/>
      <c r="D39" s="370"/>
      <c r="E39" s="370"/>
      <c r="F39" s="208" t="s">
        <v>47</v>
      </c>
      <c r="G39" s="208" t="s">
        <v>23</v>
      </c>
      <c r="H39" s="369" t="s">
        <v>42</v>
      </c>
      <c r="I39" s="369"/>
      <c r="J39" s="209" t="s">
        <v>18</v>
      </c>
      <c r="K39" s="208" t="s">
        <v>48</v>
      </c>
      <c r="L39" s="208" t="s">
        <v>24</v>
      </c>
      <c r="M39" s="208" t="s">
        <v>25</v>
      </c>
      <c r="N39" s="208" t="s">
        <v>26</v>
      </c>
      <c r="O39" s="208" t="s">
        <v>27</v>
      </c>
      <c r="P39" s="369" t="s">
        <v>28</v>
      </c>
      <c r="Q39" s="369"/>
    </row>
    <row r="40" spans="1:17" s="258" customFormat="1" ht="95.5" customHeight="1">
      <c r="A40" s="256">
        <v>1</v>
      </c>
      <c r="B40" s="401" t="s">
        <v>275</v>
      </c>
      <c r="C40" s="402"/>
      <c r="D40" s="402"/>
      <c r="E40" s="403"/>
      <c r="F40" s="289" t="s">
        <v>89</v>
      </c>
      <c r="G40" s="257" t="s">
        <v>89</v>
      </c>
      <c r="H40" s="328" t="str">
        <f t="shared" ref="H40:H50" si="14">$D$20</f>
        <v>HEATHER GREY</v>
      </c>
      <c r="I40" s="328" t="e">
        <f>#REF!</f>
        <v>#REF!</v>
      </c>
      <c r="J40" s="206" t="s">
        <v>30</v>
      </c>
      <c r="K40" s="206">
        <f>$Q$20</f>
        <v>40</v>
      </c>
      <c r="L40" s="212">
        <v>1</v>
      </c>
      <c r="M40" s="206">
        <f>L40*K40</f>
        <v>40</v>
      </c>
      <c r="N40" s="211"/>
      <c r="O40" s="207">
        <v>40</v>
      </c>
      <c r="P40" s="338" t="s">
        <v>285</v>
      </c>
      <c r="Q40" s="339"/>
    </row>
    <row r="41" spans="1:17" s="258" customFormat="1" ht="55" customHeight="1">
      <c r="A41" s="256">
        <v>2</v>
      </c>
      <c r="B41" s="401" t="s">
        <v>276</v>
      </c>
      <c r="C41" s="402"/>
      <c r="D41" s="402"/>
      <c r="E41" s="403"/>
      <c r="F41" s="289" t="s">
        <v>39</v>
      </c>
      <c r="G41" s="289" t="s">
        <v>39</v>
      </c>
      <c r="H41" s="328" t="str">
        <f t="shared" si="14"/>
        <v>HEATHER GREY</v>
      </c>
      <c r="I41" s="328" t="e">
        <f>#REF!</f>
        <v>#REF!</v>
      </c>
      <c r="J41" s="206" t="s">
        <v>30</v>
      </c>
      <c r="K41" s="206">
        <f t="shared" ref="K41" si="15">$Q$20</f>
        <v>40</v>
      </c>
      <c r="L41" s="212">
        <v>1</v>
      </c>
      <c r="M41" s="206">
        <f t="shared" ref="M41" si="16">L41*K41</f>
        <v>40</v>
      </c>
      <c r="N41" s="211"/>
      <c r="O41" s="207">
        <f t="shared" ref="O41" si="17">N41+M41</f>
        <v>40</v>
      </c>
      <c r="P41" s="404" t="s">
        <v>286</v>
      </c>
      <c r="Q41" s="404"/>
    </row>
    <row r="42" spans="1:17" s="258" customFormat="1" ht="94.5" customHeight="1">
      <c r="A42" s="256">
        <v>3</v>
      </c>
      <c r="B42" s="401" t="s">
        <v>277</v>
      </c>
      <c r="C42" s="402"/>
      <c r="D42" s="402"/>
      <c r="E42" s="403"/>
      <c r="F42" s="289" t="s">
        <v>89</v>
      </c>
      <c r="G42" s="289" t="s">
        <v>89</v>
      </c>
      <c r="H42" s="328" t="str">
        <f t="shared" si="14"/>
        <v>HEATHER GREY</v>
      </c>
      <c r="I42" s="328" t="e">
        <f>#REF!</f>
        <v>#REF!</v>
      </c>
      <c r="J42" s="206" t="s">
        <v>30</v>
      </c>
      <c r="K42" s="206">
        <f t="shared" ref="K42:K43" si="18">$Q$20</f>
        <v>40</v>
      </c>
      <c r="L42" s="212">
        <v>1</v>
      </c>
      <c r="M42" s="206">
        <f t="shared" ref="M42" si="19">L42*K42</f>
        <v>40</v>
      </c>
      <c r="N42" s="211"/>
      <c r="O42" s="207">
        <f t="shared" ref="O42" si="20">N42+M42</f>
        <v>40</v>
      </c>
      <c r="P42" s="404" t="s">
        <v>287</v>
      </c>
      <c r="Q42" s="405"/>
    </row>
    <row r="43" spans="1:17" s="258" customFormat="1" ht="103" customHeight="1">
      <c r="A43" s="256">
        <v>4</v>
      </c>
      <c r="B43" s="401" t="s">
        <v>278</v>
      </c>
      <c r="C43" s="402"/>
      <c r="D43" s="402"/>
      <c r="E43" s="403"/>
      <c r="F43" s="289" t="s">
        <v>89</v>
      </c>
      <c r="G43" s="289" t="s">
        <v>89</v>
      </c>
      <c r="H43" s="328" t="str">
        <f t="shared" si="14"/>
        <v>HEATHER GREY</v>
      </c>
      <c r="I43" s="328" t="e">
        <f>#REF!</f>
        <v>#REF!</v>
      </c>
      <c r="J43" s="206" t="s">
        <v>30</v>
      </c>
      <c r="K43" s="206">
        <f t="shared" si="18"/>
        <v>40</v>
      </c>
      <c r="L43" s="212">
        <v>1</v>
      </c>
      <c r="M43" s="206">
        <f t="shared" ref="M43" si="21">L43*K43</f>
        <v>40</v>
      </c>
      <c r="N43" s="211"/>
      <c r="O43" s="207">
        <f t="shared" ref="O43" si="22">N43+M43</f>
        <v>40</v>
      </c>
      <c r="P43" s="404" t="s">
        <v>287</v>
      </c>
      <c r="Q43" s="405"/>
    </row>
    <row r="44" spans="1:17" s="12" customFormat="1" ht="98" customHeight="1">
      <c r="A44" s="256">
        <v>5</v>
      </c>
      <c r="B44" s="401" t="s">
        <v>279</v>
      </c>
      <c r="C44" s="402"/>
      <c r="D44" s="402"/>
      <c r="E44" s="403"/>
      <c r="F44" s="289" t="s">
        <v>89</v>
      </c>
      <c r="G44" s="289" t="s">
        <v>89</v>
      </c>
      <c r="H44" s="328" t="str">
        <f t="shared" si="14"/>
        <v>HEATHER GREY</v>
      </c>
      <c r="I44" s="328" t="e">
        <f>#REF!</f>
        <v>#REF!</v>
      </c>
      <c r="J44" s="206" t="s">
        <v>30</v>
      </c>
      <c r="K44" s="206">
        <f t="shared" ref="K44" si="23">$Q$20</f>
        <v>40</v>
      </c>
      <c r="L44" s="212">
        <f>1/50</f>
        <v>0.02</v>
      </c>
      <c r="M44" s="206">
        <f t="shared" ref="M44" si="24">L44*K44</f>
        <v>0.8</v>
      </c>
      <c r="N44" s="211"/>
      <c r="O44" s="207">
        <f>N44+M44</f>
        <v>0.8</v>
      </c>
      <c r="P44" s="338" t="s">
        <v>288</v>
      </c>
      <c r="Q44" s="339"/>
    </row>
    <row r="45" spans="1:17" s="12" customFormat="1" ht="54" customHeight="1">
      <c r="A45" s="256">
        <v>6</v>
      </c>
      <c r="B45" s="401" t="s">
        <v>280</v>
      </c>
      <c r="C45" s="402"/>
      <c r="D45" s="402"/>
      <c r="E45" s="403"/>
      <c r="F45" s="289" t="s">
        <v>92</v>
      </c>
      <c r="G45" s="289" t="s">
        <v>92</v>
      </c>
      <c r="H45" s="328" t="str">
        <f t="shared" si="14"/>
        <v>HEATHER GREY</v>
      </c>
      <c r="I45" s="328" t="e">
        <f>#REF!</f>
        <v>#REF!</v>
      </c>
      <c r="J45" s="206" t="s">
        <v>30</v>
      </c>
      <c r="K45" s="206">
        <f t="shared" ref="K45" si="25">$Q$20</f>
        <v>40</v>
      </c>
      <c r="L45" s="212">
        <v>1</v>
      </c>
      <c r="M45" s="206">
        <f t="shared" ref="M45" si="26">L45*K45</f>
        <v>40</v>
      </c>
      <c r="N45" s="211"/>
      <c r="O45" s="207">
        <f t="shared" ref="O45" si="27">N45+M45</f>
        <v>40</v>
      </c>
      <c r="P45" s="338" t="s">
        <v>289</v>
      </c>
      <c r="Q45" s="339"/>
    </row>
    <row r="46" spans="1:17" s="12" customFormat="1" ht="48" customHeight="1">
      <c r="A46" s="256">
        <v>7</v>
      </c>
      <c r="B46" s="401" t="s">
        <v>281</v>
      </c>
      <c r="C46" s="402"/>
      <c r="D46" s="402"/>
      <c r="E46" s="403"/>
      <c r="F46" s="289" t="s">
        <v>92</v>
      </c>
      <c r="G46" s="289" t="s">
        <v>92</v>
      </c>
      <c r="H46" s="328" t="str">
        <f t="shared" si="14"/>
        <v>HEATHER GREY</v>
      </c>
      <c r="I46" s="328" t="e">
        <f>#REF!</f>
        <v>#REF!</v>
      </c>
      <c r="J46" s="206" t="s">
        <v>30</v>
      </c>
      <c r="K46" s="206">
        <f t="shared" ref="K46" si="28">$Q$20</f>
        <v>40</v>
      </c>
      <c r="L46" s="212">
        <f>1/50</f>
        <v>0.02</v>
      </c>
      <c r="M46" s="206">
        <f t="shared" ref="M46" si="29">L46*K46</f>
        <v>0.8</v>
      </c>
      <c r="N46" s="211"/>
      <c r="O46" s="207">
        <f t="shared" ref="O46" si="30">N46+M46</f>
        <v>0.8</v>
      </c>
      <c r="P46" s="404"/>
      <c r="Q46" s="404"/>
    </row>
    <row r="47" spans="1:17" s="12" customFormat="1" ht="50.5" customHeight="1">
      <c r="A47" s="256">
        <v>8</v>
      </c>
      <c r="B47" s="286" t="s">
        <v>282</v>
      </c>
      <c r="C47" s="287"/>
      <c r="D47" s="287"/>
      <c r="E47" s="288"/>
      <c r="F47" s="289" t="s">
        <v>55</v>
      </c>
      <c r="G47" s="289" t="s">
        <v>55</v>
      </c>
      <c r="H47" s="328" t="str">
        <f t="shared" si="14"/>
        <v>HEATHER GREY</v>
      </c>
      <c r="I47" s="328" t="e">
        <f>#REF!</f>
        <v>#REF!</v>
      </c>
      <c r="J47" s="206" t="s">
        <v>30</v>
      </c>
      <c r="K47" s="206">
        <f t="shared" ref="K47" si="31">$Q$20</f>
        <v>40</v>
      </c>
      <c r="L47" s="212">
        <f>2/50</f>
        <v>0.04</v>
      </c>
      <c r="M47" s="206">
        <f>L47*K47</f>
        <v>1.6</v>
      </c>
      <c r="N47" s="211"/>
      <c r="O47" s="207">
        <f t="shared" ref="O47" si="32">N47+M47</f>
        <v>1.6</v>
      </c>
      <c r="P47" s="404"/>
      <c r="Q47" s="404"/>
    </row>
    <row r="48" spans="1:17" s="12" customFormat="1" ht="53.5" customHeight="1">
      <c r="A48" s="256">
        <v>9</v>
      </c>
      <c r="B48" s="286" t="s">
        <v>283</v>
      </c>
      <c r="C48" s="287"/>
      <c r="D48" s="287"/>
      <c r="E48" s="288"/>
      <c r="F48" s="289" t="s">
        <v>55</v>
      </c>
      <c r="G48" s="289" t="s">
        <v>55</v>
      </c>
      <c r="H48" s="328" t="str">
        <f t="shared" si="14"/>
        <v>HEATHER GREY</v>
      </c>
      <c r="I48" s="328" t="e">
        <f>#REF!</f>
        <v>#REF!</v>
      </c>
      <c r="J48" s="206" t="s">
        <v>30</v>
      </c>
      <c r="K48" s="206">
        <f t="shared" ref="K48:K50" si="33">$Q$20</f>
        <v>40</v>
      </c>
      <c r="L48" s="212">
        <f>2/40</f>
        <v>0.05</v>
      </c>
      <c r="M48" s="206">
        <f t="shared" ref="M48:M49" si="34">L48*K48</f>
        <v>2</v>
      </c>
      <c r="N48" s="206"/>
      <c r="O48" s="207">
        <v>26</v>
      </c>
      <c r="P48" s="404"/>
      <c r="Q48" s="404"/>
    </row>
    <row r="49" spans="1:17" s="12" customFormat="1" ht="48" customHeight="1">
      <c r="A49" s="256">
        <v>9</v>
      </c>
      <c r="B49" s="286" t="s">
        <v>284</v>
      </c>
      <c r="C49" s="287"/>
      <c r="D49" s="287"/>
      <c r="E49" s="288"/>
      <c r="F49" s="289" t="s">
        <v>55</v>
      </c>
      <c r="G49" s="289" t="s">
        <v>55</v>
      </c>
      <c r="H49" s="328" t="str">
        <f t="shared" si="14"/>
        <v>HEATHER GREY</v>
      </c>
      <c r="I49" s="328" t="e">
        <f>#REF!</f>
        <v>#REF!</v>
      </c>
      <c r="J49" s="206" t="s">
        <v>30</v>
      </c>
      <c r="K49" s="206">
        <f t="shared" si="33"/>
        <v>40</v>
      </c>
      <c r="L49" s="212">
        <f>2/40</f>
        <v>0.05</v>
      </c>
      <c r="M49" s="206">
        <f t="shared" si="34"/>
        <v>2</v>
      </c>
      <c r="N49" s="206"/>
      <c r="O49" s="207">
        <v>26</v>
      </c>
      <c r="P49" s="404"/>
      <c r="Q49" s="404"/>
    </row>
    <row r="50" spans="1:17" s="12" customFormat="1" ht="48.5" customHeight="1">
      <c r="A50" s="256">
        <v>9</v>
      </c>
      <c r="B50" s="286" t="s">
        <v>204</v>
      </c>
      <c r="C50" s="287"/>
      <c r="D50" s="287"/>
      <c r="E50" s="288"/>
      <c r="F50" s="289" t="s">
        <v>55</v>
      </c>
      <c r="G50" s="289" t="s">
        <v>55</v>
      </c>
      <c r="H50" s="328" t="str">
        <f t="shared" si="14"/>
        <v>HEATHER GREY</v>
      </c>
      <c r="I50" s="328" t="e">
        <f>#REF!</f>
        <v>#REF!</v>
      </c>
      <c r="J50" s="206" t="s">
        <v>30</v>
      </c>
      <c r="K50" s="206">
        <f t="shared" si="33"/>
        <v>40</v>
      </c>
      <c r="L50" s="212">
        <f>2/40</f>
        <v>0.05</v>
      </c>
      <c r="M50" s="206">
        <f t="shared" ref="M50" si="35">L50*K50</f>
        <v>2</v>
      </c>
      <c r="N50" s="206"/>
      <c r="O50" s="207">
        <v>26</v>
      </c>
      <c r="P50" s="404"/>
      <c r="Q50" s="404"/>
    </row>
    <row r="51" spans="1:17" s="12" customFormat="1" ht="16" customHeight="1">
      <c r="A51" s="88"/>
      <c r="B51" s="88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</row>
    <row r="52" spans="1:17" s="12" customFormat="1" ht="33" customHeight="1">
      <c r="B52" s="284" t="s">
        <v>66</v>
      </c>
      <c r="C52" s="76"/>
      <c r="D52" s="77"/>
      <c r="E52" s="77"/>
      <c r="F52" s="77"/>
      <c r="G52" s="78"/>
      <c r="H52" s="77"/>
      <c r="I52" s="77"/>
      <c r="J52" s="417" t="s">
        <v>31</v>
      </c>
      <c r="K52" s="417"/>
      <c r="L52" s="417"/>
      <c r="M52" s="417"/>
      <c r="N52" s="417"/>
      <c r="O52" s="42"/>
      <c r="P52" s="42"/>
      <c r="Q52" s="43"/>
    </row>
    <row r="53" spans="1:17" s="88" customFormat="1" ht="35.5" customHeight="1">
      <c r="A53" s="88">
        <v>1</v>
      </c>
      <c r="B53" s="255" t="s">
        <v>213</v>
      </c>
      <c r="C53" s="3" t="s">
        <v>154</v>
      </c>
      <c r="D53" s="12"/>
      <c r="E53" s="12"/>
      <c r="F53" s="12"/>
      <c r="G53" s="44"/>
      <c r="H53" s="44"/>
      <c r="I53" s="44"/>
      <c r="J53" s="44"/>
      <c r="K53" s="16"/>
      <c r="L53" s="16"/>
      <c r="M53" s="44"/>
      <c r="N53" s="44"/>
      <c r="O53" s="44"/>
      <c r="P53" s="44"/>
      <c r="Q53" s="44"/>
    </row>
    <row r="54" spans="1:17" s="12" customFormat="1" ht="34.5" hidden="1" customHeight="1">
      <c r="A54" s="88"/>
      <c r="B54" s="409" t="s">
        <v>49</v>
      </c>
      <c r="C54" s="410"/>
      <c r="D54" s="410"/>
      <c r="E54" s="410"/>
      <c r="F54" s="410"/>
      <c r="G54" s="410"/>
      <c r="H54" s="410"/>
      <c r="I54" s="411"/>
      <c r="J54" s="44"/>
      <c r="K54" s="16"/>
      <c r="L54" s="16"/>
      <c r="M54" s="44"/>
      <c r="N54" s="44"/>
      <c r="O54" s="44"/>
      <c r="P54" s="44"/>
      <c r="Q54" s="44"/>
    </row>
    <row r="55" spans="1:17" s="12" customFormat="1" ht="59.25" hidden="1" customHeight="1">
      <c r="A55" s="88"/>
      <c r="B55" s="357" t="s">
        <v>42</v>
      </c>
      <c r="C55" s="358"/>
      <c r="D55" s="359" t="s">
        <v>54</v>
      </c>
      <c r="E55" s="360"/>
      <c r="F55" s="360"/>
      <c r="G55" s="360"/>
      <c r="H55" s="360"/>
      <c r="I55" s="361"/>
      <c r="J55" s="44"/>
      <c r="K55" s="44"/>
      <c r="L55" s="44"/>
      <c r="M55" s="44"/>
      <c r="N55" s="44"/>
      <c r="O55" s="44"/>
      <c r="P55" s="44"/>
      <c r="Q55" s="44"/>
    </row>
    <row r="56" spans="1:17" s="12" customFormat="1" ht="102.5" hidden="1" customHeight="1">
      <c r="A56" s="88"/>
      <c r="B56" s="362" t="str">
        <f>$D$20</f>
        <v>HEATHER GREY</v>
      </c>
      <c r="C56" s="362" t="e">
        <f>#REF!</f>
        <v>#REF!</v>
      </c>
      <c r="D56" s="406" t="s">
        <v>290</v>
      </c>
      <c r="E56" s="407"/>
      <c r="F56" s="407"/>
      <c r="G56" s="407"/>
      <c r="H56" s="407"/>
      <c r="I56" s="408"/>
      <c r="J56" s="44"/>
      <c r="K56" s="44"/>
      <c r="L56" s="44"/>
      <c r="M56" s="44"/>
      <c r="N56" s="44"/>
      <c r="O56" s="44"/>
    </row>
    <row r="57" spans="1:17" s="12" customFormat="1" ht="27.5" hidden="1"/>
    <row r="58" spans="1:17" s="12" customFormat="1" ht="28" hidden="1">
      <c r="A58" s="88"/>
      <c r="B58" s="412" t="s">
        <v>291</v>
      </c>
      <c r="C58" s="413"/>
      <c r="D58" s="414"/>
      <c r="E58" s="414"/>
      <c r="F58" s="414"/>
      <c r="G58" s="414"/>
      <c r="H58" s="414"/>
      <c r="I58" s="415"/>
      <c r="J58" s="44"/>
      <c r="K58" s="44"/>
      <c r="L58" s="44"/>
    </row>
    <row r="59" spans="1:17" s="12" customFormat="1" ht="40.5" hidden="1" customHeight="1">
      <c r="A59" s="88"/>
      <c r="B59" s="366"/>
      <c r="C59" s="367"/>
      <c r="D59" s="259" t="s">
        <v>182</v>
      </c>
      <c r="E59" s="259" t="s">
        <v>60</v>
      </c>
      <c r="F59" s="259" t="s">
        <v>10</v>
      </c>
      <c r="G59" s="259" t="s">
        <v>57</v>
      </c>
      <c r="H59" s="259" t="s">
        <v>58</v>
      </c>
      <c r="I59" s="259" t="s">
        <v>59</v>
      </c>
      <c r="J59" s="44"/>
    </row>
    <row r="60" spans="1:17" s="12" customFormat="1" ht="81.5" hidden="1" customHeight="1">
      <c r="A60" s="88"/>
      <c r="B60" s="416" t="s">
        <v>211</v>
      </c>
      <c r="C60" s="416"/>
      <c r="D60" s="398" t="s">
        <v>292</v>
      </c>
      <c r="E60" s="399"/>
      <c r="F60" s="399"/>
      <c r="G60" s="399"/>
      <c r="H60" s="399"/>
      <c r="I60" s="400"/>
      <c r="J60" s="44"/>
    </row>
    <row r="61" spans="1:17" s="12" customFormat="1" ht="182" hidden="1" customHeight="1">
      <c r="A61" s="88"/>
      <c r="B61" s="396" t="s">
        <v>293</v>
      </c>
      <c r="C61" s="397"/>
      <c r="D61" s="398" t="s">
        <v>294</v>
      </c>
      <c r="E61" s="399"/>
      <c r="F61" s="399"/>
      <c r="G61" s="399"/>
      <c r="H61" s="399"/>
      <c r="I61" s="400"/>
      <c r="J61" s="44"/>
    </row>
    <row r="62" spans="1:17" s="12" customFormat="1" ht="222.5" hidden="1" customHeight="1">
      <c r="A62" s="88"/>
      <c r="B62" s="396" t="s">
        <v>295</v>
      </c>
      <c r="C62" s="397"/>
      <c r="D62" s="398" t="s">
        <v>296</v>
      </c>
      <c r="E62" s="399"/>
      <c r="F62" s="399"/>
      <c r="G62" s="399"/>
      <c r="H62" s="399"/>
      <c r="I62" s="400"/>
      <c r="J62" s="44"/>
    </row>
    <row r="63" spans="1:17" s="12" customFormat="1" ht="12.75" customHeight="1">
      <c r="A63" s="88"/>
      <c r="B63" s="88"/>
      <c r="C63" s="88"/>
      <c r="D63" s="88"/>
      <c r="E63" s="88"/>
      <c r="F63" s="88"/>
      <c r="G63" s="88"/>
      <c r="H63" s="88"/>
      <c r="I63" s="88"/>
      <c r="J63" s="44"/>
      <c r="K63" s="44"/>
      <c r="L63" s="44"/>
      <c r="M63" s="44"/>
      <c r="N63" s="44"/>
      <c r="O63" s="44"/>
      <c r="P63" s="44"/>
      <c r="Q63" s="44"/>
    </row>
    <row r="64" spans="1:17" s="88" customFormat="1" ht="42" customHeight="1">
      <c r="A64" s="13">
        <v>2</v>
      </c>
      <c r="B64" s="255" t="s">
        <v>215</v>
      </c>
      <c r="C64" s="341" t="s">
        <v>203</v>
      </c>
      <c r="D64" s="341"/>
      <c r="E64" s="341"/>
      <c r="F64" s="341"/>
      <c r="G64" s="44"/>
      <c r="H64" s="44"/>
      <c r="I64" s="44"/>
      <c r="J64" s="44"/>
      <c r="K64" s="16"/>
      <c r="L64" s="16"/>
      <c r="M64" s="44"/>
      <c r="N64" s="44"/>
      <c r="O64" s="44"/>
      <c r="P64" s="44"/>
      <c r="Q64" s="44"/>
    </row>
    <row r="65" spans="1:17" s="12" customFormat="1" ht="28" hidden="1">
      <c r="A65" s="88"/>
      <c r="B65" s="343" t="s">
        <v>49</v>
      </c>
      <c r="C65" s="344"/>
      <c r="D65" s="344"/>
      <c r="E65" s="344"/>
      <c r="F65" s="344"/>
      <c r="G65" s="344"/>
      <c r="H65" s="344"/>
      <c r="I65" s="347"/>
      <c r="J65" s="44"/>
      <c r="K65" s="16"/>
      <c r="L65" s="16"/>
      <c r="M65" s="44"/>
      <c r="N65" s="44"/>
      <c r="O65" s="44"/>
      <c r="P65" s="44"/>
      <c r="Q65" s="44"/>
    </row>
    <row r="66" spans="1:17" s="12" customFormat="1" ht="63" hidden="1" customHeight="1">
      <c r="A66" s="88"/>
      <c r="B66" s="349" t="s">
        <v>42</v>
      </c>
      <c r="C66" s="350"/>
      <c r="D66" s="351" t="s">
        <v>69</v>
      </c>
      <c r="E66" s="352"/>
      <c r="F66" s="352"/>
      <c r="G66" s="352"/>
      <c r="H66" s="352"/>
      <c r="I66" s="353"/>
      <c r="J66" s="44"/>
      <c r="K66" s="44"/>
      <c r="L66" s="44"/>
      <c r="M66" s="44"/>
      <c r="N66" s="44"/>
      <c r="O66" s="44"/>
      <c r="P66" s="44"/>
      <c r="Q66" s="44"/>
    </row>
    <row r="67" spans="1:17" s="12" customFormat="1" ht="72" hidden="1" customHeight="1">
      <c r="A67" s="88"/>
      <c r="B67" s="348" t="str">
        <f>$D$20</f>
        <v>HEATHER GREY</v>
      </c>
      <c r="C67" s="348" t="e">
        <f>#REF!</f>
        <v>#REF!</v>
      </c>
      <c r="D67" s="354" t="s">
        <v>178</v>
      </c>
      <c r="E67" s="355"/>
      <c r="F67" s="355"/>
      <c r="G67" s="355"/>
      <c r="H67" s="355"/>
      <c r="I67" s="356"/>
      <c r="J67" s="44"/>
      <c r="K67" s="44"/>
      <c r="L67" s="44"/>
      <c r="M67" s="44"/>
      <c r="N67" s="44"/>
      <c r="O67" s="44"/>
    </row>
    <row r="68" spans="1:17" s="12" customFormat="1" ht="29.15" hidden="1" customHeight="1">
      <c r="A68" s="88"/>
      <c r="B68" s="213"/>
      <c r="C68" s="214"/>
      <c r="D68" s="215"/>
      <c r="E68" s="202"/>
      <c r="F68" s="202"/>
      <c r="G68" s="202"/>
      <c r="H68" s="202"/>
      <c r="I68" s="203"/>
      <c r="J68" s="44"/>
      <c r="K68" s="44"/>
      <c r="L68" s="44"/>
      <c r="M68" s="44"/>
      <c r="N68" s="44"/>
      <c r="O68" s="44"/>
    </row>
    <row r="69" spans="1:17" s="12" customFormat="1" ht="28" hidden="1">
      <c r="A69" s="88"/>
      <c r="B69" s="343" t="s">
        <v>70</v>
      </c>
      <c r="C69" s="344"/>
      <c r="D69" s="345"/>
      <c r="E69" s="345"/>
      <c r="F69" s="345"/>
      <c r="G69" s="345"/>
      <c r="H69" s="345"/>
      <c r="I69" s="346"/>
      <c r="J69" s="44"/>
      <c r="K69" s="44"/>
      <c r="L69" s="44"/>
    </row>
    <row r="70" spans="1:17" s="12" customFormat="1" ht="56.25" hidden="1" customHeight="1">
      <c r="A70" s="88"/>
      <c r="B70" s="366"/>
      <c r="C70" s="367"/>
      <c r="D70" s="259" t="s">
        <v>182</v>
      </c>
      <c r="E70" s="259" t="s">
        <v>60</v>
      </c>
      <c r="F70" s="259" t="s">
        <v>10</v>
      </c>
      <c r="G70" s="259" t="s">
        <v>57</v>
      </c>
      <c r="H70" s="259" t="s">
        <v>58</v>
      </c>
      <c r="I70" s="259" t="s">
        <v>59</v>
      </c>
      <c r="J70" s="44"/>
    </row>
    <row r="71" spans="1:17" s="12" customFormat="1" ht="67.5" hidden="1" customHeight="1">
      <c r="A71" s="88"/>
      <c r="B71" s="368" t="s">
        <v>183</v>
      </c>
      <c r="C71" s="368"/>
      <c r="D71" s="195"/>
      <c r="E71" s="196"/>
      <c r="F71" s="196"/>
      <c r="G71" s="196"/>
      <c r="H71" s="196"/>
      <c r="I71" s="196"/>
      <c r="J71" s="44"/>
    </row>
    <row r="72" spans="1:17" s="12" customFormat="1" ht="27.5" hidden="1">
      <c r="A72" s="88"/>
      <c r="B72" s="88"/>
      <c r="C72" s="88"/>
      <c r="D72" s="88"/>
      <c r="E72" s="88"/>
      <c r="F72" s="88"/>
      <c r="G72" s="88"/>
      <c r="H72" s="88"/>
      <c r="I72" s="88"/>
      <c r="J72" s="44"/>
      <c r="K72" s="44"/>
      <c r="L72" s="44"/>
      <c r="M72" s="44"/>
      <c r="N72" s="44"/>
      <c r="O72" s="44"/>
      <c r="P72" s="44"/>
      <c r="Q72" s="44"/>
    </row>
    <row r="73" spans="1:17" s="88" customFormat="1" ht="48.65" customHeight="1">
      <c r="A73" s="13">
        <v>3</v>
      </c>
      <c r="B73" s="255" t="s">
        <v>216</v>
      </c>
      <c r="C73" s="99" t="s">
        <v>224</v>
      </c>
      <c r="D73" s="15"/>
      <c r="E73" s="15"/>
      <c r="F73" s="15"/>
      <c r="G73" s="44"/>
      <c r="H73" s="44"/>
      <c r="I73" s="44"/>
      <c r="J73" s="44"/>
      <c r="K73" s="16"/>
      <c r="L73" s="16"/>
      <c r="M73" s="44"/>
      <c r="N73" s="44"/>
      <c r="O73" s="44"/>
      <c r="P73" s="44"/>
      <c r="Q73" s="44"/>
    </row>
    <row r="74" spans="1:17" s="12" customFormat="1" ht="36.65" hidden="1" customHeight="1">
      <c r="A74" s="88"/>
      <c r="B74" s="357" t="s">
        <v>42</v>
      </c>
      <c r="C74" s="358"/>
      <c r="D74" s="359" t="s">
        <v>210</v>
      </c>
      <c r="E74" s="360"/>
      <c r="F74" s="360"/>
      <c r="G74" s="360"/>
      <c r="H74" s="360"/>
      <c r="I74" s="361"/>
      <c r="J74" s="44"/>
      <c r="K74" s="44"/>
      <c r="L74" s="44"/>
      <c r="M74" s="44"/>
      <c r="N74" s="44"/>
      <c r="O74" s="44"/>
      <c r="P74" s="44"/>
      <c r="Q74" s="44"/>
    </row>
    <row r="75" spans="1:17" s="12" customFormat="1" ht="182" hidden="1" customHeight="1">
      <c r="A75" s="88"/>
      <c r="B75" s="362" t="str">
        <f>$D$20</f>
        <v>HEATHER GREY</v>
      </c>
      <c r="C75" s="362" t="e">
        <f>#REF!</f>
        <v>#REF!</v>
      </c>
      <c r="D75" s="363" t="s">
        <v>217</v>
      </c>
      <c r="E75" s="364"/>
      <c r="F75" s="364"/>
      <c r="G75" s="364"/>
      <c r="H75" s="364"/>
      <c r="I75" s="365"/>
      <c r="J75" s="44"/>
    </row>
    <row r="76" spans="1:17" s="12" customFormat="1" ht="27.5" hidden="1">
      <c r="A76" s="88"/>
      <c r="B76" s="88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</row>
    <row r="77" spans="1:17" s="12" customFormat="1" ht="29.25" customHeight="1">
      <c r="B77" s="342" t="s">
        <v>78</v>
      </c>
      <c r="C77" s="342"/>
      <c r="D77" s="342"/>
      <c r="E77" s="342"/>
      <c r="G77" s="44"/>
      <c r="N77" s="43"/>
      <c r="O77" s="42"/>
      <c r="P77" s="42"/>
      <c r="Q77" s="43"/>
    </row>
    <row r="78" spans="1:17" s="12" customFormat="1" ht="35.25" customHeight="1">
      <c r="A78" s="88">
        <v>1</v>
      </c>
      <c r="B78" s="94" t="s">
        <v>207</v>
      </c>
      <c r="C78" s="88"/>
      <c r="D78" s="88"/>
      <c r="G78" s="44"/>
      <c r="N78" s="43"/>
      <c r="O78" s="42"/>
      <c r="P78" s="42"/>
      <c r="Q78" s="43"/>
    </row>
    <row r="79" spans="1:17" s="12" customFormat="1" ht="35.25" customHeight="1">
      <c r="A79" s="88">
        <v>2</v>
      </c>
      <c r="B79" s="94" t="s">
        <v>208</v>
      </c>
      <c r="C79" s="88"/>
      <c r="D79" s="88"/>
      <c r="G79" s="44"/>
      <c r="N79" s="43"/>
      <c r="O79" s="42"/>
      <c r="P79" s="42"/>
      <c r="Q79" s="43"/>
    </row>
    <row r="80" spans="1:17" s="12" customFormat="1" ht="35.25" customHeight="1">
      <c r="A80" s="88">
        <v>3</v>
      </c>
      <c r="B80" s="94" t="s">
        <v>209</v>
      </c>
      <c r="C80" s="88"/>
      <c r="D80" s="88"/>
      <c r="G80" s="44"/>
      <c r="N80" s="43"/>
      <c r="O80" s="42"/>
      <c r="P80" s="42"/>
      <c r="Q80" s="43"/>
    </row>
    <row r="81" spans="1:17" s="15" customFormat="1" ht="52.5" customHeight="1">
      <c r="A81" s="13"/>
      <c r="B81" s="260" t="s">
        <v>61</v>
      </c>
      <c r="C81" s="261" t="s">
        <v>182</v>
      </c>
      <c r="D81" s="261" t="s">
        <v>60</v>
      </c>
      <c r="E81" s="261" t="s">
        <v>10</v>
      </c>
      <c r="F81" s="261" t="s">
        <v>57</v>
      </c>
      <c r="G81" s="261" t="s">
        <v>58</v>
      </c>
      <c r="H81" s="261" t="s">
        <v>59</v>
      </c>
      <c r="I81" s="261" t="s">
        <v>11</v>
      </c>
      <c r="M81" s="47"/>
      <c r="N81" s="48"/>
      <c r="O81" s="48"/>
      <c r="P81" s="47"/>
    </row>
    <row r="82" spans="1:17" s="15" customFormat="1" ht="52.5" customHeight="1">
      <c r="A82" s="13"/>
      <c r="B82" s="260" t="s">
        <v>62</v>
      </c>
      <c r="C82" s="207">
        <f>F22</f>
        <v>0</v>
      </c>
      <c r="D82" s="207">
        <f t="shared" ref="D82:H82" si="36">G22</f>
        <v>0</v>
      </c>
      <c r="E82" s="207">
        <f t="shared" si="36"/>
        <v>38</v>
      </c>
      <c r="F82" s="207">
        <f t="shared" si="36"/>
        <v>2</v>
      </c>
      <c r="G82" s="207">
        <f t="shared" si="36"/>
        <v>0</v>
      </c>
      <c r="H82" s="207">
        <f t="shared" si="36"/>
        <v>0</v>
      </c>
      <c r="I82" s="207">
        <f>SUM(C82:H82)</f>
        <v>40</v>
      </c>
      <c r="M82" s="47"/>
      <c r="N82" s="48"/>
      <c r="O82" s="48"/>
      <c r="P82" s="47"/>
    </row>
    <row r="83" spans="1:17" s="95" customFormat="1" ht="208" customHeight="1">
      <c r="A83" s="340" t="s">
        <v>265</v>
      </c>
      <c r="B83" s="340"/>
      <c r="C83" s="340"/>
      <c r="D83" s="340"/>
      <c r="E83" s="340"/>
      <c r="F83" s="340"/>
      <c r="G83" s="340"/>
      <c r="H83" s="340"/>
      <c r="I83" s="340"/>
      <c r="J83" s="340"/>
      <c r="K83" s="340"/>
      <c r="L83" s="340"/>
      <c r="M83" s="340"/>
      <c r="N83" s="340"/>
      <c r="O83" s="340"/>
      <c r="P83" s="340"/>
      <c r="Q83" s="340"/>
    </row>
    <row r="84" spans="1:17" s="95" customFormat="1" ht="133" customHeight="1">
      <c r="G84" s="96"/>
    </row>
    <row r="85" spans="1:17" s="95" customFormat="1" ht="27.5">
      <c r="G85" s="96"/>
    </row>
    <row r="86" spans="1:17" s="95" customFormat="1" ht="27.5">
      <c r="G86" s="96"/>
    </row>
    <row r="87" spans="1:17" s="95" customFormat="1" ht="27.5">
      <c r="G87" s="96"/>
    </row>
    <row r="88" spans="1:17" s="95" customFormat="1" ht="27.5">
      <c r="G88" s="96"/>
    </row>
    <row r="89" spans="1:17" s="95" customFormat="1" ht="27.5">
      <c r="G89" s="96"/>
    </row>
    <row r="90" spans="1:17" s="95" customFormat="1" ht="27.5">
      <c r="G90" s="96"/>
    </row>
    <row r="91" spans="1:17" s="95" customFormat="1" ht="27.5">
      <c r="G91" s="96"/>
    </row>
    <row r="92" spans="1:17" s="95" customFormat="1" ht="27.5">
      <c r="G92" s="96"/>
    </row>
    <row r="93" spans="1:17" s="95" customFormat="1" ht="27.5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</sheetData>
  <autoFilter ref="A30:R53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02">
    <mergeCell ref="J52:N52"/>
    <mergeCell ref="P48:Q48"/>
    <mergeCell ref="P46:Q46"/>
    <mergeCell ref="H48:I48"/>
    <mergeCell ref="H46:I46"/>
    <mergeCell ref="B46:E46"/>
    <mergeCell ref="H47:I47"/>
    <mergeCell ref="P47:Q47"/>
    <mergeCell ref="H50:I50"/>
    <mergeCell ref="P50:Q50"/>
    <mergeCell ref="H49:I49"/>
    <mergeCell ref="P49:Q49"/>
    <mergeCell ref="B56:C56"/>
    <mergeCell ref="D56:I56"/>
    <mergeCell ref="B54:I54"/>
    <mergeCell ref="B55:C55"/>
    <mergeCell ref="D55:I55"/>
    <mergeCell ref="B58:I58"/>
    <mergeCell ref="B59:C59"/>
    <mergeCell ref="B60:C60"/>
    <mergeCell ref="D60:I60"/>
    <mergeCell ref="B61:C61"/>
    <mergeCell ref="D61:I61"/>
    <mergeCell ref="B62:C62"/>
    <mergeCell ref="D62:I62"/>
    <mergeCell ref="P44:Q44"/>
    <mergeCell ref="B45:E45"/>
    <mergeCell ref="H39:I39"/>
    <mergeCell ref="H45:I45"/>
    <mergeCell ref="P45:Q45"/>
    <mergeCell ref="P41:Q41"/>
    <mergeCell ref="B43:E43"/>
    <mergeCell ref="H43:I43"/>
    <mergeCell ref="P43:Q43"/>
    <mergeCell ref="A39:E39"/>
    <mergeCell ref="P39:Q39"/>
    <mergeCell ref="B42:E42"/>
    <mergeCell ref="H42:I42"/>
    <mergeCell ref="B44:E44"/>
    <mergeCell ref="H44:I44"/>
    <mergeCell ref="P42:Q42"/>
    <mergeCell ref="B40:E40"/>
    <mergeCell ref="H40:I40"/>
    <mergeCell ref="P40:Q40"/>
    <mergeCell ref="B41:E41"/>
    <mergeCell ref="P36:Q36"/>
    <mergeCell ref="A26:Q26"/>
    <mergeCell ref="B27:C27"/>
    <mergeCell ref="N27:Q27"/>
    <mergeCell ref="B28:C28"/>
    <mergeCell ref="N28:Q28"/>
    <mergeCell ref="A37:Q37"/>
    <mergeCell ref="B31:E31"/>
    <mergeCell ref="H31:I31"/>
    <mergeCell ref="P31:Q31"/>
    <mergeCell ref="B32:E32"/>
    <mergeCell ref="H32:I32"/>
    <mergeCell ref="P32:Q32"/>
    <mergeCell ref="B34:E34"/>
    <mergeCell ref="H34:I34"/>
    <mergeCell ref="P34:Q34"/>
    <mergeCell ref="B35:E35"/>
    <mergeCell ref="H35:I35"/>
    <mergeCell ref="P35:Q35"/>
    <mergeCell ref="N25:Q25"/>
    <mergeCell ref="A25:C25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23:Q24"/>
    <mergeCell ref="D11:F11"/>
    <mergeCell ref="B13:F13"/>
    <mergeCell ref="H41:I41"/>
    <mergeCell ref="A30:E30"/>
    <mergeCell ref="H30:I30"/>
    <mergeCell ref="P30:Q30"/>
    <mergeCell ref="B33:E33"/>
    <mergeCell ref="H33:I33"/>
    <mergeCell ref="P33:Q33"/>
    <mergeCell ref="A83:Q83"/>
    <mergeCell ref="C64:F64"/>
    <mergeCell ref="B77:E77"/>
    <mergeCell ref="B69:I69"/>
    <mergeCell ref="B65:I65"/>
    <mergeCell ref="B67:C67"/>
    <mergeCell ref="B66:C66"/>
    <mergeCell ref="D66:I66"/>
    <mergeCell ref="D67:I67"/>
    <mergeCell ref="B74:C74"/>
    <mergeCell ref="D74:I74"/>
    <mergeCell ref="B75:C75"/>
    <mergeCell ref="D75:I75"/>
    <mergeCell ref="B70:C70"/>
    <mergeCell ref="B71:C71"/>
    <mergeCell ref="B36:E36"/>
    <mergeCell ref="H36:I36"/>
  </mergeCells>
  <printOptions horizontalCentered="1"/>
  <pageMargins left="0.25" right="0" top="0.61388888888888904" bottom="0.75" header="0" footer="0"/>
  <pageSetup paperSize="9" scale="3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6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9BAD5-AD0F-4118-B88C-373683EA308F}">
  <sheetPr filterMode="1">
    <pageSetUpPr fitToPage="1"/>
  </sheetPr>
  <dimension ref="A1:L499"/>
  <sheetViews>
    <sheetView view="pageBreakPreview" zoomScale="60" zoomScaleNormal="100" workbookViewId="0">
      <selection activeCell="J35" sqref="J35"/>
    </sheetView>
  </sheetViews>
  <sheetFormatPr defaultColWidth="10.7265625" defaultRowHeight="14.5"/>
  <cols>
    <col min="1" max="1" width="16.7265625" customWidth="1"/>
    <col min="2" max="2" width="29.1796875" customWidth="1"/>
    <col min="3" max="3" width="33.7265625" customWidth="1"/>
    <col min="4" max="4" width="15" customWidth="1"/>
    <col min="5" max="5" width="24.453125" customWidth="1"/>
    <col min="6" max="6" width="24.7265625" customWidth="1"/>
    <col min="7" max="7" width="19" customWidth="1"/>
    <col min="8" max="8" width="10.7265625" hidden="1" customWidth="1"/>
    <col min="9" max="9" width="12.54296875" customWidth="1"/>
  </cols>
  <sheetData>
    <row r="1" spans="1:12" ht="26">
      <c r="A1" s="721"/>
      <c r="B1" s="722" t="s">
        <v>585</v>
      </c>
      <c r="C1" s="722"/>
      <c r="D1" s="722"/>
      <c r="E1" s="722"/>
      <c r="F1" s="722"/>
      <c r="G1" s="722"/>
      <c r="H1" s="722"/>
      <c r="I1" s="722"/>
      <c r="J1">
        <v>1.08</v>
      </c>
      <c r="K1">
        <v>10</v>
      </c>
    </row>
    <row r="2" spans="1:12" ht="42.75" customHeight="1">
      <c r="A2" s="723" t="s">
        <v>586</v>
      </c>
      <c r="B2" s="724" t="s">
        <v>587</v>
      </c>
      <c r="C2" s="724" t="s">
        <v>588</v>
      </c>
      <c r="D2" s="724" t="s">
        <v>589</v>
      </c>
      <c r="E2" s="724" t="s">
        <v>590</v>
      </c>
      <c r="F2" s="724" t="s">
        <v>591</v>
      </c>
      <c r="G2" s="725" t="s">
        <v>592</v>
      </c>
      <c r="H2" s="726" t="s">
        <v>593</v>
      </c>
      <c r="I2" s="727" t="s">
        <v>594</v>
      </c>
    </row>
    <row r="3" spans="1:12" ht="21" hidden="1" customHeight="1">
      <c r="A3" s="728" t="s">
        <v>595</v>
      </c>
      <c r="B3" s="729" t="s">
        <v>596</v>
      </c>
      <c r="C3" s="729" t="s">
        <v>597</v>
      </c>
      <c r="D3" s="729" t="s">
        <v>598</v>
      </c>
      <c r="E3" s="729" t="s">
        <v>599</v>
      </c>
      <c r="F3" s="729" t="s">
        <v>600</v>
      </c>
      <c r="G3" s="729" t="s">
        <v>601</v>
      </c>
      <c r="H3" s="729">
        <v>42</v>
      </c>
      <c r="I3" s="729">
        <f>(ROUND(H3*$J$1,0)+$K$1)*2+ROUND((H3*$J$1)/20,0)*2</f>
        <v>114</v>
      </c>
      <c r="K3" t="str">
        <f>LEFT(F3,11)</f>
        <v>50287-01149</v>
      </c>
      <c r="L3" t="str">
        <f>VLOOKUP(K3,'[13]TRACKING (update 23.4)'!$B$3:$C$103,2,FALSE)</f>
        <v>H06-CR09M</v>
      </c>
    </row>
    <row r="4" spans="1:12" ht="21" hidden="1" customHeight="1">
      <c r="A4" s="728" t="s">
        <v>595</v>
      </c>
      <c r="B4" s="729" t="s">
        <v>596</v>
      </c>
      <c r="C4" s="729" t="s">
        <v>597</v>
      </c>
      <c r="D4" s="729" t="s">
        <v>598</v>
      </c>
      <c r="E4" s="729" t="s">
        <v>599</v>
      </c>
      <c r="F4" s="729" t="s">
        <v>602</v>
      </c>
      <c r="G4" s="729" t="s">
        <v>603</v>
      </c>
      <c r="H4" s="729">
        <v>79</v>
      </c>
      <c r="I4" s="729">
        <f t="shared" ref="I4:I67" si="0">(ROUND(H4*$J$1,0)+$K$1)*2+ROUND((H4*$J$1)/20,0)*2</f>
        <v>198</v>
      </c>
      <c r="K4" t="str">
        <f t="shared" ref="K4:K67" si="1">LEFT(F4,11)</f>
        <v>50287-01149</v>
      </c>
      <c r="L4" t="str">
        <f>VLOOKUP(K4,'[13]TRACKING (update 23.4)'!$B$3:$C$103,2,FALSE)</f>
        <v>H06-CR09M</v>
      </c>
    </row>
    <row r="5" spans="1:12" ht="21" hidden="1" customHeight="1">
      <c r="A5" s="728" t="s">
        <v>595</v>
      </c>
      <c r="B5" s="729" t="s">
        <v>596</v>
      </c>
      <c r="C5" s="729" t="s">
        <v>597</v>
      </c>
      <c r="D5" s="729" t="s">
        <v>598</v>
      </c>
      <c r="E5" s="729" t="s">
        <v>599</v>
      </c>
      <c r="F5" s="729" t="s">
        <v>604</v>
      </c>
      <c r="G5" s="729" t="s">
        <v>605</v>
      </c>
      <c r="H5" s="729">
        <v>96</v>
      </c>
      <c r="I5" s="729">
        <f t="shared" si="0"/>
        <v>238</v>
      </c>
      <c r="K5" t="str">
        <f t="shared" si="1"/>
        <v>50287-01149</v>
      </c>
      <c r="L5" t="str">
        <f>VLOOKUP(K5,'[13]TRACKING (update 23.4)'!$B$3:$C$103,2,FALSE)</f>
        <v>H06-CR09M</v>
      </c>
    </row>
    <row r="6" spans="1:12" ht="21" hidden="1" customHeight="1">
      <c r="A6" s="728" t="s">
        <v>595</v>
      </c>
      <c r="B6" s="729" t="s">
        <v>596</v>
      </c>
      <c r="C6" s="729" t="s">
        <v>597</v>
      </c>
      <c r="D6" s="729" t="s">
        <v>598</v>
      </c>
      <c r="E6" s="729" t="s">
        <v>599</v>
      </c>
      <c r="F6" s="729" t="s">
        <v>606</v>
      </c>
      <c r="G6" s="729" t="s">
        <v>607</v>
      </c>
      <c r="H6" s="729">
        <v>63</v>
      </c>
      <c r="I6" s="729">
        <f t="shared" si="0"/>
        <v>162</v>
      </c>
      <c r="K6" t="str">
        <f t="shared" si="1"/>
        <v>50287-01149</v>
      </c>
      <c r="L6" t="str">
        <f>VLOOKUP(K6,'[13]TRACKING (update 23.4)'!$B$3:$C$103,2,FALSE)</f>
        <v>H06-CR09M</v>
      </c>
    </row>
    <row r="7" spans="1:12" ht="21" hidden="1" customHeight="1">
      <c r="A7" s="728" t="s">
        <v>595</v>
      </c>
      <c r="B7" s="729" t="s">
        <v>596</v>
      </c>
      <c r="C7" s="729" t="s">
        <v>597</v>
      </c>
      <c r="D7" s="729" t="s">
        <v>598</v>
      </c>
      <c r="E7" s="729" t="s">
        <v>599</v>
      </c>
      <c r="F7" s="729" t="s">
        <v>608</v>
      </c>
      <c r="G7" s="729" t="s">
        <v>609</v>
      </c>
      <c r="H7" s="729">
        <v>39</v>
      </c>
      <c r="I7" s="729">
        <f t="shared" si="0"/>
        <v>108</v>
      </c>
      <c r="K7" t="str">
        <f t="shared" si="1"/>
        <v>50287-01149</v>
      </c>
      <c r="L7" t="str">
        <f>VLOOKUP(K7,'[13]TRACKING (update 23.4)'!$B$3:$C$103,2,FALSE)</f>
        <v>H06-CR09M</v>
      </c>
    </row>
    <row r="8" spans="1:12" ht="21" hidden="1" customHeight="1">
      <c r="A8" s="728" t="s">
        <v>595</v>
      </c>
      <c r="B8" s="729" t="s">
        <v>596</v>
      </c>
      <c r="C8" s="729" t="s">
        <v>597</v>
      </c>
      <c r="D8" s="729" t="s">
        <v>610</v>
      </c>
      <c r="E8" s="729" t="s">
        <v>611</v>
      </c>
      <c r="F8" s="729" t="s">
        <v>612</v>
      </c>
      <c r="G8" s="729" t="s">
        <v>613</v>
      </c>
      <c r="H8" s="729">
        <v>16</v>
      </c>
      <c r="I8" s="729">
        <f t="shared" si="0"/>
        <v>56</v>
      </c>
      <c r="K8" t="str">
        <f t="shared" si="1"/>
        <v>50287-06210</v>
      </c>
      <c r="L8" t="str">
        <f>VLOOKUP(K8,'[13]TRACKING (update 23.4)'!$B$3:$C$103,2,FALSE)</f>
        <v>H06-CR09M</v>
      </c>
    </row>
    <row r="9" spans="1:12" ht="21" hidden="1" customHeight="1">
      <c r="A9" s="728" t="s">
        <v>595</v>
      </c>
      <c r="B9" s="729" t="s">
        <v>596</v>
      </c>
      <c r="C9" s="729" t="s">
        <v>597</v>
      </c>
      <c r="D9" s="729" t="s">
        <v>610</v>
      </c>
      <c r="E9" s="729" t="s">
        <v>611</v>
      </c>
      <c r="F9" s="729" t="s">
        <v>614</v>
      </c>
      <c r="G9" s="729" t="s">
        <v>615</v>
      </c>
      <c r="H9" s="729">
        <v>32</v>
      </c>
      <c r="I9" s="729">
        <f t="shared" si="0"/>
        <v>94</v>
      </c>
      <c r="K9" t="str">
        <f t="shared" si="1"/>
        <v>50287-06210</v>
      </c>
      <c r="L9" t="str">
        <f>VLOOKUP(K9,'[13]TRACKING (update 23.4)'!$B$3:$C$103,2,FALSE)</f>
        <v>H06-CR09M</v>
      </c>
    </row>
    <row r="10" spans="1:12" ht="21" hidden="1" customHeight="1">
      <c r="A10" s="728" t="s">
        <v>595</v>
      </c>
      <c r="B10" s="729" t="s">
        <v>596</v>
      </c>
      <c r="C10" s="729" t="s">
        <v>597</v>
      </c>
      <c r="D10" s="729" t="s">
        <v>610</v>
      </c>
      <c r="E10" s="729" t="s">
        <v>611</v>
      </c>
      <c r="F10" s="729" t="s">
        <v>616</v>
      </c>
      <c r="G10" s="729" t="s">
        <v>617</v>
      </c>
      <c r="H10" s="729">
        <v>51</v>
      </c>
      <c r="I10" s="729">
        <f t="shared" si="0"/>
        <v>136</v>
      </c>
      <c r="K10" t="str">
        <f t="shared" si="1"/>
        <v>50287-06210</v>
      </c>
      <c r="L10" t="str">
        <f>VLOOKUP(K10,'[13]TRACKING (update 23.4)'!$B$3:$C$103,2,FALSE)</f>
        <v>H06-CR09M</v>
      </c>
    </row>
    <row r="11" spans="1:12" ht="21" hidden="1" customHeight="1">
      <c r="A11" s="728" t="s">
        <v>595</v>
      </c>
      <c r="B11" s="729" t="s">
        <v>596</v>
      </c>
      <c r="C11" s="729" t="s">
        <v>597</v>
      </c>
      <c r="D11" s="729" t="s">
        <v>610</v>
      </c>
      <c r="E11" s="729" t="s">
        <v>611</v>
      </c>
      <c r="F11" s="729" t="s">
        <v>618</v>
      </c>
      <c r="G11" s="729" t="s">
        <v>619</v>
      </c>
      <c r="H11" s="729">
        <v>38</v>
      </c>
      <c r="I11" s="729">
        <f t="shared" si="0"/>
        <v>106</v>
      </c>
      <c r="K11" t="str">
        <f t="shared" si="1"/>
        <v>50287-06210</v>
      </c>
      <c r="L11" t="str">
        <f>VLOOKUP(K11,'[13]TRACKING (update 23.4)'!$B$3:$C$103,2,FALSE)</f>
        <v>H06-CR09M</v>
      </c>
    </row>
    <row r="12" spans="1:12" ht="21" hidden="1" customHeight="1">
      <c r="A12" s="728" t="s">
        <v>595</v>
      </c>
      <c r="B12" s="729" t="s">
        <v>596</v>
      </c>
      <c r="C12" s="729" t="s">
        <v>597</v>
      </c>
      <c r="D12" s="729" t="s">
        <v>610</v>
      </c>
      <c r="E12" s="729" t="s">
        <v>611</v>
      </c>
      <c r="F12" s="729" t="s">
        <v>620</v>
      </c>
      <c r="G12" s="729" t="s">
        <v>621</v>
      </c>
      <c r="H12" s="729">
        <v>19</v>
      </c>
      <c r="I12" s="729">
        <f t="shared" si="0"/>
        <v>64</v>
      </c>
      <c r="K12" t="str">
        <f t="shared" si="1"/>
        <v>50287-06210</v>
      </c>
      <c r="L12" t="str">
        <f>VLOOKUP(K12,'[13]TRACKING (update 23.4)'!$B$3:$C$103,2,FALSE)</f>
        <v>H06-CR09M</v>
      </c>
    </row>
    <row r="13" spans="1:12" ht="21" hidden="1" customHeight="1">
      <c r="A13" s="728" t="s">
        <v>595</v>
      </c>
      <c r="B13" s="729" t="s">
        <v>596</v>
      </c>
      <c r="C13" s="729" t="s">
        <v>597</v>
      </c>
      <c r="D13" s="729" t="s">
        <v>622</v>
      </c>
      <c r="E13" s="729" t="s">
        <v>623</v>
      </c>
      <c r="F13" s="729" t="s">
        <v>624</v>
      </c>
      <c r="G13" s="729" t="s">
        <v>625</v>
      </c>
      <c r="H13" s="729">
        <v>45</v>
      </c>
      <c r="I13" s="729">
        <f t="shared" si="0"/>
        <v>122</v>
      </c>
      <c r="K13" t="str">
        <f t="shared" si="1"/>
        <v>50287-06363</v>
      </c>
      <c r="L13" t="str">
        <f>VLOOKUP(K13,'[13]TRACKING (update 23.4)'!$B$3:$C$103,2,FALSE)</f>
        <v>H06-CR09M</v>
      </c>
    </row>
    <row r="14" spans="1:12" ht="21" hidden="1" customHeight="1">
      <c r="A14" s="728" t="s">
        <v>595</v>
      </c>
      <c r="B14" s="729" t="s">
        <v>596</v>
      </c>
      <c r="C14" s="729" t="s">
        <v>597</v>
      </c>
      <c r="D14" s="729" t="s">
        <v>622</v>
      </c>
      <c r="E14" s="729" t="s">
        <v>623</v>
      </c>
      <c r="F14" s="729" t="s">
        <v>626</v>
      </c>
      <c r="G14" s="729" t="s">
        <v>627</v>
      </c>
      <c r="H14" s="729">
        <v>97</v>
      </c>
      <c r="I14" s="729">
        <f t="shared" si="0"/>
        <v>240</v>
      </c>
      <c r="K14" t="str">
        <f t="shared" si="1"/>
        <v>50287-06363</v>
      </c>
      <c r="L14" t="str">
        <f>VLOOKUP(K14,'[13]TRACKING (update 23.4)'!$B$3:$C$103,2,FALSE)</f>
        <v>H06-CR09M</v>
      </c>
    </row>
    <row r="15" spans="1:12" ht="21" hidden="1" customHeight="1">
      <c r="A15" s="728" t="s">
        <v>595</v>
      </c>
      <c r="B15" s="729" t="s">
        <v>596</v>
      </c>
      <c r="C15" s="729" t="s">
        <v>597</v>
      </c>
      <c r="D15" s="729" t="s">
        <v>622</v>
      </c>
      <c r="E15" s="729" t="s">
        <v>623</v>
      </c>
      <c r="F15" s="729" t="s">
        <v>628</v>
      </c>
      <c r="G15" s="729" t="s">
        <v>629</v>
      </c>
      <c r="H15" s="729">
        <v>96</v>
      </c>
      <c r="I15" s="729">
        <f t="shared" si="0"/>
        <v>238</v>
      </c>
      <c r="K15" t="str">
        <f t="shared" si="1"/>
        <v>50287-06363</v>
      </c>
      <c r="L15" t="str">
        <f>VLOOKUP(K15,'[13]TRACKING (update 23.4)'!$B$3:$C$103,2,FALSE)</f>
        <v>H06-CR09M</v>
      </c>
    </row>
    <row r="16" spans="1:12" ht="21" hidden="1" customHeight="1">
      <c r="A16" s="728" t="s">
        <v>595</v>
      </c>
      <c r="B16" s="729" t="s">
        <v>596</v>
      </c>
      <c r="C16" s="729" t="s">
        <v>597</v>
      </c>
      <c r="D16" s="729" t="s">
        <v>622</v>
      </c>
      <c r="E16" s="729" t="s">
        <v>623</v>
      </c>
      <c r="F16" s="729" t="s">
        <v>630</v>
      </c>
      <c r="G16" s="729" t="s">
        <v>631</v>
      </c>
      <c r="H16" s="729">
        <v>61</v>
      </c>
      <c r="I16" s="729">
        <f t="shared" si="0"/>
        <v>158</v>
      </c>
      <c r="K16" t="str">
        <f t="shared" si="1"/>
        <v>50287-06363</v>
      </c>
      <c r="L16" t="str">
        <f>VLOOKUP(K16,'[13]TRACKING (update 23.4)'!$B$3:$C$103,2,FALSE)</f>
        <v>H06-CR09M</v>
      </c>
    </row>
    <row r="17" spans="1:12" ht="21" hidden="1" customHeight="1">
      <c r="A17" s="728" t="s">
        <v>595</v>
      </c>
      <c r="B17" s="729" t="s">
        <v>596</v>
      </c>
      <c r="C17" s="729" t="s">
        <v>597</v>
      </c>
      <c r="D17" s="729" t="s">
        <v>622</v>
      </c>
      <c r="E17" s="729" t="s">
        <v>623</v>
      </c>
      <c r="F17" s="729" t="s">
        <v>632</v>
      </c>
      <c r="G17" s="729" t="s">
        <v>633</v>
      </c>
      <c r="H17" s="729">
        <v>22</v>
      </c>
      <c r="I17" s="729">
        <f t="shared" si="0"/>
        <v>70</v>
      </c>
      <c r="K17" t="str">
        <f t="shared" si="1"/>
        <v>50287-06363</v>
      </c>
      <c r="L17" t="str">
        <f>VLOOKUP(K17,'[13]TRACKING (update 23.4)'!$B$3:$C$103,2,FALSE)</f>
        <v>H06-CR09M</v>
      </c>
    </row>
    <row r="18" spans="1:12" ht="19.75" hidden="1" customHeight="1">
      <c r="A18" s="728" t="s">
        <v>634</v>
      </c>
      <c r="B18" s="729" t="s">
        <v>635</v>
      </c>
      <c r="C18" s="729" t="s">
        <v>636</v>
      </c>
      <c r="D18" s="729" t="s">
        <v>598</v>
      </c>
      <c r="E18" s="729" t="s">
        <v>599</v>
      </c>
      <c r="F18" s="729" t="s">
        <v>637</v>
      </c>
      <c r="G18" s="729" t="s">
        <v>638</v>
      </c>
      <c r="H18" s="729">
        <v>46</v>
      </c>
      <c r="I18" s="729">
        <f t="shared" si="0"/>
        <v>124</v>
      </c>
      <c r="K18" t="str">
        <f t="shared" si="1"/>
        <v>50289-01149</v>
      </c>
      <c r="L18" t="str">
        <f>VLOOKUP(K18,'[13]TRACKING (update 23.4)'!$B$3:$C$103,2,FALSE)</f>
        <v>H06-HD18M</v>
      </c>
    </row>
    <row r="19" spans="1:12" ht="19.75" hidden="1" customHeight="1">
      <c r="A19" s="728" t="s">
        <v>634</v>
      </c>
      <c r="B19" s="729" t="s">
        <v>635</v>
      </c>
      <c r="C19" s="729" t="s">
        <v>636</v>
      </c>
      <c r="D19" s="729" t="s">
        <v>598</v>
      </c>
      <c r="E19" s="729" t="s">
        <v>599</v>
      </c>
      <c r="F19" s="729" t="s">
        <v>639</v>
      </c>
      <c r="G19" s="729" t="s">
        <v>640</v>
      </c>
      <c r="H19" s="729">
        <v>81</v>
      </c>
      <c r="I19" s="729">
        <f t="shared" si="0"/>
        <v>202</v>
      </c>
      <c r="K19" t="str">
        <f t="shared" si="1"/>
        <v>50289-01149</v>
      </c>
      <c r="L19" t="str">
        <f>VLOOKUP(K19,'[13]TRACKING (update 23.4)'!$B$3:$C$103,2,FALSE)</f>
        <v>H06-HD18M</v>
      </c>
    </row>
    <row r="20" spans="1:12" ht="19.75" hidden="1" customHeight="1">
      <c r="A20" s="728" t="s">
        <v>634</v>
      </c>
      <c r="B20" s="729" t="s">
        <v>635</v>
      </c>
      <c r="C20" s="729" t="s">
        <v>636</v>
      </c>
      <c r="D20" s="729" t="s">
        <v>598</v>
      </c>
      <c r="E20" s="729" t="s">
        <v>599</v>
      </c>
      <c r="F20" s="729" t="s">
        <v>641</v>
      </c>
      <c r="G20" s="729" t="s">
        <v>642</v>
      </c>
      <c r="H20" s="729">
        <v>80</v>
      </c>
      <c r="I20" s="729">
        <f t="shared" si="0"/>
        <v>200</v>
      </c>
      <c r="K20" t="str">
        <f t="shared" si="1"/>
        <v>50289-01149</v>
      </c>
      <c r="L20" t="str">
        <f>VLOOKUP(K20,'[13]TRACKING (update 23.4)'!$B$3:$C$103,2,FALSE)</f>
        <v>H06-HD18M</v>
      </c>
    </row>
    <row r="21" spans="1:12" ht="19.75" hidden="1" customHeight="1">
      <c r="A21" s="728" t="s">
        <v>634</v>
      </c>
      <c r="B21" s="729" t="s">
        <v>635</v>
      </c>
      <c r="C21" s="729" t="s">
        <v>636</v>
      </c>
      <c r="D21" s="729" t="s">
        <v>598</v>
      </c>
      <c r="E21" s="729" t="s">
        <v>599</v>
      </c>
      <c r="F21" s="729" t="s">
        <v>643</v>
      </c>
      <c r="G21" s="729" t="s">
        <v>644</v>
      </c>
      <c r="H21" s="729">
        <v>67</v>
      </c>
      <c r="I21" s="729">
        <f t="shared" si="0"/>
        <v>172</v>
      </c>
      <c r="K21" t="str">
        <f t="shared" si="1"/>
        <v>50289-01149</v>
      </c>
      <c r="L21" t="str">
        <f>VLOOKUP(K21,'[13]TRACKING (update 23.4)'!$B$3:$C$103,2,FALSE)</f>
        <v>H06-HD18M</v>
      </c>
    </row>
    <row r="22" spans="1:12" ht="19.75" hidden="1" customHeight="1">
      <c r="A22" s="728" t="s">
        <v>634</v>
      </c>
      <c r="B22" s="729" t="s">
        <v>635</v>
      </c>
      <c r="C22" s="729" t="s">
        <v>636</v>
      </c>
      <c r="D22" s="729" t="s">
        <v>598</v>
      </c>
      <c r="E22" s="729" t="s">
        <v>599</v>
      </c>
      <c r="F22" s="729" t="s">
        <v>645</v>
      </c>
      <c r="G22" s="729" t="s">
        <v>646</v>
      </c>
      <c r="H22" s="729">
        <v>43</v>
      </c>
      <c r="I22" s="729">
        <f t="shared" si="0"/>
        <v>116</v>
      </c>
      <c r="K22" t="str">
        <f t="shared" si="1"/>
        <v>50289-01149</v>
      </c>
      <c r="L22" t="str">
        <f>VLOOKUP(K22,'[13]TRACKING (update 23.4)'!$B$3:$C$103,2,FALSE)</f>
        <v>H06-HD18M</v>
      </c>
    </row>
    <row r="23" spans="1:12" ht="19.75" hidden="1" customHeight="1">
      <c r="A23" s="728" t="s">
        <v>634</v>
      </c>
      <c r="B23" s="729" t="s">
        <v>635</v>
      </c>
      <c r="C23" s="729" t="s">
        <v>636</v>
      </c>
      <c r="D23" s="729" t="s">
        <v>610</v>
      </c>
      <c r="E23" s="729" t="s">
        <v>611</v>
      </c>
      <c r="F23" s="729" t="s">
        <v>647</v>
      </c>
      <c r="G23" s="729" t="s">
        <v>648</v>
      </c>
      <c r="H23" s="729">
        <v>38</v>
      </c>
      <c r="I23" s="729">
        <f t="shared" si="0"/>
        <v>106</v>
      </c>
      <c r="K23" t="str">
        <f t="shared" si="1"/>
        <v>50289-06210</v>
      </c>
      <c r="L23" t="str">
        <f>VLOOKUP(K23,'[13]TRACKING (update 23.4)'!$B$3:$C$103,2,FALSE)</f>
        <v>H06-HD18M</v>
      </c>
    </row>
    <row r="24" spans="1:12" ht="19.75" hidden="1" customHeight="1">
      <c r="A24" s="728" t="s">
        <v>634</v>
      </c>
      <c r="B24" s="729" t="s">
        <v>635</v>
      </c>
      <c r="C24" s="729" t="s">
        <v>636</v>
      </c>
      <c r="D24" s="729" t="s">
        <v>610</v>
      </c>
      <c r="E24" s="729" t="s">
        <v>611</v>
      </c>
      <c r="F24" s="729" t="s">
        <v>649</v>
      </c>
      <c r="G24" s="729" t="s">
        <v>650</v>
      </c>
      <c r="H24" s="729">
        <v>73</v>
      </c>
      <c r="I24" s="729">
        <f t="shared" si="0"/>
        <v>186</v>
      </c>
      <c r="K24" t="str">
        <f t="shared" si="1"/>
        <v>50289-06210</v>
      </c>
      <c r="L24" t="str">
        <f>VLOOKUP(K24,'[13]TRACKING (update 23.4)'!$B$3:$C$103,2,FALSE)</f>
        <v>H06-HD18M</v>
      </c>
    </row>
    <row r="25" spans="1:12" ht="19.75" hidden="1" customHeight="1">
      <c r="A25" s="728" t="s">
        <v>634</v>
      </c>
      <c r="B25" s="729" t="s">
        <v>635</v>
      </c>
      <c r="C25" s="729" t="s">
        <v>636</v>
      </c>
      <c r="D25" s="729" t="s">
        <v>610</v>
      </c>
      <c r="E25" s="729" t="s">
        <v>611</v>
      </c>
      <c r="F25" s="729" t="s">
        <v>651</v>
      </c>
      <c r="G25" s="729" t="s">
        <v>652</v>
      </c>
      <c r="H25" s="729">
        <v>70</v>
      </c>
      <c r="I25" s="729">
        <f t="shared" si="0"/>
        <v>180</v>
      </c>
      <c r="K25" t="str">
        <f t="shared" si="1"/>
        <v>50289-06210</v>
      </c>
      <c r="L25" t="str">
        <f>VLOOKUP(K25,'[13]TRACKING (update 23.4)'!$B$3:$C$103,2,FALSE)</f>
        <v>H06-HD18M</v>
      </c>
    </row>
    <row r="26" spans="1:12" ht="19.75" hidden="1" customHeight="1">
      <c r="A26" s="728" t="s">
        <v>634</v>
      </c>
      <c r="B26" s="729" t="s">
        <v>635</v>
      </c>
      <c r="C26" s="729" t="s">
        <v>636</v>
      </c>
      <c r="D26" s="729" t="s">
        <v>610</v>
      </c>
      <c r="E26" s="729" t="s">
        <v>611</v>
      </c>
      <c r="F26" s="729" t="s">
        <v>653</v>
      </c>
      <c r="G26" s="729" t="s">
        <v>654</v>
      </c>
      <c r="H26" s="729">
        <v>59</v>
      </c>
      <c r="I26" s="729">
        <f t="shared" si="0"/>
        <v>154</v>
      </c>
      <c r="K26" t="str">
        <f t="shared" si="1"/>
        <v>50289-06210</v>
      </c>
      <c r="L26" t="str">
        <f>VLOOKUP(K26,'[13]TRACKING (update 23.4)'!$B$3:$C$103,2,FALSE)</f>
        <v>H06-HD18M</v>
      </c>
    </row>
    <row r="27" spans="1:12" ht="19.75" hidden="1" customHeight="1">
      <c r="A27" s="728" t="s">
        <v>634</v>
      </c>
      <c r="B27" s="729" t="s">
        <v>635</v>
      </c>
      <c r="C27" s="729" t="s">
        <v>636</v>
      </c>
      <c r="D27" s="729" t="s">
        <v>610</v>
      </c>
      <c r="E27" s="729" t="s">
        <v>611</v>
      </c>
      <c r="F27" s="729" t="s">
        <v>655</v>
      </c>
      <c r="G27" s="729" t="s">
        <v>656</v>
      </c>
      <c r="H27" s="729">
        <v>34</v>
      </c>
      <c r="I27" s="729">
        <f t="shared" si="0"/>
        <v>98</v>
      </c>
      <c r="K27" t="str">
        <f t="shared" si="1"/>
        <v>50289-06210</v>
      </c>
      <c r="L27" t="str">
        <f>VLOOKUP(K27,'[13]TRACKING (update 23.4)'!$B$3:$C$103,2,FALSE)</f>
        <v>H06-HD18M</v>
      </c>
    </row>
    <row r="28" spans="1:12" ht="19.75" hidden="1" customHeight="1">
      <c r="A28" s="728" t="s">
        <v>634</v>
      </c>
      <c r="B28" s="729" t="s">
        <v>635</v>
      </c>
      <c r="C28" s="729" t="s">
        <v>636</v>
      </c>
      <c r="D28" s="729" t="s">
        <v>622</v>
      </c>
      <c r="E28" s="729" t="s">
        <v>623</v>
      </c>
      <c r="F28" s="729" t="s">
        <v>657</v>
      </c>
      <c r="G28" s="729" t="s">
        <v>658</v>
      </c>
      <c r="H28" s="729">
        <v>18</v>
      </c>
      <c r="I28" s="729">
        <f t="shared" si="0"/>
        <v>60</v>
      </c>
      <c r="K28" t="str">
        <f t="shared" si="1"/>
        <v>50289-06363</v>
      </c>
      <c r="L28" t="str">
        <f>VLOOKUP(K28,'[13]TRACKING (update 23.4)'!$B$3:$C$103,2,FALSE)</f>
        <v>H06-HD18M</v>
      </c>
    </row>
    <row r="29" spans="1:12" ht="19.75" hidden="1" customHeight="1">
      <c r="A29" s="728" t="s">
        <v>634</v>
      </c>
      <c r="B29" s="729" t="s">
        <v>635</v>
      </c>
      <c r="C29" s="729" t="s">
        <v>636</v>
      </c>
      <c r="D29" s="729" t="s">
        <v>622</v>
      </c>
      <c r="E29" s="729" t="s">
        <v>623</v>
      </c>
      <c r="F29" s="729" t="s">
        <v>659</v>
      </c>
      <c r="G29" s="729" t="s">
        <v>660</v>
      </c>
      <c r="H29" s="729">
        <v>45</v>
      </c>
      <c r="I29" s="729">
        <f t="shared" si="0"/>
        <v>122</v>
      </c>
      <c r="K29" t="str">
        <f t="shared" si="1"/>
        <v>50289-06363</v>
      </c>
      <c r="L29" t="str">
        <f>VLOOKUP(K29,'[13]TRACKING (update 23.4)'!$B$3:$C$103,2,FALSE)</f>
        <v>H06-HD18M</v>
      </c>
    </row>
    <row r="30" spans="1:12" ht="19.75" hidden="1" customHeight="1">
      <c r="A30" s="728" t="s">
        <v>634</v>
      </c>
      <c r="B30" s="729" t="s">
        <v>635</v>
      </c>
      <c r="C30" s="729" t="s">
        <v>636</v>
      </c>
      <c r="D30" s="729" t="s">
        <v>622</v>
      </c>
      <c r="E30" s="729" t="s">
        <v>623</v>
      </c>
      <c r="F30" s="729" t="s">
        <v>661</v>
      </c>
      <c r="G30" s="729" t="s">
        <v>662</v>
      </c>
      <c r="H30" s="729">
        <v>51</v>
      </c>
      <c r="I30" s="729">
        <f t="shared" si="0"/>
        <v>136</v>
      </c>
      <c r="K30" t="str">
        <f t="shared" si="1"/>
        <v>50289-06363</v>
      </c>
      <c r="L30" t="str">
        <f>VLOOKUP(K30,'[13]TRACKING (update 23.4)'!$B$3:$C$103,2,FALSE)</f>
        <v>H06-HD18M</v>
      </c>
    </row>
    <row r="31" spans="1:12" ht="19.75" hidden="1" customHeight="1">
      <c r="A31" s="728" t="s">
        <v>634</v>
      </c>
      <c r="B31" s="729" t="s">
        <v>635</v>
      </c>
      <c r="C31" s="729" t="s">
        <v>636</v>
      </c>
      <c r="D31" s="729" t="s">
        <v>622</v>
      </c>
      <c r="E31" s="729" t="s">
        <v>623</v>
      </c>
      <c r="F31" s="729" t="s">
        <v>663</v>
      </c>
      <c r="G31" s="729" t="s">
        <v>664</v>
      </c>
      <c r="H31" s="729">
        <v>32</v>
      </c>
      <c r="I31" s="729">
        <f t="shared" si="0"/>
        <v>94</v>
      </c>
      <c r="K31" t="str">
        <f t="shared" si="1"/>
        <v>50289-06363</v>
      </c>
      <c r="L31" t="str">
        <f>VLOOKUP(K31,'[13]TRACKING (update 23.4)'!$B$3:$C$103,2,FALSE)</f>
        <v>H06-HD18M</v>
      </c>
    </row>
    <row r="32" spans="1:12" ht="19.75" hidden="1" customHeight="1">
      <c r="A32" s="728" t="s">
        <v>634</v>
      </c>
      <c r="B32" s="729" t="s">
        <v>635</v>
      </c>
      <c r="C32" s="729" t="s">
        <v>636</v>
      </c>
      <c r="D32" s="729" t="s">
        <v>622</v>
      </c>
      <c r="E32" s="729" t="s">
        <v>623</v>
      </c>
      <c r="F32" s="729" t="s">
        <v>665</v>
      </c>
      <c r="G32" s="729" t="s">
        <v>666</v>
      </c>
      <c r="H32" s="729">
        <v>6</v>
      </c>
      <c r="I32" s="729">
        <f t="shared" si="0"/>
        <v>32</v>
      </c>
      <c r="K32" t="str">
        <f t="shared" si="1"/>
        <v>50289-06363</v>
      </c>
      <c r="L32" t="str">
        <f>VLOOKUP(K32,'[13]TRACKING (update 23.4)'!$B$3:$C$103,2,FALSE)</f>
        <v>H06-HD18M</v>
      </c>
    </row>
    <row r="33" spans="1:12" ht="19.75" hidden="1" customHeight="1">
      <c r="A33" s="728" t="s">
        <v>667</v>
      </c>
      <c r="B33" s="729" t="s">
        <v>668</v>
      </c>
      <c r="C33" s="729" t="s">
        <v>669</v>
      </c>
      <c r="D33" s="729" t="s">
        <v>598</v>
      </c>
      <c r="E33" s="729" t="s">
        <v>599</v>
      </c>
      <c r="F33" s="729" t="s">
        <v>670</v>
      </c>
      <c r="G33" s="729" t="s">
        <v>671</v>
      </c>
      <c r="H33" s="729">
        <v>25</v>
      </c>
      <c r="I33" s="729">
        <f t="shared" si="0"/>
        <v>76</v>
      </c>
      <c r="K33" t="str">
        <f t="shared" si="1"/>
        <v>50290-01149</v>
      </c>
      <c r="L33" t="str">
        <f>VLOOKUP(K33,'[13]TRACKING (update 23.4)'!$B$3:$C$103,2,FALSE)</f>
        <v>H06-HD17M</v>
      </c>
    </row>
    <row r="34" spans="1:12" ht="19.75" hidden="1" customHeight="1">
      <c r="A34" s="728" t="s">
        <v>667</v>
      </c>
      <c r="B34" s="729" t="s">
        <v>668</v>
      </c>
      <c r="C34" s="729" t="s">
        <v>669</v>
      </c>
      <c r="D34" s="729" t="s">
        <v>598</v>
      </c>
      <c r="E34" s="729" t="s">
        <v>599</v>
      </c>
      <c r="F34" s="729" t="s">
        <v>672</v>
      </c>
      <c r="G34" s="729" t="s">
        <v>673</v>
      </c>
      <c r="H34" s="729">
        <v>38</v>
      </c>
      <c r="I34" s="729">
        <f t="shared" si="0"/>
        <v>106</v>
      </c>
      <c r="K34" t="str">
        <f t="shared" si="1"/>
        <v>50290-01149</v>
      </c>
      <c r="L34" t="str">
        <f>VLOOKUP(K34,'[13]TRACKING (update 23.4)'!$B$3:$C$103,2,FALSE)</f>
        <v>H06-HD17M</v>
      </c>
    </row>
    <row r="35" spans="1:12" ht="19.75" hidden="1" customHeight="1">
      <c r="A35" s="728" t="s">
        <v>667</v>
      </c>
      <c r="B35" s="729" t="s">
        <v>668</v>
      </c>
      <c r="C35" s="729" t="s">
        <v>669</v>
      </c>
      <c r="D35" s="729" t="s">
        <v>598</v>
      </c>
      <c r="E35" s="729" t="s">
        <v>599</v>
      </c>
      <c r="F35" s="729" t="s">
        <v>674</v>
      </c>
      <c r="G35" s="729" t="s">
        <v>675</v>
      </c>
      <c r="H35" s="729">
        <v>35</v>
      </c>
      <c r="I35" s="729">
        <f t="shared" si="0"/>
        <v>100</v>
      </c>
      <c r="K35" t="str">
        <f t="shared" si="1"/>
        <v>50290-01149</v>
      </c>
      <c r="L35" t="str">
        <f>VLOOKUP(K35,'[13]TRACKING (update 23.4)'!$B$3:$C$103,2,FALSE)</f>
        <v>H06-HD17M</v>
      </c>
    </row>
    <row r="36" spans="1:12" ht="19.75" hidden="1" customHeight="1">
      <c r="A36" s="728" t="s">
        <v>667</v>
      </c>
      <c r="B36" s="729" t="s">
        <v>668</v>
      </c>
      <c r="C36" s="729" t="s">
        <v>669</v>
      </c>
      <c r="D36" s="729" t="s">
        <v>598</v>
      </c>
      <c r="E36" s="729" t="s">
        <v>599</v>
      </c>
      <c r="F36" s="729" t="s">
        <v>676</v>
      </c>
      <c r="G36" s="729" t="s">
        <v>677</v>
      </c>
      <c r="H36" s="729">
        <v>30</v>
      </c>
      <c r="I36" s="729">
        <f t="shared" si="0"/>
        <v>88</v>
      </c>
      <c r="K36" t="str">
        <f t="shared" si="1"/>
        <v>50290-01149</v>
      </c>
      <c r="L36" t="str">
        <f>VLOOKUP(K36,'[13]TRACKING (update 23.4)'!$B$3:$C$103,2,FALSE)</f>
        <v>H06-HD17M</v>
      </c>
    </row>
    <row r="37" spans="1:12" ht="19.75" hidden="1" customHeight="1">
      <c r="A37" s="728" t="s">
        <v>667</v>
      </c>
      <c r="B37" s="729" t="s">
        <v>668</v>
      </c>
      <c r="C37" s="729" t="s">
        <v>669</v>
      </c>
      <c r="D37" s="729" t="s">
        <v>598</v>
      </c>
      <c r="E37" s="729" t="s">
        <v>599</v>
      </c>
      <c r="F37" s="729" t="s">
        <v>678</v>
      </c>
      <c r="G37" s="729" t="s">
        <v>679</v>
      </c>
      <c r="H37" s="729">
        <v>22</v>
      </c>
      <c r="I37" s="729">
        <f t="shared" si="0"/>
        <v>70</v>
      </c>
      <c r="K37" t="str">
        <f t="shared" si="1"/>
        <v>50290-01149</v>
      </c>
      <c r="L37" t="str">
        <f>VLOOKUP(K37,'[13]TRACKING (update 23.4)'!$B$3:$C$103,2,FALSE)</f>
        <v>H06-HD17M</v>
      </c>
    </row>
    <row r="38" spans="1:12" ht="19.75" hidden="1" customHeight="1">
      <c r="A38" s="728" t="s">
        <v>667</v>
      </c>
      <c r="B38" s="729" t="s">
        <v>668</v>
      </c>
      <c r="C38" s="729" t="s">
        <v>669</v>
      </c>
      <c r="D38" s="729" t="s">
        <v>622</v>
      </c>
      <c r="E38" s="729" t="s">
        <v>623</v>
      </c>
      <c r="F38" s="729" t="s">
        <v>680</v>
      </c>
      <c r="G38" s="729" t="s">
        <v>681</v>
      </c>
      <c r="H38" s="729">
        <v>33</v>
      </c>
      <c r="I38" s="729">
        <f t="shared" si="0"/>
        <v>96</v>
      </c>
      <c r="K38" t="str">
        <f t="shared" si="1"/>
        <v>50290-06363</v>
      </c>
      <c r="L38" t="str">
        <f>VLOOKUP(K38,'[13]TRACKING (update 23.4)'!$B$3:$C$103,2,FALSE)</f>
        <v>H06-HD17M</v>
      </c>
    </row>
    <row r="39" spans="1:12" ht="19.75" hidden="1" customHeight="1">
      <c r="A39" s="728" t="s">
        <v>667</v>
      </c>
      <c r="B39" s="729" t="s">
        <v>668</v>
      </c>
      <c r="C39" s="729" t="s">
        <v>669</v>
      </c>
      <c r="D39" s="729" t="s">
        <v>622</v>
      </c>
      <c r="E39" s="729" t="s">
        <v>623</v>
      </c>
      <c r="F39" s="729" t="s">
        <v>682</v>
      </c>
      <c r="G39" s="729" t="s">
        <v>683</v>
      </c>
      <c r="H39" s="729">
        <v>68</v>
      </c>
      <c r="I39" s="729">
        <f t="shared" si="0"/>
        <v>174</v>
      </c>
      <c r="K39" t="str">
        <f t="shared" si="1"/>
        <v>50290-06363</v>
      </c>
      <c r="L39" t="str">
        <f>VLOOKUP(K39,'[13]TRACKING (update 23.4)'!$B$3:$C$103,2,FALSE)</f>
        <v>H06-HD17M</v>
      </c>
    </row>
    <row r="40" spans="1:12" ht="19.75" hidden="1" customHeight="1">
      <c r="A40" s="728" t="s">
        <v>667</v>
      </c>
      <c r="B40" s="729" t="s">
        <v>668</v>
      </c>
      <c r="C40" s="729" t="s">
        <v>669</v>
      </c>
      <c r="D40" s="729" t="s">
        <v>622</v>
      </c>
      <c r="E40" s="729" t="s">
        <v>623</v>
      </c>
      <c r="F40" s="729" t="s">
        <v>684</v>
      </c>
      <c r="G40" s="729" t="s">
        <v>685</v>
      </c>
      <c r="H40" s="729">
        <v>64</v>
      </c>
      <c r="I40" s="729">
        <f t="shared" si="0"/>
        <v>164</v>
      </c>
      <c r="K40" t="str">
        <f t="shared" si="1"/>
        <v>50290-06363</v>
      </c>
      <c r="L40" t="str">
        <f>VLOOKUP(K40,'[13]TRACKING (update 23.4)'!$B$3:$C$103,2,FALSE)</f>
        <v>H06-HD17M</v>
      </c>
    </row>
    <row r="41" spans="1:12" ht="19.75" hidden="1" customHeight="1">
      <c r="A41" s="728" t="s">
        <v>667</v>
      </c>
      <c r="B41" s="729" t="s">
        <v>668</v>
      </c>
      <c r="C41" s="729" t="s">
        <v>669</v>
      </c>
      <c r="D41" s="729" t="s">
        <v>622</v>
      </c>
      <c r="E41" s="729" t="s">
        <v>623</v>
      </c>
      <c r="F41" s="729" t="s">
        <v>686</v>
      </c>
      <c r="G41" s="729" t="s">
        <v>687</v>
      </c>
      <c r="H41" s="729">
        <v>37</v>
      </c>
      <c r="I41" s="729">
        <f t="shared" si="0"/>
        <v>104</v>
      </c>
      <c r="K41" t="str">
        <f t="shared" si="1"/>
        <v>50290-06363</v>
      </c>
      <c r="L41" t="str">
        <f>VLOOKUP(K41,'[13]TRACKING (update 23.4)'!$B$3:$C$103,2,FALSE)</f>
        <v>H06-HD17M</v>
      </c>
    </row>
    <row r="42" spans="1:12" ht="19.75" hidden="1" customHeight="1">
      <c r="A42" s="728" t="s">
        <v>667</v>
      </c>
      <c r="B42" s="729" t="s">
        <v>668</v>
      </c>
      <c r="C42" s="729" t="s">
        <v>669</v>
      </c>
      <c r="D42" s="729" t="s">
        <v>622</v>
      </c>
      <c r="E42" s="729" t="s">
        <v>623</v>
      </c>
      <c r="F42" s="729" t="s">
        <v>688</v>
      </c>
      <c r="G42" s="729" t="s">
        <v>689</v>
      </c>
      <c r="H42" s="729">
        <v>19</v>
      </c>
      <c r="I42" s="729">
        <f t="shared" si="0"/>
        <v>64</v>
      </c>
      <c r="K42" t="str">
        <f t="shared" si="1"/>
        <v>50290-06363</v>
      </c>
      <c r="L42" t="str">
        <f>VLOOKUP(K42,'[13]TRACKING (update 23.4)'!$B$3:$C$103,2,FALSE)</f>
        <v>H06-HD17M</v>
      </c>
    </row>
    <row r="43" spans="1:12" ht="19.75" hidden="1" customHeight="1">
      <c r="A43" s="728" t="s">
        <v>690</v>
      </c>
      <c r="B43" s="729" t="s">
        <v>691</v>
      </c>
      <c r="C43" s="729" t="s">
        <v>692</v>
      </c>
      <c r="D43" s="729" t="s">
        <v>693</v>
      </c>
      <c r="E43" s="729" t="s">
        <v>694</v>
      </c>
      <c r="F43" s="729" t="s">
        <v>695</v>
      </c>
      <c r="G43" s="729" t="s">
        <v>696</v>
      </c>
      <c r="H43" s="729">
        <v>21</v>
      </c>
      <c r="I43" s="729">
        <f t="shared" si="0"/>
        <v>68</v>
      </c>
      <c r="K43" t="str">
        <f t="shared" si="1"/>
        <v>50297-00001</v>
      </c>
      <c r="L43" t="str">
        <f>VLOOKUP(K43,'[13]TRACKING (update 23.4)'!$B$3:$C$103,2,FALSE)</f>
        <v>H06-CR44W</v>
      </c>
    </row>
    <row r="44" spans="1:12" ht="19.75" hidden="1" customHeight="1">
      <c r="A44" s="728" t="s">
        <v>690</v>
      </c>
      <c r="B44" s="729" t="s">
        <v>691</v>
      </c>
      <c r="C44" s="729" t="s">
        <v>692</v>
      </c>
      <c r="D44" s="729" t="s">
        <v>693</v>
      </c>
      <c r="E44" s="729" t="s">
        <v>694</v>
      </c>
      <c r="F44" s="729" t="s">
        <v>697</v>
      </c>
      <c r="G44" s="729" t="s">
        <v>698</v>
      </c>
      <c r="H44" s="729">
        <v>36</v>
      </c>
      <c r="I44" s="729">
        <f t="shared" si="0"/>
        <v>102</v>
      </c>
      <c r="K44" t="str">
        <f t="shared" si="1"/>
        <v>50297-00001</v>
      </c>
      <c r="L44" t="str">
        <f>VLOOKUP(K44,'[13]TRACKING (update 23.4)'!$B$3:$C$103,2,FALSE)</f>
        <v>H06-CR44W</v>
      </c>
    </row>
    <row r="45" spans="1:12" ht="19.75" hidden="1" customHeight="1">
      <c r="A45" s="728" t="s">
        <v>690</v>
      </c>
      <c r="B45" s="729" t="s">
        <v>691</v>
      </c>
      <c r="C45" s="729" t="s">
        <v>692</v>
      </c>
      <c r="D45" s="729" t="s">
        <v>693</v>
      </c>
      <c r="E45" s="729" t="s">
        <v>694</v>
      </c>
      <c r="F45" s="729" t="s">
        <v>699</v>
      </c>
      <c r="G45" s="729" t="s">
        <v>700</v>
      </c>
      <c r="H45" s="729">
        <v>46</v>
      </c>
      <c r="I45" s="729">
        <f t="shared" si="0"/>
        <v>124</v>
      </c>
      <c r="K45" t="str">
        <f t="shared" si="1"/>
        <v>50297-00001</v>
      </c>
      <c r="L45" t="str">
        <f>VLOOKUP(K45,'[13]TRACKING (update 23.4)'!$B$3:$C$103,2,FALSE)</f>
        <v>H06-CR44W</v>
      </c>
    </row>
    <row r="46" spans="1:12" ht="19.75" hidden="1" customHeight="1">
      <c r="A46" s="728" t="s">
        <v>690</v>
      </c>
      <c r="B46" s="729" t="s">
        <v>691</v>
      </c>
      <c r="C46" s="729" t="s">
        <v>692</v>
      </c>
      <c r="D46" s="729" t="s">
        <v>693</v>
      </c>
      <c r="E46" s="729" t="s">
        <v>694</v>
      </c>
      <c r="F46" s="729" t="s">
        <v>701</v>
      </c>
      <c r="G46" s="729" t="s">
        <v>702</v>
      </c>
      <c r="H46" s="729">
        <v>35</v>
      </c>
      <c r="I46" s="729">
        <f t="shared" si="0"/>
        <v>100</v>
      </c>
      <c r="K46" t="str">
        <f t="shared" si="1"/>
        <v>50297-00001</v>
      </c>
      <c r="L46" t="str">
        <f>VLOOKUP(K46,'[13]TRACKING (update 23.4)'!$B$3:$C$103,2,FALSE)</f>
        <v>H06-CR44W</v>
      </c>
    </row>
    <row r="47" spans="1:12" ht="19.75" hidden="1" customHeight="1">
      <c r="A47" s="728" t="s">
        <v>690</v>
      </c>
      <c r="B47" s="729" t="s">
        <v>691</v>
      </c>
      <c r="C47" s="729" t="s">
        <v>692</v>
      </c>
      <c r="D47" s="729" t="s">
        <v>693</v>
      </c>
      <c r="E47" s="729" t="s">
        <v>694</v>
      </c>
      <c r="F47" s="729" t="s">
        <v>703</v>
      </c>
      <c r="G47" s="729" t="s">
        <v>704</v>
      </c>
      <c r="H47" s="729">
        <v>19</v>
      </c>
      <c r="I47" s="729">
        <f t="shared" si="0"/>
        <v>64</v>
      </c>
      <c r="K47" t="str">
        <f t="shared" si="1"/>
        <v>50297-00001</v>
      </c>
      <c r="L47" t="str">
        <f>VLOOKUP(K47,'[13]TRACKING (update 23.4)'!$B$3:$C$103,2,FALSE)</f>
        <v>H06-CR44W</v>
      </c>
    </row>
    <row r="48" spans="1:12" ht="19.75" hidden="1" customHeight="1">
      <c r="A48" s="728" t="s">
        <v>690</v>
      </c>
      <c r="B48" s="729" t="s">
        <v>691</v>
      </c>
      <c r="C48" s="729" t="s">
        <v>692</v>
      </c>
      <c r="D48" s="729" t="s">
        <v>705</v>
      </c>
      <c r="E48" s="729" t="s">
        <v>706</v>
      </c>
      <c r="F48" s="729" t="s">
        <v>707</v>
      </c>
      <c r="G48" s="729" t="s">
        <v>708</v>
      </c>
      <c r="H48" s="729">
        <v>42</v>
      </c>
      <c r="I48" s="729">
        <f t="shared" si="0"/>
        <v>114</v>
      </c>
      <c r="K48" t="str">
        <f t="shared" si="1"/>
        <v>50297-06113</v>
      </c>
      <c r="L48" t="str">
        <f>VLOOKUP(K48,'[13]TRACKING (update 23.4)'!$B$3:$C$103,2,FALSE)</f>
        <v>H06-CR44W</v>
      </c>
    </row>
    <row r="49" spans="1:12" ht="19.75" hidden="1" customHeight="1">
      <c r="A49" s="728" t="s">
        <v>690</v>
      </c>
      <c r="B49" s="729" t="s">
        <v>691</v>
      </c>
      <c r="C49" s="729" t="s">
        <v>692</v>
      </c>
      <c r="D49" s="729" t="s">
        <v>705</v>
      </c>
      <c r="E49" s="729" t="s">
        <v>706</v>
      </c>
      <c r="F49" s="729" t="s">
        <v>709</v>
      </c>
      <c r="G49" s="729" t="s">
        <v>710</v>
      </c>
      <c r="H49" s="729">
        <v>65</v>
      </c>
      <c r="I49" s="729">
        <f t="shared" si="0"/>
        <v>168</v>
      </c>
      <c r="K49" t="str">
        <f t="shared" si="1"/>
        <v>50297-06113</v>
      </c>
      <c r="L49" t="str">
        <f>VLOOKUP(K49,'[13]TRACKING (update 23.4)'!$B$3:$C$103,2,FALSE)</f>
        <v>H06-CR44W</v>
      </c>
    </row>
    <row r="50" spans="1:12" ht="19.75" hidden="1" customHeight="1">
      <c r="A50" s="728" t="s">
        <v>690</v>
      </c>
      <c r="B50" s="729" t="s">
        <v>691</v>
      </c>
      <c r="C50" s="729" t="s">
        <v>692</v>
      </c>
      <c r="D50" s="729" t="s">
        <v>705</v>
      </c>
      <c r="E50" s="729" t="s">
        <v>706</v>
      </c>
      <c r="F50" s="729" t="s">
        <v>711</v>
      </c>
      <c r="G50" s="729" t="s">
        <v>712</v>
      </c>
      <c r="H50" s="729">
        <v>87</v>
      </c>
      <c r="I50" s="729">
        <f t="shared" si="0"/>
        <v>218</v>
      </c>
      <c r="K50" t="str">
        <f t="shared" si="1"/>
        <v>50297-06113</v>
      </c>
      <c r="L50" t="str">
        <f>VLOOKUP(K50,'[13]TRACKING (update 23.4)'!$B$3:$C$103,2,FALSE)</f>
        <v>H06-CR44W</v>
      </c>
    </row>
    <row r="51" spans="1:12" ht="19.75" hidden="1" customHeight="1">
      <c r="A51" s="728" t="s">
        <v>690</v>
      </c>
      <c r="B51" s="729" t="s">
        <v>691</v>
      </c>
      <c r="C51" s="729" t="s">
        <v>692</v>
      </c>
      <c r="D51" s="729" t="s">
        <v>705</v>
      </c>
      <c r="E51" s="729" t="s">
        <v>706</v>
      </c>
      <c r="F51" s="729" t="s">
        <v>713</v>
      </c>
      <c r="G51" s="729" t="s">
        <v>714</v>
      </c>
      <c r="H51" s="729">
        <v>60</v>
      </c>
      <c r="I51" s="729">
        <f t="shared" si="0"/>
        <v>156</v>
      </c>
      <c r="K51" t="str">
        <f t="shared" si="1"/>
        <v>50297-06113</v>
      </c>
      <c r="L51" t="str">
        <f>VLOOKUP(K51,'[13]TRACKING (update 23.4)'!$B$3:$C$103,2,FALSE)</f>
        <v>H06-CR44W</v>
      </c>
    </row>
    <row r="52" spans="1:12" ht="19.75" hidden="1" customHeight="1">
      <c r="A52" s="728" t="s">
        <v>690</v>
      </c>
      <c r="B52" s="729" t="s">
        <v>691</v>
      </c>
      <c r="C52" s="729" t="s">
        <v>692</v>
      </c>
      <c r="D52" s="729" t="s">
        <v>705</v>
      </c>
      <c r="E52" s="729" t="s">
        <v>706</v>
      </c>
      <c r="F52" s="729" t="s">
        <v>715</v>
      </c>
      <c r="G52" s="729" t="s">
        <v>716</v>
      </c>
      <c r="H52" s="729">
        <v>38</v>
      </c>
      <c r="I52" s="729">
        <f t="shared" si="0"/>
        <v>106</v>
      </c>
      <c r="K52" t="str">
        <f t="shared" si="1"/>
        <v>50297-06113</v>
      </c>
      <c r="L52" t="str">
        <f>VLOOKUP(K52,'[13]TRACKING (update 23.4)'!$B$3:$C$103,2,FALSE)</f>
        <v>H06-CR44W</v>
      </c>
    </row>
    <row r="53" spans="1:12" ht="19.75" hidden="1" customHeight="1">
      <c r="A53" s="728" t="s">
        <v>717</v>
      </c>
      <c r="B53" s="729" t="s">
        <v>718</v>
      </c>
      <c r="C53" s="729" t="s">
        <v>719</v>
      </c>
      <c r="D53" s="729" t="s">
        <v>693</v>
      </c>
      <c r="E53" s="729" t="s">
        <v>694</v>
      </c>
      <c r="F53" s="729" t="s">
        <v>720</v>
      </c>
      <c r="G53" s="729" t="s">
        <v>721</v>
      </c>
      <c r="H53" s="729">
        <v>35</v>
      </c>
      <c r="I53" s="729">
        <f t="shared" si="0"/>
        <v>100</v>
      </c>
      <c r="K53" t="str">
        <f t="shared" si="1"/>
        <v>50310-00001</v>
      </c>
      <c r="L53" t="str">
        <f>VLOOKUP(K53,'[13]TRACKING (update 23.4)'!$B$3:$C$103,2,FALSE)</f>
        <v>H06-HD08W</v>
      </c>
    </row>
    <row r="54" spans="1:12" ht="19.75" hidden="1" customHeight="1">
      <c r="A54" s="728" t="s">
        <v>717</v>
      </c>
      <c r="B54" s="729" t="s">
        <v>718</v>
      </c>
      <c r="C54" s="729" t="s">
        <v>719</v>
      </c>
      <c r="D54" s="729" t="s">
        <v>693</v>
      </c>
      <c r="E54" s="729" t="s">
        <v>694</v>
      </c>
      <c r="F54" s="729" t="s">
        <v>722</v>
      </c>
      <c r="G54" s="729" t="s">
        <v>723</v>
      </c>
      <c r="H54" s="729">
        <v>54</v>
      </c>
      <c r="I54" s="729">
        <f t="shared" si="0"/>
        <v>142</v>
      </c>
      <c r="K54" t="str">
        <f t="shared" si="1"/>
        <v>50310-00001</v>
      </c>
      <c r="L54" t="str">
        <f>VLOOKUP(K54,'[13]TRACKING (update 23.4)'!$B$3:$C$103,2,FALSE)</f>
        <v>H06-HD08W</v>
      </c>
    </row>
    <row r="55" spans="1:12" ht="19.75" hidden="1" customHeight="1">
      <c r="A55" s="728" t="s">
        <v>717</v>
      </c>
      <c r="B55" s="729" t="s">
        <v>718</v>
      </c>
      <c r="C55" s="729" t="s">
        <v>719</v>
      </c>
      <c r="D55" s="729" t="s">
        <v>693</v>
      </c>
      <c r="E55" s="729" t="s">
        <v>694</v>
      </c>
      <c r="F55" s="729" t="s">
        <v>724</v>
      </c>
      <c r="G55" s="729" t="s">
        <v>725</v>
      </c>
      <c r="H55" s="729">
        <v>70</v>
      </c>
      <c r="I55" s="729">
        <f t="shared" si="0"/>
        <v>180</v>
      </c>
      <c r="K55" t="str">
        <f t="shared" si="1"/>
        <v>50310-00001</v>
      </c>
      <c r="L55" t="str">
        <f>VLOOKUP(K55,'[13]TRACKING (update 23.4)'!$B$3:$C$103,2,FALSE)</f>
        <v>H06-HD08W</v>
      </c>
    </row>
    <row r="56" spans="1:12" ht="19.75" hidden="1" customHeight="1">
      <c r="A56" s="728" t="s">
        <v>717</v>
      </c>
      <c r="B56" s="729" t="s">
        <v>718</v>
      </c>
      <c r="C56" s="729" t="s">
        <v>719</v>
      </c>
      <c r="D56" s="729" t="s">
        <v>693</v>
      </c>
      <c r="E56" s="729" t="s">
        <v>694</v>
      </c>
      <c r="F56" s="729" t="s">
        <v>726</v>
      </c>
      <c r="G56" s="729" t="s">
        <v>727</v>
      </c>
      <c r="H56" s="729">
        <v>48</v>
      </c>
      <c r="I56" s="729">
        <f t="shared" si="0"/>
        <v>130</v>
      </c>
      <c r="K56" t="str">
        <f t="shared" si="1"/>
        <v>50310-00001</v>
      </c>
      <c r="L56" t="str">
        <f>VLOOKUP(K56,'[13]TRACKING (update 23.4)'!$B$3:$C$103,2,FALSE)</f>
        <v>H06-HD08W</v>
      </c>
    </row>
    <row r="57" spans="1:12" ht="19.75" hidden="1" customHeight="1">
      <c r="A57" s="728" t="s">
        <v>717</v>
      </c>
      <c r="B57" s="729" t="s">
        <v>718</v>
      </c>
      <c r="C57" s="729" t="s">
        <v>719</v>
      </c>
      <c r="D57" s="729" t="s">
        <v>693</v>
      </c>
      <c r="E57" s="729" t="s">
        <v>694</v>
      </c>
      <c r="F57" s="729" t="s">
        <v>728</v>
      </c>
      <c r="G57" s="729" t="s">
        <v>729</v>
      </c>
      <c r="H57" s="729">
        <v>33</v>
      </c>
      <c r="I57" s="729">
        <f t="shared" si="0"/>
        <v>96</v>
      </c>
      <c r="K57" t="str">
        <f t="shared" si="1"/>
        <v>50310-00001</v>
      </c>
      <c r="L57" t="str">
        <f>VLOOKUP(K57,'[13]TRACKING (update 23.4)'!$B$3:$C$103,2,FALSE)</f>
        <v>H06-HD08W</v>
      </c>
    </row>
    <row r="58" spans="1:12" ht="19.75" hidden="1" customHeight="1">
      <c r="A58" s="728" t="s">
        <v>717</v>
      </c>
      <c r="B58" s="729" t="s">
        <v>718</v>
      </c>
      <c r="C58" s="729" t="s">
        <v>719</v>
      </c>
      <c r="D58" s="729" t="s">
        <v>705</v>
      </c>
      <c r="E58" s="729" t="s">
        <v>706</v>
      </c>
      <c r="F58" s="729" t="s">
        <v>730</v>
      </c>
      <c r="G58" s="729" t="s">
        <v>731</v>
      </c>
      <c r="H58" s="729">
        <v>23</v>
      </c>
      <c r="I58" s="729">
        <f t="shared" si="0"/>
        <v>72</v>
      </c>
      <c r="K58" t="str">
        <f t="shared" si="1"/>
        <v>50310-06113</v>
      </c>
      <c r="L58" t="str">
        <f>VLOOKUP(K58,'[13]TRACKING (update 23.4)'!$B$3:$C$103,2,FALSE)</f>
        <v>H06-HD08W</v>
      </c>
    </row>
    <row r="59" spans="1:12" ht="19.75" hidden="1" customHeight="1">
      <c r="A59" s="728" t="s">
        <v>717</v>
      </c>
      <c r="B59" s="729" t="s">
        <v>718</v>
      </c>
      <c r="C59" s="729" t="s">
        <v>719</v>
      </c>
      <c r="D59" s="729" t="s">
        <v>705</v>
      </c>
      <c r="E59" s="729" t="s">
        <v>706</v>
      </c>
      <c r="F59" s="729" t="s">
        <v>732</v>
      </c>
      <c r="G59" s="729" t="s">
        <v>733</v>
      </c>
      <c r="H59" s="729">
        <v>22</v>
      </c>
      <c r="I59" s="729">
        <f t="shared" si="0"/>
        <v>70</v>
      </c>
      <c r="K59" t="str">
        <f t="shared" si="1"/>
        <v>50310-06113</v>
      </c>
      <c r="L59" t="str">
        <f>VLOOKUP(K59,'[13]TRACKING (update 23.4)'!$B$3:$C$103,2,FALSE)</f>
        <v>H06-HD08W</v>
      </c>
    </row>
    <row r="60" spans="1:12" ht="19.75" hidden="1" customHeight="1">
      <c r="A60" s="728" t="s">
        <v>717</v>
      </c>
      <c r="B60" s="729" t="s">
        <v>718</v>
      </c>
      <c r="C60" s="729" t="s">
        <v>719</v>
      </c>
      <c r="D60" s="729" t="s">
        <v>705</v>
      </c>
      <c r="E60" s="729" t="s">
        <v>706</v>
      </c>
      <c r="F60" s="729" t="s">
        <v>734</v>
      </c>
      <c r="G60" s="729" t="s">
        <v>735</v>
      </c>
      <c r="H60" s="729">
        <v>42</v>
      </c>
      <c r="I60" s="729">
        <f t="shared" si="0"/>
        <v>114</v>
      </c>
      <c r="K60" t="str">
        <f t="shared" si="1"/>
        <v>50310-06113</v>
      </c>
      <c r="L60" t="str">
        <f>VLOOKUP(K60,'[13]TRACKING (update 23.4)'!$B$3:$C$103,2,FALSE)</f>
        <v>H06-HD08W</v>
      </c>
    </row>
    <row r="61" spans="1:12" ht="19.75" hidden="1" customHeight="1">
      <c r="A61" s="728" t="s">
        <v>717</v>
      </c>
      <c r="B61" s="729" t="s">
        <v>718</v>
      </c>
      <c r="C61" s="729" t="s">
        <v>719</v>
      </c>
      <c r="D61" s="729" t="s">
        <v>705</v>
      </c>
      <c r="E61" s="729" t="s">
        <v>706</v>
      </c>
      <c r="F61" s="729" t="s">
        <v>736</v>
      </c>
      <c r="G61" s="729" t="s">
        <v>737</v>
      </c>
      <c r="H61" s="729">
        <v>36</v>
      </c>
      <c r="I61" s="729">
        <f t="shared" si="0"/>
        <v>102</v>
      </c>
      <c r="K61" t="str">
        <f t="shared" si="1"/>
        <v>50310-06113</v>
      </c>
      <c r="L61" t="str">
        <f>VLOOKUP(K61,'[13]TRACKING (update 23.4)'!$B$3:$C$103,2,FALSE)</f>
        <v>H06-HD08W</v>
      </c>
    </row>
    <row r="62" spans="1:12" ht="19.75" hidden="1" customHeight="1">
      <c r="A62" s="728" t="s">
        <v>717</v>
      </c>
      <c r="B62" s="729" t="s">
        <v>718</v>
      </c>
      <c r="C62" s="729" t="s">
        <v>719</v>
      </c>
      <c r="D62" s="729" t="s">
        <v>705</v>
      </c>
      <c r="E62" s="729" t="s">
        <v>706</v>
      </c>
      <c r="F62" s="729" t="s">
        <v>738</v>
      </c>
      <c r="G62" s="729" t="s">
        <v>739</v>
      </c>
      <c r="H62" s="729">
        <v>27</v>
      </c>
      <c r="I62" s="729">
        <f t="shared" si="0"/>
        <v>80</v>
      </c>
      <c r="K62" t="str">
        <f t="shared" si="1"/>
        <v>50310-06113</v>
      </c>
      <c r="L62" t="str">
        <f>VLOOKUP(K62,'[13]TRACKING (update 23.4)'!$B$3:$C$103,2,FALSE)</f>
        <v>H06-HD08W</v>
      </c>
    </row>
    <row r="63" spans="1:12" ht="19.75" hidden="1" customHeight="1">
      <c r="A63" s="728" t="s">
        <v>717</v>
      </c>
      <c r="B63" s="729" t="s">
        <v>718</v>
      </c>
      <c r="C63" s="729" t="s">
        <v>719</v>
      </c>
      <c r="D63" s="729" t="s">
        <v>740</v>
      </c>
      <c r="E63" s="729" t="s">
        <v>740</v>
      </c>
      <c r="F63" s="729" t="s">
        <v>741</v>
      </c>
      <c r="G63" s="729" t="s">
        <v>742</v>
      </c>
      <c r="H63" s="729">
        <v>16</v>
      </c>
      <c r="I63" s="729">
        <f t="shared" si="0"/>
        <v>56</v>
      </c>
      <c r="K63" t="str">
        <f t="shared" si="1"/>
        <v>50310-05977</v>
      </c>
      <c r="L63" t="str">
        <f>VLOOKUP(K63,'[13]TRACKING (update 23.4)'!$B$3:$C$103,2,FALSE)</f>
        <v>H06-HD08W</v>
      </c>
    </row>
    <row r="64" spans="1:12" ht="19.75" hidden="1" customHeight="1">
      <c r="A64" s="728" t="s">
        <v>717</v>
      </c>
      <c r="B64" s="729" t="s">
        <v>718</v>
      </c>
      <c r="C64" s="729" t="s">
        <v>719</v>
      </c>
      <c r="D64" s="729" t="s">
        <v>740</v>
      </c>
      <c r="E64" s="729" t="s">
        <v>740</v>
      </c>
      <c r="F64" s="729" t="s">
        <v>743</v>
      </c>
      <c r="G64" s="729" t="s">
        <v>744</v>
      </c>
      <c r="H64" s="729">
        <v>35</v>
      </c>
      <c r="I64" s="729">
        <f t="shared" si="0"/>
        <v>100</v>
      </c>
      <c r="K64" t="str">
        <f t="shared" si="1"/>
        <v>50310-05977</v>
      </c>
      <c r="L64" t="str">
        <f>VLOOKUP(K64,'[13]TRACKING (update 23.4)'!$B$3:$C$103,2,FALSE)</f>
        <v>H06-HD08W</v>
      </c>
    </row>
    <row r="65" spans="1:12" ht="19.75" hidden="1" customHeight="1">
      <c r="A65" s="728" t="s">
        <v>717</v>
      </c>
      <c r="B65" s="729" t="s">
        <v>718</v>
      </c>
      <c r="C65" s="729" t="s">
        <v>719</v>
      </c>
      <c r="D65" s="729" t="s">
        <v>740</v>
      </c>
      <c r="E65" s="729" t="s">
        <v>740</v>
      </c>
      <c r="F65" s="729" t="s">
        <v>745</v>
      </c>
      <c r="G65" s="729" t="s">
        <v>746</v>
      </c>
      <c r="H65" s="729">
        <v>12</v>
      </c>
      <c r="I65" s="729">
        <f t="shared" si="0"/>
        <v>48</v>
      </c>
      <c r="K65" t="str">
        <f t="shared" si="1"/>
        <v>50310-05977</v>
      </c>
      <c r="L65" t="str">
        <f>VLOOKUP(K65,'[13]TRACKING (update 23.4)'!$B$3:$C$103,2,FALSE)</f>
        <v>H06-HD08W</v>
      </c>
    </row>
    <row r="66" spans="1:12" ht="19.75" hidden="1" customHeight="1">
      <c r="A66" s="728" t="s">
        <v>717</v>
      </c>
      <c r="B66" s="729" t="s">
        <v>718</v>
      </c>
      <c r="C66" s="729" t="s">
        <v>719</v>
      </c>
      <c r="D66" s="729" t="s">
        <v>740</v>
      </c>
      <c r="E66" s="729" t="s">
        <v>740</v>
      </c>
      <c r="F66" s="729" t="s">
        <v>747</v>
      </c>
      <c r="G66" s="729" t="s">
        <v>748</v>
      </c>
      <c r="H66" s="729">
        <v>6</v>
      </c>
      <c r="I66" s="729">
        <f t="shared" si="0"/>
        <v>32</v>
      </c>
      <c r="K66" t="str">
        <f t="shared" si="1"/>
        <v>50310-05977</v>
      </c>
      <c r="L66" t="str">
        <f>VLOOKUP(K66,'[13]TRACKING (update 23.4)'!$B$3:$C$103,2,FALSE)</f>
        <v>H06-HD08W</v>
      </c>
    </row>
    <row r="67" spans="1:12" ht="19.75" hidden="1" customHeight="1">
      <c r="A67" s="728" t="s">
        <v>717</v>
      </c>
      <c r="B67" s="729" t="s">
        <v>718</v>
      </c>
      <c r="C67" s="729" t="s">
        <v>719</v>
      </c>
      <c r="D67" s="729" t="s">
        <v>749</v>
      </c>
      <c r="E67" s="729" t="s">
        <v>750</v>
      </c>
      <c r="F67" s="729" t="s">
        <v>751</v>
      </c>
      <c r="G67" s="729" t="s">
        <v>752</v>
      </c>
      <c r="H67" s="729">
        <v>16</v>
      </c>
      <c r="I67" s="729">
        <f t="shared" si="0"/>
        <v>56</v>
      </c>
      <c r="K67" t="str">
        <f t="shared" si="1"/>
        <v>50310-06327</v>
      </c>
      <c r="L67" t="str">
        <f>VLOOKUP(K67,'[13]TRACKING (update 23.4)'!$B$3:$C$103,2,FALSE)</f>
        <v>H06-HD08W</v>
      </c>
    </row>
    <row r="68" spans="1:12" ht="19.75" hidden="1" customHeight="1">
      <c r="A68" s="728" t="s">
        <v>717</v>
      </c>
      <c r="B68" s="729" t="s">
        <v>718</v>
      </c>
      <c r="C68" s="729" t="s">
        <v>719</v>
      </c>
      <c r="D68" s="729" t="s">
        <v>749</v>
      </c>
      <c r="E68" s="729" t="s">
        <v>750</v>
      </c>
      <c r="F68" s="729" t="s">
        <v>753</v>
      </c>
      <c r="G68" s="729" t="s">
        <v>754</v>
      </c>
      <c r="H68" s="729">
        <v>41</v>
      </c>
      <c r="I68" s="729">
        <f t="shared" ref="I68:I131" si="2">(ROUND(H68*$J$1,0)+$K$1)*2+ROUND((H68*$J$1)/20,0)*2</f>
        <v>112</v>
      </c>
      <c r="K68" t="str">
        <f t="shared" ref="K68:K131" si="3">LEFT(F68,11)</f>
        <v>50310-06327</v>
      </c>
      <c r="L68" t="str">
        <f>VLOOKUP(K68,'[13]TRACKING (update 23.4)'!$B$3:$C$103,2,FALSE)</f>
        <v>H06-HD08W</v>
      </c>
    </row>
    <row r="69" spans="1:12" ht="19.75" hidden="1" customHeight="1">
      <c r="A69" s="728" t="s">
        <v>717</v>
      </c>
      <c r="B69" s="729" t="s">
        <v>718</v>
      </c>
      <c r="C69" s="729" t="s">
        <v>719</v>
      </c>
      <c r="D69" s="729" t="s">
        <v>749</v>
      </c>
      <c r="E69" s="729" t="s">
        <v>750</v>
      </c>
      <c r="F69" s="729" t="s">
        <v>755</v>
      </c>
      <c r="G69" s="729" t="s">
        <v>756</v>
      </c>
      <c r="H69" s="729">
        <v>48</v>
      </c>
      <c r="I69" s="729">
        <f t="shared" si="2"/>
        <v>130</v>
      </c>
      <c r="K69" t="str">
        <f t="shared" si="3"/>
        <v>50310-06327</v>
      </c>
      <c r="L69" t="str">
        <f>VLOOKUP(K69,'[13]TRACKING (update 23.4)'!$B$3:$C$103,2,FALSE)</f>
        <v>H06-HD08W</v>
      </c>
    </row>
    <row r="70" spans="1:12" ht="19.75" hidden="1" customHeight="1">
      <c r="A70" s="728" t="s">
        <v>717</v>
      </c>
      <c r="B70" s="729" t="s">
        <v>718</v>
      </c>
      <c r="C70" s="729" t="s">
        <v>719</v>
      </c>
      <c r="D70" s="729" t="s">
        <v>749</v>
      </c>
      <c r="E70" s="729" t="s">
        <v>750</v>
      </c>
      <c r="F70" s="729" t="s">
        <v>757</v>
      </c>
      <c r="G70" s="729" t="s">
        <v>758</v>
      </c>
      <c r="H70" s="729">
        <v>29</v>
      </c>
      <c r="I70" s="729">
        <f t="shared" si="2"/>
        <v>86</v>
      </c>
      <c r="K70" t="str">
        <f t="shared" si="3"/>
        <v>50310-06327</v>
      </c>
      <c r="L70" t="str">
        <f>VLOOKUP(K70,'[13]TRACKING (update 23.4)'!$B$3:$C$103,2,FALSE)</f>
        <v>H06-HD08W</v>
      </c>
    </row>
    <row r="71" spans="1:12" ht="19.75" hidden="1" customHeight="1">
      <c r="A71" s="728" t="s">
        <v>717</v>
      </c>
      <c r="B71" s="729" t="s">
        <v>718</v>
      </c>
      <c r="C71" s="729" t="s">
        <v>719</v>
      </c>
      <c r="D71" s="729" t="s">
        <v>749</v>
      </c>
      <c r="E71" s="729" t="s">
        <v>750</v>
      </c>
      <c r="F71" s="729" t="s">
        <v>759</v>
      </c>
      <c r="G71" s="729" t="s">
        <v>760</v>
      </c>
      <c r="H71" s="729">
        <v>16</v>
      </c>
      <c r="I71" s="729">
        <f t="shared" si="2"/>
        <v>56</v>
      </c>
      <c r="K71" t="str">
        <f t="shared" si="3"/>
        <v>50310-06327</v>
      </c>
      <c r="L71" t="str">
        <f>VLOOKUP(K71,'[13]TRACKING (update 23.4)'!$B$3:$C$103,2,FALSE)</f>
        <v>H06-HD08W</v>
      </c>
    </row>
    <row r="72" spans="1:12" ht="19.75" hidden="1" customHeight="1">
      <c r="A72" s="728" t="s">
        <v>761</v>
      </c>
      <c r="B72" s="729" t="s">
        <v>718</v>
      </c>
      <c r="C72" s="729" t="s">
        <v>719</v>
      </c>
      <c r="D72" s="729" t="s">
        <v>762</v>
      </c>
      <c r="E72" s="729" t="s">
        <v>763</v>
      </c>
      <c r="F72" s="729" t="s">
        <v>764</v>
      </c>
      <c r="G72" s="729" t="s">
        <v>765</v>
      </c>
      <c r="H72" s="729">
        <v>18</v>
      </c>
      <c r="I72" s="729">
        <f t="shared" si="2"/>
        <v>60</v>
      </c>
      <c r="K72" t="str">
        <f t="shared" si="3"/>
        <v>50310-06352</v>
      </c>
      <c r="L72" t="str">
        <f>VLOOKUP(K72,'[13]TRACKING (update 23.4)'!$B$3:$C$103,2,FALSE)</f>
        <v>H06-HD09W</v>
      </c>
    </row>
    <row r="73" spans="1:12" ht="19.75" hidden="1" customHeight="1">
      <c r="A73" s="728" t="s">
        <v>761</v>
      </c>
      <c r="B73" s="729" t="s">
        <v>718</v>
      </c>
      <c r="C73" s="729" t="s">
        <v>719</v>
      </c>
      <c r="D73" s="729" t="s">
        <v>762</v>
      </c>
      <c r="E73" s="729" t="s">
        <v>763</v>
      </c>
      <c r="F73" s="729" t="s">
        <v>766</v>
      </c>
      <c r="G73" s="729" t="s">
        <v>767</v>
      </c>
      <c r="H73" s="729">
        <v>42</v>
      </c>
      <c r="I73" s="729">
        <f t="shared" si="2"/>
        <v>114</v>
      </c>
      <c r="K73" t="str">
        <f t="shared" si="3"/>
        <v>50310-06352</v>
      </c>
      <c r="L73" t="str">
        <f>VLOOKUP(K73,'[13]TRACKING (update 23.4)'!$B$3:$C$103,2,FALSE)</f>
        <v>H06-HD09W</v>
      </c>
    </row>
    <row r="74" spans="1:12" ht="19.75" hidden="1" customHeight="1">
      <c r="A74" s="728" t="s">
        <v>761</v>
      </c>
      <c r="B74" s="729" t="s">
        <v>718</v>
      </c>
      <c r="C74" s="729" t="s">
        <v>719</v>
      </c>
      <c r="D74" s="729" t="s">
        <v>762</v>
      </c>
      <c r="E74" s="729" t="s">
        <v>763</v>
      </c>
      <c r="F74" s="729" t="s">
        <v>768</v>
      </c>
      <c r="G74" s="729" t="s">
        <v>769</v>
      </c>
      <c r="H74" s="729">
        <v>46</v>
      </c>
      <c r="I74" s="729">
        <f t="shared" si="2"/>
        <v>124</v>
      </c>
      <c r="K74" t="str">
        <f t="shared" si="3"/>
        <v>50310-06352</v>
      </c>
      <c r="L74" t="str">
        <f>VLOOKUP(K74,'[13]TRACKING (update 23.4)'!$B$3:$C$103,2,FALSE)</f>
        <v>H06-HD09W</v>
      </c>
    </row>
    <row r="75" spans="1:12" ht="19.75" hidden="1" customHeight="1">
      <c r="A75" s="728" t="s">
        <v>761</v>
      </c>
      <c r="B75" s="729" t="s">
        <v>718</v>
      </c>
      <c r="C75" s="729" t="s">
        <v>719</v>
      </c>
      <c r="D75" s="729" t="s">
        <v>762</v>
      </c>
      <c r="E75" s="729" t="s">
        <v>763</v>
      </c>
      <c r="F75" s="729" t="s">
        <v>770</v>
      </c>
      <c r="G75" s="729" t="s">
        <v>771</v>
      </c>
      <c r="H75" s="729">
        <v>28</v>
      </c>
      <c r="I75" s="729">
        <f t="shared" si="2"/>
        <v>84</v>
      </c>
      <c r="K75" t="str">
        <f t="shared" si="3"/>
        <v>50310-06352</v>
      </c>
      <c r="L75" t="str">
        <f>VLOOKUP(K75,'[13]TRACKING (update 23.4)'!$B$3:$C$103,2,FALSE)</f>
        <v>H06-HD09W</v>
      </c>
    </row>
    <row r="76" spans="1:12" ht="19.75" hidden="1" customHeight="1">
      <c r="A76" s="728" t="s">
        <v>761</v>
      </c>
      <c r="B76" s="729" t="s">
        <v>718</v>
      </c>
      <c r="C76" s="729" t="s">
        <v>719</v>
      </c>
      <c r="D76" s="729" t="s">
        <v>762</v>
      </c>
      <c r="E76" s="729" t="s">
        <v>763</v>
      </c>
      <c r="F76" s="729" t="s">
        <v>772</v>
      </c>
      <c r="G76" s="729" t="s">
        <v>773</v>
      </c>
      <c r="H76" s="729">
        <v>19</v>
      </c>
      <c r="I76" s="729">
        <f t="shared" si="2"/>
        <v>64</v>
      </c>
      <c r="K76" t="str">
        <f t="shared" si="3"/>
        <v>50310-06352</v>
      </c>
      <c r="L76" t="str">
        <f>VLOOKUP(K76,'[13]TRACKING (update 23.4)'!$B$3:$C$103,2,FALSE)</f>
        <v>H06-HD09W</v>
      </c>
    </row>
    <row r="77" spans="1:12" ht="19.75" hidden="1" customHeight="1">
      <c r="A77" s="728" t="s">
        <v>774</v>
      </c>
      <c r="B77" s="729" t="s">
        <v>775</v>
      </c>
      <c r="C77" s="729" t="s">
        <v>776</v>
      </c>
      <c r="D77" s="729" t="s">
        <v>693</v>
      </c>
      <c r="E77" s="729" t="s">
        <v>694</v>
      </c>
      <c r="F77" s="729" t="s">
        <v>777</v>
      </c>
      <c r="G77" s="729" t="s">
        <v>778</v>
      </c>
      <c r="H77" s="729">
        <v>14</v>
      </c>
      <c r="I77" s="729">
        <f t="shared" si="2"/>
        <v>52</v>
      </c>
      <c r="K77" t="str">
        <f t="shared" si="3"/>
        <v>50292-00001</v>
      </c>
      <c r="L77" t="str">
        <f>VLOOKUP(K77,'[13]TRACKING (update 23.4)'!$B$3:$C$103,2,FALSE)</f>
        <v>H06-PA07M</v>
      </c>
    </row>
    <row r="78" spans="1:12" ht="19.75" hidden="1" customHeight="1">
      <c r="A78" s="728" t="s">
        <v>774</v>
      </c>
      <c r="B78" s="729" t="s">
        <v>775</v>
      </c>
      <c r="C78" s="729" t="s">
        <v>776</v>
      </c>
      <c r="D78" s="729" t="s">
        <v>693</v>
      </c>
      <c r="E78" s="729" t="s">
        <v>694</v>
      </c>
      <c r="F78" s="729" t="s">
        <v>779</v>
      </c>
      <c r="G78" s="729" t="s">
        <v>780</v>
      </c>
      <c r="H78" s="729">
        <v>40</v>
      </c>
      <c r="I78" s="729">
        <f t="shared" si="2"/>
        <v>110</v>
      </c>
      <c r="K78" t="str">
        <f t="shared" si="3"/>
        <v>50292-00001</v>
      </c>
      <c r="L78" t="str">
        <f>VLOOKUP(K78,'[13]TRACKING (update 23.4)'!$B$3:$C$103,2,FALSE)</f>
        <v>H06-PA07M</v>
      </c>
    </row>
    <row r="79" spans="1:12" ht="19.75" hidden="1" customHeight="1">
      <c r="A79" s="728" t="s">
        <v>774</v>
      </c>
      <c r="B79" s="729" t="s">
        <v>775</v>
      </c>
      <c r="C79" s="729" t="s">
        <v>776</v>
      </c>
      <c r="D79" s="729" t="s">
        <v>693</v>
      </c>
      <c r="E79" s="729" t="s">
        <v>694</v>
      </c>
      <c r="F79" s="729" t="s">
        <v>781</v>
      </c>
      <c r="G79" s="729" t="s">
        <v>782</v>
      </c>
      <c r="H79" s="729">
        <v>45</v>
      </c>
      <c r="I79" s="729">
        <f t="shared" si="2"/>
        <v>122</v>
      </c>
      <c r="K79" t="str">
        <f t="shared" si="3"/>
        <v>50292-00001</v>
      </c>
      <c r="L79" t="str">
        <f>VLOOKUP(K79,'[13]TRACKING (update 23.4)'!$B$3:$C$103,2,FALSE)</f>
        <v>H06-PA07M</v>
      </c>
    </row>
    <row r="80" spans="1:12" ht="19.75" hidden="1" customHeight="1">
      <c r="A80" s="728" t="s">
        <v>774</v>
      </c>
      <c r="B80" s="729" t="s">
        <v>775</v>
      </c>
      <c r="C80" s="729" t="s">
        <v>776</v>
      </c>
      <c r="D80" s="729" t="s">
        <v>693</v>
      </c>
      <c r="E80" s="729" t="s">
        <v>694</v>
      </c>
      <c r="F80" s="729" t="s">
        <v>783</v>
      </c>
      <c r="G80" s="729" t="s">
        <v>784</v>
      </c>
      <c r="H80" s="729">
        <v>40</v>
      </c>
      <c r="I80" s="729">
        <f t="shared" si="2"/>
        <v>110</v>
      </c>
      <c r="K80" t="str">
        <f t="shared" si="3"/>
        <v>50292-00001</v>
      </c>
      <c r="L80" t="str">
        <f>VLOOKUP(K80,'[13]TRACKING (update 23.4)'!$B$3:$C$103,2,FALSE)</f>
        <v>H06-PA07M</v>
      </c>
    </row>
    <row r="81" spans="1:12" ht="19.75" hidden="1" customHeight="1">
      <c r="A81" s="728" t="s">
        <v>774</v>
      </c>
      <c r="B81" s="729" t="s">
        <v>775</v>
      </c>
      <c r="C81" s="729" t="s">
        <v>776</v>
      </c>
      <c r="D81" s="729" t="s">
        <v>693</v>
      </c>
      <c r="E81" s="729" t="s">
        <v>694</v>
      </c>
      <c r="F81" s="729" t="s">
        <v>785</v>
      </c>
      <c r="G81" s="729" t="s">
        <v>786</v>
      </c>
      <c r="H81" s="729">
        <v>11</v>
      </c>
      <c r="I81" s="729">
        <f t="shared" si="2"/>
        <v>46</v>
      </c>
      <c r="K81" t="str">
        <f t="shared" si="3"/>
        <v>50292-00001</v>
      </c>
      <c r="L81" t="str">
        <f>VLOOKUP(K81,'[13]TRACKING (update 23.4)'!$B$3:$C$103,2,FALSE)</f>
        <v>H06-PA07M</v>
      </c>
    </row>
    <row r="82" spans="1:12" ht="19.75" hidden="1" customHeight="1">
      <c r="A82" s="728" t="s">
        <v>774</v>
      </c>
      <c r="B82" s="729" t="s">
        <v>775</v>
      </c>
      <c r="C82" s="729" t="s">
        <v>776</v>
      </c>
      <c r="D82" s="729" t="s">
        <v>705</v>
      </c>
      <c r="E82" s="729" t="s">
        <v>706</v>
      </c>
      <c r="F82" s="729" t="s">
        <v>787</v>
      </c>
      <c r="G82" s="729" t="s">
        <v>788</v>
      </c>
      <c r="H82" s="729">
        <v>27</v>
      </c>
      <c r="I82" s="729">
        <f t="shared" si="2"/>
        <v>80</v>
      </c>
      <c r="K82" t="str">
        <f t="shared" si="3"/>
        <v>50292-06113</v>
      </c>
      <c r="L82" t="str">
        <f>VLOOKUP(K82,'[13]TRACKING (update 23.4)'!$B$3:$C$103,2,FALSE)</f>
        <v>H06-PA07M</v>
      </c>
    </row>
    <row r="83" spans="1:12" ht="19.75" hidden="1" customHeight="1">
      <c r="A83" s="728" t="s">
        <v>774</v>
      </c>
      <c r="B83" s="729" t="s">
        <v>775</v>
      </c>
      <c r="C83" s="729" t="s">
        <v>776</v>
      </c>
      <c r="D83" s="729" t="s">
        <v>705</v>
      </c>
      <c r="E83" s="729" t="s">
        <v>706</v>
      </c>
      <c r="F83" s="729" t="s">
        <v>789</v>
      </c>
      <c r="G83" s="729" t="s">
        <v>790</v>
      </c>
      <c r="H83" s="729">
        <v>62</v>
      </c>
      <c r="I83" s="729">
        <f t="shared" si="2"/>
        <v>160</v>
      </c>
      <c r="K83" t="str">
        <f t="shared" si="3"/>
        <v>50292-06113</v>
      </c>
      <c r="L83" t="str">
        <f>VLOOKUP(K83,'[13]TRACKING (update 23.4)'!$B$3:$C$103,2,FALSE)</f>
        <v>H06-PA07M</v>
      </c>
    </row>
    <row r="84" spans="1:12" ht="19.75" hidden="1" customHeight="1">
      <c r="A84" s="728" t="s">
        <v>774</v>
      </c>
      <c r="B84" s="729" t="s">
        <v>775</v>
      </c>
      <c r="C84" s="729" t="s">
        <v>776</v>
      </c>
      <c r="D84" s="729" t="s">
        <v>705</v>
      </c>
      <c r="E84" s="729" t="s">
        <v>706</v>
      </c>
      <c r="F84" s="729" t="s">
        <v>791</v>
      </c>
      <c r="G84" s="729" t="s">
        <v>792</v>
      </c>
      <c r="H84" s="729">
        <v>65</v>
      </c>
      <c r="I84" s="729">
        <f t="shared" si="2"/>
        <v>168</v>
      </c>
      <c r="K84" t="str">
        <f t="shared" si="3"/>
        <v>50292-06113</v>
      </c>
      <c r="L84" t="str">
        <f>VLOOKUP(K84,'[13]TRACKING (update 23.4)'!$B$3:$C$103,2,FALSE)</f>
        <v>H06-PA07M</v>
      </c>
    </row>
    <row r="85" spans="1:12" ht="19.75" hidden="1" customHeight="1">
      <c r="A85" s="728" t="s">
        <v>774</v>
      </c>
      <c r="B85" s="729" t="s">
        <v>775</v>
      </c>
      <c r="C85" s="729" t="s">
        <v>776</v>
      </c>
      <c r="D85" s="729" t="s">
        <v>705</v>
      </c>
      <c r="E85" s="729" t="s">
        <v>706</v>
      </c>
      <c r="F85" s="729" t="s">
        <v>793</v>
      </c>
      <c r="G85" s="729" t="s">
        <v>794</v>
      </c>
      <c r="H85" s="729">
        <v>56</v>
      </c>
      <c r="I85" s="729">
        <f t="shared" si="2"/>
        <v>146</v>
      </c>
      <c r="K85" t="str">
        <f t="shared" si="3"/>
        <v>50292-06113</v>
      </c>
      <c r="L85" t="str">
        <f>VLOOKUP(K85,'[13]TRACKING (update 23.4)'!$B$3:$C$103,2,FALSE)</f>
        <v>H06-PA07M</v>
      </c>
    </row>
    <row r="86" spans="1:12" ht="19.75" hidden="1" customHeight="1">
      <c r="A86" s="728" t="s">
        <v>774</v>
      </c>
      <c r="B86" s="729" t="s">
        <v>775</v>
      </c>
      <c r="C86" s="729" t="s">
        <v>776</v>
      </c>
      <c r="D86" s="729" t="s">
        <v>705</v>
      </c>
      <c r="E86" s="729" t="s">
        <v>706</v>
      </c>
      <c r="F86" s="729" t="s">
        <v>795</v>
      </c>
      <c r="G86" s="729" t="s">
        <v>796</v>
      </c>
      <c r="H86" s="729">
        <v>22</v>
      </c>
      <c r="I86" s="729">
        <f t="shared" si="2"/>
        <v>70</v>
      </c>
      <c r="K86" t="str">
        <f t="shared" si="3"/>
        <v>50292-06113</v>
      </c>
      <c r="L86" t="str">
        <f>VLOOKUP(K86,'[13]TRACKING (update 23.4)'!$B$3:$C$103,2,FALSE)</f>
        <v>H06-PA07M</v>
      </c>
    </row>
    <row r="87" spans="1:12" ht="19.5" hidden="1" customHeight="1">
      <c r="A87" s="728" t="s">
        <v>774</v>
      </c>
      <c r="B87" s="729" t="s">
        <v>775</v>
      </c>
      <c r="C87" s="729" t="s">
        <v>776</v>
      </c>
      <c r="D87" s="729" t="s">
        <v>622</v>
      </c>
      <c r="E87" s="729" t="s">
        <v>623</v>
      </c>
      <c r="F87" s="729" t="s">
        <v>797</v>
      </c>
      <c r="G87" s="729" t="s">
        <v>798</v>
      </c>
      <c r="H87" s="729">
        <v>16</v>
      </c>
      <c r="I87" s="729">
        <f t="shared" si="2"/>
        <v>56</v>
      </c>
      <c r="K87" t="str">
        <f t="shared" si="3"/>
        <v>50292-06363</v>
      </c>
      <c r="L87" t="str">
        <f>VLOOKUP(K87,'[13]TRACKING (update 23.4)'!$B$3:$C$103,2,FALSE)</f>
        <v>H06-PA07M</v>
      </c>
    </row>
    <row r="88" spans="1:12" ht="19.75" hidden="1" customHeight="1">
      <c r="A88" s="728" t="s">
        <v>774</v>
      </c>
      <c r="B88" s="729" t="s">
        <v>775</v>
      </c>
      <c r="C88" s="729" t="s">
        <v>776</v>
      </c>
      <c r="D88" s="729" t="s">
        <v>622</v>
      </c>
      <c r="E88" s="729" t="s">
        <v>623</v>
      </c>
      <c r="F88" s="729" t="s">
        <v>799</v>
      </c>
      <c r="G88" s="729" t="s">
        <v>800</v>
      </c>
      <c r="H88" s="729">
        <v>48</v>
      </c>
      <c r="I88" s="729">
        <f t="shared" si="2"/>
        <v>130</v>
      </c>
      <c r="K88" t="str">
        <f t="shared" si="3"/>
        <v>50292-06363</v>
      </c>
      <c r="L88" t="str">
        <f>VLOOKUP(K88,'[13]TRACKING (update 23.4)'!$B$3:$C$103,2,FALSE)</f>
        <v>H06-PA07M</v>
      </c>
    </row>
    <row r="89" spans="1:12" hidden="1">
      <c r="A89" s="728" t="s">
        <v>774</v>
      </c>
      <c r="B89" s="729" t="s">
        <v>775</v>
      </c>
      <c r="C89" s="729" t="s">
        <v>776</v>
      </c>
      <c r="D89" s="729" t="s">
        <v>622</v>
      </c>
      <c r="E89" s="729" t="s">
        <v>623</v>
      </c>
      <c r="F89" s="729" t="s">
        <v>801</v>
      </c>
      <c r="G89" s="729" t="s">
        <v>802</v>
      </c>
      <c r="H89" s="729">
        <v>46</v>
      </c>
      <c r="I89" s="729">
        <f t="shared" si="2"/>
        <v>124</v>
      </c>
      <c r="K89" t="str">
        <f t="shared" si="3"/>
        <v>50292-06363</v>
      </c>
      <c r="L89" t="str">
        <f>VLOOKUP(K89,'[13]TRACKING (update 23.4)'!$B$3:$C$103,2,FALSE)</f>
        <v>H06-PA07M</v>
      </c>
    </row>
    <row r="90" spans="1:12" hidden="1">
      <c r="A90" s="728" t="s">
        <v>774</v>
      </c>
      <c r="B90" s="729" t="s">
        <v>775</v>
      </c>
      <c r="C90" s="729" t="s">
        <v>776</v>
      </c>
      <c r="D90" s="729" t="s">
        <v>622</v>
      </c>
      <c r="E90" s="729" t="s">
        <v>623</v>
      </c>
      <c r="F90" s="729" t="s">
        <v>803</v>
      </c>
      <c r="G90" s="729" t="s">
        <v>804</v>
      </c>
      <c r="H90" s="729">
        <v>32</v>
      </c>
      <c r="I90" s="729">
        <f t="shared" si="2"/>
        <v>94</v>
      </c>
      <c r="K90" t="str">
        <f t="shared" si="3"/>
        <v>50292-06363</v>
      </c>
      <c r="L90" t="str">
        <f>VLOOKUP(K90,'[13]TRACKING (update 23.4)'!$B$3:$C$103,2,FALSE)</f>
        <v>H06-PA07M</v>
      </c>
    </row>
    <row r="91" spans="1:12" hidden="1">
      <c r="A91" s="728" t="s">
        <v>774</v>
      </c>
      <c r="B91" s="729" t="s">
        <v>775</v>
      </c>
      <c r="C91" s="729" t="s">
        <v>776</v>
      </c>
      <c r="D91" s="729" t="s">
        <v>622</v>
      </c>
      <c r="E91" s="729" t="s">
        <v>623</v>
      </c>
      <c r="F91" s="729" t="s">
        <v>805</v>
      </c>
      <c r="G91" s="729" t="s">
        <v>806</v>
      </c>
      <c r="H91" s="729">
        <v>8</v>
      </c>
      <c r="I91" s="729">
        <f t="shared" si="2"/>
        <v>38</v>
      </c>
      <c r="K91" t="str">
        <f t="shared" si="3"/>
        <v>50292-06363</v>
      </c>
      <c r="L91" t="str">
        <f>VLOOKUP(K91,'[13]TRACKING (update 23.4)'!$B$3:$C$103,2,FALSE)</f>
        <v>H06-PA07M</v>
      </c>
    </row>
    <row r="92" spans="1:12" hidden="1">
      <c r="A92" s="728" t="s">
        <v>807</v>
      </c>
      <c r="B92" s="729" t="s">
        <v>808</v>
      </c>
      <c r="C92" s="729" t="s">
        <v>809</v>
      </c>
      <c r="D92" s="729" t="s">
        <v>810</v>
      </c>
      <c r="E92" s="729" t="s">
        <v>811</v>
      </c>
      <c r="F92" s="729" t="s">
        <v>812</v>
      </c>
      <c r="G92" s="729" t="s">
        <v>813</v>
      </c>
      <c r="H92" s="729">
        <v>40</v>
      </c>
      <c r="I92" s="729">
        <f t="shared" si="2"/>
        <v>110</v>
      </c>
      <c r="K92" t="str">
        <f t="shared" si="3"/>
        <v>50410-00032</v>
      </c>
      <c r="L92" t="str">
        <f>VLOOKUP(K92,'[13]TRACKING (update 23.4)'!$B$3:$C$103,2,FALSE)</f>
        <v>H06-PA09M</v>
      </c>
    </row>
    <row r="93" spans="1:12" hidden="1">
      <c r="A93" s="728" t="s">
        <v>807</v>
      </c>
      <c r="B93" s="729" t="s">
        <v>808</v>
      </c>
      <c r="C93" s="729" t="s">
        <v>809</v>
      </c>
      <c r="D93" s="729" t="s">
        <v>810</v>
      </c>
      <c r="E93" s="729" t="s">
        <v>811</v>
      </c>
      <c r="F93" s="729" t="s">
        <v>814</v>
      </c>
      <c r="G93" s="729" t="s">
        <v>815</v>
      </c>
      <c r="H93" s="729">
        <v>81</v>
      </c>
      <c r="I93" s="729">
        <f t="shared" si="2"/>
        <v>202</v>
      </c>
      <c r="K93" t="str">
        <f t="shared" si="3"/>
        <v>50410-00032</v>
      </c>
      <c r="L93" t="str">
        <f>VLOOKUP(K93,'[13]TRACKING (update 23.4)'!$B$3:$C$103,2,FALSE)</f>
        <v>H06-PA09M</v>
      </c>
    </row>
    <row r="94" spans="1:12" hidden="1">
      <c r="A94" s="728" t="s">
        <v>807</v>
      </c>
      <c r="B94" s="729" t="s">
        <v>808</v>
      </c>
      <c r="C94" s="729" t="s">
        <v>809</v>
      </c>
      <c r="D94" s="729" t="s">
        <v>810</v>
      </c>
      <c r="E94" s="729" t="s">
        <v>811</v>
      </c>
      <c r="F94" s="729" t="s">
        <v>816</v>
      </c>
      <c r="G94" s="729" t="s">
        <v>817</v>
      </c>
      <c r="H94" s="729">
        <v>91</v>
      </c>
      <c r="I94" s="729">
        <f t="shared" si="2"/>
        <v>226</v>
      </c>
      <c r="K94" t="str">
        <f t="shared" si="3"/>
        <v>50410-00032</v>
      </c>
      <c r="L94" t="str">
        <f>VLOOKUP(K94,'[13]TRACKING (update 23.4)'!$B$3:$C$103,2,FALSE)</f>
        <v>H06-PA09M</v>
      </c>
    </row>
    <row r="95" spans="1:12" hidden="1">
      <c r="A95" s="728" t="s">
        <v>807</v>
      </c>
      <c r="B95" s="729" t="s">
        <v>808</v>
      </c>
      <c r="C95" s="729" t="s">
        <v>809</v>
      </c>
      <c r="D95" s="729" t="s">
        <v>810</v>
      </c>
      <c r="E95" s="729" t="s">
        <v>811</v>
      </c>
      <c r="F95" s="729" t="s">
        <v>818</v>
      </c>
      <c r="G95" s="729" t="s">
        <v>819</v>
      </c>
      <c r="H95" s="729">
        <v>62</v>
      </c>
      <c r="I95" s="729">
        <f t="shared" si="2"/>
        <v>160</v>
      </c>
      <c r="K95" t="str">
        <f t="shared" si="3"/>
        <v>50410-00032</v>
      </c>
      <c r="L95" t="str">
        <f>VLOOKUP(K95,'[13]TRACKING (update 23.4)'!$B$3:$C$103,2,FALSE)</f>
        <v>H06-PA09M</v>
      </c>
    </row>
    <row r="96" spans="1:12" hidden="1">
      <c r="A96" s="728" t="s">
        <v>807</v>
      </c>
      <c r="B96" s="729" t="s">
        <v>808</v>
      </c>
      <c r="C96" s="729" t="s">
        <v>809</v>
      </c>
      <c r="D96" s="729" t="s">
        <v>810</v>
      </c>
      <c r="E96" s="729" t="s">
        <v>811</v>
      </c>
      <c r="F96" s="729" t="s">
        <v>820</v>
      </c>
      <c r="G96" s="729" t="s">
        <v>821</v>
      </c>
      <c r="H96" s="729">
        <v>27</v>
      </c>
      <c r="I96" s="729">
        <f t="shared" si="2"/>
        <v>80</v>
      </c>
      <c r="K96" t="str">
        <f t="shared" si="3"/>
        <v>50410-00032</v>
      </c>
      <c r="L96" t="str">
        <f>VLOOKUP(K96,'[13]TRACKING (update 23.4)'!$B$3:$C$103,2,FALSE)</f>
        <v>H06-PA09M</v>
      </c>
    </row>
    <row r="97" spans="1:12" hidden="1">
      <c r="A97" s="728" t="s">
        <v>822</v>
      </c>
      <c r="B97" s="729" t="s">
        <v>823</v>
      </c>
      <c r="C97" s="729" t="s">
        <v>824</v>
      </c>
      <c r="D97" s="729" t="s">
        <v>693</v>
      </c>
      <c r="E97" s="729" t="s">
        <v>694</v>
      </c>
      <c r="F97" s="729" t="s">
        <v>825</v>
      </c>
      <c r="G97" s="729" t="s">
        <v>826</v>
      </c>
      <c r="H97" s="729">
        <v>10</v>
      </c>
      <c r="I97" s="729">
        <f t="shared" si="2"/>
        <v>44</v>
      </c>
      <c r="K97" t="str">
        <f t="shared" si="3"/>
        <v>50298-00001</v>
      </c>
      <c r="L97" t="str">
        <f>VLOOKUP(K97,'[13]TRACKING (update 23.4)'!$B$3:$C$103,2,FALSE)</f>
        <v>H06-PA08W</v>
      </c>
    </row>
    <row r="98" spans="1:12" hidden="1">
      <c r="A98" s="728" t="s">
        <v>822</v>
      </c>
      <c r="B98" s="729" t="s">
        <v>823</v>
      </c>
      <c r="C98" s="729" t="s">
        <v>824</v>
      </c>
      <c r="D98" s="729" t="s">
        <v>693</v>
      </c>
      <c r="E98" s="729" t="s">
        <v>694</v>
      </c>
      <c r="F98" s="729" t="s">
        <v>827</v>
      </c>
      <c r="G98" s="729" t="s">
        <v>828</v>
      </c>
      <c r="H98" s="729">
        <v>37</v>
      </c>
      <c r="I98" s="729">
        <f t="shared" si="2"/>
        <v>104</v>
      </c>
      <c r="K98" t="str">
        <f t="shared" si="3"/>
        <v>50298-00001</v>
      </c>
      <c r="L98" t="str">
        <f>VLOOKUP(K98,'[13]TRACKING (update 23.4)'!$B$3:$C$103,2,FALSE)</f>
        <v>H06-PA08W</v>
      </c>
    </row>
    <row r="99" spans="1:12" hidden="1">
      <c r="A99" s="728" t="s">
        <v>822</v>
      </c>
      <c r="B99" s="729" t="s">
        <v>823</v>
      </c>
      <c r="C99" s="729" t="s">
        <v>824</v>
      </c>
      <c r="D99" s="729" t="s">
        <v>693</v>
      </c>
      <c r="E99" s="729" t="s">
        <v>694</v>
      </c>
      <c r="F99" s="729" t="s">
        <v>829</v>
      </c>
      <c r="G99" s="729" t="s">
        <v>830</v>
      </c>
      <c r="H99" s="729">
        <v>46</v>
      </c>
      <c r="I99" s="729">
        <f t="shared" si="2"/>
        <v>124</v>
      </c>
      <c r="K99" t="str">
        <f t="shared" si="3"/>
        <v>50298-00001</v>
      </c>
      <c r="L99" t="str">
        <f>VLOOKUP(K99,'[13]TRACKING (update 23.4)'!$B$3:$C$103,2,FALSE)</f>
        <v>H06-PA08W</v>
      </c>
    </row>
    <row r="100" spans="1:12" hidden="1">
      <c r="A100" s="728" t="s">
        <v>822</v>
      </c>
      <c r="B100" s="729" t="s">
        <v>823</v>
      </c>
      <c r="C100" s="729" t="s">
        <v>824</v>
      </c>
      <c r="D100" s="729" t="s">
        <v>693</v>
      </c>
      <c r="E100" s="729" t="s">
        <v>694</v>
      </c>
      <c r="F100" s="729" t="s">
        <v>831</v>
      </c>
      <c r="G100" s="729" t="s">
        <v>832</v>
      </c>
      <c r="H100" s="729">
        <v>40</v>
      </c>
      <c r="I100" s="729">
        <f t="shared" si="2"/>
        <v>110</v>
      </c>
      <c r="K100" t="str">
        <f t="shared" si="3"/>
        <v>50298-00001</v>
      </c>
      <c r="L100" t="str">
        <f>VLOOKUP(K100,'[13]TRACKING (update 23.4)'!$B$3:$C$103,2,FALSE)</f>
        <v>H06-PA08W</v>
      </c>
    </row>
    <row r="101" spans="1:12" hidden="1">
      <c r="A101" s="728" t="s">
        <v>822</v>
      </c>
      <c r="B101" s="729" t="s">
        <v>823</v>
      </c>
      <c r="C101" s="729" t="s">
        <v>824</v>
      </c>
      <c r="D101" s="729" t="s">
        <v>693</v>
      </c>
      <c r="E101" s="729" t="s">
        <v>694</v>
      </c>
      <c r="F101" s="729" t="s">
        <v>833</v>
      </c>
      <c r="G101" s="729" t="s">
        <v>834</v>
      </c>
      <c r="H101" s="729">
        <v>17</v>
      </c>
      <c r="I101" s="729">
        <f t="shared" si="2"/>
        <v>58</v>
      </c>
      <c r="K101" t="str">
        <f t="shared" si="3"/>
        <v>50298-00001</v>
      </c>
      <c r="L101" t="str">
        <f>VLOOKUP(K101,'[13]TRACKING (update 23.4)'!$B$3:$C$103,2,FALSE)</f>
        <v>H06-PA08W</v>
      </c>
    </row>
    <row r="102" spans="1:12" hidden="1">
      <c r="A102" s="728" t="s">
        <v>822</v>
      </c>
      <c r="B102" s="729" t="s">
        <v>823</v>
      </c>
      <c r="C102" s="729" t="s">
        <v>824</v>
      </c>
      <c r="D102" s="729" t="s">
        <v>705</v>
      </c>
      <c r="E102" s="729" t="s">
        <v>706</v>
      </c>
      <c r="F102" s="729" t="s">
        <v>835</v>
      </c>
      <c r="G102" s="729" t="s">
        <v>836</v>
      </c>
      <c r="H102" s="729">
        <v>10</v>
      </c>
      <c r="I102" s="729">
        <f t="shared" si="2"/>
        <v>44</v>
      </c>
      <c r="K102" t="str">
        <f t="shared" si="3"/>
        <v>50298-06113</v>
      </c>
      <c r="L102" t="str">
        <f>VLOOKUP(K102,'[13]TRACKING (update 23.4)'!$B$3:$C$103,2,FALSE)</f>
        <v>H06-PA08W</v>
      </c>
    </row>
    <row r="103" spans="1:12" hidden="1">
      <c r="A103" s="728" t="s">
        <v>822</v>
      </c>
      <c r="B103" s="729" t="s">
        <v>823</v>
      </c>
      <c r="C103" s="729" t="s">
        <v>824</v>
      </c>
      <c r="D103" s="729" t="s">
        <v>705</v>
      </c>
      <c r="E103" s="729" t="s">
        <v>706</v>
      </c>
      <c r="F103" s="729" t="s">
        <v>837</v>
      </c>
      <c r="G103" s="729" t="s">
        <v>838</v>
      </c>
      <c r="H103" s="729">
        <v>39</v>
      </c>
      <c r="I103" s="729">
        <f t="shared" si="2"/>
        <v>108</v>
      </c>
      <c r="K103" t="str">
        <f t="shared" si="3"/>
        <v>50298-06113</v>
      </c>
      <c r="L103" t="str">
        <f>VLOOKUP(K103,'[13]TRACKING (update 23.4)'!$B$3:$C$103,2,FALSE)</f>
        <v>H06-PA08W</v>
      </c>
    </row>
    <row r="104" spans="1:12" hidden="1">
      <c r="A104" s="728" t="s">
        <v>822</v>
      </c>
      <c r="B104" s="729" t="s">
        <v>823</v>
      </c>
      <c r="C104" s="729" t="s">
        <v>824</v>
      </c>
      <c r="D104" s="729" t="s">
        <v>705</v>
      </c>
      <c r="E104" s="729" t="s">
        <v>706</v>
      </c>
      <c r="F104" s="729" t="s">
        <v>839</v>
      </c>
      <c r="G104" s="729" t="s">
        <v>840</v>
      </c>
      <c r="H104" s="729">
        <v>45</v>
      </c>
      <c r="I104" s="729">
        <f t="shared" si="2"/>
        <v>122</v>
      </c>
      <c r="K104" t="str">
        <f t="shared" si="3"/>
        <v>50298-06113</v>
      </c>
      <c r="L104" t="str">
        <f>VLOOKUP(K104,'[13]TRACKING (update 23.4)'!$B$3:$C$103,2,FALSE)</f>
        <v>H06-PA08W</v>
      </c>
    </row>
    <row r="105" spans="1:12" hidden="1">
      <c r="A105" s="728" t="s">
        <v>822</v>
      </c>
      <c r="B105" s="729" t="s">
        <v>823</v>
      </c>
      <c r="C105" s="729" t="s">
        <v>824</v>
      </c>
      <c r="D105" s="729" t="s">
        <v>705</v>
      </c>
      <c r="E105" s="729" t="s">
        <v>706</v>
      </c>
      <c r="F105" s="729" t="s">
        <v>841</v>
      </c>
      <c r="G105" s="729" t="s">
        <v>842</v>
      </c>
      <c r="H105" s="729">
        <v>38</v>
      </c>
      <c r="I105" s="729">
        <f t="shared" si="2"/>
        <v>106</v>
      </c>
      <c r="K105" t="str">
        <f t="shared" si="3"/>
        <v>50298-06113</v>
      </c>
      <c r="L105" t="str">
        <f>VLOOKUP(K105,'[13]TRACKING (update 23.4)'!$B$3:$C$103,2,FALSE)</f>
        <v>H06-PA08W</v>
      </c>
    </row>
    <row r="106" spans="1:12" hidden="1">
      <c r="A106" s="728" t="s">
        <v>822</v>
      </c>
      <c r="B106" s="729" t="s">
        <v>823</v>
      </c>
      <c r="C106" s="729" t="s">
        <v>824</v>
      </c>
      <c r="D106" s="729" t="s">
        <v>705</v>
      </c>
      <c r="E106" s="729" t="s">
        <v>706</v>
      </c>
      <c r="F106" s="729" t="s">
        <v>843</v>
      </c>
      <c r="G106" s="729" t="s">
        <v>844</v>
      </c>
      <c r="H106" s="729">
        <v>18</v>
      </c>
      <c r="I106" s="729">
        <f t="shared" si="2"/>
        <v>60</v>
      </c>
      <c r="K106" t="str">
        <f t="shared" si="3"/>
        <v>50298-06113</v>
      </c>
      <c r="L106" t="str">
        <f>VLOOKUP(K106,'[13]TRACKING (update 23.4)'!$B$3:$C$103,2,FALSE)</f>
        <v>H06-PA08W</v>
      </c>
    </row>
    <row r="107" spans="1:12" hidden="1">
      <c r="A107" s="728" t="s">
        <v>822</v>
      </c>
      <c r="B107" s="729" t="s">
        <v>823</v>
      </c>
      <c r="C107" s="729" t="s">
        <v>824</v>
      </c>
      <c r="D107" s="729" t="s">
        <v>749</v>
      </c>
      <c r="E107" s="729" t="s">
        <v>750</v>
      </c>
      <c r="F107" s="729" t="s">
        <v>845</v>
      </c>
      <c r="G107" s="729" t="s">
        <v>846</v>
      </c>
      <c r="H107" s="729">
        <v>18</v>
      </c>
      <c r="I107" s="729">
        <f t="shared" si="2"/>
        <v>60</v>
      </c>
      <c r="K107" t="str">
        <f t="shared" si="3"/>
        <v>50298-06327</v>
      </c>
      <c r="L107" t="str">
        <f>VLOOKUP(K107,'[13]TRACKING (update 23.4)'!$B$3:$C$103,2,FALSE)</f>
        <v>H06-PA08W</v>
      </c>
    </row>
    <row r="108" spans="1:12" hidden="1">
      <c r="A108" s="728" t="s">
        <v>822</v>
      </c>
      <c r="B108" s="729" t="s">
        <v>823</v>
      </c>
      <c r="C108" s="729" t="s">
        <v>824</v>
      </c>
      <c r="D108" s="729" t="s">
        <v>749</v>
      </c>
      <c r="E108" s="729" t="s">
        <v>750</v>
      </c>
      <c r="F108" s="729" t="s">
        <v>847</v>
      </c>
      <c r="G108" s="729" t="s">
        <v>848</v>
      </c>
      <c r="H108" s="729">
        <v>50</v>
      </c>
      <c r="I108" s="729">
        <f t="shared" si="2"/>
        <v>134</v>
      </c>
      <c r="K108" t="str">
        <f t="shared" si="3"/>
        <v>50298-06327</v>
      </c>
      <c r="L108" t="str">
        <f>VLOOKUP(K108,'[13]TRACKING (update 23.4)'!$B$3:$C$103,2,FALSE)</f>
        <v>H06-PA08W</v>
      </c>
    </row>
    <row r="109" spans="1:12" hidden="1">
      <c r="A109" s="728" t="s">
        <v>822</v>
      </c>
      <c r="B109" s="729" t="s">
        <v>823</v>
      </c>
      <c r="C109" s="729" t="s">
        <v>824</v>
      </c>
      <c r="D109" s="729" t="s">
        <v>749</v>
      </c>
      <c r="E109" s="729" t="s">
        <v>750</v>
      </c>
      <c r="F109" s="729" t="s">
        <v>849</v>
      </c>
      <c r="G109" s="729" t="s">
        <v>850</v>
      </c>
      <c r="H109" s="729">
        <v>50</v>
      </c>
      <c r="I109" s="729">
        <f t="shared" si="2"/>
        <v>134</v>
      </c>
      <c r="K109" t="str">
        <f t="shared" si="3"/>
        <v>50298-06327</v>
      </c>
      <c r="L109" t="str">
        <f>VLOOKUP(K109,'[13]TRACKING (update 23.4)'!$B$3:$C$103,2,FALSE)</f>
        <v>H06-PA08W</v>
      </c>
    </row>
    <row r="110" spans="1:12" hidden="1">
      <c r="A110" s="728" t="s">
        <v>822</v>
      </c>
      <c r="B110" s="729" t="s">
        <v>823</v>
      </c>
      <c r="C110" s="729" t="s">
        <v>824</v>
      </c>
      <c r="D110" s="729" t="s">
        <v>749</v>
      </c>
      <c r="E110" s="729" t="s">
        <v>750</v>
      </c>
      <c r="F110" s="729" t="s">
        <v>851</v>
      </c>
      <c r="G110" s="729" t="s">
        <v>852</v>
      </c>
      <c r="H110" s="729">
        <v>41</v>
      </c>
      <c r="I110" s="729">
        <f t="shared" si="2"/>
        <v>112</v>
      </c>
      <c r="K110" t="str">
        <f t="shared" si="3"/>
        <v>50298-06327</v>
      </c>
      <c r="L110" t="str">
        <f>VLOOKUP(K110,'[13]TRACKING (update 23.4)'!$B$3:$C$103,2,FALSE)</f>
        <v>H06-PA08W</v>
      </c>
    </row>
    <row r="111" spans="1:12" hidden="1">
      <c r="A111" s="728" t="s">
        <v>822</v>
      </c>
      <c r="B111" s="729" t="s">
        <v>823</v>
      </c>
      <c r="C111" s="729" t="s">
        <v>824</v>
      </c>
      <c r="D111" s="729" t="s">
        <v>749</v>
      </c>
      <c r="E111" s="729" t="s">
        <v>750</v>
      </c>
      <c r="F111" s="729" t="s">
        <v>853</v>
      </c>
      <c r="G111" s="729" t="s">
        <v>854</v>
      </c>
      <c r="H111" s="729">
        <v>21</v>
      </c>
      <c r="I111" s="729">
        <f t="shared" si="2"/>
        <v>68</v>
      </c>
      <c r="K111" t="str">
        <f t="shared" si="3"/>
        <v>50298-06327</v>
      </c>
      <c r="L111" t="str">
        <f>VLOOKUP(K111,'[13]TRACKING (update 23.4)'!$B$3:$C$103,2,FALSE)</f>
        <v>H06-PA08W</v>
      </c>
    </row>
    <row r="112" spans="1:12" hidden="1">
      <c r="A112" s="728" t="s">
        <v>855</v>
      </c>
      <c r="B112" s="729" t="s">
        <v>823</v>
      </c>
      <c r="C112" s="729" t="s">
        <v>824</v>
      </c>
      <c r="D112" s="729" t="s">
        <v>762</v>
      </c>
      <c r="E112" s="729" t="s">
        <v>763</v>
      </c>
      <c r="F112" s="729" t="s">
        <v>856</v>
      </c>
      <c r="G112" s="729" t="s">
        <v>857</v>
      </c>
      <c r="H112" s="729">
        <v>18</v>
      </c>
      <c r="I112" s="729">
        <f t="shared" si="2"/>
        <v>60</v>
      </c>
      <c r="K112" t="str">
        <f t="shared" si="3"/>
        <v>50298-06352</v>
      </c>
      <c r="L112" t="str">
        <f>VLOOKUP(K112,'[13]TRACKING (update 23.4)'!$B$3:$C$103,2,FALSE)</f>
        <v>H06-PA09W</v>
      </c>
    </row>
    <row r="113" spans="1:12" hidden="1">
      <c r="A113" s="728" t="s">
        <v>855</v>
      </c>
      <c r="B113" s="729" t="s">
        <v>823</v>
      </c>
      <c r="C113" s="729" t="s">
        <v>824</v>
      </c>
      <c r="D113" s="729" t="s">
        <v>762</v>
      </c>
      <c r="E113" s="729" t="s">
        <v>763</v>
      </c>
      <c r="F113" s="729" t="s">
        <v>858</v>
      </c>
      <c r="G113" s="729" t="s">
        <v>859</v>
      </c>
      <c r="H113" s="729">
        <v>49</v>
      </c>
      <c r="I113" s="729">
        <f t="shared" si="2"/>
        <v>132</v>
      </c>
      <c r="K113" t="str">
        <f t="shared" si="3"/>
        <v>50298-06352</v>
      </c>
      <c r="L113" t="str">
        <f>VLOOKUP(K113,'[13]TRACKING (update 23.4)'!$B$3:$C$103,2,FALSE)</f>
        <v>H06-PA09W</v>
      </c>
    </row>
    <row r="114" spans="1:12" hidden="1">
      <c r="A114" s="728" t="s">
        <v>855</v>
      </c>
      <c r="B114" s="729" t="s">
        <v>823</v>
      </c>
      <c r="C114" s="729" t="s">
        <v>824</v>
      </c>
      <c r="D114" s="729" t="s">
        <v>762</v>
      </c>
      <c r="E114" s="729" t="s">
        <v>763</v>
      </c>
      <c r="F114" s="729" t="s">
        <v>860</v>
      </c>
      <c r="G114" s="729" t="s">
        <v>861</v>
      </c>
      <c r="H114" s="729">
        <v>50</v>
      </c>
      <c r="I114" s="729">
        <f t="shared" si="2"/>
        <v>134</v>
      </c>
      <c r="K114" t="str">
        <f t="shared" si="3"/>
        <v>50298-06352</v>
      </c>
      <c r="L114" t="str">
        <f>VLOOKUP(K114,'[13]TRACKING (update 23.4)'!$B$3:$C$103,2,FALSE)</f>
        <v>H06-PA09W</v>
      </c>
    </row>
    <row r="115" spans="1:12" hidden="1">
      <c r="A115" s="728" t="s">
        <v>855</v>
      </c>
      <c r="B115" s="729" t="s">
        <v>823</v>
      </c>
      <c r="C115" s="729" t="s">
        <v>824</v>
      </c>
      <c r="D115" s="729" t="s">
        <v>762</v>
      </c>
      <c r="E115" s="729" t="s">
        <v>763</v>
      </c>
      <c r="F115" s="729" t="s">
        <v>862</v>
      </c>
      <c r="G115" s="729" t="s">
        <v>863</v>
      </c>
      <c r="H115" s="729">
        <v>40</v>
      </c>
      <c r="I115" s="729">
        <f t="shared" si="2"/>
        <v>110</v>
      </c>
      <c r="K115" t="str">
        <f t="shared" si="3"/>
        <v>50298-06352</v>
      </c>
      <c r="L115" t="str">
        <f>VLOOKUP(K115,'[13]TRACKING (update 23.4)'!$B$3:$C$103,2,FALSE)</f>
        <v>H06-PA09W</v>
      </c>
    </row>
    <row r="116" spans="1:12" hidden="1">
      <c r="A116" s="728" t="s">
        <v>855</v>
      </c>
      <c r="B116" s="729" t="s">
        <v>823</v>
      </c>
      <c r="C116" s="729" t="s">
        <v>824</v>
      </c>
      <c r="D116" s="729" t="s">
        <v>762</v>
      </c>
      <c r="E116" s="729" t="s">
        <v>763</v>
      </c>
      <c r="F116" s="729" t="s">
        <v>864</v>
      </c>
      <c r="G116" s="729" t="s">
        <v>865</v>
      </c>
      <c r="H116" s="729">
        <v>19</v>
      </c>
      <c r="I116" s="729">
        <f t="shared" si="2"/>
        <v>64</v>
      </c>
      <c r="K116" t="str">
        <f t="shared" si="3"/>
        <v>50298-06352</v>
      </c>
      <c r="L116" t="str">
        <f>VLOOKUP(K116,'[13]TRACKING (update 23.4)'!$B$3:$C$103,2,FALSE)</f>
        <v>H06-PA09W</v>
      </c>
    </row>
    <row r="117" spans="1:12" hidden="1">
      <c r="A117" s="728" t="s">
        <v>866</v>
      </c>
      <c r="B117" s="729" t="s">
        <v>867</v>
      </c>
      <c r="C117" s="729" t="s">
        <v>868</v>
      </c>
      <c r="D117" s="729" t="s">
        <v>693</v>
      </c>
      <c r="E117" s="729" t="s">
        <v>694</v>
      </c>
      <c r="F117" s="729" t="s">
        <v>869</v>
      </c>
      <c r="G117" s="729" t="s">
        <v>870</v>
      </c>
      <c r="H117" s="729">
        <v>8</v>
      </c>
      <c r="I117" s="729">
        <f t="shared" si="2"/>
        <v>38</v>
      </c>
      <c r="K117" t="str">
        <f t="shared" si="3"/>
        <v>50291-00001</v>
      </c>
      <c r="L117" t="str">
        <f>VLOOKUP(K117,'[13]TRACKING (update 23.4)'!$B$3:$C$103,2,FALSE)</f>
        <v>H06-SP04M</v>
      </c>
    </row>
    <row r="118" spans="1:12" hidden="1">
      <c r="A118" s="728" t="s">
        <v>866</v>
      </c>
      <c r="B118" s="729" t="s">
        <v>867</v>
      </c>
      <c r="C118" s="729" t="s">
        <v>868</v>
      </c>
      <c r="D118" s="729" t="s">
        <v>693</v>
      </c>
      <c r="E118" s="729" t="s">
        <v>694</v>
      </c>
      <c r="F118" s="729" t="s">
        <v>871</v>
      </c>
      <c r="G118" s="729" t="s">
        <v>872</v>
      </c>
      <c r="H118" s="729">
        <v>7</v>
      </c>
      <c r="I118" s="729">
        <f t="shared" si="2"/>
        <v>36</v>
      </c>
      <c r="K118" t="str">
        <f t="shared" si="3"/>
        <v>50291-00001</v>
      </c>
      <c r="L118" t="str">
        <f>VLOOKUP(K118,'[13]TRACKING (update 23.4)'!$B$3:$C$103,2,FALSE)</f>
        <v>H06-SP04M</v>
      </c>
    </row>
    <row r="119" spans="1:12" hidden="1">
      <c r="A119" s="728" t="s">
        <v>866</v>
      </c>
      <c r="B119" s="729" t="s">
        <v>867</v>
      </c>
      <c r="C119" s="729" t="s">
        <v>868</v>
      </c>
      <c r="D119" s="729" t="s">
        <v>693</v>
      </c>
      <c r="E119" s="729" t="s">
        <v>694</v>
      </c>
      <c r="F119" s="729" t="s">
        <v>873</v>
      </c>
      <c r="G119" s="729" t="s">
        <v>874</v>
      </c>
      <c r="H119" s="729">
        <v>5</v>
      </c>
      <c r="I119" s="729">
        <f t="shared" si="2"/>
        <v>30</v>
      </c>
      <c r="K119" t="str">
        <f t="shared" si="3"/>
        <v>50291-00001</v>
      </c>
      <c r="L119" t="str">
        <f>VLOOKUP(K119,'[13]TRACKING (update 23.4)'!$B$3:$C$103,2,FALSE)</f>
        <v>H06-SP04M</v>
      </c>
    </row>
    <row r="120" spans="1:12" hidden="1">
      <c r="A120" s="728" t="s">
        <v>875</v>
      </c>
      <c r="B120" s="729" t="s">
        <v>876</v>
      </c>
      <c r="C120" s="729" t="s">
        <v>877</v>
      </c>
      <c r="D120" s="729" t="s">
        <v>810</v>
      </c>
      <c r="E120" s="729" t="s">
        <v>811</v>
      </c>
      <c r="F120" s="729" t="s">
        <v>878</v>
      </c>
      <c r="G120" s="729" t="s">
        <v>879</v>
      </c>
      <c r="H120" s="729">
        <v>15</v>
      </c>
      <c r="I120" s="729">
        <f t="shared" si="2"/>
        <v>54</v>
      </c>
      <c r="K120" t="str">
        <f t="shared" si="3"/>
        <v>50411-00032</v>
      </c>
      <c r="L120" t="str">
        <f>VLOOKUP(K120,'[13]TRACKING (update 23.4)'!$B$3:$C$103,2,FALSE)</f>
        <v>H06-SP10M</v>
      </c>
    </row>
    <row r="121" spans="1:12" hidden="1">
      <c r="A121" s="728" t="s">
        <v>875</v>
      </c>
      <c r="B121" s="729" t="s">
        <v>876</v>
      </c>
      <c r="C121" s="729" t="s">
        <v>877</v>
      </c>
      <c r="D121" s="729" t="s">
        <v>810</v>
      </c>
      <c r="E121" s="729" t="s">
        <v>811</v>
      </c>
      <c r="F121" s="729" t="s">
        <v>880</v>
      </c>
      <c r="G121" s="729" t="s">
        <v>881</v>
      </c>
      <c r="H121" s="729">
        <v>43</v>
      </c>
      <c r="I121" s="729">
        <f t="shared" si="2"/>
        <v>116</v>
      </c>
      <c r="K121" t="str">
        <f t="shared" si="3"/>
        <v>50411-00032</v>
      </c>
      <c r="L121" t="str">
        <f>VLOOKUP(K121,'[13]TRACKING (update 23.4)'!$B$3:$C$103,2,FALSE)</f>
        <v>H06-SP10M</v>
      </c>
    </row>
    <row r="122" spans="1:12" hidden="1">
      <c r="A122" s="728" t="s">
        <v>875</v>
      </c>
      <c r="B122" s="729" t="s">
        <v>876</v>
      </c>
      <c r="C122" s="729" t="s">
        <v>877</v>
      </c>
      <c r="D122" s="729" t="s">
        <v>810</v>
      </c>
      <c r="E122" s="729" t="s">
        <v>811</v>
      </c>
      <c r="F122" s="729" t="s">
        <v>882</v>
      </c>
      <c r="G122" s="729" t="s">
        <v>883</v>
      </c>
      <c r="H122" s="729">
        <v>45</v>
      </c>
      <c r="I122" s="729">
        <f t="shared" si="2"/>
        <v>122</v>
      </c>
      <c r="K122" t="str">
        <f t="shared" si="3"/>
        <v>50411-00032</v>
      </c>
      <c r="L122" t="str">
        <f>VLOOKUP(K122,'[13]TRACKING (update 23.4)'!$B$3:$C$103,2,FALSE)</f>
        <v>H06-SP10M</v>
      </c>
    </row>
    <row r="123" spans="1:12" hidden="1">
      <c r="A123" s="728" t="s">
        <v>875</v>
      </c>
      <c r="B123" s="729" t="s">
        <v>876</v>
      </c>
      <c r="C123" s="729" t="s">
        <v>877</v>
      </c>
      <c r="D123" s="729" t="s">
        <v>810</v>
      </c>
      <c r="E123" s="729" t="s">
        <v>811</v>
      </c>
      <c r="F123" s="729" t="s">
        <v>884</v>
      </c>
      <c r="G123" s="729" t="s">
        <v>885</v>
      </c>
      <c r="H123" s="729">
        <v>34</v>
      </c>
      <c r="I123" s="729">
        <f t="shared" si="2"/>
        <v>98</v>
      </c>
      <c r="K123" t="str">
        <f t="shared" si="3"/>
        <v>50411-00032</v>
      </c>
      <c r="L123" t="str">
        <f>VLOOKUP(K123,'[13]TRACKING (update 23.4)'!$B$3:$C$103,2,FALSE)</f>
        <v>H06-SP10M</v>
      </c>
    </row>
    <row r="124" spans="1:12" hidden="1">
      <c r="A124" s="728" t="s">
        <v>875</v>
      </c>
      <c r="B124" s="729" t="s">
        <v>876</v>
      </c>
      <c r="C124" s="729" t="s">
        <v>877</v>
      </c>
      <c r="D124" s="729" t="s">
        <v>810</v>
      </c>
      <c r="E124" s="729" t="s">
        <v>811</v>
      </c>
      <c r="F124" s="729" t="s">
        <v>886</v>
      </c>
      <c r="G124" s="729" t="s">
        <v>887</v>
      </c>
      <c r="H124" s="729">
        <v>13</v>
      </c>
      <c r="I124" s="729">
        <f t="shared" si="2"/>
        <v>50</v>
      </c>
      <c r="K124" t="str">
        <f t="shared" si="3"/>
        <v>50411-00032</v>
      </c>
      <c r="L124" t="str">
        <f>VLOOKUP(K124,'[13]TRACKING (update 23.4)'!$B$3:$C$103,2,FALSE)</f>
        <v>H06-SP10M</v>
      </c>
    </row>
    <row r="125" spans="1:12" hidden="1">
      <c r="A125" s="728" t="s">
        <v>888</v>
      </c>
      <c r="B125" s="729" t="s">
        <v>889</v>
      </c>
      <c r="C125" s="729" t="s">
        <v>890</v>
      </c>
      <c r="D125" s="729" t="s">
        <v>693</v>
      </c>
      <c r="E125" s="729" t="s">
        <v>694</v>
      </c>
      <c r="F125" s="729" t="s">
        <v>891</v>
      </c>
      <c r="G125" s="729" t="s">
        <v>892</v>
      </c>
      <c r="H125" s="729">
        <v>61</v>
      </c>
      <c r="I125" s="729">
        <f t="shared" si="2"/>
        <v>158</v>
      </c>
      <c r="K125" t="str">
        <f t="shared" si="3"/>
        <v>50386-00001</v>
      </c>
      <c r="L125" t="str">
        <f>VLOOKUP(K125,'[13]TRACKING (update 23.4)'!$B$3:$C$103,2,FALSE)</f>
        <v>H06-CR06M</v>
      </c>
    </row>
    <row r="126" spans="1:12" hidden="1">
      <c r="A126" s="728" t="s">
        <v>888</v>
      </c>
      <c r="B126" s="729" t="s">
        <v>889</v>
      </c>
      <c r="C126" s="729" t="s">
        <v>890</v>
      </c>
      <c r="D126" s="729" t="s">
        <v>693</v>
      </c>
      <c r="E126" s="729" t="s">
        <v>694</v>
      </c>
      <c r="F126" s="729" t="s">
        <v>893</v>
      </c>
      <c r="G126" s="729" t="s">
        <v>894</v>
      </c>
      <c r="H126" s="729">
        <v>116</v>
      </c>
      <c r="I126" s="729">
        <f t="shared" si="2"/>
        <v>282</v>
      </c>
      <c r="K126" t="str">
        <f t="shared" si="3"/>
        <v>50386-00001</v>
      </c>
      <c r="L126" t="str">
        <f>VLOOKUP(K126,'[13]TRACKING (update 23.4)'!$B$3:$C$103,2,FALSE)</f>
        <v>H06-CR06M</v>
      </c>
    </row>
    <row r="127" spans="1:12" hidden="1">
      <c r="A127" s="728" t="s">
        <v>888</v>
      </c>
      <c r="B127" s="729" t="s">
        <v>889</v>
      </c>
      <c r="C127" s="729" t="s">
        <v>890</v>
      </c>
      <c r="D127" s="729" t="s">
        <v>693</v>
      </c>
      <c r="E127" s="729" t="s">
        <v>694</v>
      </c>
      <c r="F127" s="729" t="s">
        <v>895</v>
      </c>
      <c r="G127" s="729" t="s">
        <v>896</v>
      </c>
      <c r="H127" s="729">
        <v>124</v>
      </c>
      <c r="I127" s="729">
        <f t="shared" si="2"/>
        <v>302</v>
      </c>
      <c r="K127" t="str">
        <f t="shared" si="3"/>
        <v>50386-00001</v>
      </c>
      <c r="L127" t="str">
        <f>VLOOKUP(K127,'[13]TRACKING (update 23.4)'!$B$3:$C$103,2,FALSE)</f>
        <v>H06-CR06M</v>
      </c>
    </row>
    <row r="128" spans="1:12" hidden="1">
      <c r="A128" s="728" t="s">
        <v>888</v>
      </c>
      <c r="B128" s="729" t="s">
        <v>889</v>
      </c>
      <c r="C128" s="729" t="s">
        <v>890</v>
      </c>
      <c r="D128" s="729" t="s">
        <v>693</v>
      </c>
      <c r="E128" s="729" t="s">
        <v>694</v>
      </c>
      <c r="F128" s="729" t="s">
        <v>897</v>
      </c>
      <c r="G128" s="729" t="s">
        <v>898</v>
      </c>
      <c r="H128" s="729">
        <v>67</v>
      </c>
      <c r="I128" s="729">
        <f t="shared" si="2"/>
        <v>172</v>
      </c>
      <c r="K128" t="str">
        <f t="shared" si="3"/>
        <v>50386-00001</v>
      </c>
      <c r="L128" t="str">
        <f>VLOOKUP(K128,'[13]TRACKING (update 23.4)'!$B$3:$C$103,2,FALSE)</f>
        <v>H06-CR06M</v>
      </c>
    </row>
    <row r="129" spans="1:12" hidden="1">
      <c r="A129" s="728" t="s">
        <v>888</v>
      </c>
      <c r="B129" s="729" t="s">
        <v>889</v>
      </c>
      <c r="C129" s="729" t="s">
        <v>890</v>
      </c>
      <c r="D129" s="729" t="s">
        <v>693</v>
      </c>
      <c r="E129" s="729" t="s">
        <v>694</v>
      </c>
      <c r="F129" s="729" t="s">
        <v>899</v>
      </c>
      <c r="G129" s="729" t="s">
        <v>900</v>
      </c>
      <c r="H129" s="729">
        <v>40</v>
      </c>
      <c r="I129" s="729">
        <f t="shared" si="2"/>
        <v>110</v>
      </c>
      <c r="K129" t="str">
        <f t="shared" si="3"/>
        <v>50386-00001</v>
      </c>
      <c r="L129" t="str">
        <f>VLOOKUP(K129,'[13]TRACKING (update 23.4)'!$B$3:$C$103,2,FALSE)</f>
        <v>H06-CR06M</v>
      </c>
    </row>
    <row r="130" spans="1:12" hidden="1">
      <c r="A130" s="728" t="s">
        <v>888</v>
      </c>
      <c r="B130" s="729" t="s">
        <v>889</v>
      </c>
      <c r="C130" s="729" t="s">
        <v>890</v>
      </c>
      <c r="D130" s="729" t="s">
        <v>901</v>
      </c>
      <c r="E130" s="729" t="s">
        <v>902</v>
      </c>
      <c r="F130" s="729" t="s">
        <v>903</v>
      </c>
      <c r="G130" s="729" t="s">
        <v>904</v>
      </c>
      <c r="H130" s="729">
        <v>44</v>
      </c>
      <c r="I130" s="729">
        <f t="shared" si="2"/>
        <v>120</v>
      </c>
      <c r="K130" t="str">
        <f t="shared" si="3"/>
        <v>50386-04281</v>
      </c>
      <c r="L130" t="str">
        <f>VLOOKUP(K130,'[13]TRACKING (update 23.4)'!$B$3:$C$103,2,FALSE)</f>
        <v>H06-CR06M</v>
      </c>
    </row>
    <row r="131" spans="1:12" hidden="1">
      <c r="A131" s="728" t="s">
        <v>888</v>
      </c>
      <c r="B131" s="729" t="s">
        <v>889</v>
      </c>
      <c r="C131" s="729" t="s">
        <v>890</v>
      </c>
      <c r="D131" s="729" t="s">
        <v>901</v>
      </c>
      <c r="E131" s="729" t="s">
        <v>902</v>
      </c>
      <c r="F131" s="729" t="s">
        <v>905</v>
      </c>
      <c r="G131" s="729" t="s">
        <v>906</v>
      </c>
      <c r="H131" s="729">
        <v>91</v>
      </c>
      <c r="I131" s="729">
        <f t="shared" si="2"/>
        <v>226</v>
      </c>
      <c r="K131" t="str">
        <f t="shared" si="3"/>
        <v>50386-04281</v>
      </c>
      <c r="L131" t="str">
        <f>VLOOKUP(K131,'[13]TRACKING (update 23.4)'!$B$3:$C$103,2,FALSE)</f>
        <v>H06-CR06M</v>
      </c>
    </row>
    <row r="132" spans="1:12" hidden="1">
      <c r="A132" s="728" t="s">
        <v>888</v>
      </c>
      <c r="B132" s="729" t="s">
        <v>889</v>
      </c>
      <c r="C132" s="729" t="s">
        <v>890</v>
      </c>
      <c r="D132" s="729" t="s">
        <v>901</v>
      </c>
      <c r="E132" s="729" t="s">
        <v>902</v>
      </c>
      <c r="F132" s="729" t="s">
        <v>907</v>
      </c>
      <c r="G132" s="729" t="s">
        <v>908</v>
      </c>
      <c r="H132" s="729">
        <v>99</v>
      </c>
      <c r="I132" s="729">
        <f t="shared" ref="I132:I195" si="4">(ROUND(H132*$J$1,0)+$K$1)*2+ROUND((H132*$J$1)/20,0)*2</f>
        <v>244</v>
      </c>
      <c r="K132" t="str">
        <f t="shared" ref="K132:K195" si="5">LEFT(F132,11)</f>
        <v>50386-04281</v>
      </c>
      <c r="L132" t="str">
        <f>VLOOKUP(K132,'[13]TRACKING (update 23.4)'!$B$3:$C$103,2,FALSE)</f>
        <v>H06-CR06M</v>
      </c>
    </row>
    <row r="133" spans="1:12" hidden="1">
      <c r="A133" s="728" t="s">
        <v>888</v>
      </c>
      <c r="B133" s="729" t="s">
        <v>889</v>
      </c>
      <c r="C133" s="729" t="s">
        <v>890</v>
      </c>
      <c r="D133" s="729" t="s">
        <v>901</v>
      </c>
      <c r="E133" s="729" t="s">
        <v>902</v>
      </c>
      <c r="F133" s="729" t="s">
        <v>909</v>
      </c>
      <c r="G133" s="729" t="s">
        <v>910</v>
      </c>
      <c r="H133" s="729">
        <v>57</v>
      </c>
      <c r="I133" s="729">
        <f t="shared" si="4"/>
        <v>150</v>
      </c>
      <c r="K133" t="str">
        <f t="shared" si="5"/>
        <v>50386-04281</v>
      </c>
      <c r="L133" t="str">
        <f>VLOOKUP(K133,'[13]TRACKING (update 23.4)'!$B$3:$C$103,2,FALSE)</f>
        <v>H06-CR06M</v>
      </c>
    </row>
    <row r="134" spans="1:12" hidden="1">
      <c r="A134" s="728" t="s">
        <v>888</v>
      </c>
      <c r="B134" s="729" t="s">
        <v>889</v>
      </c>
      <c r="C134" s="729" t="s">
        <v>890</v>
      </c>
      <c r="D134" s="729" t="s">
        <v>901</v>
      </c>
      <c r="E134" s="729" t="s">
        <v>902</v>
      </c>
      <c r="F134" s="729" t="s">
        <v>911</v>
      </c>
      <c r="G134" s="729" t="s">
        <v>912</v>
      </c>
      <c r="H134" s="729">
        <v>30</v>
      </c>
      <c r="I134" s="729">
        <f t="shared" si="4"/>
        <v>88</v>
      </c>
      <c r="K134" t="str">
        <f t="shared" si="5"/>
        <v>50386-04281</v>
      </c>
      <c r="L134" t="str">
        <f>VLOOKUP(K134,'[13]TRACKING (update 23.4)'!$B$3:$C$103,2,FALSE)</f>
        <v>H06-CR06M</v>
      </c>
    </row>
    <row r="135" spans="1:12" hidden="1">
      <c r="A135" s="728" t="s">
        <v>913</v>
      </c>
      <c r="B135" s="729" t="s">
        <v>914</v>
      </c>
      <c r="C135" s="729" t="s">
        <v>915</v>
      </c>
      <c r="D135" s="729" t="s">
        <v>693</v>
      </c>
      <c r="E135" s="729" t="s">
        <v>694</v>
      </c>
      <c r="F135" s="729" t="s">
        <v>916</v>
      </c>
      <c r="G135" s="729" t="s">
        <v>917</v>
      </c>
      <c r="H135" s="729">
        <v>21</v>
      </c>
      <c r="I135" s="729">
        <f t="shared" si="4"/>
        <v>68</v>
      </c>
      <c r="K135" t="str">
        <f t="shared" si="5"/>
        <v>50401-00001</v>
      </c>
      <c r="L135" t="str">
        <f>VLOOKUP(K135,'[13]TRACKING (update 23.4)'!$B$3:$C$103,2,FALSE)</f>
        <v>H06-CR10W</v>
      </c>
    </row>
    <row r="136" spans="1:12" hidden="1">
      <c r="A136" s="728" t="s">
        <v>913</v>
      </c>
      <c r="B136" s="729" t="s">
        <v>914</v>
      </c>
      <c r="C136" s="729" t="s">
        <v>915</v>
      </c>
      <c r="D136" s="729" t="s">
        <v>693</v>
      </c>
      <c r="E136" s="729" t="s">
        <v>694</v>
      </c>
      <c r="F136" s="729" t="s">
        <v>918</v>
      </c>
      <c r="G136" s="729" t="s">
        <v>919</v>
      </c>
      <c r="H136" s="729">
        <v>52</v>
      </c>
      <c r="I136" s="729">
        <f t="shared" si="4"/>
        <v>138</v>
      </c>
      <c r="K136" t="str">
        <f t="shared" si="5"/>
        <v>50401-00001</v>
      </c>
      <c r="L136" t="str">
        <f>VLOOKUP(K136,'[13]TRACKING (update 23.4)'!$B$3:$C$103,2,FALSE)</f>
        <v>H06-CR10W</v>
      </c>
    </row>
    <row r="137" spans="1:12" hidden="1">
      <c r="A137" s="728" t="s">
        <v>913</v>
      </c>
      <c r="B137" s="729" t="s">
        <v>914</v>
      </c>
      <c r="C137" s="729" t="s">
        <v>915</v>
      </c>
      <c r="D137" s="729" t="s">
        <v>693</v>
      </c>
      <c r="E137" s="729" t="s">
        <v>694</v>
      </c>
      <c r="F137" s="729" t="s">
        <v>920</v>
      </c>
      <c r="G137" s="729" t="s">
        <v>921</v>
      </c>
      <c r="H137" s="729">
        <v>54</v>
      </c>
      <c r="I137" s="729">
        <f t="shared" si="4"/>
        <v>142</v>
      </c>
      <c r="K137" t="str">
        <f t="shared" si="5"/>
        <v>50401-00001</v>
      </c>
      <c r="L137" t="str">
        <f>VLOOKUP(K137,'[13]TRACKING (update 23.4)'!$B$3:$C$103,2,FALSE)</f>
        <v>H06-CR10W</v>
      </c>
    </row>
    <row r="138" spans="1:12" hidden="1">
      <c r="A138" s="728" t="s">
        <v>913</v>
      </c>
      <c r="B138" s="729" t="s">
        <v>914</v>
      </c>
      <c r="C138" s="729" t="s">
        <v>915</v>
      </c>
      <c r="D138" s="729" t="s">
        <v>693</v>
      </c>
      <c r="E138" s="729" t="s">
        <v>694</v>
      </c>
      <c r="F138" s="729" t="s">
        <v>922</v>
      </c>
      <c r="G138" s="729" t="s">
        <v>923</v>
      </c>
      <c r="H138" s="729">
        <v>34</v>
      </c>
      <c r="I138" s="729">
        <f t="shared" si="4"/>
        <v>98</v>
      </c>
      <c r="K138" t="str">
        <f t="shared" si="5"/>
        <v>50401-00001</v>
      </c>
      <c r="L138" t="str">
        <f>VLOOKUP(K138,'[13]TRACKING (update 23.4)'!$B$3:$C$103,2,FALSE)</f>
        <v>H06-CR10W</v>
      </c>
    </row>
    <row r="139" spans="1:12" hidden="1">
      <c r="A139" s="728" t="s">
        <v>913</v>
      </c>
      <c r="B139" s="729" t="s">
        <v>914</v>
      </c>
      <c r="C139" s="729" t="s">
        <v>915</v>
      </c>
      <c r="D139" s="729" t="s">
        <v>693</v>
      </c>
      <c r="E139" s="729" t="s">
        <v>694</v>
      </c>
      <c r="F139" s="729" t="s">
        <v>924</v>
      </c>
      <c r="G139" s="729" t="s">
        <v>925</v>
      </c>
      <c r="H139" s="729">
        <v>20</v>
      </c>
      <c r="I139" s="729">
        <f t="shared" si="4"/>
        <v>66</v>
      </c>
      <c r="K139" t="str">
        <f t="shared" si="5"/>
        <v>50401-00001</v>
      </c>
      <c r="L139" t="str">
        <f>VLOOKUP(K139,'[13]TRACKING (update 23.4)'!$B$3:$C$103,2,FALSE)</f>
        <v>H06-CR10W</v>
      </c>
    </row>
    <row r="140" spans="1:12" hidden="1">
      <c r="A140" s="728" t="s">
        <v>913</v>
      </c>
      <c r="B140" s="729" t="s">
        <v>914</v>
      </c>
      <c r="C140" s="729" t="s">
        <v>915</v>
      </c>
      <c r="D140" s="729" t="s">
        <v>926</v>
      </c>
      <c r="E140" s="729" t="s">
        <v>740</v>
      </c>
      <c r="F140" s="729" t="s">
        <v>927</v>
      </c>
      <c r="G140" s="729" t="s">
        <v>928</v>
      </c>
      <c r="H140" s="729">
        <v>23</v>
      </c>
      <c r="I140" s="729">
        <f t="shared" si="4"/>
        <v>72</v>
      </c>
      <c r="K140" t="str">
        <f t="shared" si="5"/>
        <v>50401-05977</v>
      </c>
      <c r="L140" t="str">
        <f>VLOOKUP(K140,'[13]TRACKING (update 23.4)'!$B$3:$C$103,2,FALSE)</f>
        <v>H06-CR10W</v>
      </c>
    </row>
    <row r="141" spans="1:12" hidden="1">
      <c r="A141" s="728" t="s">
        <v>913</v>
      </c>
      <c r="B141" s="729" t="s">
        <v>914</v>
      </c>
      <c r="C141" s="729" t="s">
        <v>915</v>
      </c>
      <c r="D141" s="729" t="s">
        <v>926</v>
      </c>
      <c r="E141" s="729" t="s">
        <v>740</v>
      </c>
      <c r="F141" s="729" t="s">
        <v>929</v>
      </c>
      <c r="G141" s="729" t="s">
        <v>930</v>
      </c>
      <c r="H141" s="729">
        <v>69</v>
      </c>
      <c r="I141" s="729">
        <f t="shared" si="4"/>
        <v>178</v>
      </c>
      <c r="K141" t="str">
        <f t="shared" si="5"/>
        <v>50401-05977</v>
      </c>
      <c r="L141" t="str">
        <f>VLOOKUP(K141,'[13]TRACKING (update 23.4)'!$B$3:$C$103,2,FALSE)</f>
        <v>H06-CR10W</v>
      </c>
    </row>
    <row r="142" spans="1:12" hidden="1">
      <c r="A142" s="728" t="s">
        <v>913</v>
      </c>
      <c r="B142" s="729" t="s">
        <v>914</v>
      </c>
      <c r="C142" s="729" t="s">
        <v>915</v>
      </c>
      <c r="D142" s="729" t="s">
        <v>926</v>
      </c>
      <c r="E142" s="729" t="s">
        <v>740</v>
      </c>
      <c r="F142" s="729" t="s">
        <v>931</v>
      </c>
      <c r="G142" s="729" t="s">
        <v>932</v>
      </c>
      <c r="H142" s="729">
        <v>73</v>
      </c>
      <c r="I142" s="729">
        <f t="shared" si="4"/>
        <v>186</v>
      </c>
      <c r="K142" t="str">
        <f t="shared" si="5"/>
        <v>50401-05977</v>
      </c>
      <c r="L142" t="str">
        <f>VLOOKUP(K142,'[13]TRACKING (update 23.4)'!$B$3:$C$103,2,FALSE)</f>
        <v>H06-CR10W</v>
      </c>
    </row>
    <row r="143" spans="1:12" hidden="1">
      <c r="A143" s="728" t="s">
        <v>913</v>
      </c>
      <c r="B143" s="729" t="s">
        <v>914</v>
      </c>
      <c r="C143" s="729" t="s">
        <v>915</v>
      </c>
      <c r="D143" s="729" t="s">
        <v>926</v>
      </c>
      <c r="E143" s="729" t="s">
        <v>740</v>
      </c>
      <c r="F143" s="729" t="s">
        <v>933</v>
      </c>
      <c r="G143" s="729" t="s">
        <v>934</v>
      </c>
      <c r="H143" s="729">
        <v>49</v>
      </c>
      <c r="I143" s="729">
        <f t="shared" si="4"/>
        <v>132</v>
      </c>
      <c r="K143" t="str">
        <f t="shared" si="5"/>
        <v>50401-05977</v>
      </c>
      <c r="L143" t="str">
        <f>VLOOKUP(K143,'[13]TRACKING (update 23.4)'!$B$3:$C$103,2,FALSE)</f>
        <v>H06-CR10W</v>
      </c>
    </row>
    <row r="144" spans="1:12" hidden="1">
      <c r="A144" s="728" t="s">
        <v>913</v>
      </c>
      <c r="B144" s="729" t="s">
        <v>914</v>
      </c>
      <c r="C144" s="729" t="s">
        <v>915</v>
      </c>
      <c r="D144" s="729" t="s">
        <v>926</v>
      </c>
      <c r="E144" s="729" t="s">
        <v>740</v>
      </c>
      <c r="F144" s="729" t="s">
        <v>935</v>
      </c>
      <c r="G144" s="729" t="s">
        <v>936</v>
      </c>
      <c r="H144" s="729">
        <v>23</v>
      </c>
      <c r="I144" s="729">
        <f t="shared" si="4"/>
        <v>72</v>
      </c>
      <c r="K144" t="str">
        <f t="shared" si="5"/>
        <v>50401-05977</v>
      </c>
      <c r="L144" t="str">
        <f>VLOOKUP(K144,'[13]TRACKING (update 23.4)'!$B$3:$C$103,2,FALSE)</f>
        <v>H06-CR10W</v>
      </c>
    </row>
    <row r="145" spans="1:12" hidden="1">
      <c r="A145" s="728" t="s">
        <v>937</v>
      </c>
      <c r="B145" s="729" t="s">
        <v>938</v>
      </c>
      <c r="C145" s="729" t="s">
        <v>939</v>
      </c>
      <c r="D145" s="729" t="s">
        <v>693</v>
      </c>
      <c r="E145" s="729" t="s">
        <v>694</v>
      </c>
      <c r="F145" s="729" t="s">
        <v>940</v>
      </c>
      <c r="G145" s="729" t="s">
        <v>941</v>
      </c>
      <c r="H145" s="729">
        <v>44</v>
      </c>
      <c r="I145" s="729">
        <f t="shared" si="4"/>
        <v>120</v>
      </c>
      <c r="K145" t="str">
        <f t="shared" si="5"/>
        <v>50394-00001</v>
      </c>
      <c r="L145" t="str">
        <f>VLOOKUP(K145,'[13]TRACKING (update 23.4)'!$B$3:$C$103,2,FALSE)</f>
        <v>H06-PA05M</v>
      </c>
    </row>
    <row r="146" spans="1:12" hidden="1">
      <c r="A146" s="728" t="s">
        <v>937</v>
      </c>
      <c r="B146" s="729" t="s">
        <v>938</v>
      </c>
      <c r="C146" s="729" t="s">
        <v>939</v>
      </c>
      <c r="D146" s="729" t="s">
        <v>693</v>
      </c>
      <c r="E146" s="729" t="s">
        <v>694</v>
      </c>
      <c r="F146" s="729" t="s">
        <v>942</v>
      </c>
      <c r="G146" s="729" t="s">
        <v>943</v>
      </c>
      <c r="H146" s="729">
        <v>87</v>
      </c>
      <c r="I146" s="729">
        <f t="shared" si="4"/>
        <v>218</v>
      </c>
      <c r="K146" t="str">
        <f t="shared" si="5"/>
        <v>50394-00001</v>
      </c>
      <c r="L146" t="str">
        <f>VLOOKUP(K146,'[13]TRACKING (update 23.4)'!$B$3:$C$103,2,FALSE)</f>
        <v>H06-PA05M</v>
      </c>
    </row>
    <row r="147" spans="1:12" hidden="1">
      <c r="A147" s="728" t="s">
        <v>937</v>
      </c>
      <c r="B147" s="729" t="s">
        <v>938</v>
      </c>
      <c r="C147" s="729" t="s">
        <v>939</v>
      </c>
      <c r="D147" s="729" t="s">
        <v>693</v>
      </c>
      <c r="E147" s="729" t="s">
        <v>694</v>
      </c>
      <c r="F147" s="729" t="s">
        <v>944</v>
      </c>
      <c r="G147" s="729" t="s">
        <v>945</v>
      </c>
      <c r="H147" s="729">
        <v>95</v>
      </c>
      <c r="I147" s="729">
        <f t="shared" si="4"/>
        <v>236</v>
      </c>
      <c r="K147" t="str">
        <f t="shared" si="5"/>
        <v>50394-00001</v>
      </c>
      <c r="L147" t="str">
        <f>VLOOKUP(K147,'[13]TRACKING (update 23.4)'!$B$3:$C$103,2,FALSE)</f>
        <v>H06-PA05M</v>
      </c>
    </row>
    <row r="148" spans="1:12" hidden="1">
      <c r="A148" s="728" t="s">
        <v>937</v>
      </c>
      <c r="B148" s="729" t="s">
        <v>938</v>
      </c>
      <c r="C148" s="729" t="s">
        <v>939</v>
      </c>
      <c r="D148" s="729" t="s">
        <v>693</v>
      </c>
      <c r="E148" s="729" t="s">
        <v>694</v>
      </c>
      <c r="F148" s="729" t="s">
        <v>946</v>
      </c>
      <c r="G148" s="729" t="s">
        <v>947</v>
      </c>
      <c r="H148" s="729">
        <v>63</v>
      </c>
      <c r="I148" s="729">
        <f t="shared" si="4"/>
        <v>162</v>
      </c>
      <c r="K148" t="str">
        <f t="shared" si="5"/>
        <v>50394-00001</v>
      </c>
      <c r="L148" t="str">
        <f>VLOOKUP(K148,'[13]TRACKING (update 23.4)'!$B$3:$C$103,2,FALSE)</f>
        <v>H06-PA05M</v>
      </c>
    </row>
    <row r="149" spans="1:12" hidden="1">
      <c r="A149" s="728" t="s">
        <v>937</v>
      </c>
      <c r="B149" s="729" t="s">
        <v>938</v>
      </c>
      <c r="C149" s="729" t="s">
        <v>939</v>
      </c>
      <c r="D149" s="729" t="s">
        <v>693</v>
      </c>
      <c r="E149" s="729" t="s">
        <v>694</v>
      </c>
      <c r="F149" s="729" t="s">
        <v>948</v>
      </c>
      <c r="G149" s="729" t="s">
        <v>949</v>
      </c>
      <c r="H149" s="729">
        <v>31</v>
      </c>
      <c r="I149" s="729">
        <f t="shared" si="4"/>
        <v>90</v>
      </c>
      <c r="K149" t="str">
        <f t="shared" si="5"/>
        <v>50394-00001</v>
      </c>
      <c r="L149" t="str">
        <f>VLOOKUP(K149,'[13]TRACKING (update 23.4)'!$B$3:$C$103,2,FALSE)</f>
        <v>H06-PA05M</v>
      </c>
    </row>
    <row r="150" spans="1:12" hidden="1">
      <c r="A150" s="728" t="s">
        <v>937</v>
      </c>
      <c r="B150" s="729" t="s">
        <v>938</v>
      </c>
      <c r="C150" s="729" t="s">
        <v>939</v>
      </c>
      <c r="D150" s="729" t="s">
        <v>901</v>
      </c>
      <c r="E150" s="729" t="s">
        <v>902</v>
      </c>
      <c r="F150" s="729" t="s">
        <v>950</v>
      </c>
      <c r="G150" s="729" t="s">
        <v>951</v>
      </c>
      <c r="H150" s="729">
        <v>26</v>
      </c>
      <c r="I150" s="729">
        <f t="shared" si="4"/>
        <v>78</v>
      </c>
      <c r="K150" t="str">
        <f t="shared" si="5"/>
        <v>50394-04281</v>
      </c>
      <c r="L150" t="str">
        <f>VLOOKUP(K150,'[13]TRACKING (update 23.4)'!$B$3:$C$103,2,FALSE)</f>
        <v>H06-PA05M</v>
      </c>
    </row>
    <row r="151" spans="1:12" hidden="1">
      <c r="A151" s="728" t="s">
        <v>937</v>
      </c>
      <c r="B151" s="729" t="s">
        <v>938</v>
      </c>
      <c r="C151" s="729" t="s">
        <v>939</v>
      </c>
      <c r="D151" s="729" t="s">
        <v>901</v>
      </c>
      <c r="E151" s="729" t="s">
        <v>902</v>
      </c>
      <c r="F151" s="729" t="s">
        <v>952</v>
      </c>
      <c r="G151" s="729" t="s">
        <v>953</v>
      </c>
      <c r="H151" s="729">
        <v>58</v>
      </c>
      <c r="I151" s="729">
        <f t="shared" si="4"/>
        <v>152</v>
      </c>
      <c r="K151" t="str">
        <f t="shared" si="5"/>
        <v>50394-04281</v>
      </c>
      <c r="L151" t="str">
        <f>VLOOKUP(K151,'[13]TRACKING (update 23.4)'!$B$3:$C$103,2,FALSE)</f>
        <v>H06-PA05M</v>
      </c>
    </row>
    <row r="152" spans="1:12" hidden="1">
      <c r="A152" s="728" t="s">
        <v>937</v>
      </c>
      <c r="B152" s="729" t="s">
        <v>938</v>
      </c>
      <c r="C152" s="729" t="s">
        <v>939</v>
      </c>
      <c r="D152" s="729" t="s">
        <v>901</v>
      </c>
      <c r="E152" s="729" t="s">
        <v>902</v>
      </c>
      <c r="F152" s="729" t="s">
        <v>954</v>
      </c>
      <c r="G152" s="729" t="s">
        <v>955</v>
      </c>
      <c r="H152" s="729">
        <v>58</v>
      </c>
      <c r="I152" s="729">
        <f t="shared" si="4"/>
        <v>152</v>
      </c>
      <c r="K152" t="str">
        <f t="shared" si="5"/>
        <v>50394-04281</v>
      </c>
      <c r="L152" t="str">
        <f>VLOOKUP(K152,'[13]TRACKING (update 23.4)'!$B$3:$C$103,2,FALSE)</f>
        <v>H06-PA05M</v>
      </c>
    </row>
    <row r="153" spans="1:12" hidden="1">
      <c r="A153" s="728" t="s">
        <v>937</v>
      </c>
      <c r="B153" s="729" t="s">
        <v>938</v>
      </c>
      <c r="C153" s="729" t="s">
        <v>939</v>
      </c>
      <c r="D153" s="729" t="s">
        <v>901</v>
      </c>
      <c r="E153" s="729" t="s">
        <v>902</v>
      </c>
      <c r="F153" s="729" t="s">
        <v>956</v>
      </c>
      <c r="G153" s="729" t="s">
        <v>957</v>
      </c>
      <c r="H153" s="729">
        <v>45</v>
      </c>
      <c r="I153" s="729">
        <f t="shared" si="4"/>
        <v>122</v>
      </c>
      <c r="K153" t="str">
        <f t="shared" si="5"/>
        <v>50394-04281</v>
      </c>
      <c r="L153" t="str">
        <f>VLOOKUP(K153,'[13]TRACKING (update 23.4)'!$B$3:$C$103,2,FALSE)</f>
        <v>H06-PA05M</v>
      </c>
    </row>
    <row r="154" spans="1:12" hidden="1">
      <c r="A154" s="728" t="s">
        <v>937</v>
      </c>
      <c r="B154" s="729" t="s">
        <v>938</v>
      </c>
      <c r="C154" s="729" t="s">
        <v>939</v>
      </c>
      <c r="D154" s="729" t="s">
        <v>901</v>
      </c>
      <c r="E154" s="729" t="s">
        <v>902</v>
      </c>
      <c r="F154" s="729" t="s">
        <v>958</v>
      </c>
      <c r="G154" s="729" t="s">
        <v>959</v>
      </c>
      <c r="H154" s="729">
        <v>20</v>
      </c>
      <c r="I154" s="729">
        <f t="shared" si="4"/>
        <v>66</v>
      </c>
      <c r="K154" t="str">
        <f t="shared" si="5"/>
        <v>50394-04281</v>
      </c>
      <c r="L154" t="str">
        <f>VLOOKUP(K154,'[13]TRACKING (update 23.4)'!$B$3:$C$103,2,FALSE)</f>
        <v>H06-PA05M</v>
      </c>
    </row>
    <row r="155" spans="1:12" hidden="1">
      <c r="A155" s="728" t="s">
        <v>960</v>
      </c>
      <c r="B155" s="729" t="s">
        <v>961</v>
      </c>
      <c r="C155" s="729" t="s">
        <v>962</v>
      </c>
      <c r="D155" s="729" t="s">
        <v>693</v>
      </c>
      <c r="E155" s="729" t="s">
        <v>694</v>
      </c>
      <c r="F155" s="729" t="s">
        <v>963</v>
      </c>
      <c r="G155" s="729" t="s">
        <v>964</v>
      </c>
      <c r="H155" s="729">
        <v>25</v>
      </c>
      <c r="I155" s="729">
        <f t="shared" si="4"/>
        <v>76</v>
      </c>
      <c r="K155" t="str">
        <f t="shared" si="5"/>
        <v>50405-00001</v>
      </c>
      <c r="L155" t="str">
        <f>VLOOKUP(K155,'[13]TRACKING (update 23.4)'!$B$3:$C$103,2,FALSE)</f>
        <v>H06-PA06W</v>
      </c>
    </row>
    <row r="156" spans="1:12" hidden="1">
      <c r="A156" s="728" t="s">
        <v>960</v>
      </c>
      <c r="B156" s="729" t="s">
        <v>961</v>
      </c>
      <c r="C156" s="729" t="s">
        <v>962</v>
      </c>
      <c r="D156" s="729" t="s">
        <v>693</v>
      </c>
      <c r="E156" s="729" t="s">
        <v>694</v>
      </c>
      <c r="F156" s="729" t="s">
        <v>965</v>
      </c>
      <c r="G156" s="729" t="s">
        <v>966</v>
      </c>
      <c r="H156" s="729">
        <v>58</v>
      </c>
      <c r="I156" s="729">
        <f t="shared" si="4"/>
        <v>152</v>
      </c>
      <c r="K156" t="str">
        <f t="shared" si="5"/>
        <v>50405-00001</v>
      </c>
      <c r="L156" t="str">
        <f>VLOOKUP(K156,'[13]TRACKING (update 23.4)'!$B$3:$C$103,2,FALSE)</f>
        <v>H06-PA06W</v>
      </c>
    </row>
    <row r="157" spans="1:12" hidden="1">
      <c r="A157" s="728" t="s">
        <v>960</v>
      </c>
      <c r="B157" s="729" t="s">
        <v>961</v>
      </c>
      <c r="C157" s="729" t="s">
        <v>962</v>
      </c>
      <c r="D157" s="729" t="s">
        <v>693</v>
      </c>
      <c r="E157" s="729" t="s">
        <v>694</v>
      </c>
      <c r="F157" s="729" t="s">
        <v>967</v>
      </c>
      <c r="G157" s="729" t="s">
        <v>968</v>
      </c>
      <c r="H157" s="729">
        <v>59</v>
      </c>
      <c r="I157" s="729">
        <f t="shared" si="4"/>
        <v>154</v>
      </c>
      <c r="K157" t="str">
        <f t="shared" si="5"/>
        <v>50405-00001</v>
      </c>
      <c r="L157" t="str">
        <f>VLOOKUP(K157,'[13]TRACKING (update 23.4)'!$B$3:$C$103,2,FALSE)</f>
        <v>H06-PA06W</v>
      </c>
    </row>
    <row r="158" spans="1:12" hidden="1">
      <c r="A158" s="728" t="s">
        <v>960</v>
      </c>
      <c r="B158" s="729" t="s">
        <v>961</v>
      </c>
      <c r="C158" s="729" t="s">
        <v>962</v>
      </c>
      <c r="D158" s="729" t="s">
        <v>693</v>
      </c>
      <c r="E158" s="729" t="s">
        <v>694</v>
      </c>
      <c r="F158" s="729" t="s">
        <v>969</v>
      </c>
      <c r="G158" s="729" t="s">
        <v>970</v>
      </c>
      <c r="H158" s="729">
        <v>48</v>
      </c>
      <c r="I158" s="729">
        <f t="shared" si="4"/>
        <v>130</v>
      </c>
      <c r="K158" t="str">
        <f t="shared" si="5"/>
        <v>50405-00001</v>
      </c>
      <c r="L158" t="str">
        <f>VLOOKUP(K158,'[13]TRACKING (update 23.4)'!$B$3:$C$103,2,FALSE)</f>
        <v>H06-PA06W</v>
      </c>
    </row>
    <row r="159" spans="1:12" hidden="1">
      <c r="A159" s="728" t="s">
        <v>960</v>
      </c>
      <c r="B159" s="729" t="s">
        <v>961</v>
      </c>
      <c r="C159" s="729" t="s">
        <v>962</v>
      </c>
      <c r="D159" s="729" t="s">
        <v>693</v>
      </c>
      <c r="E159" s="729" t="s">
        <v>694</v>
      </c>
      <c r="F159" s="729" t="s">
        <v>971</v>
      </c>
      <c r="G159" s="729" t="s">
        <v>972</v>
      </c>
      <c r="H159" s="729">
        <v>24</v>
      </c>
      <c r="I159" s="729">
        <f t="shared" si="4"/>
        <v>74</v>
      </c>
      <c r="K159" t="str">
        <f t="shared" si="5"/>
        <v>50405-00001</v>
      </c>
      <c r="L159" t="str">
        <f>VLOOKUP(K159,'[13]TRACKING (update 23.4)'!$B$3:$C$103,2,FALSE)</f>
        <v>H06-PA06W</v>
      </c>
    </row>
    <row r="160" spans="1:12" hidden="1">
      <c r="A160" s="728" t="s">
        <v>960</v>
      </c>
      <c r="B160" s="729" t="s">
        <v>961</v>
      </c>
      <c r="C160" s="729" t="s">
        <v>962</v>
      </c>
      <c r="D160" s="729" t="s">
        <v>926</v>
      </c>
      <c r="E160" s="729" t="s">
        <v>740</v>
      </c>
      <c r="F160" s="729" t="s">
        <v>973</v>
      </c>
      <c r="G160" s="729" t="s">
        <v>974</v>
      </c>
      <c r="H160" s="729">
        <v>17</v>
      </c>
      <c r="I160" s="729">
        <f t="shared" si="4"/>
        <v>58</v>
      </c>
      <c r="K160" t="str">
        <f t="shared" si="5"/>
        <v>50405-05977</v>
      </c>
      <c r="L160" t="str">
        <f>VLOOKUP(K160,'[13]TRACKING (update 23.4)'!$B$3:$C$103,2,FALSE)</f>
        <v>H06-PA06W</v>
      </c>
    </row>
    <row r="161" spans="1:12" hidden="1">
      <c r="A161" s="728" t="s">
        <v>960</v>
      </c>
      <c r="B161" s="729" t="s">
        <v>961</v>
      </c>
      <c r="C161" s="729" t="s">
        <v>962</v>
      </c>
      <c r="D161" s="729" t="s">
        <v>926</v>
      </c>
      <c r="E161" s="729" t="s">
        <v>740</v>
      </c>
      <c r="F161" s="729" t="s">
        <v>975</v>
      </c>
      <c r="G161" s="729" t="s">
        <v>976</v>
      </c>
      <c r="H161" s="729">
        <v>43</v>
      </c>
      <c r="I161" s="729">
        <f t="shared" si="4"/>
        <v>116</v>
      </c>
      <c r="K161" t="str">
        <f t="shared" si="5"/>
        <v>50405-05977</v>
      </c>
      <c r="L161" t="str">
        <f>VLOOKUP(K161,'[13]TRACKING (update 23.4)'!$B$3:$C$103,2,FALSE)</f>
        <v>H06-PA06W</v>
      </c>
    </row>
    <row r="162" spans="1:12" hidden="1">
      <c r="A162" s="728" t="s">
        <v>960</v>
      </c>
      <c r="B162" s="729" t="s">
        <v>961</v>
      </c>
      <c r="C162" s="729" t="s">
        <v>962</v>
      </c>
      <c r="D162" s="729" t="s">
        <v>926</v>
      </c>
      <c r="E162" s="729" t="s">
        <v>740</v>
      </c>
      <c r="F162" s="729" t="s">
        <v>977</v>
      </c>
      <c r="G162" s="729" t="s">
        <v>978</v>
      </c>
      <c r="H162" s="729">
        <v>44</v>
      </c>
      <c r="I162" s="729">
        <f t="shared" si="4"/>
        <v>120</v>
      </c>
      <c r="K162" t="str">
        <f t="shared" si="5"/>
        <v>50405-05977</v>
      </c>
      <c r="L162" t="str">
        <f>VLOOKUP(K162,'[13]TRACKING (update 23.4)'!$B$3:$C$103,2,FALSE)</f>
        <v>H06-PA06W</v>
      </c>
    </row>
    <row r="163" spans="1:12" hidden="1">
      <c r="A163" s="728" t="s">
        <v>960</v>
      </c>
      <c r="B163" s="729" t="s">
        <v>961</v>
      </c>
      <c r="C163" s="729" t="s">
        <v>962</v>
      </c>
      <c r="D163" s="729" t="s">
        <v>926</v>
      </c>
      <c r="E163" s="729" t="s">
        <v>740</v>
      </c>
      <c r="F163" s="729" t="s">
        <v>979</v>
      </c>
      <c r="G163" s="729" t="s">
        <v>980</v>
      </c>
      <c r="H163" s="729">
        <v>35</v>
      </c>
      <c r="I163" s="729">
        <f t="shared" si="4"/>
        <v>100</v>
      </c>
      <c r="K163" t="str">
        <f t="shared" si="5"/>
        <v>50405-05977</v>
      </c>
      <c r="L163" t="str">
        <f>VLOOKUP(K163,'[13]TRACKING (update 23.4)'!$B$3:$C$103,2,FALSE)</f>
        <v>H06-PA06W</v>
      </c>
    </row>
    <row r="164" spans="1:12" hidden="1">
      <c r="A164" s="728" t="s">
        <v>960</v>
      </c>
      <c r="B164" s="729" t="s">
        <v>961</v>
      </c>
      <c r="C164" s="729" t="s">
        <v>962</v>
      </c>
      <c r="D164" s="729" t="s">
        <v>926</v>
      </c>
      <c r="E164" s="729" t="s">
        <v>740</v>
      </c>
      <c r="F164" s="729" t="s">
        <v>981</v>
      </c>
      <c r="G164" s="729" t="s">
        <v>982</v>
      </c>
      <c r="H164" s="729">
        <v>17</v>
      </c>
      <c r="I164" s="729">
        <f t="shared" si="4"/>
        <v>58</v>
      </c>
      <c r="K164" t="str">
        <f t="shared" si="5"/>
        <v>50405-05977</v>
      </c>
      <c r="L164" t="str">
        <f>VLOOKUP(K164,'[13]TRACKING (update 23.4)'!$B$3:$C$103,2,FALSE)</f>
        <v>H06-PA06W</v>
      </c>
    </row>
    <row r="165" spans="1:12" hidden="1">
      <c r="A165" s="728" t="s">
        <v>983</v>
      </c>
      <c r="B165" s="729" t="s">
        <v>984</v>
      </c>
      <c r="C165" s="729" t="s">
        <v>985</v>
      </c>
      <c r="D165" s="729" t="s">
        <v>986</v>
      </c>
      <c r="E165" s="729" t="s">
        <v>987</v>
      </c>
      <c r="F165" s="729" t="s">
        <v>988</v>
      </c>
      <c r="G165" s="729" t="s">
        <v>989</v>
      </c>
      <c r="H165" s="729">
        <v>32</v>
      </c>
      <c r="I165" s="729">
        <f t="shared" si="4"/>
        <v>94</v>
      </c>
      <c r="K165" t="str">
        <f t="shared" si="5"/>
        <v>50331-06213</v>
      </c>
      <c r="L165" t="str">
        <f>VLOOKUP(K165,'[13]TRACKING (update 23.4)'!$B$3:$C$103,2,FALSE)</f>
        <v>H06-HD46M</v>
      </c>
    </row>
    <row r="166" spans="1:12" hidden="1">
      <c r="A166" s="728" t="s">
        <v>983</v>
      </c>
      <c r="B166" s="729" t="s">
        <v>984</v>
      </c>
      <c r="C166" s="729" t="s">
        <v>985</v>
      </c>
      <c r="D166" s="729" t="s">
        <v>986</v>
      </c>
      <c r="E166" s="729" t="s">
        <v>987</v>
      </c>
      <c r="F166" s="729" t="s">
        <v>990</v>
      </c>
      <c r="G166" s="729" t="s">
        <v>991</v>
      </c>
      <c r="H166" s="729">
        <v>59</v>
      </c>
      <c r="I166" s="729">
        <f t="shared" si="4"/>
        <v>154</v>
      </c>
      <c r="K166" t="str">
        <f t="shared" si="5"/>
        <v>50331-06213</v>
      </c>
      <c r="L166" t="str">
        <f>VLOOKUP(K166,'[13]TRACKING (update 23.4)'!$B$3:$C$103,2,FALSE)</f>
        <v>H06-HD46M</v>
      </c>
    </row>
    <row r="167" spans="1:12" hidden="1">
      <c r="A167" s="728" t="s">
        <v>983</v>
      </c>
      <c r="B167" s="729" t="s">
        <v>984</v>
      </c>
      <c r="C167" s="729" t="s">
        <v>985</v>
      </c>
      <c r="D167" s="729" t="s">
        <v>986</v>
      </c>
      <c r="E167" s="729" t="s">
        <v>987</v>
      </c>
      <c r="F167" s="729" t="s">
        <v>992</v>
      </c>
      <c r="G167" s="729" t="s">
        <v>993</v>
      </c>
      <c r="H167" s="729">
        <v>56</v>
      </c>
      <c r="I167" s="729">
        <f t="shared" si="4"/>
        <v>146</v>
      </c>
      <c r="K167" t="str">
        <f t="shared" si="5"/>
        <v>50331-06213</v>
      </c>
      <c r="L167" t="str">
        <f>VLOOKUP(K167,'[13]TRACKING (update 23.4)'!$B$3:$C$103,2,FALSE)</f>
        <v>H06-HD46M</v>
      </c>
    </row>
    <row r="168" spans="1:12" hidden="1">
      <c r="A168" s="728" t="s">
        <v>983</v>
      </c>
      <c r="B168" s="729" t="s">
        <v>984</v>
      </c>
      <c r="C168" s="729" t="s">
        <v>985</v>
      </c>
      <c r="D168" s="729" t="s">
        <v>986</v>
      </c>
      <c r="E168" s="729" t="s">
        <v>987</v>
      </c>
      <c r="F168" s="729" t="s">
        <v>994</v>
      </c>
      <c r="G168" s="729" t="s">
        <v>995</v>
      </c>
      <c r="H168" s="729">
        <v>49</v>
      </c>
      <c r="I168" s="729">
        <f t="shared" si="4"/>
        <v>132</v>
      </c>
      <c r="K168" t="str">
        <f t="shared" si="5"/>
        <v>50331-06213</v>
      </c>
      <c r="L168" t="str">
        <f>VLOOKUP(K168,'[13]TRACKING (update 23.4)'!$B$3:$C$103,2,FALSE)</f>
        <v>H06-HD46M</v>
      </c>
    </row>
    <row r="169" spans="1:12" hidden="1">
      <c r="A169" s="728" t="s">
        <v>983</v>
      </c>
      <c r="B169" s="729" t="s">
        <v>984</v>
      </c>
      <c r="C169" s="729" t="s">
        <v>985</v>
      </c>
      <c r="D169" s="729" t="s">
        <v>986</v>
      </c>
      <c r="E169" s="729" t="s">
        <v>987</v>
      </c>
      <c r="F169" s="729" t="s">
        <v>996</v>
      </c>
      <c r="G169" s="729" t="s">
        <v>997</v>
      </c>
      <c r="H169" s="729">
        <v>30</v>
      </c>
      <c r="I169" s="729">
        <f t="shared" si="4"/>
        <v>88</v>
      </c>
      <c r="K169" t="str">
        <f t="shared" si="5"/>
        <v>50331-06213</v>
      </c>
      <c r="L169" t="str">
        <f>VLOOKUP(K169,'[13]TRACKING (update 23.4)'!$B$3:$C$103,2,FALSE)</f>
        <v>H06-HD46M</v>
      </c>
    </row>
    <row r="170" spans="1:12" hidden="1">
      <c r="A170" s="728" t="s">
        <v>983</v>
      </c>
      <c r="B170" s="729" t="s">
        <v>984</v>
      </c>
      <c r="C170" s="729" t="s">
        <v>985</v>
      </c>
      <c r="D170" s="729" t="s">
        <v>998</v>
      </c>
      <c r="E170" s="729" t="s">
        <v>999</v>
      </c>
      <c r="F170" s="729" t="s">
        <v>1000</v>
      </c>
      <c r="G170" s="729" t="s">
        <v>1001</v>
      </c>
      <c r="H170" s="729">
        <v>33</v>
      </c>
      <c r="I170" s="729">
        <f t="shared" si="4"/>
        <v>96</v>
      </c>
      <c r="K170" t="str">
        <f t="shared" si="5"/>
        <v>50331-06299</v>
      </c>
      <c r="L170" t="str">
        <f>VLOOKUP(K170,'[13]TRACKING (update 23.4)'!$B$3:$C$103,2,FALSE)</f>
        <v>H06-HD46M</v>
      </c>
    </row>
    <row r="171" spans="1:12" hidden="1">
      <c r="A171" s="728" t="s">
        <v>983</v>
      </c>
      <c r="B171" s="729" t="s">
        <v>984</v>
      </c>
      <c r="C171" s="729" t="s">
        <v>985</v>
      </c>
      <c r="D171" s="729" t="s">
        <v>998</v>
      </c>
      <c r="E171" s="729" t="s">
        <v>999</v>
      </c>
      <c r="F171" s="729" t="s">
        <v>1002</v>
      </c>
      <c r="G171" s="729" t="s">
        <v>1003</v>
      </c>
      <c r="H171" s="729">
        <v>60</v>
      </c>
      <c r="I171" s="729">
        <f t="shared" si="4"/>
        <v>156</v>
      </c>
      <c r="K171" t="str">
        <f t="shared" si="5"/>
        <v>50331-06299</v>
      </c>
      <c r="L171" t="str">
        <f>VLOOKUP(K171,'[13]TRACKING (update 23.4)'!$B$3:$C$103,2,FALSE)</f>
        <v>H06-HD46M</v>
      </c>
    </row>
    <row r="172" spans="1:12" hidden="1">
      <c r="A172" s="728" t="s">
        <v>983</v>
      </c>
      <c r="B172" s="729" t="s">
        <v>984</v>
      </c>
      <c r="C172" s="729" t="s">
        <v>985</v>
      </c>
      <c r="D172" s="729" t="s">
        <v>998</v>
      </c>
      <c r="E172" s="729" t="s">
        <v>999</v>
      </c>
      <c r="F172" s="729" t="s">
        <v>1004</v>
      </c>
      <c r="G172" s="729" t="s">
        <v>1005</v>
      </c>
      <c r="H172" s="729">
        <v>56</v>
      </c>
      <c r="I172" s="729">
        <f t="shared" si="4"/>
        <v>146</v>
      </c>
      <c r="K172" t="str">
        <f t="shared" si="5"/>
        <v>50331-06299</v>
      </c>
      <c r="L172" t="str">
        <f>VLOOKUP(K172,'[13]TRACKING (update 23.4)'!$B$3:$C$103,2,FALSE)</f>
        <v>H06-HD46M</v>
      </c>
    </row>
    <row r="173" spans="1:12" hidden="1">
      <c r="A173" s="728" t="s">
        <v>983</v>
      </c>
      <c r="B173" s="729" t="s">
        <v>984</v>
      </c>
      <c r="C173" s="729" t="s">
        <v>985</v>
      </c>
      <c r="D173" s="729" t="s">
        <v>998</v>
      </c>
      <c r="E173" s="729" t="s">
        <v>999</v>
      </c>
      <c r="F173" s="729" t="s">
        <v>1006</v>
      </c>
      <c r="G173" s="729" t="s">
        <v>1007</v>
      </c>
      <c r="H173" s="729">
        <v>48</v>
      </c>
      <c r="I173" s="729">
        <f t="shared" si="4"/>
        <v>130</v>
      </c>
      <c r="K173" t="str">
        <f t="shared" si="5"/>
        <v>50331-06299</v>
      </c>
      <c r="L173" t="str">
        <f>VLOOKUP(K173,'[13]TRACKING (update 23.4)'!$B$3:$C$103,2,FALSE)</f>
        <v>H06-HD46M</v>
      </c>
    </row>
    <row r="174" spans="1:12" hidden="1">
      <c r="A174" s="728" t="s">
        <v>983</v>
      </c>
      <c r="B174" s="729" t="s">
        <v>984</v>
      </c>
      <c r="C174" s="729" t="s">
        <v>985</v>
      </c>
      <c r="D174" s="729" t="s">
        <v>998</v>
      </c>
      <c r="E174" s="729" t="s">
        <v>999</v>
      </c>
      <c r="F174" s="729" t="s">
        <v>1008</v>
      </c>
      <c r="G174" s="729" t="s">
        <v>1009</v>
      </c>
      <c r="H174" s="729">
        <v>32</v>
      </c>
      <c r="I174" s="729">
        <f t="shared" si="4"/>
        <v>94</v>
      </c>
      <c r="K174" t="str">
        <f t="shared" si="5"/>
        <v>50331-06299</v>
      </c>
      <c r="L174" t="str">
        <f>VLOOKUP(K174,'[13]TRACKING (update 23.4)'!$B$3:$C$103,2,FALSE)</f>
        <v>H06-HD46M</v>
      </c>
    </row>
    <row r="175" spans="1:12" hidden="1">
      <c r="A175" s="728" t="s">
        <v>1010</v>
      </c>
      <c r="B175" s="729" t="s">
        <v>1011</v>
      </c>
      <c r="C175" s="729" t="s">
        <v>1012</v>
      </c>
      <c r="D175" s="729" t="s">
        <v>693</v>
      </c>
      <c r="E175" s="729" t="s">
        <v>694</v>
      </c>
      <c r="F175" s="729" t="s">
        <v>1013</v>
      </c>
      <c r="G175" s="729" t="s">
        <v>1014</v>
      </c>
      <c r="H175" s="729">
        <v>37</v>
      </c>
      <c r="I175" s="729">
        <f t="shared" si="4"/>
        <v>104</v>
      </c>
      <c r="K175" t="str">
        <f t="shared" si="5"/>
        <v>50387-00001</v>
      </c>
      <c r="L175" t="str">
        <f>VLOOKUP(K175,'[13]TRACKING (update 23.4)'!$B$3:$C$103,2,FALSE)</f>
        <v>H06-CR08M</v>
      </c>
    </row>
    <row r="176" spans="1:12" hidden="1">
      <c r="A176" s="728" t="s">
        <v>1010</v>
      </c>
      <c r="B176" s="729" t="s">
        <v>1011</v>
      </c>
      <c r="C176" s="729" t="s">
        <v>1012</v>
      </c>
      <c r="D176" s="729" t="s">
        <v>693</v>
      </c>
      <c r="E176" s="729" t="s">
        <v>694</v>
      </c>
      <c r="F176" s="729" t="s">
        <v>1015</v>
      </c>
      <c r="G176" s="729" t="s">
        <v>1016</v>
      </c>
      <c r="H176" s="729">
        <v>82</v>
      </c>
      <c r="I176" s="729">
        <f t="shared" si="4"/>
        <v>206</v>
      </c>
      <c r="K176" t="str">
        <f t="shared" si="5"/>
        <v>50387-00001</v>
      </c>
      <c r="L176" t="str">
        <f>VLOOKUP(K176,'[13]TRACKING (update 23.4)'!$B$3:$C$103,2,FALSE)</f>
        <v>H06-CR08M</v>
      </c>
    </row>
    <row r="177" spans="1:12" hidden="1">
      <c r="A177" s="728" t="s">
        <v>1010</v>
      </c>
      <c r="B177" s="729" t="s">
        <v>1011</v>
      </c>
      <c r="C177" s="729" t="s">
        <v>1012</v>
      </c>
      <c r="D177" s="729" t="s">
        <v>693</v>
      </c>
      <c r="E177" s="729" t="s">
        <v>694</v>
      </c>
      <c r="F177" s="729" t="s">
        <v>1017</v>
      </c>
      <c r="G177" s="729" t="s">
        <v>1018</v>
      </c>
      <c r="H177" s="729">
        <v>81</v>
      </c>
      <c r="I177" s="729">
        <f t="shared" si="4"/>
        <v>202</v>
      </c>
      <c r="K177" t="str">
        <f t="shared" si="5"/>
        <v>50387-00001</v>
      </c>
      <c r="L177" t="str">
        <f>VLOOKUP(K177,'[13]TRACKING (update 23.4)'!$B$3:$C$103,2,FALSE)</f>
        <v>H06-CR08M</v>
      </c>
    </row>
    <row r="178" spans="1:12" hidden="1">
      <c r="A178" s="728" t="s">
        <v>1010</v>
      </c>
      <c r="B178" s="729" t="s">
        <v>1011</v>
      </c>
      <c r="C178" s="729" t="s">
        <v>1012</v>
      </c>
      <c r="D178" s="729" t="s">
        <v>693</v>
      </c>
      <c r="E178" s="729" t="s">
        <v>694</v>
      </c>
      <c r="F178" s="729" t="s">
        <v>1019</v>
      </c>
      <c r="G178" s="729" t="s">
        <v>1020</v>
      </c>
      <c r="H178" s="729">
        <v>58</v>
      </c>
      <c r="I178" s="729">
        <f t="shared" si="4"/>
        <v>152</v>
      </c>
      <c r="K178" t="str">
        <f t="shared" si="5"/>
        <v>50387-00001</v>
      </c>
      <c r="L178" t="str">
        <f>VLOOKUP(K178,'[13]TRACKING (update 23.4)'!$B$3:$C$103,2,FALSE)</f>
        <v>H06-CR08M</v>
      </c>
    </row>
    <row r="179" spans="1:12" hidden="1">
      <c r="A179" s="728" t="s">
        <v>1010</v>
      </c>
      <c r="B179" s="729" t="s">
        <v>1011</v>
      </c>
      <c r="C179" s="729" t="s">
        <v>1012</v>
      </c>
      <c r="D179" s="729" t="s">
        <v>693</v>
      </c>
      <c r="E179" s="729" t="s">
        <v>694</v>
      </c>
      <c r="F179" s="729" t="s">
        <v>1021</v>
      </c>
      <c r="G179" s="729" t="s">
        <v>1022</v>
      </c>
      <c r="H179" s="729">
        <v>35</v>
      </c>
      <c r="I179" s="729">
        <f t="shared" si="4"/>
        <v>100</v>
      </c>
      <c r="K179" t="str">
        <f t="shared" si="5"/>
        <v>50387-00001</v>
      </c>
      <c r="L179" t="str">
        <f>VLOOKUP(K179,'[13]TRACKING (update 23.4)'!$B$3:$C$103,2,FALSE)</f>
        <v>H06-CR08M</v>
      </c>
    </row>
    <row r="180" spans="1:12" hidden="1">
      <c r="A180" s="728" t="s">
        <v>1010</v>
      </c>
      <c r="B180" s="729" t="s">
        <v>1011</v>
      </c>
      <c r="C180" s="729" t="s">
        <v>1012</v>
      </c>
      <c r="D180" s="729" t="s">
        <v>926</v>
      </c>
      <c r="E180" s="729" t="s">
        <v>740</v>
      </c>
      <c r="F180" s="729" t="s">
        <v>1023</v>
      </c>
      <c r="G180" s="729" t="s">
        <v>1024</v>
      </c>
      <c r="H180" s="729">
        <v>17</v>
      </c>
      <c r="I180" s="729">
        <f t="shared" si="4"/>
        <v>58</v>
      </c>
      <c r="K180" t="str">
        <f t="shared" si="5"/>
        <v>50387-05977</v>
      </c>
      <c r="L180" t="str">
        <f>VLOOKUP(K180,'[13]TRACKING (update 23.4)'!$B$3:$C$103,2,FALSE)</f>
        <v>H06-CR08M</v>
      </c>
    </row>
    <row r="181" spans="1:12" hidden="1">
      <c r="A181" s="728" t="s">
        <v>1010</v>
      </c>
      <c r="B181" s="729" t="s">
        <v>1011</v>
      </c>
      <c r="C181" s="729" t="s">
        <v>1012</v>
      </c>
      <c r="D181" s="729" t="s">
        <v>926</v>
      </c>
      <c r="E181" s="729" t="s">
        <v>740</v>
      </c>
      <c r="F181" s="729" t="s">
        <v>1025</v>
      </c>
      <c r="G181" s="729" t="s">
        <v>1026</v>
      </c>
      <c r="H181" s="729">
        <v>47</v>
      </c>
      <c r="I181" s="729">
        <f t="shared" si="4"/>
        <v>128</v>
      </c>
      <c r="K181" t="str">
        <f t="shared" si="5"/>
        <v>50387-05977</v>
      </c>
      <c r="L181" t="str">
        <f>VLOOKUP(K181,'[13]TRACKING (update 23.4)'!$B$3:$C$103,2,FALSE)</f>
        <v>H06-CR08M</v>
      </c>
    </row>
    <row r="182" spans="1:12" hidden="1">
      <c r="A182" s="728" t="s">
        <v>1010</v>
      </c>
      <c r="B182" s="729" t="s">
        <v>1011</v>
      </c>
      <c r="C182" s="729" t="s">
        <v>1012</v>
      </c>
      <c r="D182" s="729" t="s">
        <v>926</v>
      </c>
      <c r="E182" s="729" t="s">
        <v>740</v>
      </c>
      <c r="F182" s="729" t="s">
        <v>1027</v>
      </c>
      <c r="G182" s="729" t="s">
        <v>1028</v>
      </c>
      <c r="H182" s="729">
        <v>48</v>
      </c>
      <c r="I182" s="729">
        <f t="shared" si="4"/>
        <v>130</v>
      </c>
      <c r="K182" t="str">
        <f t="shared" si="5"/>
        <v>50387-05977</v>
      </c>
      <c r="L182" t="str">
        <f>VLOOKUP(K182,'[13]TRACKING (update 23.4)'!$B$3:$C$103,2,FALSE)</f>
        <v>H06-CR08M</v>
      </c>
    </row>
    <row r="183" spans="1:12" hidden="1">
      <c r="A183" s="728" t="s">
        <v>1010</v>
      </c>
      <c r="B183" s="729" t="s">
        <v>1011</v>
      </c>
      <c r="C183" s="729" t="s">
        <v>1012</v>
      </c>
      <c r="D183" s="729" t="s">
        <v>926</v>
      </c>
      <c r="E183" s="729" t="s">
        <v>740</v>
      </c>
      <c r="F183" s="729" t="s">
        <v>1029</v>
      </c>
      <c r="G183" s="729" t="s">
        <v>1030</v>
      </c>
      <c r="H183" s="729">
        <v>31</v>
      </c>
      <c r="I183" s="729">
        <f t="shared" si="4"/>
        <v>90</v>
      </c>
      <c r="K183" t="str">
        <f t="shared" si="5"/>
        <v>50387-05977</v>
      </c>
      <c r="L183" t="str">
        <f>VLOOKUP(K183,'[13]TRACKING (update 23.4)'!$B$3:$C$103,2,FALSE)</f>
        <v>H06-CR08M</v>
      </c>
    </row>
    <row r="184" spans="1:12" hidden="1">
      <c r="A184" s="728" t="s">
        <v>1010</v>
      </c>
      <c r="B184" s="729" t="s">
        <v>1011</v>
      </c>
      <c r="C184" s="729" t="s">
        <v>1012</v>
      </c>
      <c r="D184" s="729" t="s">
        <v>926</v>
      </c>
      <c r="E184" s="729" t="s">
        <v>740</v>
      </c>
      <c r="F184" s="729" t="s">
        <v>1031</v>
      </c>
      <c r="G184" s="729" t="s">
        <v>1032</v>
      </c>
      <c r="H184" s="729">
        <v>7</v>
      </c>
      <c r="I184" s="729">
        <f t="shared" si="4"/>
        <v>36</v>
      </c>
      <c r="K184" t="str">
        <f t="shared" si="5"/>
        <v>50387-05977</v>
      </c>
      <c r="L184" t="str">
        <f>VLOOKUP(K184,'[13]TRACKING (update 23.4)'!$B$3:$C$103,2,FALSE)</f>
        <v>H06-CR08M</v>
      </c>
    </row>
    <row r="185" spans="1:12" hidden="1">
      <c r="A185" s="728" t="s">
        <v>1033</v>
      </c>
      <c r="B185" s="729" t="s">
        <v>1034</v>
      </c>
      <c r="C185" s="729" t="s">
        <v>1035</v>
      </c>
      <c r="D185" s="729" t="s">
        <v>926</v>
      </c>
      <c r="E185" s="729" t="s">
        <v>740</v>
      </c>
      <c r="F185" s="729" t="s">
        <v>1036</v>
      </c>
      <c r="G185" s="729" t="s">
        <v>1037</v>
      </c>
      <c r="H185" s="729">
        <v>34</v>
      </c>
      <c r="I185" s="729">
        <f t="shared" si="4"/>
        <v>98</v>
      </c>
      <c r="K185" t="str">
        <f t="shared" si="5"/>
        <v>50400-05977</v>
      </c>
      <c r="L185" t="str">
        <f>VLOOKUP(K185,'[13]TRACKING (update 23.4)'!$B$3:$C$103,2,FALSE)</f>
        <v>H06-CR11W</v>
      </c>
    </row>
    <row r="186" spans="1:12" hidden="1">
      <c r="A186" s="728" t="s">
        <v>1033</v>
      </c>
      <c r="B186" s="729" t="s">
        <v>1034</v>
      </c>
      <c r="C186" s="729" t="s">
        <v>1035</v>
      </c>
      <c r="D186" s="729" t="s">
        <v>926</v>
      </c>
      <c r="E186" s="729" t="s">
        <v>740</v>
      </c>
      <c r="F186" s="729" t="s">
        <v>1038</v>
      </c>
      <c r="G186" s="729" t="s">
        <v>1039</v>
      </c>
      <c r="H186" s="729">
        <v>73</v>
      </c>
      <c r="I186" s="729">
        <f t="shared" si="4"/>
        <v>186</v>
      </c>
      <c r="K186" t="str">
        <f t="shared" si="5"/>
        <v>50400-05977</v>
      </c>
      <c r="L186" t="str">
        <f>VLOOKUP(K186,'[13]TRACKING (update 23.4)'!$B$3:$C$103,2,FALSE)</f>
        <v>H06-CR11W</v>
      </c>
    </row>
    <row r="187" spans="1:12" hidden="1">
      <c r="A187" s="728" t="s">
        <v>1033</v>
      </c>
      <c r="B187" s="729" t="s">
        <v>1034</v>
      </c>
      <c r="C187" s="729" t="s">
        <v>1035</v>
      </c>
      <c r="D187" s="729" t="s">
        <v>926</v>
      </c>
      <c r="E187" s="729" t="s">
        <v>740</v>
      </c>
      <c r="F187" s="729" t="s">
        <v>1040</v>
      </c>
      <c r="G187" s="729" t="s">
        <v>1041</v>
      </c>
      <c r="H187" s="729">
        <v>75</v>
      </c>
      <c r="I187" s="729">
        <f t="shared" si="4"/>
        <v>190</v>
      </c>
      <c r="K187" t="str">
        <f t="shared" si="5"/>
        <v>50400-05977</v>
      </c>
      <c r="L187" t="str">
        <f>VLOOKUP(K187,'[13]TRACKING (update 23.4)'!$B$3:$C$103,2,FALSE)</f>
        <v>H06-CR11W</v>
      </c>
    </row>
    <row r="188" spans="1:12" hidden="1">
      <c r="A188" s="728" t="s">
        <v>1033</v>
      </c>
      <c r="B188" s="729" t="s">
        <v>1034</v>
      </c>
      <c r="C188" s="729" t="s">
        <v>1035</v>
      </c>
      <c r="D188" s="729" t="s">
        <v>926</v>
      </c>
      <c r="E188" s="729" t="s">
        <v>740</v>
      </c>
      <c r="F188" s="729" t="s">
        <v>1042</v>
      </c>
      <c r="G188" s="729" t="s">
        <v>1043</v>
      </c>
      <c r="H188" s="729">
        <v>55</v>
      </c>
      <c r="I188" s="729">
        <f t="shared" si="4"/>
        <v>144</v>
      </c>
      <c r="K188" t="str">
        <f t="shared" si="5"/>
        <v>50400-05977</v>
      </c>
      <c r="L188" t="str">
        <f>VLOOKUP(K188,'[13]TRACKING (update 23.4)'!$B$3:$C$103,2,FALSE)</f>
        <v>H06-CR11W</v>
      </c>
    </row>
    <row r="189" spans="1:12" hidden="1">
      <c r="A189" s="728" t="s">
        <v>1033</v>
      </c>
      <c r="B189" s="729" t="s">
        <v>1034</v>
      </c>
      <c r="C189" s="729" t="s">
        <v>1035</v>
      </c>
      <c r="D189" s="729" t="s">
        <v>926</v>
      </c>
      <c r="E189" s="729" t="s">
        <v>740</v>
      </c>
      <c r="F189" s="729" t="s">
        <v>1044</v>
      </c>
      <c r="G189" s="729" t="s">
        <v>1045</v>
      </c>
      <c r="H189" s="729">
        <v>34</v>
      </c>
      <c r="I189" s="729">
        <f t="shared" si="4"/>
        <v>98</v>
      </c>
      <c r="K189" t="str">
        <f t="shared" si="5"/>
        <v>50400-05977</v>
      </c>
      <c r="L189" t="str">
        <f>VLOOKUP(K189,'[13]TRACKING (update 23.4)'!$B$3:$C$103,2,FALSE)</f>
        <v>H06-CR11W</v>
      </c>
    </row>
    <row r="190" spans="1:12" hidden="1">
      <c r="A190" s="728" t="s">
        <v>1046</v>
      </c>
      <c r="B190" s="729" t="s">
        <v>1047</v>
      </c>
      <c r="C190" s="729" t="s">
        <v>1048</v>
      </c>
      <c r="D190" s="729" t="s">
        <v>693</v>
      </c>
      <c r="E190" s="729" t="s">
        <v>694</v>
      </c>
      <c r="F190" s="729" t="s">
        <v>1049</v>
      </c>
      <c r="G190" s="729" t="s">
        <v>1050</v>
      </c>
      <c r="H190" s="729">
        <v>47</v>
      </c>
      <c r="I190" s="729">
        <f t="shared" si="4"/>
        <v>128</v>
      </c>
      <c r="K190" t="str">
        <f t="shared" si="5"/>
        <v>50389-00001</v>
      </c>
      <c r="L190" t="str">
        <f>VLOOKUP(K190,'[13]TRACKING (update 23.4)'!$B$3:$C$103,2,FALSE)</f>
        <v>H06-CG01M-DYE</v>
      </c>
    </row>
    <row r="191" spans="1:12" hidden="1">
      <c r="A191" s="728" t="s">
        <v>1046</v>
      </c>
      <c r="B191" s="729" t="s">
        <v>1047</v>
      </c>
      <c r="C191" s="729" t="s">
        <v>1048</v>
      </c>
      <c r="D191" s="729" t="s">
        <v>693</v>
      </c>
      <c r="E191" s="729" t="s">
        <v>694</v>
      </c>
      <c r="F191" s="729" t="s">
        <v>1051</v>
      </c>
      <c r="G191" s="729" t="s">
        <v>1052</v>
      </c>
      <c r="H191" s="729">
        <v>95</v>
      </c>
      <c r="I191" s="729">
        <f t="shared" si="4"/>
        <v>236</v>
      </c>
      <c r="K191" t="str">
        <f t="shared" si="5"/>
        <v>50389-00001</v>
      </c>
      <c r="L191" t="str">
        <f>VLOOKUP(K191,'[13]TRACKING (update 23.4)'!$B$3:$C$103,2,FALSE)</f>
        <v>H06-CG01M-DYE</v>
      </c>
    </row>
    <row r="192" spans="1:12" hidden="1">
      <c r="A192" s="728" t="s">
        <v>1046</v>
      </c>
      <c r="B192" s="729" t="s">
        <v>1047</v>
      </c>
      <c r="C192" s="729" t="s">
        <v>1048</v>
      </c>
      <c r="D192" s="729" t="s">
        <v>693</v>
      </c>
      <c r="E192" s="729" t="s">
        <v>694</v>
      </c>
      <c r="F192" s="729" t="s">
        <v>1053</v>
      </c>
      <c r="G192" s="729" t="s">
        <v>1054</v>
      </c>
      <c r="H192" s="729">
        <v>102</v>
      </c>
      <c r="I192" s="729">
        <f t="shared" si="4"/>
        <v>252</v>
      </c>
      <c r="K192" t="str">
        <f t="shared" si="5"/>
        <v>50389-00001</v>
      </c>
      <c r="L192" t="str">
        <f>VLOOKUP(K192,'[13]TRACKING (update 23.4)'!$B$3:$C$103,2,FALSE)</f>
        <v>H06-CG01M-DYE</v>
      </c>
    </row>
    <row r="193" spans="1:12" hidden="1">
      <c r="A193" s="728" t="s">
        <v>1046</v>
      </c>
      <c r="B193" s="729" t="s">
        <v>1047</v>
      </c>
      <c r="C193" s="729" t="s">
        <v>1048</v>
      </c>
      <c r="D193" s="729" t="s">
        <v>693</v>
      </c>
      <c r="E193" s="729" t="s">
        <v>694</v>
      </c>
      <c r="F193" s="729" t="s">
        <v>1055</v>
      </c>
      <c r="G193" s="729" t="s">
        <v>1056</v>
      </c>
      <c r="H193" s="729">
        <v>47</v>
      </c>
      <c r="I193" s="729">
        <f t="shared" si="4"/>
        <v>128</v>
      </c>
      <c r="K193" t="str">
        <f t="shared" si="5"/>
        <v>50389-00001</v>
      </c>
      <c r="L193" t="str">
        <f>VLOOKUP(K193,'[13]TRACKING (update 23.4)'!$B$3:$C$103,2,FALSE)</f>
        <v>H06-CG01M-DYE</v>
      </c>
    </row>
    <row r="194" spans="1:12" hidden="1">
      <c r="A194" s="728" t="s">
        <v>1046</v>
      </c>
      <c r="B194" s="729" t="s">
        <v>1047</v>
      </c>
      <c r="C194" s="729" t="s">
        <v>1048</v>
      </c>
      <c r="D194" s="729" t="s">
        <v>693</v>
      </c>
      <c r="E194" s="729" t="s">
        <v>694</v>
      </c>
      <c r="F194" s="729" t="s">
        <v>1057</v>
      </c>
      <c r="G194" s="729" t="s">
        <v>1058</v>
      </c>
      <c r="H194" s="729">
        <v>24</v>
      </c>
      <c r="I194" s="729">
        <f t="shared" si="4"/>
        <v>74</v>
      </c>
      <c r="K194" t="str">
        <f t="shared" si="5"/>
        <v>50389-00001</v>
      </c>
      <c r="L194" t="str">
        <f>VLOOKUP(K194,'[13]TRACKING (update 23.4)'!$B$3:$C$103,2,FALSE)</f>
        <v>H06-CG01M-DYE</v>
      </c>
    </row>
    <row r="195" spans="1:12" hidden="1">
      <c r="A195" s="728" t="s">
        <v>1046</v>
      </c>
      <c r="B195" s="729" t="s">
        <v>1047</v>
      </c>
      <c r="C195" s="729" t="s">
        <v>1048</v>
      </c>
      <c r="D195" s="729" t="s">
        <v>1059</v>
      </c>
      <c r="E195" s="729" t="s">
        <v>1060</v>
      </c>
      <c r="F195" s="729" t="s">
        <v>1061</v>
      </c>
      <c r="G195" s="729" t="s">
        <v>1062</v>
      </c>
      <c r="H195" s="729">
        <v>23</v>
      </c>
      <c r="I195" s="729">
        <f t="shared" si="4"/>
        <v>72</v>
      </c>
      <c r="K195" t="str">
        <f t="shared" si="5"/>
        <v>50389-06328</v>
      </c>
      <c r="L195" t="str">
        <f>VLOOKUP(K195,'[13]TRACKING (update 23.4)'!$B$3:$C$103,2,FALSE)</f>
        <v>H06-CG01M-DYE</v>
      </c>
    </row>
    <row r="196" spans="1:12" hidden="1">
      <c r="A196" s="728" t="s">
        <v>1046</v>
      </c>
      <c r="B196" s="729" t="s">
        <v>1047</v>
      </c>
      <c r="C196" s="729" t="s">
        <v>1048</v>
      </c>
      <c r="D196" s="729" t="s">
        <v>1059</v>
      </c>
      <c r="E196" s="729" t="s">
        <v>1060</v>
      </c>
      <c r="F196" s="729" t="s">
        <v>1063</v>
      </c>
      <c r="G196" s="729" t="s">
        <v>1064</v>
      </c>
      <c r="H196" s="729">
        <v>52</v>
      </c>
      <c r="I196" s="729">
        <f t="shared" ref="I196:I259" si="6">(ROUND(H196*$J$1,0)+$K$1)*2+ROUND((H196*$J$1)/20,0)*2</f>
        <v>138</v>
      </c>
      <c r="K196" t="str">
        <f t="shared" ref="K196:K259" si="7">LEFT(F196,11)</f>
        <v>50389-06328</v>
      </c>
      <c r="L196" t="str">
        <f>VLOOKUP(K196,'[13]TRACKING (update 23.4)'!$B$3:$C$103,2,FALSE)</f>
        <v>H06-CG01M-DYE</v>
      </c>
    </row>
    <row r="197" spans="1:12" hidden="1">
      <c r="A197" s="728" t="s">
        <v>1046</v>
      </c>
      <c r="B197" s="729" t="s">
        <v>1047</v>
      </c>
      <c r="C197" s="729" t="s">
        <v>1048</v>
      </c>
      <c r="D197" s="729" t="s">
        <v>1059</v>
      </c>
      <c r="E197" s="729" t="s">
        <v>1060</v>
      </c>
      <c r="F197" s="729" t="s">
        <v>1065</v>
      </c>
      <c r="G197" s="729" t="s">
        <v>1066</v>
      </c>
      <c r="H197" s="729">
        <v>52</v>
      </c>
      <c r="I197" s="729">
        <f t="shared" si="6"/>
        <v>138</v>
      </c>
      <c r="K197" t="str">
        <f t="shared" si="7"/>
        <v>50389-06328</v>
      </c>
      <c r="L197" t="str">
        <f>VLOOKUP(K197,'[13]TRACKING (update 23.4)'!$B$3:$C$103,2,FALSE)</f>
        <v>H06-CG01M-DYE</v>
      </c>
    </row>
    <row r="198" spans="1:12" hidden="1">
      <c r="A198" s="728" t="s">
        <v>1046</v>
      </c>
      <c r="B198" s="729" t="s">
        <v>1047</v>
      </c>
      <c r="C198" s="729" t="s">
        <v>1048</v>
      </c>
      <c r="D198" s="729" t="s">
        <v>1059</v>
      </c>
      <c r="E198" s="729" t="s">
        <v>1060</v>
      </c>
      <c r="F198" s="729" t="s">
        <v>1067</v>
      </c>
      <c r="G198" s="729" t="s">
        <v>1068</v>
      </c>
      <c r="H198" s="729">
        <v>30</v>
      </c>
      <c r="I198" s="729">
        <f t="shared" si="6"/>
        <v>88</v>
      </c>
      <c r="K198" t="str">
        <f t="shared" si="7"/>
        <v>50389-06328</v>
      </c>
      <c r="L198" t="str">
        <f>VLOOKUP(K198,'[13]TRACKING (update 23.4)'!$B$3:$C$103,2,FALSE)</f>
        <v>H06-CG01M-DYE</v>
      </c>
    </row>
    <row r="199" spans="1:12" hidden="1">
      <c r="A199" s="728" t="s">
        <v>1046</v>
      </c>
      <c r="B199" s="729" t="s">
        <v>1047</v>
      </c>
      <c r="C199" s="729" t="s">
        <v>1048</v>
      </c>
      <c r="D199" s="729" t="s">
        <v>1059</v>
      </c>
      <c r="E199" s="729" t="s">
        <v>1060</v>
      </c>
      <c r="F199" s="729" t="s">
        <v>1069</v>
      </c>
      <c r="G199" s="729" t="s">
        <v>1070</v>
      </c>
      <c r="H199" s="729">
        <v>14</v>
      </c>
      <c r="I199" s="729">
        <f t="shared" si="6"/>
        <v>52</v>
      </c>
      <c r="K199" t="str">
        <f t="shared" si="7"/>
        <v>50389-06328</v>
      </c>
      <c r="L199" t="str">
        <f>VLOOKUP(K199,'[13]TRACKING (update 23.4)'!$B$3:$C$103,2,FALSE)</f>
        <v>H06-CG01M-DYE</v>
      </c>
    </row>
    <row r="200" spans="1:12" hidden="1">
      <c r="A200" s="728" t="s">
        <v>1071</v>
      </c>
      <c r="B200" s="729" t="s">
        <v>1072</v>
      </c>
      <c r="C200" s="729" t="s">
        <v>1073</v>
      </c>
      <c r="D200" s="729" t="s">
        <v>693</v>
      </c>
      <c r="E200" s="729" t="s">
        <v>694</v>
      </c>
      <c r="F200" s="729" t="s">
        <v>1074</v>
      </c>
      <c r="G200" s="729" t="s">
        <v>1075</v>
      </c>
      <c r="H200" s="729">
        <v>29</v>
      </c>
      <c r="I200" s="729">
        <f t="shared" si="6"/>
        <v>86</v>
      </c>
      <c r="K200" t="str">
        <f t="shared" si="7"/>
        <v>50402-00001</v>
      </c>
      <c r="L200" t="str">
        <f>VLOOKUP(K200,'[13]TRACKING (update 23.4)'!$B$3:$C$103,2,FALSE)</f>
        <v>H06-CG01W-DYE</v>
      </c>
    </row>
    <row r="201" spans="1:12" hidden="1">
      <c r="A201" s="728" t="s">
        <v>1071</v>
      </c>
      <c r="B201" s="729" t="s">
        <v>1072</v>
      </c>
      <c r="C201" s="729" t="s">
        <v>1073</v>
      </c>
      <c r="D201" s="729" t="s">
        <v>693</v>
      </c>
      <c r="E201" s="729" t="s">
        <v>694</v>
      </c>
      <c r="F201" s="729" t="s">
        <v>1076</v>
      </c>
      <c r="G201" s="729" t="s">
        <v>1077</v>
      </c>
      <c r="H201" s="729">
        <v>63</v>
      </c>
      <c r="I201" s="729">
        <f t="shared" si="6"/>
        <v>162</v>
      </c>
      <c r="K201" t="str">
        <f t="shared" si="7"/>
        <v>50402-00001</v>
      </c>
      <c r="L201" t="str">
        <f>VLOOKUP(K201,'[13]TRACKING (update 23.4)'!$B$3:$C$103,2,FALSE)</f>
        <v>H06-CG01W-DYE</v>
      </c>
    </row>
    <row r="202" spans="1:12" hidden="1">
      <c r="A202" s="728" t="s">
        <v>1071</v>
      </c>
      <c r="B202" s="729" t="s">
        <v>1072</v>
      </c>
      <c r="C202" s="729" t="s">
        <v>1073</v>
      </c>
      <c r="D202" s="729" t="s">
        <v>693</v>
      </c>
      <c r="E202" s="729" t="s">
        <v>694</v>
      </c>
      <c r="F202" s="729" t="s">
        <v>1078</v>
      </c>
      <c r="G202" s="729" t="s">
        <v>1079</v>
      </c>
      <c r="H202" s="729">
        <v>61</v>
      </c>
      <c r="I202" s="729">
        <f t="shared" si="6"/>
        <v>158</v>
      </c>
      <c r="K202" t="str">
        <f t="shared" si="7"/>
        <v>50402-00001</v>
      </c>
      <c r="L202" t="str">
        <f>VLOOKUP(K202,'[13]TRACKING (update 23.4)'!$B$3:$C$103,2,FALSE)</f>
        <v>H06-CG01W-DYE</v>
      </c>
    </row>
    <row r="203" spans="1:12" hidden="1">
      <c r="A203" s="728" t="s">
        <v>1071</v>
      </c>
      <c r="B203" s="729" t="s">
        <v>1072</v>
      </c>
      <c r="C203" s="729" t="s">
        <v>1073</v>
      </c>
      <c r="D203" s="729" t="s">
        <v>693</v>
      </c>
      <c r="E203" s="729" t="s">
        <v>694</v>
      </c>
      <c r="F203" s="729" t="s">
        <v>1080</v>
      </c>
      <c r="G203" s="729" t="s">
        <v>1081</v>
      </c>
      <c r="H203" s="729">
        <v>38</v>
      </c>
      <c r="I203" s="729">
        <f t="shared" si="6"/>
        <v>106</v>
      </c>
      <c r="K203" t="str">
        <f t="shared" si="7"/>
        <v>50402-00001</v>
      </c>
      <c r="L203" t="str">
        <f>VLOOKUP(K203,'[13]TRACKING (update 23.4)'!$B$3:$C$103,2,FALSE)</f>
        <v>H06-CG01W-DYE</v>
      </c>
    </row>
    <row r="204" spans="1:12" hidden="1">
      <c r="A204" s="728" t="s">
        <v>1071</v>
      </c>
      <c r="B204" s="729" t="s">
        <v>1072</v>
      </c>
      <c r="C204" s="729" t="s">
        <v>1073</v>
      </c>
      <c r="D204" s="729" t="s">
        <v>693</v>
      </c>
      <c r="E204" s="729" t="s">
        <v>694</v>
      </c>
      <c r="F204" s="729" t="s">
        <v>1082</v>
      </c>
      <c r="G204" s="729" t="s">
        <v>1083</v>
      </c>
      <c r="H204" s="729">
        <v>21</v>
      </c>
      <c r="I204" s="729">
        <f t="shared" si="6"/>
        <v>68</v>
      </c>
      <c r="K204" t="str">
        <f t="shared" si="7"/>
        <v>50402-00001</v>
      </c>
      <c r="L204" t="str">
        <f>VLOOKUP(K204,'[13]TRACKING (update 23.4)'!$B$3:$C$103,2,FALSE)</f>
        <v>H06-CG01W-DYE</v>
      </c>
    </row>
    <row r="205" spans="1:12" hidden="1">
      <c r="A205" s="728" t="s">
        <v>1071</v>
      </c>
      <c r="B205" s="729" t="s">
        <v>1072</v>
      </c>
      <c r="C205" s="729" t="s">
        <v>1073</v>
      </c>
      <c r="D205" s="729" t="s">
        <v>1084</v>
      </c>
      <c r="E205" s="729" t="s">
        <v>1084</v>
      </c>
      <c r="F205" s="729" t="s">
        <v>1085</v>
      </c>
      <c r="G205" s="729" t="s">
        <v>1086</v>
      </c>
      <c r="H205" s="729">
        <v>27</v>
      </c>
      <c r="I205" s="729">
        <f t="shared" si="6"/>
        <v>80</v>
      </c>
      <c r="K205" t="str">
        <f t="shared" si="7"/>
        <v>50402-06067</v>
      </c>
      <c r="L205" t="str">
        <f>VLOOKUP(K205,'[13]TRACKING (update 23.4)'!$B$3:$C$103,2,FALSE)</f>
        <v>H06-CG01W-DYE</v>
      </c>
    </row>
    <row r="206" spans="1:12" hidden="1">
      <c r="A206" s="728" t="s">
        <v>1071</v>
      </c>
      <c r="B206" s="729" t="s">
        <v>1072</v>
      </c>
      <c r="C206" s="729" t="s">
        <v>1073</v>
      </c>
      <c r="D206" s="729" t="s">
        <v>1084</v>
      </c>
      <c r="E206" s="729" t="s">
        <v>1084</v>
      </c>
      <c r="F206" s="729" t="s">
        <v>1087</v>
      </c>
      <c r="G206" s="729" t="s">
        <v>1088</v>
      </c>
      <c r="H206" s="729">
        <v>68</v>
      </c>
      <c r="I206" s="729">
        <f t="shared" si="6"/>
        <v>174</v>
      </c>
      <c r="K206" t="str">
        <f t="shared" si="7"/>
        <v>50402-06067</v>
      </c>
      <c r="L206" t="str">
        <f>VLOOKUP(K206,'[13]TRACKING (update 23.4)'!$B$3:$C$103,2,FALSE)</f>
        <v>H06-CG01W-DYE</v>
      </c>
    </row>
    <row r="207" spans="1:12" hidden="1">
      <c r="A207" s="728" t="s">
        <v>1071</v>
      </c>
      <c r="B207" s="729" t="s">
        <v>1072</v>
      </c>
      <c r="C207" s="729" t="s">
        <v>1073</v>
      </c>
      <c r="D207" s="729" t="s">
        <v>1084</v>
      </c>
      <c r="E207" s="729" t="s">
        <v>1084</v>
      </c>
      <c r="F207" s="729" t="s">
        <v>1089</v>
      </c>
      <c r="G207" s="729" t="s">
        <v>1090</v>
      </c>
      <c r="H207" s="729">
        <v>73</v>
      </c>
      <c r="I207" s="729">
        <f t="shared" si="6"/>
        <v>186</v>
      </c>
      <c r="K207" t="str">
        <f t="shared" si="7"/>
        <v>50402-06067</v>
      </c>
      <c r="L207" t="str">
        <f>VLOOKUP(K207,'[13]TRACKING (update 23.4)'!$B$3:$C$103,2,FALSE)</f>
        <v>H06-CG01W-DYE</v>
      </c>
    </row>
    <row r="208" spans="1:12" hidden="1">
      <c r="A208" s="728" t="s">
        <v>1071</v>
      </c>
      <c r="B208" s="729" t="s">
        <v>1072</v>
      </c>
      <c r="C208" s="729" t="s">
        <v>1073</v>
      </c>
      <c r="D208" s="729" t="s">
        <v>1084</v>
      </c>
      <c r="E208" s="729" t="s">
        <v>1084</v>
      </c>
      <c r="F208" s="729" t="s">
        <v>1091</v>
      </c>
      <c r="G208" s="729" t="s">
        <v>1092</v>
      </c>
      <c r="H208" s="729">
        <v>44</v>
      </c>
      <c r="I208" s="729">
        <f t="shared" si="6"/>
        <v>120</v>
      </c>
      <c r="K208" t="str">
        <f t="shared" si="7"/>
        <v>50402-06067</v>
      </c>
      <c r="L208" t="str">
        <f>VLOOKUP(K208,'[13]TRACKING (update 23.4)'!$B$3:$C$103,2,FALSE)</f>
        <v>H06-CG01W-DYE</v>
      </c>
    </row>
    <row r="209" spans="1:12" hidden="1">
      <c r="A209" s="728" t="s">
        <v>1071</v>
      </c>
      <c r="B209" s="729" t="s">
        <v>1072</v>
      </c>
      <c r="C209" s="729" t="s">
        <v>1073</v>
      </c>
      <c r="D209" s="729" t="s">
        <v>1084</v>
      </c>
      <c r="E209" s="729" t="s">
        <v>1084</v>
      </c>
      <c r="F209" s="729" t="s">
        <v>1093</v>
      </c>
      <c r="G209" s="729" t="s">
        <v>1094</v>
      </c>
      <c r="H209" s="729">
        <v>18</v>
      </c>
      <c r="I209" s="729">
        <f t="shared" si="6"/>
        <v>60</v>
      </c>
      <c r="K209" t="str">
        <f t="shared" si="7"/>
        <v>50402-06067</v>
      </c>
      <c r="L209" t="str">
        <f>VLOOKUP(K209,'[13]TRACKING (update 23.4)'!$B$3:$C$103,2,FALSE)</f>
        <v>H06-CG01W-DYE</v>
      </c>
    </row>
    <row r="210" spans="1:12" hidden="1">
      <c r="A210" s="728" t="s">
        <v>1095</v>
      </c>
      <c r="B210" s="729" t="s">
        <v>1096</v>
      </c>
      <c r="C210" s="729" t="s">
        <v>1097</v>
      </c>
      <c r="D210" s="729" t="s">
        <v>693</v>
      </c>
      <c r="E210" s="729" t="s">
        <v>694</v>
      </c>
      <c r="F210" s="729" t="s">
        <v>1098</v>
      </c>
      <c r="G210" s="729" t="s">
        <v>1099</v>
      </c>
      <c r="H210" s="729">
        <v>22</v>
      </c>
      <c r="I210" s="729">
        <f t="shared" si="6"/>
        <v>70</v>
      </c>
      <c r="K210" t="str">
        <f t="shared" si="7"/>
        <v>50324-00001</v>
      </c>
      <c r="L210" t="str">
        <f>VLOOKUP(K210,'[13]TRACKING (update 23.4)'!$B$3:$C$103,2,FALSE)</f>
        <v>H06-CR10M-DYE</v>
      </c>
    </row>
    <row r="211" spans="1:12" hidden="1">
      <c r="A211" s="728" t="s">
        <v>1095</v>
      </c>
      <c r="B211" s="729" t="s">
        <v>1096</v>
      </c>
      <c r="C211" s="729" t="s">
        <v>1097</v>
      </c>
      <c r="D211" s="729" t="s">
        <v>693</v>
      </c>
      <c r="E211" s="729" t="s">
        <v>694</v>
      </c>
      <c r="F211" s="729" t="s">
        <v>1100</v>
      </c>
      <c r="G211" s="729" t="s">
        <v>1101</v>
      </c>
      <c r="H211" s="729">
        <v>47</v>
      </c>
      <c r="I211" s="729">
        <f t="shared" si="6"/>
        <v>128</v>
      </c>
      <c r="K211" t="str">
        <f t="shared" si="7"/>
        <v>50324-00001</v>
      </c>
      <c r="L211" t="str">
        <f>VLOOKUP(K211,'[13]TRACKING (update 23.4)'!$B$3:$C$103,2,FALSE)</f>
        <v>H06-CR10M-DYE</v>
      </c>
    </row>
    <row r="212" spans="1:12" hidden="1">
      <c r="A212" s="728" t="s">
        <v>1095</v>
      </c>
      <c r="B212" s="729" t="s">
        <v>1096</v>
      </c>
      <c r="C212" s="729" t="s">
        <v>1097</v>
      </c>
      <c r="D212" s="729" t="s">
        <v>693</v>
      </c>
      <c r="E212" s="729" t="s">
        <v>694</v>
      </c>
      <c r="F212" s="729" t="s">
        <v>1102</v>
      </c>
      <c r="G212" s="729" t="s">
        <v>1103</v>
      </c>
      <c r="H212" s="729">
        <v>46</v>
      </c>
      <c r="I212" s="729">
        <f t="shared" si="6"/>
        <v>124</v>
      </c>
      <c r="K212" t="str">
        <f t="shared" si="7"/>
        <v>50324-00001</v>
      </c>
      <c r="L212" t="str">
        <f>VLOOKUP(K212,'[13]TRACKING (update 23.4)'!$B$3:$C$103,2,FALSE)</f>
        <v>H06-CR10M-DYE</v>
      </c>
    </row>
    <row r="213" spans="1:12" hidden="1">
      <c r="A213" s="728" t="s">
        <v>1095</v>
      </c>
      <c r="B213" s="729" t="s">
        <v>1096</v>
      </c>
      <c r="C213" s="729" t="s">
        <v>1097</v>
      </c>
      <c r="D213" s="729" t="s">
        <v>693</v>
      </c>
      <c r="E213" s="729" t="s">
        <v>694</v>
      </c>
      <c r="F213" s="729" t="s">
        <v>1104</v>
      </c>
      <c r="G213" s="729" t="s">
        <v>1105</v>
      </c>
      <c r="H213" s="729">
        <v>25</v>
      </c>
      <c r="I213" s="729">
        <f t="shared" si="6"/>
        <v>76</v>
      </c>
      <c r="K213" t="str">
        <f t="shared" si="7"/>
        <v>50324-00001</v>
      </c>
      <c r="L213" t="str">
        <f>VLOOKUP(K213,'[13]TRACKING (update 23.4)'!$B$3:$C$103,2,FALSE)</f>
        <v>H06-CR10M-DYE</v>
      </c>
    </row>
    <row r="214" spans="1:12" hidden="1">
      <c r="A214" s="728" t="s">
        <v>1095</v>
      </c>
      <c r="B214" s="729" t="s">
        <v>1096</v>
      </c>
      <c r="C214" s="729" t="s">
        <v>1097</v>
      </c>
      <c r="D214" s="729" t="s">
        <v>693</v>
      </c>
      <c r="E214" s="729" t="s">
        <v>694</v>
      </c>
      <c r="F214" s="729" t="s">
        <v>1106</v>
      </c>
      <c r="G214" s="729" t="s">
        <v>1107</v>
      </c>
      <c r="H214" s="729">
        <v>9</v>
      </c>
      <c r="I214" s="729">
        <f t="shared" si="6"/>
        <v>40</v>
      </c>
      <c r="K214" t="str">
        <f t="shared" si="7"/>
        <v>50324-00001</v>
      </c>
      <c r="L214" t="str">
        <f>VLOOKUP(K214,'[13]TRACKING (update 23.4)'!$B$3:$C$103,2,FALSE)</f>
        <v>H06-CR10M-DYE</v>
      </c>
    </row>
    <row r="215" spans="1:12" hidden="1">
      <c r="A215" s="728" t="s">
        <v>1108</v>
      </c>
      <c r="B215" s="729" t="s">
        <v>1109</v>
      </c>
      <c r="C215" s="729" t="s">
        <v>1110</v>
      </c>
      <c r="D215" s="729" t="s">
        <v>1084</v>
      </c>
      <c r="E215" s="729" t="s">
        <v>1084</v>
      </c>
      <c r="F215" s="729" t="s">
        <v>1111</v>
      </c>
      <c r="G215" s="729" t="s">
        <v>1112</v>
      </c>
      <c r="H215" s="729">
        <v>15</v>
      </c>
      <c r="I215" s="729">
        <f t="shared" si="6"/>
        <v>54</v>
      </c>
      <c r="K215" t="str">
        <f t="shared" si="7"/>
        <v>50348-06067</v>
      </c>
      <c r="L215" t="str">
        <f>VLOOKUP(K215,'[13]TRACKING (update 23.4)'!$B$3:$C$103,2,FALSE)</f>
        <v>H06-CR13W-DYE</v>
      </c>
    </row>
    <row r="216" spans="1:12" hidden="1">
      <c r="A216" s="728" t="s">
        <v>1108</v>
      </c>
      <c r="B216" s="729" t="s">
        <v>1109</v>
      </c>
      <c r="C216" s="729" t="s">
        <v>1110</v>
      </c>
      <c r="D216" s="729" t="s">
        <v>1084</v>
      </c>
      <c r="E216" s="729" t="s">
        <v>1084</v>
      </c>
      <c r="F216" s="729" t="s">
        <v>1113</v>
      </c>
      <c r="G216" s="729" t="s">
        <v>1114</v>
      </c>
      <c r="H216" s="729">
        <v>39</v>
      </c>
      <c r="I216" s="729">
        <f t="shared" si="6"/>
        <v>108</v>
      </c>
      <c r="K216" t="str">
        <f t="shared" si="7"/>
        <v>50348-06067</v>
      </c>
      <c r="L216" t="str">
        <f>VLOOKUP(K216,'[13]TRACKING (update 23.4)'!$B$3:$C$103,2,FALSE)</f>
        <v>H06-CR13W-DYE</v>
      </c>
    </row>
    <row r="217" spans="1:12" hidden="1">
      <c r="A217" s="728" t="s">
        <v>1108</v>
      </c>
      <c r="B217" s="729" t="s">
        <v>1109</v>
      </c>
      <c r="C217" s="729" t="s">
        <v>1110</v>
      </c>
      <c r="D217" s="729" t="s">
        <v>1084</v>
      </c>
      <c r="E217" s="729" t="s">
        <v>1084</v>
      </c>
      <c r="F217" s="729" t="s">
        <v>1115</v>
      </c>
      <c r="G217" s="729" t="s">
        <v>1116</v>
      </c>
      <c r="H217" s="729">
        <v>38</v>
      </c>
      <c r="I217" s="729">
        <f t="shared" si="6"/>
        <v>106</v>
      </c>
      <c r="K217" t="str">
        <f t="shared" si="7"/>
        <v>50348-06067</v>
      </c>
      <c r="L217" t="str">
        <f>VLOOKUP(K217,'[13]TRACKING (update 23.4)'!$B$3:$C$103,2,FALSE)</f>
        <v>H06-CR13W-DYE</v>
      </c>
    </row>
    <row r="218" spans="1:12" hidden="1">
      <c r="A218" s="728" t="s">
        <v>1108</v>
      </c>
      <c r="B218" s="729" t="s">
        <v>1109</v>
      </c>
      <c r="C218" s="729" t="s">
        <v>1110</v>
      </c>
      <c r="D218" s="729" t="s">
        <v>1084</v>
      </c>
      <c r="E218" s="729" t="s">
        <v>1084</v>
      </c>
      <c r="F218" s="729" t="s">
        <v>1117</v>
      </c>
      <c r="G218" s="729" t="s">
        <v>1118</v>
      </c>
      <c r="H218" s="729">
        <v>33</v>
      </c>
      <c r="I218" s="729">
        <f t="shared" si="6"/>
        <v>96</v>
      </c>
      <c r="K218" t="str">
        <f t="shared" si="7"/>
        <v>50348-06067</v>
      </c>
      <c r="L218" t="str">
        <f>VLOOKUP(K218,'[13]TRACKING (update 23.4)'!$B$3:$C$103,2,FALSE)</f>
        <v>H06-CR13W-DYE</v>
      </c>
    </row>
    <row r="219" spans="1:12" hidden="1">
      <c r="A219" s="728" t="s">
        <v>1108</v>
      </c>
      <c r="B219" s="729" t="s">
        <v>1109</v>
      </c>
      <c r="C219" s="729" t="s">
        <v>1110</v>
      </c>
      <c r="D219" s="729" t="s">
        <v>1084</v>
      </c>
      <c r="E219" s="729" t="s">
        <v>1084</v>
      </c>
      <c r="F219" s="729" t="s">
        <v>1119</v>
      </c>
      <c r="G219" s="729" t="s">
        <v>1120</v>
      </c>
      <c r="H219" s="729">
        <v>25</v>
      </c>
      <c r="I219" s="729">
        <f t="shared" si="6"/>
        <v>76</v>
      </c>
      <c r="K219" t="str">
        <f t="shared" si="7"/>
        <v>50348-06067</v>
      </c>
      <c r="L219" t="str">
        <f>VLOOKUP(K219,'[13]TRACKING (update 23.4)'!$B$3:$C$103,2,FALSE)</f>
        <v>H06-CR13W-DYE</v>
      </c>
    </row>
    <row r="220" spans="1:12" hidden="1">
      <c r="A220" s="728" t="s">
        <v>1108</v>
      </c>
      <c r="B220" s="729" t="s">
        <v>1109</v>
      </c>
      <c r="C220" s="729" t="s">
        <v>1110</v>
      </c>
      <c r="D220" s="729" t="s">
        <v>1059</v>
      </c>
      <c r="E220" s="729" t="s">
        <v>1060</v>
      </c>
      <c r="F220" s="729" t="s">
        <v>1121</v>
      </c>
      <c r="G220" s="729" t="s">
        <v>1122</v>
      </c>
      <c r="H220" s="729">
        <v>19</v>
      </c>
      <c r="I220" s="729">
        <f t="shared" si="6"/>
        <v>64</v>
      </c>
      <c r="K220" t="str">
        <f t="shared" si="7"/>
        <v>50348-06328</v>
      </c>
      <c r="L220" t="str">
        <f>VLOOKUP(K220,'[13]TRACKING (update 23.4)'!$B$3:$C$103,2,FALSE)</f>
        <v>H06-CR13W-DYE</v>
      </c>
    </row>
    <row r="221" spans="1:12" hidden="1">
      <c r="A221" s="728" t="s">
        <v>1108</v>
      </c>
      <c r="B221" s="729" t="s">
        <v>1109</v>
      </c>
      <c r="C221" s="729" t="s">
        <v>1110</v>
      </c>
      <c r="D221" s="729" t="s">
        <v>1059</v>
      </c>
      <c r="E221" s="729" t="s">
        <v>1060</v>
      </c>
      <c r="F221" s="729" t="s">
        <v>1123</v>
      </c>
      <c r="G221" s="729" t="s">
        <v>1124</v>
      </c>
      <c r="H221" s="729">
        <v>41</v>
      </c>
      <c r="I221" s="729">
        <f t="shared" si="6"/>
        <v>112</v>
      </c>
      <c r="K221" t="str">
        <f t="shared" si="7"/>
        <v>50348-06328</v>
      </c>
      <c r="L221" t="str">
        <f>VLOOKUP(K221,'[13]TRACKING (update 23.4)'!$B$3:$C$103,2,FALSE)</f>
        <v>H06-CR13W-DYE</v>
      </c>
    </row>
    <row r="222" spans="1:12" hidden="1">
      <c r="A222" s="728" t="s">
        <v>1108</v>
      </c>
      <c r="B222" s="729" t="s">
        <v>1109</v>
      </c>
      <c r="C222" s="729" t="s">
        <v>1110</v>
      </c>
      <c r="D222" s="729" t="s">
        <v>1059</v>
      </c>
      <c r="E222" s="729" t="s">
        <v>1060</v>
      </c>
      <c r="F222" s="729" t="s">
        <v>1125</v>
      </c>
      <c r="G222" s="729" t="s">
        <v>1126</v>
      </c>
      <c r="H222" s="729">
        <v>40</v>
      </c>
      <c r="I222" s="729">
        <f t="shared" si="6"/>
        <v>110</v>
      </c>
      <c r="K222" t="str">
        <f t="shared" si="7"/>
        <v>50348-06328</v>
      </c>
      <c r="L222" t="str">
        <f>VLOOKUP(K222,'[13]TRACKING (update 23.4)'!$B$3:$C$103,2,FALSE)</f>
        <v>H06-CR13W-DYE</v>
      </c>
    </row>
    <row r="223" spans="1:12" hidden="1">
      <c r="A223" s="728" t="s">
        <v>1108</v>
      </c>
      <c r="B223" s="729" t="s">
        <v>1109</v>
      </c>
      <c r="C223" s="729" t="s">
        <v>1110</v>
      </c>
      <c r="D223" s="729" t="s">
        <v>1059</v>
      </c>
      <c r="E223" s="729" t="s">
        <v>1060</v>
      </c>
      <c r="F223" s="729" t="s">
        <v>1127</v>
      </c>
      <c r="G223" s="729" t="s">
        <v>1128</v>
      </c>
      <c r="H223" s="729">
        <v>30</v>
      </c>
      <c r="I223" s="729">
        <f t="shared" si="6"/>
        <v>88</v>
      </c>
      <c r="K223" t="str">
        <f t="shared" si="7"/>
        <v>50348-06328</v>
      </c>
      <c r="L223" t="str">
        <f>VLOOKUP(K223,'[13]TRACKING (update 23.4)'!$B$3:$C$103,2,FALSE)</f>
        <v>H06-CR13W-DYE</v>
      </c>
    </row>
    <row r="224" spans="1:12" hidden="1">
      <c r="A224" s="728" t="s">
        <v>1108</v>
      </c>
      <c r="B224" s="729" t="s">
        <v>1109</v>
      </c>
      <c r="C224" s="729" t="s">
        <v>1110</v>
      </c>
      <c r="D224" s="729" t="s">
        <v>1059</v>
      </c>
      <c r="E224" s="729" t="s">
        <v>1060</v>
      </c>
      <c r="F224" s="729" t="s">
        <v>1129</v>
      </c>
      <c r="G224" s="729" t="s">
        <v>1130</v>
      </c>
      <c r="H224" s="729">
        <v>20</v>
      </c>
      <c r="I224" s="729">
        <f t="shared" si="6"/>
        <v>66</v>
      </c>
      <c r="K224" t="str">
        <f t="shared" si="7"/>
        <v>50348-06328</v>
      </c>
      <c r="L224" t="str">
        <f>VLOOKUP(K224,'[13]TRACKING (update 23.4)'!$B$3:$C$103,2,FALSE)</f>
        <v>H06-CR13W-DYE</v>
      </c>
    </row>
    <row r="225" spans="1:12" hidden="1">
      <c r="A225" s="728" t="s">
        <v>1131</v>
      </c>
      <c r="B225" s="729" t="s">
        <v>1132</v>
      </c>
      <c r="C225" s="729" t="s">
        <v>1133</v>
      </c>
      <c r="D225" s="729" t="s">
        <v>693</v>
      </c>
      <c r="E225" s="729" t="s">
        <v>694</v>
      </c>
      <c r="F225" s="729" t="s">
        <v>1134</v>
      </c>
      <c r="G225" s="729" t="s">
        <v>1135</v>
      </c>
      <c r="H225" s="729">
        <v>22</v>
      </c>
      <c r="I225" s="729">
        <f t="shared" si="6"/>
        <v>70</v>
      </c>
      <c r="K225" t="str">
        <f t="shared" si="7"/>
        <v>50326-00001</v>
      </c>
      <c r="L225" t="str">
        <f>VLOOKUP(K225,'[13]TRACKING (update 23.4)'!$B$3:$C$103,2,FALSE)</f>
        <v>H06-HD16M-DYE</v>
      </c>
    </row>
    <row r="226" spans="1:12" hidden="1">
      <c r="A226" s="728" t="s">
        <v>1131</v>
      </c>
      <c r="B226" s="729" t="s">
        <v>1132</v>
      </c>
      <c r="C226" s="729" t="s">
        <v>1133</v>
      </c>
      <c r="D226" s="729" t="s">
        <v>693</v>
      </c>
      <c r="E226" s="729" t="s">
        <v>694</v>
      </c>
      <c r="F226" s="729" t="s">
        <v>1136</v>
      </c>
      <c r="G226" s="729" t="s">
        <v>1137</v>
      </c>
      <c r="H226" s="729">
        <v>47</v>
      </c>
      <c r="I226" s="729">
        <f t="shared" si="6"/>
        <v>128</v>
      </c>
      <c r="K226" t="str">
        <f t="shared" si="7"/>
        <v>50326-00001</v>
      </c>
      <c r="L226" t="str">
        <f>VLOOKUP(K226,'[13]TRACKING (update 23.4)'!$B$3:$C$103,2,FALSE)</f>
        <v>H06-HD16M-DYE</v>
      </c>
    </row>
    <row r="227" spans="1:12" hidden="1">
      <c r="A227" s="728" t="s">
        <v>1131</v>
      </c>
      <c r="B227" s="729" t="s">
        <v>1132</v>
      </c>
      <c r="C227" s="729" t="s">
        <v>1133</v>
      </c>
      <c r="D227" s="729" t="s">
        <v>693</v>
      </c>
      <c r="E227" s="729" t="s">
        <v>694</v>
      </c>
      <c r="F227" s="729" t="s">
        <v>1138</v>
      </c>
      <c r="G227" s="729" t="s">
        <v>1139</v>
      </c>
      <c r="H227" s="729">
        <v>42</v>
      </c>
      <c r="I227" s="729">
        <f t="shared" si="6"/>
        <v>114</v>
      </c>
      <c r="K227" t="str">
        <f t="shared" si="7"/>
        <v>50326-00001</v>
      </c>
      <c r="L227" t="str">
        <f>VLOOKUP(K227,'[13]TRACKING (update 23.4)'!$B$3:$C$103,2,FALSE)</f>
        <v>H06-HD16M-DYE</v>
      </c>
    </row>
    <row r="228" spans="1:12" hidden="1">
      <c r="A228" s="728" t="s">
        <v>1131</v>
      </c>
      <c r="B228" s="729" t="s">
        <v>1132</v>
      </c>
      <c r="C228" s="729" t="s">
        <v>1133</v>
      </c>
      <c r="D228" s="729" t="s">
        <v>693</v>
      </c>
      <c r="E228" s="729" t="s">
        <v>694</v>
      </c>
      <c r="F228" s="729" t="s">
        <v>1140</v>
      </c>
      <c r="G228" s="729" t="s">
        <v>1141</v>
      </c>
      <c r="H228" s="729">
        <v>30</v>
      </c>
      <c r="I228" s="729">
        <f t="shared" si="6"/>
        <v>88</v>
      </c>
      <c r="K228" t="str">
        <f t="shared" si="7"/>
        <v>50326-00001</v>
      </c>
      <c r="L228" t="str">
        <f>VLOOKUP(K228,'[13]TRACKING (update 23.4)'!$B$3:$C$103,2,FALSE)</f>
        <v>H06-HD16M-DYE</v>
      </c>
    </row>
    <row r="229" spans="1:12" hidden="1">
      <c r="A229" s="728" t="s">
        <v>1131</v>
      </c>
      <c r="B229" s="729" t="s">
        <v>1132</v>
      </c>
      <c r="C229" s="729" t="s">
        <v>1133</v>
      </c>
      <c r="D229" s="729" t="s">
        <v>693</v>
      </c>
      <c r="E229" s="729" t="s">
        <v>694</v>
      </c>
      <c r="F229" s="729" t="s">
        <v>1142</v>
      </c>
      <c r="G229" s="729" t="s">
        <v>1143</v>
      </c>
      <c r="H229" s="729">
        <v>8</v>
      </c>
      <c r="I229" s="729">
        <f t="shared" si="6"/>
        <v>38</v>
      </c>
      <c r="K229" t="str">
        <f t="shared" si="7"/>
        <v>50326-00001</v>
      </c>
      <c r="L229" t="str">
        <f>VLOOKUP(K229,'[13]TRACKING (update 23.4)'!$B$3:$C$103,2,FALSE)</f>
        <v>H06-HD16M-DYE</v>
      </c>
    </row>
    <row r="230" spans="1:12" hidden="1">
      <c r="A230" s="728" t="s">
        <v>1131</v>
      </c>
      <c r="B230" s="729" t="s">
        <v>1132</v>
      </c>
      <c r="C230" s="729" t="s">
        <v>1133</v>
      </c>
      <c r="D230" s="729" t="s">
        <v>1084</v>
      </c>
      <c r="E230" s="729" t="s">
        <v>1084</v>
      </c>
      <c r="F230" s="729" t="s">
        <v>1144</v>
      </c>
      <c r="G230" s="729" t="s">
        <v>1145</v>
      </c>
      <c r="H230" s="729">
        <v>22</v>
      </c>
      <c r="I230" s="729">
        <f t="shared" si="6"/>
        <v>70</v>
      </c>
      <c r="K230" t="str">
        <f t="shared" si="7"/>
        <v>50326-06067</v>
      </c>
      <c r="L230" t="str">
        <f>VLOOKUP(K230,'[13]TRACKING (update 23.4)'!$B$3:$C$103,2,FALSE)</f>
        <v>H06-HD16M-DYE</v>
      </c>
    </row>
    <row r="231" spans="1:12" hidden="1">
      <c r="A231" s="728" t="s">
        <v>1131</v>
      </c>
      <c r="B231" s="729" t="s">
        <v>1132</v>
      </c>
      <c r="C231" s="729" t="s">
        <v>1133</v>
      </c>
      <c r="D231" s="729" t="s">
        <v>1084</v>
      </c>
      <c r="E231" s="729" t="s">
        <v>1084</v>
      </c>
      <c r="F231" s="729" t="s">
        <v>1146</v>
      </c>
      <c r="G231" s="729" t="s">
        <v>1147</v>
      </c>
      <c r="H231" s="729">
        <v>42</v>
      </c>
      <c r="I231" s="729">
        <f t="shared" si="6"/>
        <v>114</v>
      </c>
      <c r="K231" t="str">
        <f t="shared" si="7"/>
        <v>50326-06067</v>
      </c>
      <c r="L231" t="str">
        <f>VLOOKUP(K231,'[13]TRACKING (update 23.4)'!$B$3:$C$103,2,FALSE)</f>
        <v>H06-HD16M-DYE</v>
      </c>
    </row>
    <row r="232" spans="1:12" hidden="1">
      <c r="A232" s="728" t="s">
        <v>1131</v>
      </c>
      <c r="B232" s="729" t="s">
        <v>1132</v>
      </c>
      <c r="C232" s="729" t="s">
        <v>1133</v>
      </c>
      <c r="D232" s="729" t="s">
        <v>1084</v>
      </c>
      <c r="E232" s="729" t="s">
        <v>1084</v>
      </c>
      <c r="F232" s="729" t="s">
        <v>1148</v>
      </c>
      <c r="G232" s="729" t="s">
        <v>1149</v>
      </c>
      <c r="H232" s="729">
        <v>50</v>
      </c>
      <c r="I232" s="729">
        <f t="shared" si="6"/>
        <v>134</v>
      </c>
      <c r="K232" t="str">
        <f t="shared" si="7"/>
        <v>50326-06067</v>
      </c>
      <c r="L232" t="str">
        <f>VLOOKUP(K232,'[13]TRACKING (update 23.4)'!$B$3:$C$103,2,FALSE)</f>
        <v>H06-HD16M-DYE</v>
      </c>
    </row>
    <row r="233" spans="1:12" hidden="1">
      <c r="A233" s="728" t="s">
        <v>1131</v>
      </c>
      <c r="B233" s="729" t="s">
        <v>1132</v>
      </c>
      <c r="C233" s="729" t="s">
        <v>1133</v>
      </c>
      <c r="D233" s="729" t="s">
        <v>1084</v>
      </c>
      <c r="E233" s="729" t="s">
        <v>1084</v>
      </c>
      <c r="F233" s="729" t="s">
        <v>1150</v>
      </c>
      <c r="G233" s="729" t="s">
        <v>1151</v>
      </c>
      <c r="H233" s="729">
        <v>28</v>
      </c>
      <c r="I233" s="729">
        <f t="shared" si="6"/>
        <v>84</v>
      </c>
      <c r="K233" t="str">
        <f t="shared" si="7"/>
        <v>50326-06067</v>
      </c>
      <c r="L233" t="str">
        <f>VLOOKUP(K233,'[13]TRACKING (update 23.4)'!$B$3:$C$103,2,FALSE)</f>
        <v>H06-HD16M-DYE</v>
      </c>
    </row>
    <row r="234" spans="1:12" hidden="1">
      <c r="A234" s="728" t="s">
        <v>1131</v>
      </c>
      <c r="B234" s="729" t="s">
        <v>1132</v>
      </c>
      <c r="C234" s="729" t="s">
        <v>1133</v>
      </c>
      <c r="D234" s="729" t="s">
        <v>1084</v>
      </c>
      <c r="E234" s="729" t="s">
        <v>1084</v>
      </c>
      <c r="F234" s="729" t="s">
        <v>1152</v>
      </c>
      <c r="G234" s="729" t="s">
        <v>1153</v>
      </c>
      <c r="H234" s="729">
        <v>8</v>
      </c>
      <c r="I234" s="729">
        <f t="shared" si="6"/>
        <v>38</v>
      </c>
      <c r="K234" t="str">
        <f t="shared" si="7"/>
        <v>50326-06067</v>
      </c>
      <c r="L234" t="str">
        <f>VLOOKUP(K234,'[13]TRACKING (update 23.4)'!$B$3:$C$103,2,FALSE)</f>
        <v>H06-HD16M-DYE</v>
      </c>
    </row>
    <row r="235" spans="1:12" hidden="1">
      <c r="A235" s="728" t="s">
        <v>1131</v>
      </c>
      <c r="B235" s="729" t="s">
        <v>1132</v>
      </c>
      <c r="C235" s="729" t="s">
        <v>1133</v>
      </c>
      <c r="D235" s="729" t="s">
        <v>1059</v>
      </c>
      <c r="E235" s="729" t="s">
        <v>1060</v>
      </c>
      <c r="F235" s="729" t="s">
        <v>1154</v>
      </c>
      <c r="G235" s="729" t="s">
        <v>1155</v>
      </c>
      <c r="H235" s="729">
        <v>34</v>
      </c>
      <c r="I235" s="729">
        <f t="shared" si="6"/>
        <v>98</v>
      </c>
      <c r="K235" t="str">
        <f t="shared" si="7"/>
        <v>50326-06328</v>
      </c>
      <c r="L235" t="str">
        <f>VLOOKUP(K235,'[13]TRACKING (update 23.4)'!$B$3:$C$103,2,FALSE)</f>
        <v>H06-HD16M-DYE</v>
      </c>
    </row>
    <row r="236" spans="1:12" hidden="1">
      <c r="A236" s="728" t="s">
        <v>1131</v>
      </c>
      <c r="B236" s="729" t="s">
        <v>1132</v>
      </c>
      <c r="C236" s="729" t="s">
        <v>1133</v>
      </c>
      <c r="D236" s="729" t="s">
        <v>1059</v>
      </c>
      <c r="E236" s="729" t="s">
        <v>1060</v>
      </c>
      <c r="F236" s="729" t="s">
        <v>1156</v>
      </c>
      <c r="G236" s="729" t="s">
        <v>1157</v>
      </c>
      <c r="H236" s="729">
        <v>66</v>
      </c>
      <c r="I236" s="729">
        <f t="shared" si="6"/>
        <v>170</v>
      </c>
      <c r="K236" t="str">
        <f t="shared" si="7"/>
        <v>50326-06328</v>
      </c>
      <c r="L236" t="str">
        <f>VLOOKUP(K236,'[13]TRACKING (update 23.4)'!$B$3:$C$103,2,FALSE)</f>
        <v>H06-HD16M-DYE</v>
      </c>
    </row>
    <row r="237" spans="1:12" hidden="1">
      <c r="A237" s="728" t="s">
        <v>1131</v>
      </c>
      <c r="B237" s="729" t="s">
        <v>1132</v>
      </c>
      <c r="C237" s="729" t="s">
        <v>1133</v>
      </c>
      <c r="D237" s="729" t="s">
        <v>1059</v>
      </c>
      <c r="E237" s="729" t="s">
        <v>1060</v>
      </c>
      <c r="F237" s="729" t="s">
        <v>1158</v>
      </c>
      <c r="G237" s="729" t="s">
        <v>1159</v>
      </c>
      <c r="H237" s="729">
        <v>61</v>
      </c>
      <c r="I237" s="729">
        <f t="shared" si="6"/>
        <v>158</v>
      </c>
      <c r="K237" t="str">
        <f t="shared" si="7"/>
        <v>50326-06328</v>
      </c>
      <c r="L237" t="str">
        <f>VLOOKUP(K237,'[13]TRACKING (update 23.4)'!$B$3:$C$103,2,FALSE)</f>
        <v>H06-HD16M-DYE</v>
      </c>
    </row>
    <row r="238" spans="1:12" hidden="1">
      <c r="A238" s="728" t="s">
        <v>1131</v>
      </c>
      <c r="B238" s="729" t="s">
        <v>1132</v>
      </c>
      <c r="C238" s="729" t="s">
        <v>1133</v>
      </c>
      <c r="D238" s="729" t="s">
        <v>1059</v>
      </c>
      <c r="E238" s="729" t="s">
        <v>1060</v>
      </c>
      <c r="F238" s="729" t="s">
        <v>1160</v>
      </c>
      <c r="G238" s="729" t="s">
        <v>1161</v>
      </c>
      <c r="H238" s="729">
        <v>40</v>
      </c>
      <c r="I238" s="729">
        <f t="shared" si="6"/>
        <v>110</v>
      </c>
      <c r="K238" t="str">
        <f t="shared" si="7"/>
        <v>50326-06328</v>
      </c>
      <c r="L238" t="str">
        <f>VLOOKUP(K238,'[13]TRACKING (update 23.4)'!$B$3:$C$103,2,FALSE)</f>
        <v>H06-HD16M-DYE</v>
      </c>
    </row>
    <row r="239" spans="1:12" hidden="1">
      <c r="A239" s="728" t="s">
        <v>1131</v>
      </c>
      <c r="B239" s="729" t="s">
        <v>1132</v>
      </c>
      <c r="C239" s="729" t="s">
        <v>1133</v>
      </c>
      <c r="D239" s="729" t="s">
        <v>1059</v>
      </c>
      <c r="E239" s="729" t="s">
        <v>1060</v>
      </c>
      <c r="F239" s="729" t="s">
        <v>1162</v>
      </c>
      <c r="G239" s="729" t="s">
        <v>1163</v>
      </c>
      <c r="H239" s="729">
        <v>26</v>
      </c>
      <c r="I239" s="729">
        <f t="shared" si="6"/>
        <v>78</v>
      </c>
      <c r="K239" t="str">
        <f t="shared" si="7"/>
        <v>50326-06328</v>
      </c>
      <c r="L239" t="str">
        <f>VLOOKUP(K239,'[13]TRACKING (update 23.4)'!$B$3:$C$103,2,FALSE)</f>
        <v>H06-HD16M-DYE</v>
      </c>
    </row>
    <row r="240" spans="1:12" hidden="1">
      <c r="A240" s="728" t="s">
        <v>1164</v>
      </c>
      <c r="B240" s="729" t="s">
        <v>1165</v>
      </c>
      <c r="C240" s="729" t="s">
        <v>1166</v>
      </c>
      <c r="D240" s="729" t="s">
        <v>1084</v>
      </c>
      <c r="E240" s="729" t="s">
        <v>1084</v>
      </c>
      <c r="F240" s="729" t="s">
        <v>1167</v>
      </c>
      <c r="G240" s="729" t="s">
        <v>1168</v>
      </c>
      <c r="H240" s="729">
        <v>7</v>
      </c>
      <c r="I240" s="729">
        <f t="shared" si="6"/>
        <v>36</v>
      </c>
      <c r="K240" t="str">
        <f t="shared" si="7"/>
        <v>50311-06067</v>
      </c>
      <c r="L240" t="str">
        <f>VLOOKUP(K240,'[13]TRACKING (update 23.4)'!$B$3:$C$103,2,FALSE)</f>
        <v>H06-HD10W-DYE</v>
      </c>
    </row>
    <row r="241" spans="1:12" hidden="1">
      <c r="A241" s="728" t="s">
        <v>1164</v>
      </c>
      <c r="B241" s="729" t="s">
        <v>1165</v>
      </c>
      <c r="C241" s="729" t="s">
        <v>1166</v>
      </c>
      <c r="D241" s="729" t="s">
        <v>1084</v>
      </c>
      <c r="E241" s="729" t="s">
        <v>1084</v>
      </c>
      <c r="F241" s="729" t="s">
        <v>1169</v>
      </c>
      <c r="G241" s="729" t="s">
        <v>1170</v>
      </c>
      <c r="H241" s="729">
        <v>10</v>
      </c>
      <c r="I241" s="729">
        <f t="shared" si="6"/>
        <v>44</v>
      </c>
      <c r="K241" t="str">
        <f t="shared" si="7"/>
        <v>50311-06067</v>
      </c>
      <c r="L241" t="str">
        <f>VLOOKUP(K241,'[13]TRACKING (update 23.4)'!$B$3:$C$103,2,FALSE)</f>
        <v>H06-HD10W-DYE</v>
      </c>
    </row>
    <row r="242" spans="1:12" hidden="1">
      <c r="A242" s="728" t="s">
        <v>1164</v>
      </c>
      <c r="B242" s="729" t="s">
        <v>1165</v>
      </c>
      <c r="C242" s="729" t="s">
        <v>1166</v>
      </c>
      <c r="D242" s="729" t="s">
        <v>1084</v>
      </c>
      <c r="E242" s="729" t="s">
        <v>1084</v>
      </c>
      <c r="F242" s="729" t="s">
        <v>1171</v>
      </c>
      <c r="G242" s="729" t="s">
        <v>1172</v>
      </c>
      <c r="H242" s="729">
        <v>8</v>
      </c>
      <c r="I242" s="729">
        <f t="shared" si="6"/>
        <v>38</v>
      </c>
      <c r="K242" t="str">
        <f t="shared" si="7"/>
        <v>50311-06067</v>
      </c>
      <c r="L242" t="str">
        <f>VLOOKUP(K242,'[13]TRACKING (update 23.4)'!$B$3:$C$103,2,FALSE)</f>
        <v>H06-HD10W-DYE</v>
      </c>
    </row>
    <row r="243" spans="1:12" hidden="1">
      <c r="A243" s="728" t="s">
        <v>1164</v>
      </c>
      <c r="B243" s="729" t="s">
        <v>1165</v>
      </c>
      <c r="C243" s="729" t="s">
        <v>1166</v>
      </c>
      <c r="D243" s="729" t="s">
        <v>1084</v>
      </c>
      <c r="E243" s="729" t="s">
        <v>1084</v>
      </c>
      <c r="F243" s="729" t="s">
        <v>1173</v>
      </c>
      <c r="G243" s="729" t="s">
        <v>1174</v>
      </c>
      <c r="H243" s="729">
        <v>2</v>
      </c>
      <c r="I243" s="729">
        <f t="shared" si="6"/>
        <v>24</v>
      </c>
      <c r="K243" t="str">
        <f t="shared" si="7"/>
        <v>50311-06067</v>
      </c>
      <c r="L243" t="str">
        <f>VLOOKUP(K243,'[13]TRACKING (update 23.4)'!$B$3:$C$103,2,FALSE)</f>
        <v>H06-HD10W-DYE</v>
      </c>
    </row>
    <row r="244" spans="1:12" hidden="1">
      <c r="A244" s="728" t="s">
        <v>1175</v>
      </c>
      <c r="B244" s="729" t="s">
        <v>1176</v>
      </c>
      <c r="C244" s="729" t="s">
        <v>1177</v>
      </c>
      <c r="D244" s="729" t="s">
        <v>1059</v>
      </c>
      <c r="E244" s="729" t="s">
        <v>1060</v>
      </c>
      <c r="F244" s="729" t="s">
        <v>1178</v>
      </c>
      <c r="G244" s="729" t="s">
        <v>1179</v>
      </c>
      <c r="H244" s="729">
        <v>19</v>
      </c>
      <c r="I244" s="729">
        <f t="shared" si="6"/>
        <v>64</v>
      </c>
      <c r="K244" t="str">
        <f t="shared" si="7"/>
        <v>50333-06328</v>
      </c>
      <c r="L244" t="str">
        <f>VLOOKUP(K244,'[13]TRACKING (update 23.4)'!$B$3:$C$103,2,FALSE)</f>
        <v>H06-PA08M-DYE</v>
      </c>
    </row>
    <row r="245" spans="1:12" hidden="1">
      <c r="A245" s="728" t="s">
        <v>1175</v>
      </c>
      <c r="B245" s="729" t="s">
        <v>1176</v>
      </c>
      <c r="C245" s="729" t="s">
        <v>1177</v>
      </c>
      <c r="D245" s="729" t="s">
        <v>1059</v>
      </c>
      <c r="E245" s="729" t="s">
        <v>1060</v>
      </c>
      <c r="F245" s="729" t="s">
        <v>1180</v>
      </c>
      <c r="G245" s="729" t="s">
        <v>1181</v>
      </c>
      <c r="H245" s="729">
        <v>45</v>
      </c>
      <c r="I245" s="729">
        <f t="shared" si="6"/>
        <v>122</v>
      </c>
      <c r="K245" t="str">
        <f t="shared" si="7"/>
        <v>50333-06328</v>
      </c>
      <c r="L245" t="str">
        <f>VLOOKUP(K245,'[13]TRACKING (update 23.4)'!$B$3:$C$103,2,FALSE)</f>
        <v>H06-PA08M-DYE</v>
      </c>
    </row>
    <row r="246" spans="1:12" hidden="1">
      <c r="A246" s="728" t="s">
        <v>1175</v>
      </c>
      <c r="B246" s="729" t="s">
        <v>1176</v>
      </c>
      <c r="C246" s="729" t="s">
        <v>1177</v>
      </c>
      <c r="D246" s="729" t="s">
        <v>1059</v>
      </c>
      <c r="E246" s="729" t="s">
        <v>1060</v>
      </c>
      <c r="F246" s="729" t="s">
        <v>1182</v>
      </c>
      <c r="G246" s="729" t="s">
        <v>1183</v>
      </c>
      <c r="H246" s="729">
        <v>47</v>
      </c>
      <c r="I246" s="729">
        <f t="shared" si="6"/>
        <v>128</v>
      </c>
      <c r="K246" t="str">
        <f t="shared" si="7"/>
        <v>50333-06328</v>
      </c>
      <c r="L246" t="str">
        <f>VLOOKUP(K246,'[13]TRACKING (update 23.4)'!$B$3:$C$103,2,FALSE)</f>
        <v>H06-PA08M-DYE</v>
      </c>
    </row>
    <row r="247" spans="1:12" hidden="1">
      <c r="A247" s="728" t="s">
        <v>1175</v>
      </c>
      <c r="B247" s="729" t="s">
        <v>1176</v>
      </c>
      <c r="C247" s="729" t="s">
        <v>1177</v>
      </c>
      <c r="D247" s="729" t="s">
        <v>1059</v>
      </c>
      <c r="E247" s="729" t="s">
        <v>1060</v>
      </c>
      <c r="F247" s="729" t="s">
        <v>1184</v>
      </c>
      <c r="G247" s="729" t="s">
        <v>1185</v>
      </c>
      <c r="H247" s="729">
        <v>35</v>
      </c>
      <c r="I247" s="729">
        <f t="shared" si="6"/>
        <v>100</v>
      </c>
      <c r="K247" t="str">
        <f t="shared" si="7"/>
        <v>50333-06328</v>
      </c>
      <c r="L247" t="str">
        <f>VLOOKUP(K247,'[13]TRACKING (update 23.4)'!$B$3:$C$103,2,FALSE)</f>
        <v>H06-PA08M-DYE</v>
      </c>
    </row>
    <row r="248" spans="1:12" hidden="1">
      <c r="A248" s="728" t="s">
        <v>1175</v>
      </c>
      <c r="B248" s="729" t="s">
        <v>1176</v>
      </c>
      <c r="C248" s="729" t="s">
        <v>1177</v>
      </c>
      <c r="D248" s="729" t="s">
        <v>1059</v>
      </c>
      <c r="E248" s="729" t="s">
        <v>1060</v>
      </c>
      <c r="F248" s="729" t="s">
        <v>1186</v>
      </c>
      <c r="G248" s="729" t="s">
        <v>1187</v>
      </c>
      <c r="H248" s="729">
        <v>16</v>
      </c>
      <c r="I248" s="729">
        <f t="shared" si="6"/>
        <v>56</v>
      </c>
      <c r="K248" t="str">
        <f t="shared" si="7"/>
        <v>50333-06328</v>
      </c>
      <c r="L248" t="str">
        <f>VLOOKUP(K248,'[13]TRACKING (update 23.4)'!$B$3:$C$103,2,FALSE)</f>
        <v>H06-PA08M-DYE</v>
      </c>
    </row>
    <row r="249" spans="1:12" hidden="1">
      <c r="A249" s="728" t="s">
        <v>1188</v>
      </c>
      <c r="B249" s="729" t="s">
        <v>1189</v>
      </c>
      <c r="C249" s="729" t="s">
        <v>1190</v>
      </c>
      <c r="D249" s="729" t="s">
        <v>1084</v>
      </c>
      <c r="E249" s="729" t="s">
        <v>1084</v>
      </c>
      <c r="F249" s="729" t="s">
        <v>1191</v>
      </c>
      <c r="G249" s="729" t="s">
        <v>1192</v>
      </c>
      <c r="H249" s="729">
        <v>41</v>
      </c>
      <c r="I249" s="729">
        <f t="shared" si="6"/>
        <v>112</v>
      </c>
      <c r="K249" t="str">
        <f t="shared" si="7"/>
        <v>50342-06067</v>
      </c>
      <c r="L249" t="str">
        <f>VLOOKUP(K249,'[13]TRACKING (update 23.4)'!$B$3:$C$103,2,FALSE)</f>
        <v>H06-PA10W-DYE</v>
      </c>
    </row>
    <row r="250" spans="1:12" hidden="1">
      <c r="A250" s="728" t="s">
        <v>1188</v>
      </c>
      <c r="B250" s="729" t="s">
        <v>1189</v>
      </c>
      <c r="C250" s="729" t="s">
        <v>1190</v>
      </c>
      <c r="D250" s="729" t="s">
        <v>1084</v>
      </c>
      <c r="E250" s="729" t="s">
        <v>1084</v>
      </c>
      <c r="F250" s="729" t="s">
        <v>1193</v>
      </c>
      <c r="G250" s="729" t="s">
        <v>1194</v>
      </c>
      <c r="H250" s="729">
        <v>54</v>
      </c>
      <c r="I250" s="729">
        <f t="shared" si="6"/>
        <v>142</v>
      </c>
      <c r="K250" t="str">
        <f t="shared" si="7"/>
        <v>50342-06067</v>
      </c>
      <c r="L250" t="str">
        <f>VLOOKUP(K250,'[13]TRACKING (update 23.4)'!$B$3:$C$103,2,FALSE)</f>
        <v>H06-PA10W-DYE</v>
      </c>
    </row>
    <row r="251" spans="1:12" hidden="1">
      <c r="A251" s="728" t="s">
        <v>1188</v>
      </c>
      <c r="B251" s="729" t="s">
        <v>1189</v>
      </c>
      <c r="C251" s="729" t="s">
        <v>1190</v>
      </c>
      <c r="D251" s="729" t="s">
        <v>1084</v>
      </c>
      <c r="E251" s="729" t="s">
        <v>1084</v>
      </c>
      <c r="F251" s="729" t="s">
        <v>1195</v>
      </c>
      <c r="G251" s="729" t="s">
        <v>1196</v>
      </c>
      <c r="H251" s="729">
        <v>52</v>
      </c>
      <c r="I251" s="729">
        <f t="shared" si="6"/>
        <v>138</v>
      </c>
      <c r="K251" t="str">
        <f t="shared" si="7"/>
        <v>50342-06067</v>
      </c>
      <c r="L251" t="str">
        <f>VLOOKUP(K251,'[13]TRACKING (update 23.4)'!$B$3:$C$103,2,FALSE)</f>
        <v>H06-PA10W-DYE</v>
      </c>
    </row>
    <row r="252" spans="1:12" hidden="1">
      <c r="A252" s="728" t="s">
        <v>1188</v>
      </c>
      <c r="B252" s="729" t="s">
        <v>1189</v>
      </c>
      <c r="C252" s="729" t="s">
        <v>1190</v>
      </c>
      <c r="D252" s="729" t="s">
        <v>1084</v>
      </c>
      <c r="E252" s="729" t="s">
        <v>1084</v>
      </c>
      <c r="F252" s="729" t="s">
        <v>1197</v>
      </c>
      <c r="G252" s="729" t="s">
        <v>1198</v>
      </c>
      <c r="H252" s="729">
        <v>43</v>
      </c>
      <c r="I252" s="729">
        <f t="shared" si="6"/>
        <v>116</v>
      </c>
      <c r="K252" t="str">
        <f t="shared" si="7"/>
        <v>50342-06067</v>
      </c>
      <c r="L252" t="str">
        <f>VLOOKUP(K252,'[13]TRACKING (update 23.4)'!$B$3:$C$103,2,FALSE)</f>
        <v>H06-PA10W-DYE</v>
      </c>
    </row>
    <row r="253" spans="1:12" hidden="1">
      <c r="A253" s="728" t="s">
        <v>1188</v>
      </c>
      <c r="B253" s="729" t="s">
        <v>1189</v>
      </c>
      <c r="C253" s="729" t="s">
        <v>1190</v>
      </c>
      <c r="D253" s="729" t="s">
        <v>1084</v>
      </c>
      <c r="E253" s="729" t="s">
        <v>1084</v>
      </c>
      <c r="F253" s="729" t="s">
        <v>1199</v>
      </c>
      <c r="G253" s="729" t="s">
        <v>1200</v>
      </c>
      <c r="H253" s="729">
        <v>22</v>
      </c>
      <c r="I253" s="729">
        <f t="shared" si="6"/>
        <v>70</v>
      </c>
      <c r="K253" t="str">
        <f t="shared" si="7"/>
        <v>50342-06067</v>
      </c>
      <c r="L253" t="str">
        <f>VLOOKUP(K253,'[13]TRACKING (update 23.4)'!$B$3:$C$103,2,FALSE)</f>
        <v>H06-PA10W-DYE</v>
      </c>
    </row>
    <row r="254" spans="1:12" hidden="1">
      <c r="A254" s="728" t="s">
        <v>1188</v>
      </c>
      <c r="B254" s="729" t="s">
        <v>1189</v>
      </c>
      <c r="C254" s="729" t="s">
        <v>1190</v>
      </c>
      <c r="D254" s="729" t="s">
        <v>1059</v>
      </c>
      <c r="E254" s="729" t="s">
        <v>1060</v>
      </c>
      <c r="F254" s="729" t="s">
        <v>1201</v>
      </c>
      <c r="G254" s="729" t="s">
        <v>1202</v>
      </c>
      <c r="H254" s="729">
        <v>16</v>
      </c>
      <c r="I254" s="729">
        <f t="shared" si="6"/>
        <v>56</v>
      </c>
      <c r="K254" t="str">
        <f t="shared" si="7"/>
        <v>50342-06328</v>
      </c>
      <c r="L254" t="str">
        <f>VLOOKUP(K254,'[13]TRACKING (update 23.4)'!$B$3:$C$103,2,FALSE)</f>
        <v>H06-PA10W-DYE</v>
      </c>
    </row>
    <row r="255" spans="1:12" hidden="1">
      <c r="A255" s="728" t="s">
        <v>1188</v>
      </c>
      <c r="B255" s="729" t="s">
        <v>1189</v>
      </c>
      <c r="C255" s="729" t="s">
        <v>1190</v>
      </c>
      <c r="D255" s="729" t="s">
        <v>1059</v>
      </c>
      <c r="E255" s="729" t="s">
        <v>1060</v>
      </c>
      <c r="F255" s="729" t="s">
        <v>1203</v>
      </c>
      <c r="G255" s="729" t="s">
        <v>1204</v>
      </c>
      <c r="H255" s="729">
        <v>42</v>
      </c>
      <c r="I255" s="729">
        <f t="shared" si="6"/>
        <v>114</v>
      </c>
      <c r="K255" t="str">
        <f t="shared" si="7"/>
        <v>50342-06328</v>
      </c>
      <c r="L255" t="str">
        <f>VLOOKUP(K255,'[13]TRACKING (update 23.4)'!$B$3:$C$103,2,FALSE)</f>
        <v>H06-PA10W-DYE</v>
      </c>
    </row>
    <row r="256" spans="1:12" hidden="1">
      <c r="A256" s="728" t="s">
        <v>1188</v>
      </c>
      <c r="B256" s="729" t="s">
        <v>1189</v>
      </c>
      <c r="C256" s="729" t="s">
        <v>1190</v>
      </c>
      <c r="D256" s="729" t="s">
        <v>1059</v>
      </c>
      <c r="E256" s="729" t="s">
        <v>1060</v>
      </c>
      <c r="F256" s="729" t="s">
        <v>1205</v>
      </c>
      <c r="G256" s="729" t="s">
        <v>1206</v>
      </c>
      <c r="H256" s="729">
        <v>45</v>
      </c>
      <c r="I256" s="729">
        <f t="shared" si="6"/>
        <v>122</v>
      </c>
      <c r="K256" t="str">
        <f t="shared" si="7"/>
        <v>50342-06328</v>
      </c>
      <c r="L256" t="str">
        <f>VLOOKUP(K256,'[13]TRACKING (update 23.4)'!$B$3:$C$103,2,FALSE)</f>
        <v>H06-PA10W-DYE</v>
      </c>
    </row>
    <row r="257" spans="1:12" hidden="1">
      <c r="A257" s="728" t="s">
        <v>1188</v>
      </c>
      <c r="B257" s="729" t="s">
        <v>1189</v>
      </c>
      <c r="C257" s="729" t="s">
        <v>1190</v>
      </c>
      <c r="D257" s="729" t="s">
        <v>1059</v>
      </c>
      <c r="E257" s="729" t="s">
        <v>1060</v>
      </c>
      <c r="F257" s="729" t="s">
        <v>1207</v>
      </c>
      <c r="G257" s="729" t="s">
        <v>1208</v>
      </c>
      <c r="H257" s="729">
        <v>36</v>
      </c>
      <c r="I257" s="729">
        <f t="shared" si="6"/>
        <v>102</v>
      </c>
      <c r="K257" t="str">
        <f t="shared" si="7"/>
        <v>50342-06328</v>
      </c>
      <c r="L257" t="str">
        <f>VLOOKUP(K257,'[13]TRACKING (update 23.4)'!$B$3:$C$103,2,FALSE)</f>
        <v>H06-PA10W-DYE</v>
      </c>
    </row>
    <row r="258" spans="1:12" hidden="1">
      <c r="A258" s="728" t="s">
        <v>1188</v>
      </c>
      <c r="B258" s="729" t="s">
        <v>1189</v>
      </c>
      <c r="C258" s="729" t="s">
        <v>1190</v>
      </c>
      <c r="D258" s="729" t="s">
        <v>1059</v>
      </c>
      <c r="E258" s="729" t="s">
        <v>1060</v>
      </c>
      <c r="F258" s="729" t="s">
        <v>1209</v>
      </c>
      <c r="G258" s="729" t="s">
        <v>1210</v>
      </c>
      <c r="H258" s="729">
        <v>18</v>
      </c>
      <c r="I258" s="729">
        <f t="shared" si="6"/>
        <v>60</v>
      </c>
      <c r="K258" t="str">
        <f t="shared" si="7"/>
        <v>50342-06328</v>
      </c>
      <c r="L258" t="str">
        <f>VLOOKUP(K258,'[13]TRACKING (update 23.4)'!$B$3:$C$103,2,FALSE)</f>
        <v>H06-PA10W-DYE</v>
      </c>
    </row>
    <row r="259" spans="1:12" hidden="1">
      <c r="A259" s="728" t="s">
        <v>1211</v>
      </c>
      <c r="B259" s="729" t="s">
        <v>1212</v>
      </c>
      <c r="C259" s="729" t="s">
        <v>1213</v>
      </c>
      <c r="D259" s="729" t="s">
        <v>810</v>
      </c>
      <c r="E259" s="729" t="s">
        <v>811</v>
      </c>
      <c r="F259" s="729" t="s">
        <v>1214</v>
      </c>
      <c r="G259" s="729" t="s">
        <v>1215</v>
      </c>
      <c r="H259" s="729">
        <v>45</v>
      </c>
      <c r="I259" s="729">
        <f t="shared" si="6"/>
        <v>122</v>
      </c>
      <c r="K259" t="str">
        <f t="shared" si="7"/>
        <v>50392-00032</v>
      </c>
      <c r="L259" t="str">
        <f>VLOOKUP(K259,'[13]TRACKING (update 23.4)'!$B$3:$C$103,2,FALSE)</f>
        <v>H06-HD15M</v>
      </c>
    </row>
    <row r="260" spans="1:12" hidden="1">
      <c r="A260" s="728" t="s">
        <v>1211</v>
      </c>
      <c r="B260" s="729" t="s">
        <v>1212</v>
      </c>
      <c r="C260" s="729" t="s">
        <v>1213</v>
      </c>
      <c r="D260" s="729" t="s">
        <v>810</v>
      </c>
      <c r="E260" s="729" t="s">
        <v>811</v>
      </c>
      <c r="F260" s="729" t="s">
        <v>1216</v>
      </c>
      <c r="G260" s="729" t="s">
        <v>1217</v>
      </c>
      <c r="H260" s="729">
        <v>96</v>
      </c>
      <c r="I260" s="729">
        <f t="shared" ref="I260:I323" si="8">(ROUND(H260*$J$1,0)+$K$1)*2+ROUND((H260*$J$1)/20,0)*2</f>
        <v>238</v>
      </c>
      <c r="K260" t="str">
        <f t="shared" ref="K260:K323" si="9">LEFT(F260,11)</f>
        <v>50392-00032</v>
      </c>
      <c r="L260" t="str">
        <f>VLOOKUP(K260,'[13]TRACKING (update 23.4)'!$B$3:$C$103,2,FALSE)</f>
        <v>H06-HD15M</v>
      </c>
    </row>
    <row r="261" spans="1:12" hidden="1">
      <c r="A261" s="728" t="s">
        <v>1211</v>
      </c>
      <c r="B261" s="729" t="s">
        <v>1212</v>
      </c>
      <c r="C261" s="729" t="s">
        <v>1213</v>
      </c>
      <c r="D261" s="729" t="s">
        <v>810</v>
      </c>
      <c r="E261" s="729" t="s">
        <v>811</v>
      </c>
      <c r="F261" s="729" t="s">
        <v>1218</v>
      </c>
      <c r="G261" s="729" t="s">
        <v>1219</v>
      </c>
      <c r="H261" s="729">
        <v>97</v>
      </c>
      <c r="I261" s="729">
        <f t="shared" si="8"/>
        <v>240</v>
      </c>
      <c r="K261" t="str">
        <f t="shared" si="9"/>
        <v>50392-00032</v>
      </c>
      <c r="L261" t="str">
        <f>VLOOKUP(K261,'[13]TRACKING (update 23.4)'!$B$3:$C$103,2,FALSE)</f>
        <v>H06-HD15M</v>
      </c>
    </row>
    <row r="262" spans="1:12" hidden="1">
      <c r="A262" s="728" t="s">
        <v>1211</v>
      </c>
      <c r="B262" s="729" t="s">
        <v>1212</v>
      </c>
      <c r="C262" s="729" t="s">
        <v>1213</v>
      </c>
      <c r="D262" s="729" t="s">
        <v>810</v>
      </c>
      <c r="E262" s="729" t="s">
        <v>811</v>
      </c>
      <c r="F262" s="729" t="s">
        <v>1220</v>
      </c>
      <c r="G262" s="729" t="s">
        <v>1221</v>
      </c>
      <c r="H262" s="729">
        <v>66</v>
      </c>
      <c r="I262" s="729">
        <f t="shared" si="8"/>
        <v>170</v>
      </c>
      <c r="K262" t="str">
        <f t="shared" si="9"/>
        <v>50392-00032</v>
      </c>
      <c r="L262" t="str">
        <f>VLOOKUP(K262,'[13]TRACKING (update 23.4)'!$B$3:$C$103,2,FALSE)</f>
        <v>H06-HD15M</v>
      </c>
    </row>
    <row r="263" spans="1:12" hidden="1">
      <c r="A263" s="728" t="s">
        <v>1211</v>
      </c>
      <c r="B263" s="729" t="s">
        <v>1212</v>
      </c>
      <c r="C263" s="729" t="s">
        <v>1213</v>
      </c>
      <c r="D263" s="729" t="s">
        <v>810</v>
      </c>
      <c r="E263" s="729" t="s">
        <v>811</v>
      </c>
      <c r="F263" s="729" t="s">
        <v>1222</v>
      </c>
      <c r="G263" s="729" t="s">
        <v>1223</v>
      </c>
      <c r="H263" s="729">
        <v>30</v>
      </c>
      <c r="I263" s="729">
        <f t="shared" si="8"/>
        <v>88</v>
      </c>
      <c r="K263" t="str">
        <f t="shared" si="9"/>
        <v>50392-00032</v>
      </c>
      <c r="L263" t="str">
        <f>VLOOKUP(K263,'[13]TRACKING (update 23.4)'!$B$3:$C$103,2,FALSE)</f>
        <v>H06-HD15M</v>
      </c>
    </row>
    <row r="264" spans="1:12" hidden="1">
      <c r="A264" s="728" t="s">
        <v>1224</v>
      </c>
      <c r="B264" s="729" t="s">
        <v>1212</v>
      </c>
      <c r="C264" s="729" t="s">
        <v>1213</v>
      </c>
      <c r="D264" s="729" t="s">
        <v>693</v>
      </c>
      <c r="E264" s="729" t="s">
        <v>694</v>
      </c>
      <c r="F264" s="729" t="s">
        <v>1225</v>
      </c>
      <c r="G264" s="729" t="s">
        <v>1226</v>
      </c>
      <c r="H264" s="729">
        <v>26</v>
      </c>
      <c r="I264" s="729">
        <f t="shared" si="8"/>
        <v>78</v>
      </c>
      <c r="K264" t="str">
        <f t="shared" si="9"/>
        <v>50392-00001</v>
      </c>
      <c r="L264" t="str">
        <f>VLOOKUP(K264,'[13]TRACKING (update 23.4)'!$B$3:$C$103,2,FALSE)</f>
        <v>H06-HD16M</v>
      </c>
    </row>
    <row r="265" spans="1:12" hidden="1">
      <c r="A265" s="728" t="s">
        <v>1224</v>
      </c>
      <c r="B265" s="729" t="s">
        <v>1212</v>
      </c>
      <c r="C265" s="729" t="s">
        <v>1213</v>
      </c>
      <c r="D265" s="729" t="s">
        <v>693</v>
      </c>
      <c r="E265" s="729" t="s">
        <v>694</v>
      </c>
      <c r="F265" s="729" t="s">
        <v>1227</v>
      </c>
      <c r="G265" s="729" t="s">
        <v>1228</v>
      </c>
      <c r="H265" s="729">
        <v>55</v>
      </c>
      <c r="I265" s="729">
        <f t="shared" si="8"/>
        <v>144</v>
      </c>
      <c r="K265" t="str">
        <f t="shared" si="9"/>
        <v>50392-00001</v>
      </c>
      <c r="L265" t="str">
        <f>VLOOKUP(K265,'[13]TRACKING (update 23.4)'!$B$3:$C$103,2,FALSE)</f>
        <v>H06-HD16M</v>
      </c>
    </row>
    <row r="266" spans="1:12" hidden="1">
      <c r="A266" s="728" t="s">
        <v>1224</v>
      </c>
      <c r="B266" s="729" t="s">
        <v>1212</v>
      </c>
      <c r="C266" s="729" t="s">
        <v>1213</v>
      </c>
      <c r="D266" s="729" t="s">
        <v>693</v>
      </c>
      <c r="E266" s="729" t="s">
        <v>694</v>
      </c>
      <c r="F266" s="729" t="s">
        <v>1229</v>
      </c>
      <c r="G266" s="729" t="s">
        <v>1230</v>
      </c>
      <c r="H266" s="729">
        <v>61</v>
      </c>
      <c r="I266" s="729">
        <f t="shared" si="8"/>
        <v>158</v>
      </c>
      <c r="K266" t="str">
        <f t="shared" si="9"/>
        <v>50392-00001</v>
      </c>
      <c r="L266" t="str">
        <f>VLOOKUP(K266,'[13]TRACKING (update 23.4)'!$B$3:$C$103,2,FALSE)</f>
        <v>H06-HD16M</v>
      </c>
    </row>
    <row r="267" spans="1:12" hidden="1">
      <c r="A267" s="728" t="s">
        <v>1224</v>
      </c>
      <c r="B267" s="729" t="s">
        <v>1212</v>
      </c>
      <c r="C267" s="729" t="s">
        <v>1213</v>
      </c>
      <c r="D267" s="729" t="s">
        <v>693</v>
      </c>
      <c r="E267" s="729" t="s">
        <v>694</v>
      </c>
      <c r="F267" s="729" t="s">
        <v>1231</v>
      </c>
      <c r="G267" s="729" t="s">
        <v>1232</v>
      </c>
      <c r="H267" s="729">
        <v>37</v>
      </c>
      <c r="I267" s="729">
        <f t="shared" si="8"/>
        <v>104</v>
      </c>
      <c r="K267" t="str">
        <f t="shared" si="9"/>
        <v>50392-00001</v>
      </c>
      <c r="L267" t="str">
        <f>VLOOKUP(K267,'[13]TRACKING (update 23.4)'!$B$3:$C$103,2,FALSE)</f>
        <v>H06-HD16M</v>
      </c>
    </row>
    <row r="268" spans="1:12" hidden="1">
      <c r="A268" s="728" t="s">
        <v>1224</v>
      </c>
      <c r="B268" s="729" t="s">
        <v>1212</v>
      </c>
      <c r="C268" s="729" t="s">
        <v>1213</v>
      </c>
      <c r="D268" s="729" t="s">
        <v>693</v>
      </c>
      <c r="E268" s="729" t="s">
        <v>694</v>
      </c>
      <c r="F268" s="729" t="s">
        <v>1233</v>
      </c>
      <c r="G268" s="729" t="s">
        <v>1234</v>
      </c>
      <c r="H268" s="729">
        <v>14</v>
      </c>
      <c r="I268" s="729">
        <f t="shared" si="8"/>
        <v>52</v>
      </c>
      <c r="K268" t="str">
        <f t="shared" si="9"/>
        <v>50392-00001</v>
      </c>
      <c r="L268" t="str">
        <f>VLOOKUP(K268,'[13]TRACKING (update 23.4)'!$B$3:$C$103,2,FALSE)</f>
        <v>H06-HD16M</v>
      </c>
    </row>
    <row r="269" spans="1:12" hidden="1">
      <c r="A269" s="728" t="s">
        <v>1235</v>
      </c>
      <c r="B269" s="729" t="s">
        <v>1236</v>
      </c>
      <c r="C269" s="729" t="s">
        <v>1237</v>
      </c>
      <c r="D269" s="729" t="s">
        <v>1238</v>
      </c>
      <c r="E269" s="729" t="s">
        <v>1239</v>
      </c>
      <c r="F269" s="729" t="s">
        <v>1240</v>
      </c>
      <c r="G269" s="729" t="s">
        <v>1241</v>
      </c>
      <c r="H269" s="729">
        <v>18</v>
      </c>
      <c r="I269" s="729">
        <f t="shared" si="8"/>
        <v>60</v>
      </c>
      <c r="K269" t="str">
        <f t="shared" si="9"/>
        <v>50391-01013</v>
      </c>
      <c r="L269" t="str">
        <f>VLOOKUP(K269,'[13]TRACKING (update 23.4)'!$B$3:$C$103,2,FALSE)</f>
        <v>H06-HD14M</v>
      </c>
    </row>
    <row r="270" spans="1:12" hidden="1">
      <c r="A270" s="728" t="s">
        <v>1235</v>
      </c>
      <c r="B270" s="729" t="s">
        <v>1236</v>
      </c>
      <c r="C270" s="729" t="s">
        <v>1237</v>
      </c>
      <c r="D270" s="729" t="s">
        <v>1238</v>
      </c>
      <c r="E270" s="729" t="s">
        <v>1239</v>
      </c>
      <c r="F270" s="729" t="s">
        <v>1242</v>
      </c>
      <c r="G270" s="729" t="s">
        <v>1243</v>
      </c>
      <c r="H270" s="729">
        <v>52</v>
      </c>
      <c r="I270" s="729">
        <f t="shared" si="8"/>
        <v>138</v>
      </c>
      <c r="K270" t="str">
        <f t="shared" si="9"/>
        <v>50391-01013</v>
      </c>
      <c r="L270" t="str">
        <f>VLOOKUP(K270,'[13]TRACKING (update 23.4)'!$B$3:$C$103,2,FALSE)</f>
        <v>H06-HD14M</v>
      </c>
    </row>
    <row r="271" spans="1:12" hidden="1">
      <c r="A271" s="728" t="s">
        <v>1235</v>
      </c>
      <c r="B271" s="729" t="s">
        <v>1236</v>
      </c>
      <c r="C271" s="729" t="s">
        <v>1237</v>
      </c>
      <c r="D271" s="729" t="s">
        <v>1238</v>
      </c>
      <c r="E271" s="729" t="s">
        <v>1239</v>
      </c>
      <c r="F271" s="729" t="s">
        <v>1244</v>
      </c>
      <c r="G271" s="729" t="s">
        <v>1245</v>
      </c>
      <c r="H271" s="729">
        <v>45</v>
      </c>
      <c r="I271" s="729">
        <f t="shared" si="8"/>
        <v>122</v>
      </c>
      <c r="K271" t="str">
        <f t="shared" si="9"/>
        <v>50391-01013</v>
      </c>
      <c r="L271" t="str">
        <f>VLOOKUP(K271,'[13]TRACKING (update 23.4)'!$B$3:$C$103,2,FALSE)</f>
        <v>H06-HD14M</v>
      </c>
    </row>
    <row r="272" spans="1:12" hidden="1">
      <c r="A272" s="728" t="s">
        <v>1235</v>
      </c>
      <c r="B272" s="729" t="s">
        <v>1236</v>
      </c>
      <c r="C272" s="729" t="s">
        <v>1237</v>
      </c>
      <c r="D272" s="729" t="s">
        <v>1238</v>
      </c>
      <c r="E272" s="729" t="s">
        <v>1239</v>
      </c>
      <c r="F272" s="729" t="s">
        <v>1246</v>
      </c>
      <c r="G272" s="729" t="s">
        <v>1247</v>
      </c>
      <c r="H272" s="729">
        <v>27</v>
      </c>
      <c r="I272" s="729">
        <f t="shared" si="8"/>
        <v>80</v>
      </c>
      <c r="K272" t="str">
        <f t="shared" si="9"/>
        <v>50391-01013</v>
      </c>
      <c r="L272" t="str">
        <f>VLOOKUP(K272,'[13]TRACKING (update 23.4)'!$B$3:$C$103,2,FALSE)</f>
        <v>H06-HD14M</v>
      </c>
    </row>
    <row r="273" spans="1:12" hidden="1">
      <c r="A273" s="728" t="s">
        <v>1235</v>
      </c>
      <c r="B273" s="729" t="s">
        <v>1236</v>
      </c>
      <c r="C273" s="729" t="s">
        <v>1237</v>
      </c>
      <c r="D273" s="729" t="s">
        <v>1238</v>
      </c>
      <c r="E273" s="729" t="s">
        <v>1239</v>
      </c>
      <c r="F273" s="729" t="s">
        <v>1248</v>
      </c>
      <c r="G273" s="729" t="s">
        <v>1249</v>
      </c>
      <c r="H273" s="729">
        <v>8</v>
      </c>
      <c r="I273" s="729">
        <f t="shared" si="8"/>
        <v>38</v>
      </c>
      <c r="K273" t="str">
        <f t="shared" si="9"/>
        <v>50391-01013</v>
      </c>
      <c r="L273" t="str">
        <f>VLOOKUP(K273,'[13]TRACKING (update 23.4)'!$B$3:$C$103,2,FALSE)</f>
        <v>H06-HD14M</v>
      </c>
    </row>
    <row r="274" spans="1:12" hidden="1">
      <c r="A274" s="728" t="s">
        <v>1235</v>
      </c>
      <c r="B274" s="729" t="s">
        <v>1236</v>
      </c>
      <c r="C274" s="729" t="s">
        <v>1237</v>
      </c>
      <c r="D274" s="729" t="s">
        <v>705</v>
      </c>
      <c r="E274" s="729" t="s">
        <v>706</v>
      </c>
      <c r="F274" s="729" t="s">
        <v>1250</v>
      </c>
      <c r="G274" s="729" t="s">
        <v>1251</v>
      </c>
      <c r="H274" s="729">
        <v>21</v>
      </c>
      <c r="I274" s="729">
        <f t="shared" si="8"/>
        <v>68</v>
      </c>
      <c r="K274" t="str">
        <f t="shared" si="9"/>
        <v>50391-05864</v>
      </c>
      <c r="L274" t="str">
        <f>VLOOKUP(K274,'[13]TRACKING (update 23.4)'!$B$3:$C$103,2,FALSE)</f>
        <v>H06-HD14M</v>
      </c>
    </row>
    <row r="275" spans="1:12" hidden="1">
      <c r="A275" s="728" t="s">
        <v>1235</v>
      </c>
      <c r="B275" s="729" t="s">
        <v>1236</v>
      </c>
      <c r="C275" s="729" t="s">
        <v>1237</v>
      </c>
      <c r="D275" s="729" t="s">
        <v>705</v>
      </c>
      <c r="E275" s="729" t="s">
        <v>706</v>
      </c>
      <c r="F275" s="729" t="s">
        <v>1252</v>
      </c>
      <c r="G275" s="729" t="s">
        <v>1253</v>
      </c>
      <c r="H275" s="729">
        <v>51</v>
      </c>
      <c r="I275" s="729">
        <f t="shared" si="8"/>
        <v>136</v>
      </c>
      <c r="K275" t="str">
        <f t="shared" si="9"/>
        <v>50391-05864</v>
      </c>
      <c r="L275" t="str">
        <f>VLOOKUP(K275,'[13]TRACKING (update 23.4)'!$B$3:$C$103,2,FALSE)</f>
        <v>H06-HD14M</v>
      </c>
    </row>
    <row r="276" spans="1:12" hidden="1">
      <c r="A276" s="728" t="s">
        <v>1235</v>
      </c>
      <c r="B276" s="729" t="s">
        <v>1236</v>
      </c>
      <c r="C276" s="729" t="s">
        <v>1237</v>
      </c>
      <c r="D276" s="729" t="s">
        <v>705</v>
      </c>
      <c r="E276" s="729" t="s">
        <v>706</v>
      </c>
      <c r="F276" s="729" t="s">
        <v>1254</v>
      </c>
      <c r="G276" s="729" t="s">
        <v>1255</v>
      </c>
      <c r="H276" s="729">
        <v>43</v>
      </c>
      <c r="I276" s="729">
        <f t="shared" si="8"/>
        <v>116</v>
      </c>
      <c r="K276" t="str">
        <f t="shared" si="9"/>
        <v>50391-05864</v>
      </c>
      <c r="L276" t="str">
        <f>VLOOKUP(K276,'[13]TRACKING (update 23.4)'!$B$3:$C$103,2,FALSE)</f>
        <v>H06-HD14M</v>
      </c>
    </row>
    <row r="277" spans="1:12" hidden="1">
      <c r="A277" s="728" t="s">
        <v>1235</v>
      </c>
      <c r="B277" s="729" t="s">
        <v>1236</v>
      </c>
      <c r="C277" s="729" t="s">
        <v>1237</v>
      </c>
      <c r="D277" s="729" t="s">
        <v>705</v>
      </c>
      <c r="E277" s="729" t="s">
        <v>706</v>
      </c>
      <c r="F277" s="729" t="s">
        <v>1256</v>
      </c>
      <c r="G277" s="729" t="s">
        <v>1257</v>
      </c>
      <c r="H277" s="729">
        <v>27</v>
      </c>
      <c r="I277" s="729">
        <f t="shared" si="8"/>
        <v>80</v>
      </c>
      <c r="K277" t="str">
        <f t="shared" si="9"/>
        <v>50391-05864</v>
      </c>
      <c r="L277" t="str">
        <f>VLOOKUP(K277,'[13]TRACKING (update 23.4)'!$B$3:$C$103,2,FALSE)</f>
        <v>H06-HD14M</v>
      </c>
    </row>
    <row r="278" spans="1:12" hidden="1">
      <c r="A278" s="728" t="s">
        <v>1235</v>
      </c>
      <c r="B278" s="729" t="s">
        <v>1236</v>
      </c>
      <c r="C278" s="729" t="s">
        <v>1237</v>
      </c>
      <c r="D278" s="729" t="s">
        <v>705</v>
      </c>
      <c r="E278" s="729" t="s">
        <v>706</v>
      </c>
      <c r="F278" s="729" t="s">
        <v>1258</v>
      </c>
      <c r="G278" s="729" t="s">
        <v>1259</v>
      </c>
      <c r="H278" s="729">
        <v>8</v>
      </c>
      <c r="I278" s="729">
        <f t="shared" si="8"/>
        <v>38</v>
      </c>
      <c r="K278" t="str">
        <f t="shared" si="9"/>
        <v>50391-05864</v>
      </c>
      <c r="L278" t="str">
        <f>VLOOKUP(K278,'[13]TRACKING (update 23.4)'!$B$3:$C$103,2,FALSE)</f>
        <v>H06-HD14M</v>
      </c>
    </row>
    <row r="279" spans="1:12" hidden="1">
      <c r="A279" s="728" t="s">
        <v>1260</v>
      </c>
      <c r="B279" s="729" t="s">
        <v>1261</v>
      </c>
      <c r="C279" s="729" t="s">
        <v>1262</v>
      </c>
      <c r="D279" s="729" t="s">
        <v>749</v>
      </c>
      <c r="E279" s="729" t="s">
        <v>750</v>
      </c>
      <c r="F279" s="729" t="s">
        <v>1263</v>
      </c>
      <c r="G279" s="729" t="s">
        <v>1264</v>
      </c>
      <c r="H279" s="729">
        <v>14</v>
      </c>
      <c r="I279" s="729">
        <f t="shared" si="8"/>
        <v>52</v>
      </c>
      <c r="K279" t="str">
        <f t="shared" si="9"/>
        <v>50423-06327</v>
      </c>
      <c r="L279" t="str">
        <f>VLOOKUP(K279,'[13]TRACKING (update 23.4)'!$B$3:$C$103,2,FALSE)</f>
        <v>H06-JK06W</v>
      </c>
    </row>
    <row r="280" spans="1:12" hidden="1">
      <c r="A280" s="728" t="s">
        <v>1260</v>
      </c>
      <c r="B280" s="729" t="s">
        <v>1261</v>
      </c>
      <c r="C280" s="729" t="s">
        <v>1262</v>
      </c>
      <c r="D280" s="729" t="s">
        <v>749</v>
      </c>
      <c r="E280" s="729" t="s">
        <v>750</v>
      </c>
      <c r="F280" s="729" t="s">
        <v>1265</v>
      </c>
      <c r="G280" s="729" t="s">
        <v>1266</v>
      </c>
      <c r="H280" s="729">
        <v>43</v>
      </c>
      <c r="I280" s="729">
        <f t="shared" si="8"/>
        <v>116</v>
      </c>
      <c r="K280" t="str">
        <f t="shared" si="9"/>
        <v>50423-06327</v>
      </c>
      <c r="L280" t="str">
        <f>VLOOKUP(K280,'[13]TRACKING (update 23.4)'!$B$3:$C$103,2,FALSE)</f>
        <v>H06-JK06W</v>
      </c>
    </row>
    <row r="281" spans="1:12" hidden="1">
      <c r="A281" s="728" t="s">
        <v>1260</v>
      </c>
      <c r="B281" s="729" t="s">
        <v>1261</v>
      </c>
      <c r="C281" s="729" t="s">
        <v>1262</v>
      </c>
      <c r="D281" s="729" t="s">
        <v>749</v>
      </c>
      <c r="E281" s="729" t="s">
        <v>750</v>
      </c>
      <c r="F281" s="729" t="s">
        <v>1267</v>
      </c>
      <c r="G281" s="729" t="s">
        <v>1268</v>
      </c>
      <c r="H281" s="729">
        <v>45</v>
      </c>
      <c r="I281" s="729">
        <f t="shared" si="8"/>
        <v>122</v>
      </c>
      <c r="K281" t="str">
        <f t="shared" si="9"/>
        <v>50423-06327</v>
      </c>
      <c r="L281" t="str">
        <f>VLOOKUP(K281,'[13]TRACKING (update 23.4)'!$B$3:$C$103,2,FALSE)</f>
        <v>H06-JK06W</v>
      </c>
    </row>
    <row r="282" spans="1:12" hidden="1">
      <c r="A282" s="728" t="s">
        <v>1260</v>
      </c>
      <c r="B282" s="729" t="s">
        <v>1261</v>
      </c>
      <c r="C282" s="729" t="s">
        <v>1262</v>
      </c>
      <c r="D282" s="729" t="s">
        <v>749</v>
      </c>
      <c r="E282" s="729" t="s">
        <v>750</v>
      </c>
      <c r="F282" s="729" t="s">
        <v>1269</v>
      </c>
      <c r="G282" s="729" t="s">
        <v>1270</v>
      </c>
      <c r="H282" s="729">
        <v>33</v>
      </c>
      <c r="I282" s="729">
        <f t="shared" si="8"/>
        <v>96</v>
      </c>
      <c r="K282" t="str">
        <f t="shared" si="9"/>
        <v>50423-06327</v>
      </c>
      <c r="L282" t="str">
        <f>VLOOKUP(K282,'[13]TRACKING (update 23.4)'!$B$3:$C$103,2,FALSE)</f>
        <v>H06-JK06W</v>
      </c>
    </row>
    <row r="283" spans="1:12" hidden="1">
      <c r="A283" s="728" t="s">
        <v>1260</v>
      </c>
      <c r="B283" s="729" t="s">
        <v>1261</v>
      </c>
      <c r="C283" s="729" t="s">
        <v>1262</v>
      </c>
      <c r="D283" s="729" t="s">
        <v>749</v>
      </c>
      <c r="E283" s="729" t="s">
        <v>750</v>
      </c>
      <c r="F283" s="729" t="s">
        <v>1271</v>
      </c>
      <c r="G283" s="729" t="s">
        <v>1272</v>
      </c>
      <c r="H283" s="729">
        <v>15</v>
      </c>
      <c r="I283" s="729">
        <f t="shared" si="8"/>
        <v>54</v>
      </c>
      <c r="K283" t="str">
        <f t="shared" si="9"/>
        <v>50423-06327</v>
      </c>
      <c r="L283" t="str">
        <f>VLOOKUP(K283,'[13]TRACKING (update 23.4)'!$B$3:$C$103,2,FALSE)</f>
        <v>H06-JK06W</v>
      </c>
    </row>
    <row r="284" spans="1:12" hidden="1">
      <c r="A284" s="728" t="s">
        <v>1273</v>
      </c>
      <c r="B284" s="729" t="s">
        <v>1274</v>
      </c>
      <c r="C284" s="729" t="s">
        <v>1275</v>
      </c>
      <c r="D284" s="729" t="s">
        <v>610</v>
      </c>
      <c r="E284" s="729" t="s">
        <v>611</v>
      </c>
      <c r="F284" s="729" t="s">
        <v>1276</v>
      </c>
      <c r="G284" s="729" t="s">
        <v>1277</v>
      </c>
      <c r="H284" s="729">
        <v>21</v>
      </c>
      <c r="I284" s="729">
        <f t="shared" si="8"/>
        <v>68</v>
      </c>
      <c r="K284" t="str">
        <f t="shared" si="9"/>
        <v>50284-06210</v>
      </c>
      <c r="L284" t="str">
        <f>VLOOKUP(K284,'[13]TRACKING (update 23.4)'!$B$3:$C$103,2,FALSE)</f>
        <v>H06-LS14M</v>
      </c>
    </row>
    <row r="285" spans="1:12" hidden="1">
      <c r="A285" s="728" t="s">
        <v>1273</v>
      </c>
      <c r="B285" s="729" t="s">
        <v>1274</v>
      </c>
      <c r="C285" s="729" t="s">
        <v>1275</v>
      </c>
      <c r="D285" s="729" t="s">
        <v>610</v>
      </c>
      <c r="E285" s="729" t="s">
        <v>611</v>
      </c>
      <c r="F285" s="729" t="s">
        <v>1278</v>
      </c>
      <c r="G285" s="729" t="s">
        <v>1279</v>
      </c>
      <c r="H285" s="729">
        <v>45</v>
      </c>
      <c r="I285" s="729">
        <f t="shared" si="8"/>
        <v>122</v>
      </c>
      <c r="K285" t="str">
        <f t="shared" si="9"/>
        <v>50284-06210</v>
      </c>
      <c r="L285" t="str">
        <f>VLOOKUP(K285,'[13]TRACKING (update 23.4)'!$B$3:$C$103,2,FALSE)</f>
        <v>H06-LS14M</v>
      </c>
    </row>
    <row r="286" spans="1:12" hidden="1">
      <c r="A286" s="728" t="s">
        <v>1273</v>
      </c>
      <c r="B286" s="729" t="s">
        <v>1274</v>
      </c>
      <c r="C286" s="729" t="s">
        <v>1275</v>
      </c>
      <c r="D286" s="729" t="s">
        <v>610</v>
      </c>
      <c r="E286" s="729" t="s">
        <v>611</v>
      </c>
      <c r="F286" s="729" t="s">
        <v>1280</v>
      </c>
      <c r="G286" s="729" t="s">
        <v>1281</v>
      </c>
      <c r="H286" s="729">
        <v>41</v>
      </c>
      <c r="I286" s="729">
        <f t="shared" si="8"/>
        <v>112</v>
      </c>
      <c r="K286" t="str">
        <f t="shared" si="9"/>
        <v>50284-06210</v>
      </c>
      <c r="L286" t="str">
        <f>VLOOKUP(K286,'[13]TRACKING (update 23.4)'!$B$3:$C$103,2,FALSE)</f>
        <v>H06-LS14M</v>
      </c>
    </row>
    <row r="287" spans="1:12" hidden="1">
      <c r="A287" s="728" t="s">
        <v>1273</v>
      </c>
      <c r="B287" s="729" t="s">
        <v>1274</v>
      </c>
      <c r="C287" s="729" t="s">
        <v>1275</v>
      </c>
      <c r="D287" s="729" t="s">
        <v>610</v>
      </c>
      <c r="E287" s="729" t="s">
        <v>611</v>
      </c>
      <c r="F287" s="729" t="s">
        <v>1282</v>
      </c>
      <c r="G287" s="729" t="s">
        <v>1283</v>
      </c>
      <c r="H287" s="729">
        <v>41</v>
      </c>
      <c r="I287" s="729">
        <f t="shared" si="8"/>
        <v>112</v>
      </c>
      <c r="K287" t="str">
        <f t="shared" si="9"/>
        <v>50284-06210</v>
      </c>
      <c r="L287" t="str">
        <f>VLOOKUP(K287,'[13]TRACKING (update 23.4)'!$B$3:$C$103,2,FALSE)</f>
        <v>H06-LS14M</v>
      </c>
    </row>
    <row r="288" spans="1:12" hidden="1">
      <c r="A288" s="728" t="s">
        <v>1273</v>
      </c>
      <c r="B288" s="729" t="s">
        <v>1274</v>
      </c>
      <c r="C288" s="729" t="s">
        <v>1275</v>
      </c>
      <c r="D288" s="729" t="s">
        <v>610</v>
      </c>
      <c r="E288" s="729" t="s">
        <v>611</v>
      </c>
      <c r="F288" s="729" t="s">
        <v>1284</v>
      </c>
      <c r="G288" s="729" t="s">
        <v>1285</v>
      </c>
      <c r="H288" s="729">
        <v>26</v>
      </c>
      <c r="I288" s="729">
        <f t="shared" si="8"/>
        <v>78</v>
      </c>
      <c r="K288" t="str">
        <f t="shared" si="9"/>
        <v>50284-06210</v>
      </c>
      <c r="L288" t="str">
        <f>VLOOKUP(K288,'[13]TRACKING (update 23.4)'!$B$3:$C$103,2,FALSE)</f>
        <v>H06-LS14M</v>
      </c>
    </row>
    <row r="289" spans="1:12" hidden="1">
      <c r="A289" s="728" t="s">
        <v>1286</v>
      </c>
      <c r="B289" s="729" t="s">
        <v>1287</v>
      </c>
      <c r="C289" s="729" t="s">
        <v>1288</v>
      </c>
      <c r="D289" s="729" t="s">
        <v>598</v>
      </c>
      <c r="E289" s="729" t="s">
        <v>599</v>
      </c>
      <c r="F289" s="729" t="s">
        <v>1289</v>
      </c>
      <c r="G289" s="729" t="s">
        <v>1290</v>
      </c>
      <c r="H289" s="729">
        <v>18</v>
      </c>
      <c r="I289" s="729">
        <f t="shared" si="8"/>
        <v>60</v>
      </c>
      <c r="K289" t="str">
        <f t="shared" si="9"/>
        <v>50313-01149</v>
      </c>
      <c r="L289" t="str">
        <f>VLOOKUP(K289,'[13]TRACKING (update 23.4)'!$B$3:$C$103,2,FALSE)</f>
        <v>H06-LS05W</v>
      </c>
    </row>
    <row r="290" spans="1:12" hidden="1">
      <c r="A290" s="728" t="s">
        <v>1286</v>
      </c>
      <c r="B290" s="729" t="s">
        <v>1287</v>
      </c>
      <c r="C290" s="729" t="s">
        <v>1288</v>
      </c>
      <c r="D290" s="729" t="s">
        <v>598</v>
      </c>
      <c r="E290" s="729" t="s">
        <v>599</v>
      </c>
      <c r="F290" s="729" t="s">
        <v>1291</v>
      </c>
      <c r="G290" s="729" t="s">
        <v>1292</v>
      </c>
      <c r="H290" s="729">
        <v>50</v>
      </c>
      <c r="I290" s="729">
        <f t="shared" si="8"/>
        <v>134</v>
      </c>
      <c r="K290" t="str">
        <f t="shared" si="9"/>
        <v>50313-01149</v>
      </c>
      <c r="L290" t="str">
        <f>VLOOKUP(K290,'[13]TRACKING (update 23.4)'!$B$3:$C$103,2,FALSE)</f>
        <v>H06-LS05W</v>
      </c>
    </row>
    <row r="291" spans="1:12" hidden="1">
      <c r="A291" s="728" t="s">
        <v>1286</v>
      </c>
      <c r="B291" s="729" t="s">
        <v>1287</v>
      </c>
      <c r="C291" s="729" t="s">
        <v>1288</v>
      </c>
      <c r="D291" s="729" t="s">
        <v>598</v>
      </c>
      <c r="E291" s="729" t="s">
        <v>599</v>
      </c>
      <c r="F291" s="729" t="s">
        <v>1293</v>
      </c>
      <c r="G291" s="729" t="s">
        <v>1294</v>
      </c>
      <c r="H291" s="729">
        <v>48</v>
      </c>
      <c r="I291" s="729">
        <f t="shared" si="8"/>
        <v>130</v>
      </c>
      <c r="K291" t="str">
        <f t="shared" si="9"/>
        <v>50313-01149</v>
      </c>
      <c r="L291" t="str">
        <f>VLOOKUP(K291,'[13]TRACKING (update 23.4)'!$B$3:$C$103,2,FALSE)</f>
        <v>H06-LS05W</v>
      </c>
    </row>
    <row r="292" spans="1:12" hidden="1">
      <c r="A292" s="728" t="s">
        <v>1286</v>
      </c>
      <c r="B292" s="729" t="s">
        <v>1287</v>
      </c>
      <c r="C292" s="729" t="s">
        <v>1288</v>
      </c>
      <c r="D292" s="729" t="s">
        <v>598</v>
      </c>
      <c r="E292" s="729" t="s">
        <v>599</v>
      </c>
      <c r="F292" s="729" t="s">
        <v>1295</v>
      </c>
      <c r="G292" s="729" t="s">
        <v>1296</v>
      </c>
      <c r="H292" s="729">
        <v>36</v>
      </c>
      <c r="I292" s="729">
        <f t="shared" si="8"/>
        <v>102</v>
      </c>
      <c r="K292" t="str">
        <f t="shared" si="9"/>
        <v>50313-01149</v>
      </c>
      <c r="L292" t="str">
        <f>VLOOKUP(K292,'[13]TRACKING (update 23.4)'!$B$3:$C$103,2,FALSE)</f>
        <v>H06-LS05W</v>
      </c>
    </row>
    <row r="293" spans="1:12" hidden="1">
      <c r="A293" s="728" t="s">
        <v>1286</v>
      </c>
      <c r="B293" s="729" t="s">
        <v>1287</v>
      </c>
      <c r="C293" s="729" t="s">
        <v>1288</v>
      </c>
      <c r="D293" s="729" t="s">
        <v>598</v>
      </c>
      <c r="E293" s="729" t="s">
        <v>599</v>
      </c>
      <c r="F293" s="729" t="s">
        <v>1297</v>
      </c>
      <c r="G293" s="729" t="s">
        <v>1298</v>
      </c>
      <c r="H293" s="729">
        <v>18</v>
      </c>
      <c r="I293" s="729">
        <f t="shared" si="8"/>
        <v>60</v>
      </c>
      <c r="K293" t="str">
        <f t="shared" si="9"/>
        <v>50313-01149</v>
      </c>
      <c r="L293" t="str">
        <f>VLOOKUP(K293,'[13]TRACKING (update 23.4)'!$B$3:$C$103,2,FALSE)</f>
        <v>H06-LS05W</v>
      </c>
    </row>
    <row r="294" spans="1:12" hidden="1">
      <c r="A294" s="728" t="s">
        <v>1286</v>
      </c>
      <c r="B294" s="729" t="s">
        <v>1287</v>
      </c>
      <c r="C294" s="729" t="s">
        <v>1288</v>
      </c>
      <c r="D294" s="729" t="s">
        <v>749</v>
      </c>
      <c r="E294" s="729" t="s">
        <v>750</v>
      </c>
      <c r="F294" s="729" t="s">
        <v>1299</v>
      </c>
      <c r="G294" s="729" t="s">
        <v>1300</v>
      </c>
      <c r="H294" s="729">
        <v>13</v>
      </c>
      <c r="I294" s="729">
        <f t="shared" si="8"/>
        <v>50</v>
      </c>
      <c r="K294" t="str">
        <f t="shared" si="9"/>
        <v>50313-06327</v>
      </c>
      <c r="L294" t="str">
        <f>VLOOKUP(K294,'[13]TRACKING (update 23.4)'!$B$3:$C$103,2,FALSE)</f>
        <v>H06-LS05W</v>
      </c>
    </row>
    <row r="295" spans="1:12" hidden="1">
      <c r="A295" s="728" t="s">
        <v>1286</v>
      </c>
      <c r="B295" s="729" t="s">
        <v>1287</v>
      </c>
      <c r="C295" s="729" t="s">
        <v>1288</v>
      </c>
      <c r="D295" s="729" t="s">
        <v>749</v>
      </c>
      <c r="E295" s="729" t="s">
        <v>750</v>
      </c>
      <c r="F295" s="729" t="s">
        <v>1301</v>
      </c>
      <c r="G295" s="729" t="s">
        <v>1302</v>
      </c>
      <c r="H295" s="729">
        <v>43</v>
      </c>
      <c r="I295" s="729">
        <f t="shared" si="8"/>
        <v>116</v>
      </c>
      <c r="K295" t="str">
        <f t="shared" si="9"/>
        <v>50313-06327</v>
      </c>
      <c r="L295" t="str">
        <f>VLOOKUP(K295,'[13]TRACKING (update 23.4)'!$B$3:$C$103,2,FALSE)</f>
        <v>H06-LS05W</v>
      </c>
    </row>
    <row r="296" spans="1:12" hidden="1">
      <c r="A296" s="728" t="s">
        <v>1286</v>
      </c>
      <c r="B296" s="729" t="s">
        <v>1287</v>
      </c>
      <c r="C296" s="729" t="s">
        <v>1288</v>
      </c>
      <c r="D296" s="729" t="s">
        <v>749</v>
      </c>
      <c r="E296" s="729" t="s">
        <v>750</v>
      </c>
      <c r="F296" s="729" t="s">
        <v>1303</v>
      </c>
      <c r="G296" s="729" t="s">
        <v>1304</v>
      </c>
      <c r="H296" s="729">
        <v>47</v>
      </c>
      <c r="I296" s="729">
        <f t="shared" si="8"/>
        <v>128</v>
      </c>
      <c r="K296" t="str">
        <f t="shared" si="9"/>
        <v>50313-06327</v>
      </c>
      <c r="L296" t="str">
        <f>VLOOKUP(K296,'[13]TRACKING (update 23.4)'!$B$3:$C$103,2,FALSE)</f>
        <v>H06-LS05W</v>
      </c>
    </row>
    <row r="297" spans="1:12" hidden="1">
      <c r="A297" s="728" t="s">
        <v>1286</v>
      </c>
      <c r="B297" s="729" t="s">
        <v>1287</v>
      </c>
      <c r="C297" s="729" t="s">
        <v>1288</v>
      </c>
      <c r="D297" s="729" t="s">
        <v>749</v>
      </c>
      <c r="E297" s="729" t="s">
        <v>750</v>
      </c>
      <c r="F297" s="729" t="s">
        <v>1305</v>
      </c>
      <c r="G297" s="729" t="s">
        <v>1306</v>
      </c>
      <c r="H297" s="729">
        <v>36</v>
      </c>
      <c r="I297" s="729">
        <f t="shared" si="8"/>
        <v>102</v>
      </c>
      <c r="K297" t="str">
        <f t="shared" si="9"/>
        <v>50313-06327</v>
      </c>
      <c r="L297" t="str">
        <f>VLOOKUP(K297,'[13]TRACKING (update 23.4)'!$B$3:$C$103,2,FALSE)</f>
        <v>H06-LS05W</v>
      </c>
    </row>
    <row r="298" spans="1:12" hidden="1">
      <c r="A298" s="728" t="s">
        <v>1286</v>
      </c>
      <c r="B298" s="729" t="s">
        <v>1287</v>
      </c>
      <c r="C298" s="729" t="s">
        <v>1288</v>
      </c>
      <c r="D298" s="729" t="s">
        <v>749</v>
      </c>
      <c r="E298" s="729" t="s">
        <v>750</v>
      </c>
      <c r="F298" s="729" t="s">
        <v>1307</v>
      </c>
      <c r="G298" s="729" t="s">
        <v>1308</v>
      </c>
      <c r="H298" s="729">
        <v>11</v>
      </c>
      <c r="I298" s="729">
        <f t="shared" si="8"/>
        <v>46</v>
      </c>
      <c r="K298" t="str">
        <f t="shared" si="9"/>
        <v>50313-06327</v>
      </c>
      <c r="L298" t="str">
        <f>VLOOKUP(K298,'[13]TRACKING (update 23.4)'!$B$3:$C$103,2,FALSE)</f>
        <v>H06-LS05W</v>
      </c>
    </row>
    <row r="299" spans="1:12" hidden="1">
      <c r="A299" s="728" t="s">
        <v>1309</v>
      </c>
      <c r="B299" s="729" t="s">
        <v>1310</v>
      </c>
      <c r="C299" s="729" t="s">
        <v>1311</v>
      </c>
      <c r="D299" s="729" t="s">
        <v>1312</v>
      </c>
      <c r="E299" s="729" t="s">
        <v>1313</v>
      </c>
      <c r="F299" s="729" t="s">
        <v>1314</v>
      </c>
      <c r="G299" s="729" t="s">
        <v>1315</v>
      </c>
      <c r="H299" s="729">
        <v>18</v>
      </c>
      <c r="I299" s="729">
        <f t="shared" si="8"/>
        <v>60</v>
      </c>
      <c r="K299" t="str">
        <f t="shared" si="9"/>
        <v>50279-01588</v>
      </c>
      <c r="L299" t="str">
        <f>VLOOKUP(K299,'[13]TRACKING (update 23.4)'!$B$3:$C$103,2,FALSE)</f>
        <v>H06-ST29M</v>
      </c>
    </row>
    <row r="300" spans="1:12" hidden="1">
      <c r="A300" s="728" t="s">
        <v>1309</v>
      </c>
      <c r="B300" s="729" t="s">
        <v>1310</v>
      </c>
      <c r="C300" s="729" t="s">
        <v>1311</v>
      </c>
      <c r="D300" s="729" t="s">
        <v>1312</v>
      </c>
      <c r="E300" s="729" t="s">
        <v>1313</v>
      </c>
      <c r="F300" s="729" t="s">
        <v>1316</v>
      </c>
      <c r="G300" s="729" t="s">
        <v>1317</v>
      </c>
      <c r="H300" s="729">
        <v>41</v>
      </c>
      <c r="I300" s="729">
        <f t="shared" si="8"/>
        <v>112</v>
      </c>
      <c r="K300" t="str">
        <f t="shared" si="9"/>
        <v>50279-01588</v>
      </c>
      <c r="L300" t="str">
        <f>VLOOKUP(K300,'[13]TRACKING (update 23.4)'!$B$3:$C$103,2,FALSE)</f>
        <v>H06-ST29M</v>
      </c>
    </row>
    <row r="301" spans="1:12" hidden="1">
      <c r="A301" s="728" t="s">
        <v>1309</v>
      </c>
      <c r="B301" s="729" t="s">
        <v>1310</v>
      </c>
      <c r="C301" s="729" t="s">
        <v>1311</v>
      </c>
      <c r="D301" s="729" t="s">
        <v>1312</v>
      </c>
      <c r="E301" s="729" t="s">
        <v>1313</v>
      </c>
      <c r="F301" s="729" t="s">
        <v>1318</v>
      </c>
      <c r="G301" s="729" t="s">
        <v>1319</v>
      </c>
      <c r="H301" s="729">
        <v>39</v>
      </c>
      <c r="I301" s="729">
        <f t="shared" si="8"/>
        <v>108</v>
      </c>
      <c r="K301" t="str">
        <f t="shared" si="9"/>
        <v>50279-01588</v>
      </c>
      <c r="L301" t="str">
        <f>VLOOKUP(K301,'[13]TRACKING (update 23.4)'!$B$3:$C$103,2,FALSE)</f>
        <v>H06-ST29M</v>
      </c>
    </row>
    <row r="302" spans="1:12" hidden="1">
      <c r="A302" s="728" t="s">
        <v>1309</v>
      </c>
      <c r="B302" s="729" t="s">
        <v>1310</v>
      </c>
      <c r="C302" s="729" t="s">
        <v>1311</v>
      </c>
      <c r="D302" s="729" t="s">
        <v>1312</v>
      </c>
      <c r="E302" s="729" t="s">
        <v>1313</v>
      </c>
      <c r="F302" s="729" t="s">
        <v>1320</v>
      </c>
      <c r="G302" s="729" t="s">
        <v>1321</v>
      </c>
      <c r="H302" s="729">
        <v>33</v>
      </c>
      <c r="I302" s="729">
        <f t="shared" si="8"/>
        <v>96</v>
      </c>
      <c r="K302" t="str">
        <f t="shared" si="9"/>
        <v>50279-01588</v>
      </c>
      <c r="L302" t="str">
        <f>VLOOKUP(K302,'[13]TRACKING (update 23.4)'!$B$3:$C$103,2,FALSE)</f>
        <v>H06-ST29M</v>
      </c>
    </row>
    <row r="303" spans="1:12" hidden="1">
      <c r="A303" s="728" t="s">
        <v>1309</v>
      </c>
      <c r="B303" s="729" t="s">
        <v>1310</v>
      </c>
      <c r="C303" s="729" t="s">
        <v>1311</v>
      </c>
      <c r="D303" s="729" t="s">
        <v>1312</v>
      </c>
      <c r="E303" s="729" t="s">
        <v>1313</v>
      </c>
      <c r="F303" s="729" t="s">
        <v>1322</v>
      </c>
      <c r="G303" s="729" t="s">
        <v>1323</v>
      </c>
      <c r="H303" s="729">
        <v>19</v>
      </c>
      <c r="I303" s="729">
        <f t="shared" si="8"/>
        <v>64</v>
      </c>
      <c r="K303" t="str">
        <f t="shared" si="9"/>
        <v>50279-01588</v>
      </c>
      <c r="L303" t="str">
        <f>VLOOKUP(K303,'[13]TRACKING (update 23.4)'!$B$3:$C$103,2,FALSE)</f>
        <v>H06-ST29M</v>
      </c>
    </row>
    <row r="304" spans="1:12" hidden="1">
      <c r="A304" s="728" t="s">
        <v>1309</v>
      </c>
      <c r="B304" s="729" t="s">
        <v>1310</v>
      </c>
      <c r="C304" s="729" t="s">
        <v>1311</v>
      </c>
      <c r="D304" s="729" t="s">
        <v>622</v>
      </c>
      <c r="E304" s="729" t="s">
        <v>623</v>
      </c>
      <c r="F304" s="729" t="s">
        <v>1324</v>
      </c>
      <c r="G304" s="729" t="s">
        <v>1325</v>
      </c>
      <c r="H304" s="729">
        <v>26</v>
      </c>
      <c r="I304" s="729">
        <f t="shared" si="8"/>
        <v>78</v>
      </c>
      <c r="K304" t="str">
        <f t="shared" si="9"/>
        <v>50279-06363</v>
      </c>
      <c r="L304" t="str">
        <f>VLOOKUP(K304,'[13]TRACKING (update 23.4)'!$B$3:$C$103,2,FALSE)</f>
        <v>H06-ST29M</v>
      </c>
    </row>
    <row r="305" spans="1:12" hidden="1">
      <c r="A305" s="728" t="s">
        <v>1309</v>
      </c>
      <c r="B305" s="729" t="s">
        <v>1310</v>
      </c>
      <c r="C305" s="729" t="s">
        <v>1311</v>
      </c>
      <c r="D305" s="729" t="s">
        <v>622</v>
      </c>
      <c r="E305" s="729" t="s">
        <v>623</v>
      </c>
      <c r="F305" s="729" t="s">
        <v>1326</v>
      </c>
      <c r="G305" s="729" t="s">
        <v>1327</v>
      </c>
      <c r="H305" s="729">
        <v>64</v>
      </c>
      <c r="I305" s="729">
        <f t="shared" si="8"/>
        <v>164</v>
      </c>
      <c r="K305" t="str">
        <f t="shared" si="9"/>
        <v>50279-06363</v>
      </c>
      <c r="L305" t="str">
        <f>VLOOKUP(K305,'[13]TRACKING (update 23.4)'!$B$3:$C$103,2,FALSE)</f>
        <v>H06-ST29M</v>
      </c>
    </row>
    <row r="306" spans="1:12" hidden="1">
      <c r="A306" s="728" t="s">
        <v>1309</v>
      </c>
      <c r="B306" s="729" t="s">
        <v>1310</v>
      </c>
      <c r="C306" s="729" t="s">
        <v>1311</v>
      </c>
      <c r="D306" s="729" t="s">
        <v>622</v>
      </c>
      <c r="E306" s="729" t="s">
        <v>623</v>
      </c>
      <c r="F306" s="729" t="s">
        <v>1328</v>
      </c>
      <c r="G306" s="729" t="s">
        <v>1329</v>
      </c>
      <c r="H306" s="729">
        <v>64</v>
      </c>
      <c r="I306" s="729">
        <f t="shared" si="8"/>
        <v>164</v>
      </c>
      <c r="K306" t="str">
        <f t="shared" si="9"/>
        <v>50279-06363</v>
      </c>
      <c r="L306" t="str">
        <f>VLOOKUP(K306,'[13]TRACKING (update 23.4)'!$B$3:$C$103,2,FALSE)</f>
        <v>H06-ST29M</v>
      </c>
    </row>
    <row r="307" spans="1:12" hidden="1">
      <c r="A307" s="728" t="s">
        <v>1309</v>
      </c>
      <c r="B307" s="729" t="s">
        <v>1310</v>
      </c>
      <c r="C307" s="729" t="s">
        <v>1311</v>
      </c>
      <c r="D307" s="729" t="s">
        <v>622</v>
      </c>
      <c r="E307" s="729" t="s">
        <v>623</v>
      </c>
      <c r="F307" s="729" t="s">
        <v>1330</v>
      </c>
      <c r="G307" s="729" t="s">
        <v>1331</v>
      </c>
      <c r="H307" s="729">
        <v>45</v>
      </c>
      <c r="I307" s="729">
        <f t="shared" si="8"/>
        <v>122</v>
      </c>
      <c r="K307" t="str">
        <f t="shared" si="9"/>
        <v>50279-06363</v>
      </c>
      <c r="L307" t="str">
        <f>VLOOKUP(K307,'[13]TRACKING (update 23.4)'!$B$3:$C$103,2,FALSE)</f>
        <v>H06-ST29M</v>
      </c>
    </row>
    <row r="308" spans="1:12" hidden="1">
      <c r="A308" s="728" t="s">
        <v>1309</v>
      </c>
      <c r="B308" s="729" t="s">
        <v>1310</v>
      </c>
      <c r="C308" s="729" t="s">
        <v>1311</v>
      </c>
      <c r="D308" s="729" t="s">
        <v>622</v>
      </c>
      <c r="E308" s="729" t="s">
        <v>623</v>
      </c>
      <c r="F308" s="729" t="s">
        <v>1332</v>
      </c>
      <c r="G308" s="729" t="s">
        <v>1333</v>
      </c>
      <c r="H308" s="729">
        <v>20</v>
      </c>
      <c r="I308" s="729">
        <f t="shared" si="8"/>
        <v>66</v>
      </c>
      <c r="K308" t="str">
        <f t="shared" si="9"/>
        <v>50279-06363</v>
      </c>
      <c r="L308" t="str">
        <f>VLOOKUP(K308,'[13]TRACKING (update 23.4)'!$B$3:$C$103,2,FALSE)</f>
        <v>H06-ST29M</v>
      </c>
    </row>
    <row r="309" spans="1:12" hidden="1">
      <c r="A309" s="728" t="s">
        <v>1334</v>
      </c>
      <c r="B309" s="729" t="s">
        <v>1335</v>
      </c>
      <c r="C309" s="729" t="s">
        <v>1336</v>
      </c>
      <c r="D309" s="729" t="s">
        <v>693</v>
      </c>
      <c r="E309" s="729" t="s">
        <v>694</v>
      </c>
      <c r="F309" s="729" t="s">
        <v>1337</v>
      </c>
      <c r="G309" s="729" t="s">
        <v>1338</v>
      </c>
      <c r="H309" s="729">
        <v>21</v>
      </c>
      <c r="I309" s="729">
        <f t="shared" si="8"/>
        <v>68</v>
      </c>
      <c r="K309" t="str">
        <f t="shared" si="9"/>
        <v>50384-00001</v>
      </c>
      <c r="L309" t="str">
        <f>VLOOKUP(K309,'[13]TRACKING (update 23.4)'!$B$3:$C$103,2,FALSE)</f>
        <v>H06-LS12M</v>
      </c>
    </row>
    <row r="310" spans="1:12" hidden="1">
      <c r="A310" s="728" t="s">
        <v>1334</v>
      </c>
      <c r="B310" s="729" t="s">
        <v>1335</v>
      </c>
      <c r="C310" s="729" t="s">
        <v>1336</v>
      </c>
      <c r="D310" s="729" t="s">
        <v>693</v>
      </c>
      <c r="E310" s="729" t="s">
        <v>694</v>
      </c>
      <c r="F310" s="729" t="s">
        <v>1339</v>
      </c>
      <c r="G310" s="729" t="s">
        <v>1340</v>
      </c>
      <c r="H310" s="729">
        <v>58</v>
      </c>
      <c r="I310" s="729">
        <f t="shared" si="8"/>
        <v>152</v>
      </c>
      <c r="K310" t="str">
        <f t="shared" si="9"/>
        <v>50384-00001</v>
      </c>
      <c r="L310" t="str">
        <f>VLOOKUP(K310,'[13]TRACKING (update 23.4)'!$B$3:$C$103,2,FALSE)</f>
        <v>H06-LS12M</v>
      </c>
    </row>
    <row r="311" spans="1:12" hidden="1">
      <c r="A311" s="728" t="s">
        <v>1334</v>
      </c>
      <c r="B311" s="729" t="s">
        <v>1335</v>
      </c>
      <c r="C311" s="729" t="s">
        <v>1336</v>
      </c>
      <c r="D311" s="729" t="s">
        <v>693</v>
      </c>
      <c r="E311" s="729" t="s">
        <v>694</v>
      </c>
      <c r="F311" s="729" t="s">
        <v>1341</v>
      </c>
      <c r="G311" s="729" t="s">
        <v>1342</v>
      </c>
      <c r="H311" s="729">
        <v>56</v>
      </c>
      <c r="I311" s="729">
        <f t="shared" si="8"/>
        <v>146</v>
      </c>
      <c r="K311" t="str">
        <f t="shared" si="9"/>
        <v>50384-00001</v>
      </c>
      <c r="L311" t="str">
        <f>VLOOKUP(K311,'[13]TRACKING (update 23.4)'!$B$3:$C$103,2,FALSE)</f>
        <v>H06-LS12M</v>
      </c>
    </row>
    <row r="312" spans="1:12" hidden="1">
      <c r="A312" s="728" t="s">
        <v>1334</v>
      </c>
      <c r="B312" s="729" t="s">
        <v>1335</v>
      </c>
      <c r="C312" s="729" t="s">
        <v>1336</v>
      </c>
      <c r="D312" s="729" t="s">
        <v>693</v>
      </c>
      <c r="E312" s="729" t="s">
        <v>694</v>
      </c>
      <c r="F312" s="729" t="s">
        <v>1343</v>
      </c>
      <c r="G312" s="729" t="s">
        <v>1344</v>
      </c>
      <c r="H312" s="729">
        <v>42</v>
      </c>
      <c r="I312" s="729">
        <f t="shared" si="8"/>
        <v>114</v>
      </c>
      <c r="K312" t="str">
        <f t="shared" si="9"/>
        <v>50384-00001</v>
      </c>
      <c r="L312" t="str">
        <f>VLOOKUP(K312,'[13]TRACKING (update 23.4)'!$B$3:$C$103,2,FALSE)</f>
        <v>H06-LS12M</v>
      </c>
    </row>
    <row r="313" spans="1:12" hidden="1">
      <c r="A313" s="728" t="s">
        <v>1334</v>
      </c>
      <c r="B313" s="729" t="s">
        <v>1335</v>
      </c>
      <c r="C313" s="729" t="s">
        <v>1336</v>
      </c>
      <c r="D313" s="729" t="s">
        <v>693</v>
      </c>
      <c r="E313" s="729" t="s">
        <v>694</v>
      </c>
      <c r="F313" s="729" t="s">
        <v>1345</v>
      </c>
      <c r="G313" s="729" t="s">
        <v>1346</v>
      </c>
      <c r="H313" s="729">
        <v>19</v>
      </c>
      <c r="I313" s="729">
        <f t="shared" si="8"/>
        <v>64</v>
      </c>
      <c r="K313" t="str">
        <f t="shared" si="9"/>
        <v>50384-00001</v>
      </c>
      <c r="L313" t="str">
        <f>VLOOKUP(K313,'[13]TRACKING (update 23.4)'!$B$3:$C$103,2,FALSE)</f>
        <v>H06-LS12M</v>
      </c>
    </row>
    <row r="314" spans="1:12" hidden="1">
      <c r="A314" s="728" t="s">
        <v>1347</v>
      </c>
      <c r="B314" s="729" t="s">
        <v>1348</v>
      </c>
      <c r="C314" s="729" t="s">
        <v>1349</v>
      </c>
      <c r="D314" s="729" t="s">
        <v>693</v>
      </c>
      <c r="E314" s="729" t="s">
        <v>694</v>
      </c>
      <c r="F314" s="729" t="s">
        <v>1350</v>
      </c>
      <c r="G314" s="729" t="s">
        <v>1351</v>
      </c>
      <c r="H314" s="729">
        <v>26</v>
      </c>
      <c r="I314" s="729">
        <f t="shared" si="8"/>
        <v>78</v>
      </c>
      <c r="K314" t="str">
        <f t="shared" si="9"/>
        <v>50382-00001</v>
      </c>
      <c r="L314" t="str">
        <f>VLOOKUP(K314,'[13]TRACKING (update 23.4)'!$B$3:$C$103,2,FALSE)</f>
        <v>H06-ST26M</v>
      </c>
    </row>
    <row r="315" spans="1:12" hidden="1">
      <c r="A315" s="728" t="s">
        <v>1347</v>
      </c>
      <c r="B315" s="729" t="s">
        <v>1348</v>
      </c>
      <c r="C315" s="729" t="s">
        <v>1349</v>
      </c>
      <c r="D315" s="729" t="s">
        <v>693</v>
      </c>
      <c r="E315" s="729" t="s">
        <v>694</v>
      </c>
      <c r="F315" s="729" t="s">
        <v>1352</v>
      </c>
      <c r="G315" s="729" t="s">
        <v>1353</v>
      </c>
      <c r="H315" s="729">
        <v>56</v>
      </c>
      <c r="I315" s="729">
        <f t="shared" si="8"/>
        <v>146</v>
      </c>
      <c r="K315" t="str">
        <f t="shared" si="9"/>
        <v>50382-00001</v>
      </c>
      <c r="L315" t="str">
        <f>VLOOKUP(K315,'[13]TRACKING (update 23.4)'!$B$3:$C$103,2,FALSE)</f>
        <v>H06-ST26M</v>
      </c>
    </row>
    <row r="316" spans="1:12" hidden="1">
      <c r="A316" s="728" t="s">
        <v>1347</v>
      </c>
      <c r="B316" s="729" t="s">
        <v>1348</v>
      </c>
      <c r="C316" s="729" t="s">
        <v>1349</v>
      </c>
      <c r="D316" s="729" t="s">
        <v>693</v>
      </c>
      <c r="E316" s="729" t="s">
        <v>694</v>
      </c>
      <c r="F316" s="729" t="s">
        <v>1354</v>
      </c>
      <c r="G316" s="729" t="s">
        <v>1355</v>
      </c>
      <c r="H316" s="729">
        <v>66</v>
      </c>
      <c r="I316" s="729">
        <f t="shared" si="8"/>
        <v>170</v>
      </c>
      <c r="K316" t="str">
        <f t="shared" si="9"/>
        <v>50382-00001</v>
      </c>
      <c r="L316" t="str">
        <f>VLOOKUP(K316,'[13]TRACKING (update 23.4)'!$B$3:$C$103,2,FALSE)</f>
        <v>H06-ST26M</v>
      </c>
    </row>
    <row r="317" spans="1:12" hidden="1">
      <c r="A317" s="728" t="s">
        <v>1347</v>
      </c>
      <c r="B317" s="729" t="s">
        <v>1348</v>
      </c>
      <c r="C317" s="729" t="s">
        <v>1349</v>
      </c>
      <c r="D317" s="729" t="s">
        <v>693</v>
      </c>
      <c r="E317" s="729" t="s">
        <v>694</v>
      </c>
      <c r="F317" s="729" t="s">
        <v>1356</v>
      </c>
      <c r="G317" s="729" t="s">
        <v>1357</v>
      </c>
      <c r="H317" s="729">
        <v>37</v>
      </c>
      <c r="I317" s="729">
        <f t="shared" si="8"/>
        <v>104</v>
      </c>
      <c r="K317" t="str">
        <f t="shared" si="9"/>
        <v>50382-00001</v>
      </c>
      <c r="L317" t="str">
        <f>VLOOKUP(K317,'[13]TRACKING (update 23.4)'!$B$3:$C$103,2,FALSE)</f>
        <v>H06-ST26M</v>
      </c>
    </row>
    <row r="318" spans="1:12" hidden="1">
      <c r="A318" s="728" t="s">
        <v>1347</v>
      </c>
      <c r="B318" s="729" t="s">
        <v>1348</v>
      </c>
      <c r="C318" s="729" t="s">
        <v>1349</v>
      </c>
      <c r="D318" s="729" t="s">
        <v>693</v>
      </c>
      <c r="E318" s="729" t="s">
        <v>694</v>
      </c>
      <c r="F318" s="729" t="s">
        <v>1358</v>
      </c>
      <c r="G318" s="729" t="s">
        <v>1359</v>
      </c>
      <c r="H318" s="729">
        <v>16</v>
      </c>
      <c r="I318" s="729">
        <f t="shared" si="8"/>
        <v>56</v>
      </c>
      <c r="K318" t="str">
        <f t="shared" si="9"/>
        <v>50382-00001</v>
      </c>
      <c r="L318" t="str">
        <f>VLOOKUP(K318,'[13]TRACKING (update 23.4)'!$B$3:$C$103,2,FALSE)</f>
        <v>H06-ST26M</v>
      </c>
    </row>
    <row r="319" spans="1:12" hidden="1">
      <c r="A319" s="728" t="s">
        <v>1347</v>
      </c>
      <c r="B319" s="729" t="s">
        <v>1348</v>
      </c>
      <c r="C319" s="729" t="s">
        <v>1349</v>
      </c>
      <c r="D319" s="729" t="s">
        <v>622</v>
      </c>
      <c r="E319" s="729" t="s">
        <v>623</v>
      </c>
      <c r="F319" s="729" t="s">
        <v>1360</v>
      </c>
      <c r="G319" s="729" t="s">
        <v>1361</v>
      </c>
      <c r="H319" s="729">
        <v>24</v>
      </c>
      <c r="I319" s="729">
        <f t="shared" si="8"/>
        <v>74</v>
      </c>
      <c r="K319" t="str">
        <f t="shared" si="9"/>
        <v>50382-06363</v>
      </c>
      <c r="L319" t="str">
        <f>VLOOKUP(K319,'[13]TRACKING (update 23.4)'!$B$3:$C$103,2,FALSE)</f>
        <v>H06-ST26M</v>
      </c>
    </row>
    <row r="320" spans="1:12" hidden="1">
      <c r="A320" s="728" t="s">
        <v>1347</v>
      </c>
      <c r="B320" s="729" t="s">
        <v>1348</v>
      </c>
      <c r="C320" s="729" t="s">
        <v>1349</v>
      </c>
      <c r="D320" s="729" t="s">
        <v>622</v>
      </c>
      <c r="E320" s="729" t="s">
        <v>623</v>
      </c>
      <c r="F320" s="729" t="s">
        <v>1362</v>
      </c>
      <c r="G320" s="729" t="s">
        <v>1363</v>
      </c>
      <c r="H320" s="729">
        <v>60</v>
      </c>
      <c r="I320" s="729">
        <f t="shared" si="8"/>
        <v>156</v>
      </c>
      <c r="K320" t="str">
        <f t="shared" si="9"/>
        <v>50382-06363</v>
      </c>
      <c r="L320" t="str">
        <f>VLOOKUP(K320,'[13]TRACKING (update 23.4)'!$B$3:$C$103,2,FALSE)</f>
        <v>H06-ST26M</v>
      </c>
    </row>
    <row r="321" spans="1:12" hidden="1">
      <c r="A321" s="728" t="s">
        <v>1347</v>
      </c>
      <c r="B321" s="729" t="s">
        <v>1348</v>
      </c>
      <c r="C321" s="729" t="s">
        <v>1349</v>
      </c>
      <c r="D321" s="729" t="s">
        <v>622</v>
      </c>
      <c r="E321" s="729" t="s">
        <v>623</v>
      </c>
      <c r="F321" s="729" t="s">
        <v>1364</v>
      </c>
      <c r="G321" s="729" t="s">
        <v>1365</v>
      </c>
      <c r="H321" s="729">
        <v>58</v>
      </c>
      <c r="I321" s="729">
        <f t="shared" si="8"/>
        <v>152</v>
      </c>
      <c r="K321" t="str">
        <f t="shared" si="9"/>
        <v>50382-06363</v>
      </c>
      <c r="L321" t="str">
        <f>VLOOKUP(K321,'[13]TRACKING (update 23.4)'!$B$3:$C$103,2,FALSE)</f>
        <v>H06-ST26M</v>
      </c>
    </row>
    <row r="322" spans="1:12" hidden="1">
      <c r="A322" s="728" t="s">
        <v>1347</v>
      </c>
      <c r="B322" s="729" t="s">
        <v>1348</v>
      </c>
      <c r="C322" s="729" t="s">
        <v>1349</v>
      </c>
      <c r="D322" s="729" t="s">
        <v>622</v>
      </c>
      <c r="E322" s="729" t="s">
        <v>623</v>
      </c>
      <c r="F322" s="729" t="s">
        <v>1366</v>
      </c>
      <c r="G322" s="729" t="s">
        <v>1367</v>
      </c>
      <c r="H322" s="729">
        <v>42</v>
      </c>
      <c r="I322" s="729">
        <f t="shared" si="8"/>
        <v>114</v>
      </c>
      <c r="K322" t="str">
        <f t="shared" si="9"/>
        <v>50382-06363</v>
      </c>
      <c r="L322" t="str">
        <f>VLOOKUP(K322,'[13]TRACKING (update 23.4)'!$B$3:$C$103,2,FALSE)</f>
        <v>H06-ST26M</v>
      </c>
    </row>
    <row r="323" spans="1:12" hidden="1">
      <c r="A323" s="728" t="s">
        <v>1347</v>
      </c>
      <c r="B323" s="729" t="s">
        <v>1348</v>
      </c>
      <c r="C323" s="729" t="s">
        <v>1349</v>
      </c>
      <c r="D323" s="729" t="s">
        <v>622</v>
      </c>
      <c r="E323" s="729" t="s">
        <v>623</v>
      </c>
      <c r="F323" s="729" t="s">
        <v>1368</v>
      </c>
      <c r="G323" s="729" t="s">
        <v>1369</v>
      </c>
      <c r="H323" s="729">
        <v>19</v>
      </c>
      <c r="I323" s="729">
        <f t="shared" si="8"/>
        <v>64</v>
      </c>
      <c r="K323" t="str">
        <f t="shared" si="9"/>
        <v>50382-06363</v>
      </c>
      <c r="L323" t="str">
        <f>VLOOKUP(K323,'[13]TRACKING (update 23.4)'!$B$3:$C$103,2,FALSE)</f>
        <v>H06-ST26M</v>
      </c>
    </row>
    <row r="324" spans="1:12" hidden="1">
      <c r="A324" s="728" t="s">
        <v>1370</v>
      </c>
      <c r="B324" s="729" t="s">
        <v>1371</v>
      </c>
      <c r="C324" s="729" t="s">
        <v>1372</v>
      </c>
      <c r="D324" s="729" t="s">
        <v>693</v>
      </c>
      <c r="E324" s="729" t="s">
        <v>694</v>
      </c>
      <c r="F324" s="729" t="s">
        <v>1373</v>
      </c>
      <c r="G324" s="729" t="s">
        <v>1374</v>
      </c>
      <c r="H324" s="729">
        <v>19</v>
      </c>
      <c r="I324" s="729">
        <f t="shared" ref="I324:I387" si="10">(ROUND(H324*$J$1,0)+$K$1)*2+ROUND((H324*$J$1)/20,0)*2</f>
        <v>64</v>
      </c>
      <c r="K324" t="str">
        <f t="shared" ref="K324:K387" si="11">LEFT(F324,11)</f>
        <v>50397-00001</v>
      </c>
      <c r="L324" t="str">
        <f>VLOOKUP(K324,'[13]TRACKING (update 23.4)'!$B$3:$C$103,2,FALSE)</f>
        <v>H06-ST19W</v>
      </c>
    </row>
    <row r="325" spans="1:12" hidden="1">
      <c r="A325" s="728" t="s">
        <v>1370</v>
      </c>
      <c r="B325" s="729" t="s">
        <v>1371</v>
      </c>
      <c r="C325" s="729" t="s">
        <v>1372</v>
      </c>
      <c r="D325" s="729" t="s">
        <v>693</v>
      </c>
      <c r="E325" s="729" t="s">
        <v>694</v>
      </c>
      <c r="F325" s="729" t="s">
        <v>1375</v>
      </c>
      <c r="G325" s="729" t="s">
        <v>1376</v>
      </c>
      <c r="H325" s="729">
        <v>58</v>
      </c>
      <c r="I325" s="729">
        <f t="shared" si="10"/>
        <v>152</v>
      </c>
      <c r="K325" t="str">
        <f t="shared" si="11"/>
        <v>50397-00001</v>
      </c>
      <c r="L325" t="str">
        <f>VLOOKUP(K325,'[13]TRACKING (update 23.4)'!$B$3:$C$103,2,FALSE)</f>
        <v>H06-ST19W</v>
      </c>
    </row>
    <row r="326" spans="1:12" hidden="1">
      <c r="A326" s="728" t="s">
        <v>1370</v>
      </c>
      <c r="B326" s="729" t="s">
        <v>1371</v>
      </c>
      <c r="C326" s="729" t="s">
        <v>1372</v>
      </c>
      <c r="D326" s="729" t="s">
        <v>693</v>
      </c>
      <c r="E326" s="729" t="s">
        <v>694</v>
      </c>
      <c r="F326" s="729" t="s">
        <v>1377</v>
      </c>
      <c r="G326" s="729" t="s">
        <v>1378</v>
      </c>
      <c r="H326" s="729">
        <v>56</v>
      </c>
      <c r="I326" s="729">
        <f t="shared" si="10"/>
        <v>146</v>
      </c>
      <c r="K326" t="str">
        <f t="shared" si="11"/>
        <v>50397-00001</v>
      </c>
      <c r="L326" t="str">
        <f>VLOOKUP(K326,'[13]TRACKING (update 23.4)'!$B$3:$C$103,2,FALSE)</f>
        <v>H06-ST19W</v>
      </c>
    </row>
    <row r="327" spans="1:12" hidden="1">
      <c r="A327" s="728" t="s">
        <v>1370</v>
      </c>
      <c r="B327" s="729" t="s">
        <v>1371</v>
      </c>
      <c r="C327" s="729" t="s">
        <v>1372</v>
      </c>
      <c r="D327" s="729" t="s">
        <v>693</v>
      </c>
      <c r="E327" s="729" t="s">
        <v>694</v>
      </c>
      <c r="F327" s="729" t="s">
        <v>1379</v>
      </c>
      <c r="G327" s="729" t="s">
        <v>1380</v>
      </c>
      <c r="H327" s="729">
        <v>43</v>
      </c>
      <c r="I327" s="729">
        <f t="shared" si="10"/>
        <v>116</v>
      </c>
      <c r="K327" t="str">
        <f t="shared" si="11"/>
        <v>50397-00001</v>
      </c>
      <c r="L327" t="str">
        <f>VLOOKUP(K327,'[13]TRACKING (update 23.4)'!$B$3:$C$103,2,FALSE)</f>
        <v>H06-ST19W</v>
      </c>
    </row>
    <row r="328" spans="1:12" hidden="1">
      <c r="A328" s="728" t="s">
        <v>1370</v>
      </c>
      <c r="B328" s="729" t="s">
        <v>1371</v>
      </c>
      <c r="C328" s="729" t="s">
        <v>1372</v>
      </c>
      <c r="D328" s="729" t="s">
        <v>693</v>
      </c>
      <c r="E328" s="729" t="s">
        <v>694</v>
      </c>
      <c r="F328" s="729" t="s">
        <v>1381</v>
      </c>
      <c r="G328" s="729" t="s">
        <v>1382</v>
      </c>
      <c r="H328" s="729">
        <v>23</v>
      </c>
      <c r="I328" s="729">
        <f t="shared" si="10"/>
        <v>72</v>
      </c>
      <c r="K328" t="str">
        <f t="shared" si="11"/>
        <v>50397-00001</v>
      </c>
      <c r="L328" t="str">
        <f>VLOOKUP(K328,'[13]TRACKING (update 23.4)'!$B$3:$C$103,2,FALSE)</f>
        <v>H06-ST19W</v>
      </c>
    </row>
    <row r="329" spans="1:12" hidden="1">
      <c r="A329" s="728" t="s">
        <v>1383</v>
      </c>
      <c r="B329" s="729" t="s">
        <v>1384</v>
      </c>
      <c r="C329" s="729" t="s">
        <v>1385</v>
      </c>
      <c r="D329" s="729" t="s">
        <v>1312</v>
      </c>
      <c r="E329" s="729" t="s">
        <v>1313</v>
      </c>
      <c r="F329" s="729" t="s">
        <v>1386</v>
      </c>
      <c r="G329" s="729" t="s">
        <v>1387</v>
      </c>
      <c r="H329" s="729">
        <v>21</v>
      </c>
      <c r="I329" s="729">
        <f t="shared" si="10"/>
        <v>68</v>
      </c>
      <c r="K329" t="str">
        <f t="shared" si="11"/>
        <v>50383-06531</v>
      </c>
      <c r="L329" t="str">
        <f>VLOOKUP(K329,'[13]TRACKING (update 23.4)'!$B$3:$C$103,2,FALSE)</f>
        <v>H06-ST27M</v>
      </c>
    </row>
    <row r="330" spans="1:12" hidden="1">
      <c r="A330" s="728" t="s">
        <v>1383</v>
      </c>
      <c r="B330" s="729" t="s">
        <v>1384</v>
      </c>
      <c r="C330" s="729" t="s">
        <v>1385</v>
      </c>
      <c r="D330" s="729" t="s">
        <v>1312</v>
      </c>
      <c r="E330" s="729" t="s">
        <v>1313</v>
      </c>
      <c r="F330" s="729" t="s">
        <v>1388</v>
      </c>
      <c r="G330" s="729" t="s">
        <v>1389</v>
      </c>
      <c r="H330" s="729">
        <v>58</v>
      </c>
      <c r="I330" s="729">
        <f t="shared" si="10"/>
        <v>152</v>
      </c>
      <c r="K330" t="str">
        <f t="shared" si="11"/>
        <v>50383-06531</v>
      </c>
      <c r="L330" t="str">
        <f>VLOOKUP(K330,'[13]TRACKING (update 23.4)'!$B$3:$C$103,2,FALSE)</f>
        <v>H06-ST27M</v>
      </c>
    </row>
    <row r="331" spans="1:12" hidden="1">
      <c r="A331" s="728" t="s">
        <v>1383</v>
      </c>
      <c r="B331" s="729" t="s">
        <v>1384</v>
      </c>
      <c r="C331" s="729" t="s">
        <v>1385</v>
      </c>
      <c r="D331" s="729" t="s">
        <v>1312</v>
      </c>
      <c r="E331" s="729" t="s">
        <v>1313</v>
      </c>
      <c r="F331" s="729" t="s">
        <v>1390</v>
      </c>
      <c r="G331" s="729" t="s">
        <v>1391</v>
      </c>
      <c r="H331" s="729">
        <v>69</v>
      </c>
      <c r="I331" s="729">
        <f t="shared" si="10"/>
        <v>178</v>
      </c>
      <c r="K331" t="str">
        <f t="shared" si="11"/>
        <v>50383-06531</v>
      </c>
      <c r="L331" t="str">
        <f>VLOOKUP(K331,'[13]TRACKING (update 23.4)'!$B$3:$C$103,2,FALSE)</f>
        <v>H06-ST27M</v>
      </c>
    </row>
    <row r="332" spans="1:12" hidden="1">
      <c r="A332" s="728" t="s">
        <v>1383</v>
      </c>
      <c r="B332" s="729" t="s">
        <v>1384</v>
      </c>
      <c r="C332" s="729" t="s">
        <v>1385</v>
      </c>
      <c r="D332" s="729" t="s">
        <v>1312</v>
      </c>
      <c r="E332" s="729" t="s">
        <v>1313</v>
      </c>
      <c r="F332" s="729" t="s">
        <v>1392</v>
      </c>
      <c r="G332" s="729" t="s">
        <v>1393</v>
      </c>
      <c r="H332" s="729">
        <v>38</v>
      </c>
      <c r="I332" s="729">
        <f t="shared" si="10"/>
        <v>106</v>
      </c>
      <c r="K332" t="str">
        <f t="shared" si="11"/>
        <v>50383-06531</v>
      </c>
      <c r="L332" t="str">
        <f>VLOOKUP(K332,'[13]TRACKING (update 23.4)'!$B$3:$C$103,2,FALSE)</f>
        <v>H06-ST27M</v>
      </c>
    </row>
    <row r="333" spans="1:12" hidden="1">
      <c r="A333" s="728" t="s">
        <v>1383</v>
      </c>
      <c r="B333" s="729" t="s">
        <v>1384</v>
      </c>
      <c r="C333" s="729" t="s">
        <v>1385</v>
      </c>
      <c r="D333" s="729" t="s">
        <v>1312</v>
      </c>
      <c r="E333" s="729" t="s">
        <v>1313</v>
      </c>
      <c r="F333" s="729" t="s">
        <v>1394</v>
      </c>
      <c r="G333" s="729" t="s">
        <v>1395</v>
      </c>
      <c r="H333" s="729">
        <v>16</v>
      </c>
      <c r="I333" s="729">
        <f t="shared" si="10"/>
        <v>56</v>
      </c>
      <c r="K333" t="str">
        <f t="shared" si="11"/>
        <v>50383-06531</v>
      </c>
      <c r="L333" t="str">
        <f>VLOOKUP(K333,'[13]TRACKING (update 23.4)'!$B$3:$C$103,2,FALSE)</f>
        <v>H06-ST27M</v>
      </c>
    </row>
    <row r="334" spans="1:12" hidden="1">
      <c r="A334" s="728" t="s">
        <v>1396</v>
      </c>
      <c r="B334" s="729" t="s">
        <v>1397</v>
      </c>
      <c r="C334" s="729" t="s">
        <v>1398</v>
      </c>
      <c r="D334" s="729" t="s">
        <v>693</v>
      </c>
      <c r="E334" s="729" t="s">
        <v>694</v>
      </c>
      <c r="F334" s="729" t="s">
        <v>1399</v>
      </c>
      <c r="G334" s="729" t="s">
        <v>1400</v>
      </c>
      <c r="H334" s="729">
        <v>21</v>
      </c>
      <c r="I334" s="729">
        <f t="shared" si="10"/>
        <v>68</v>
      </c>
      <c r="K334" t="str">
        <f t="shared" si="11"/>
        <v>50398-00001</v>
      </c>
      <c r="L334" t="str">
        <f>VLOOKUP(K334,'[13]TRACKING (update 23.4)'!$B$3:$C$103,2,FALSE)</f>
        <v>H06-ST20W</v>
      </c>
    </row>
    <row r="335" spans="1:12" hidden="1">
      <c r="A335" s="728" t="s">
        <v>1396</v>
      </c>
      <c r="B335" s="729" t="s">
        <v>1397</v>
      </c>
      <c r="C335" s="729" t="s">
        <v>1398</v>
      </c>
      <c r="D335" s="729" t="s">
        <v>693</v>
      </c>
      <c r="E335" s="729" t="s">
        <v>694</v>
      </c>
      <c r="F335" s="729" t="s">
        <v>1401</v>
      </c>
      <c r="G335" s="729" t="s">
        <v>1402</v>
      </c>
      <c r="H335" s="729">
        <v>58</v>
      </c>
      <c r="I335" s="729">
        <f t="shared" si="10"/>
        <v>152</v>
      </c>
      <c r="K335" t="str">
        <f t="shared" si="11"/>
        <v>50398-00001</v>
      </c>
      <c r="L335" t="str">
        <f>VLOOKUP(K335,'[13]TRACKING (update 23.4)'!$B$3:$C$103,2,FALSE)</f>
        <v>H06-ST20W</v>
      </c>
    </row>
    <row r="336" spans="1:12" hidden="1">
      <c r="A336" s="728" t="s">
        <v>1396</v>
      </c>
      <c r="B336" s="729" t="s">
        <v>1397</v>
      </c>
      <c r="C336" s="729" t="s">
        <v>1398</v>
      </c>
      <c r="D336" s="729" t="s">
        <v>693</v>
      </c>
      <c r="E336" s="729" t="s">
        <v>694</v>
      </c>
      <c r="F336" s="729" t="s">
        <v>1403</v>
      </c>
      <c r="G336" s="729" t="s">
        <v>1404</v>
      </c>
      <c r="H336" s="729">
        <v>58</v>
      </c>
      <c r="I336" s="729">
        <f t="shared" si="10"/>
        <v>152</v>
      </c>
      <c r="K336" t="str">
        <f t="shared" si="11"/>
        <v>50398-00001</v>
      </c>
      <c r="L336" t="str">
        <f>VLOOKUP(K336,'[13]TRACKING (update 23.4)'!$B$3:$C$103,2,FALSE)</f>
        <v>H06-ST20W</v>
      </c>
    </row>
    <row r="337" spans="1:12" hidden="1">
      <c r="A337" s="728" t="s">
        <v>1396</v>
      </c>
      <c r="B337" s="729" t="s">
        <v>1397</v>
      </c>
      <c r="C337" s="729" t="s">
        <v>1398</v>
      </c>
      <c r="D337" s="729" t="s">
        <v>693</v>
      </c>
      <c r="E337" s="729" t="s">
        <v>694</v>
      </c>
      <c r="F337" s="729" t="s">
        <v>1405</v>
      </c>
      <c r="G337" s="729" t="s">
        <v>1406</v>
      </c>
      <c r="H337" s="729">
        <v>43</v>
      </c>
      <c r="I337" s="729">
        <f t="shared" si="10"/>
        <v>116</v>
      </c>
      <c r="K337" t="str">
        <f t="shared" si="11"/>
        <v>50398-00001</v>
      </c>
      <c r="L337" t="str">
        <f>VLOOKUP(K337,'[13]TRACKING (update 23.4)'!$B$3:$C$103,2,FALSE)</f>
        <v>H06-ST20W</v>
      </c>
    </row>
    <row r="338" spans="1:12" hidden="1">
      <c r="A338" s="728" t="s">
        <v>1396</v>
      </c>
      <c r="B338" s="729" t="s">
        <v>1397</v>
      </c>
      <c r="C338" s="729" t="s">
        <v>1398</v>
      </c>
      <c r="D338" s="729" t="s">
        <v>693</v>
      </c>
      <c r="E338" s="729" t="s">
        <v>694</v>
      </c>
      <c r="F338" s="729" t="s">
        <v>1407</v>
      </c>
      <c r="G338" s="729" t="s">
        <v>1408</v>
      </c>
      <c r="H338" s="729">
        <v>21</v>
      </c>
      <c r="I338" s="729">
        <f t="shared" si="10"/>
        <v>68</v>
      </c>
      <c r="K338" t="str">
        <f t="shared" si="11"/>
        <v>50398-00001</v>
      </c>
      <c r="L338" t="str">
        <f>VLOOKUP(K338,'[13]TRACKING (update 23.4)'!$B$3:$C$103,2,FALSE)</f>
        <v>H06-ST20W</v>
      </c>
    </row>
    <row r="339" spans="1:12" hidden="1">
      <c r="A339" s="728" t="s">
        <v>1409</v>
      </c>
      <c r="B339" s="729" t="s">
        <v>1410</v>
      </c>
      <c r="C339" s="729" t="s">
        <v>1411</v>
      </c>
      <c r="D339" s="729" t="s">
        <v>1084</v>
      </c>
      <c r="E339" s="729" t="s">
        <v>1084</v>
      </c>
      <c r="F339" s="729" t="s">
        <v>1412</v>
      </c>
      <c r="G339" s="729" t="s">
        <v>1413</v>
      </c>
      <c r="H339" s="729">
        <v>21</v>
      </c>
      <c r="I339" s="729">
        <f t="shared" si="10"/>
        <v>68</v>
      </c>
      <c r="K339" t="str">
        <f t="shared" si="11"/>
        <v>50316-06067</v>
      </c>
      <c r="L339" t="str">
        <f>VLOOKUP(K339,'[13]TRACKING (update 23.4)'!$B$3:$C$103,2,FALSE)</f>
        <v>H06-ST32M-DYE</v>
      </c>
    </row>
    <row r="340" spans="1:12" hidden="1">
      <c r="A340" s="728" t="s">
        <v>1409</v>
      </c>
      <c r="B340" s="729" t="s">
        <v>1410</v>
      </c>
      <c r="C340" s="729" t="s">
        <v>1411</v>
      </c>
      <c r="D340" s="729" t="s">
        <v>1084</v>
      </c>
      <c r="E340" s="729" t="s">
        <v>1084</v>
      </c>
      <c r="F340" s="729" t="s">
        <v>1414</v>
      </c>
      <c r="G340" s="729" t="s">
        <v>1415</v>
      </c>
      <c r="H340" s="729">
        <v>53</v>
      </c>
      <c r="I340" s="729">
        <f t="shared" si="10"/>
        <v>140</v>
      </c>
      <c r="K340" t="str">
        <f t="shared" si="11"/>
        <v>50316-06067</v>
      </c>
      <c r="L340" t="str">
        <f>VLOOKUP(K340,'[13]TRACKING (update 23.4)'!$B$3:$C$103,2,FALSE)</f>
        <v>H06-ST32M-DYE</v>
      </c>
    </row>
    <row r="341" spans="1:12" hidden="1">
      <c r="A341" s="728" t="s">
        <v>1409</v>
      </c>
      <c r="B341" s="729" t="s">
        <v>1410</v>
      </c>
      <c r="C341" s="729" t="s">
        <v>1411</v>
      </c>
      <c r="D341" s="729" t="s">
        <v>1084</v>
      </c>
      <c r="E341" s="729" t="s">
        <v>1084</v>
      </c>
      <c r="F341" s="729" t="s">
        <v>1416</v>
      </c>
      <c r="G341" s="729" t="s">
        <v>1417</v>
      </c>
      <c r="H341" s="729">
        <v>60</v>
      </c>
      <c r="I341" s="729">
        <f t="shared" si="10"/>
        <v>156</v>
      </c>
      <c r="K341" t="str">
        <f t="shared" si="11"/>
        <v>50316-06067</v>
      </c>
      <c r="L341" t="str">
        <f>VLOOKUP(K341,'[13]TRACKING (update 23.4)'!$B$3:$C$103,2,FALSE)</f>
        <v>H06-ST32M-DYE</v>
      </c>
    </row>
    <row r="342" spans="1:12" hidden="1">
      <c r="A342" s="728" t="s">
        <v>1409</v>
      </c>
      <c r="B342" s="729" t="s">
        <v>1410</v>
      </c>
      <c r="C342" s="729" t="s">
        <v>1411</v>
      </c>
      <c r="D342" s="729" t="s">
        <v>1084</v>
      </c>
      <c r="E342" s="729" t="s">
        <v>1084</v>
      </c>
      <c r="F342" s="729" t="s">
        <v>1418</v>
      </c>
      <c r="G342" s="729" t="s">
        <v>1419</v>
      </c>
      <c r="H342" s="729">
        <v>35</v>
      </c>
      <c r="I342" s="729">
        <f t="shared" si="10"/>
        <v>100</v>
      </c>
      <c r="K342" t="str">
        <f t="shared" si="11"/>
        <v>50316-06067</v>
      </c>
      <c r="L342" t="str">
        <f>VLOOKUP(K342,'[13]TRACKING (update 23.4)'!$B$3:$C$103,2,FALSE)</f>
        <v>H06-ST32M-DYE</v>
      </c>
    </row>
    <row r="343" spans="1:12" hidden="1">
      <c r="A343" s="728" t="s">
        <v>1409</v>
      </c>
      <c r="B343" s="729" t="s">
        <v>1410</v>
      </c>
      <c r="C343" s="729" t="s">
        <v>1411</v>
      </c>
      <c r="D343" s="729" t="s">
        <v>1084</v>
      </c>
      <c r="E343" s="729" t="s">
        <v>1084</v>
      </c>
      <c r="F343" s="729" t="s">
        <v>1420</v>
      </c>
      <c r="G343" s="729" t="s">
        <v>1421</v>
      </c>
      <c r="H343" s="729">
        <v>10</v>
      </c>
      <c r="I343" s="729">
        <f t="shared" si="10"/>
        <v>44</v>
      </c>
      <c r="K343" t="str">
        <f t="shared" si="11"/>
        <v>50316-06067</v>
      </c>
      <c r="L343" t="str">
        <f>VLOOKUP(K343,'[13]TRACKING (update 23.4)'!$B$3:$C$103,2,FALSE)</f>
        <v>H06-ST32M-DYE</v>
      </c>
    </row>
    <row r="344" spans="1:12" hidden="1">
      <c r="A344" s="728" t="s">
        <v>1409</v>
      </c>
      <c r="B344" s="729" t="s">
        <v>1410</v>
      </c>
      <c r="C344" s="729" t="s">
        <v>1411</v>
      </c>
      <c r="D344" s="729" t="s">
        <v>1059</v>
      </c>
      <c r="E344" s="729" t="s">
        <v>1060</v>
      </c>
      <c r="F344" s="729" t="s">
        <v>1422</v>
      </c>
      <c r="G344" s="729" t="s">
        <v>1423</v>
      </c>
      <c r="H344" s="729">
        <v>14</v>
      </c>
      <c r="I344" s="729">
        <f t="shared" si="10"/>
        <v>52</v>
      </c>
      <c r="K344" t="str">
        <f t="shared" si="11"/>
        <v>50316-06328</v>
      </c>
      <c r="L344" t="str">
        <f>VLOOKUP(K344,'[13]TRACKING (update 23.4)'!$B$3:$C$103,2,FALSE)</f>
        <v>H06-ST32M-DYE</v>
      </c>
    </row>
    <row r="345" spans="1:12" hidden="1">
      <c r="A345" s="728" t="s">
        <v>1409</v>
      </c>
      <c r="B345" s="729" t="s">
        <v>1410</v>
      </c>
      <c r="C345" s="729" t="s">
        <v>1411</v>
      </c>
      <c r="D345" s="729" t="s">
        <v>1059</v>
      </c>
      <c r="E345" s="729" t="s">
        <v>1060</v>
      </c>
      <c r="F345" s="729" t="s">
        <v>1424</v>
      </c>
      <c r="G345" s="729" t="s">
        <v>1425</v>
      </c>
      <c r="H345" s="729">
        <v>47</v>
      </c>
      <c r="I345" s="729">
        <f t="shared" si="10"/>
        <v>128</v>
      </c>
      <c r="K345" t="str">
        <f t="shared" si="11"/>
        <v>50316-06328</v>
      </c>
      <c r="L345" t="str">
        <f>VLOOKUP(K345,'[13]TRACKING (update 23.4)'!$B$3:$C$103,2,FALSE)</f>
        <v>H06-ST32M-DYE</v>
      </c>
    </row>
    <row r="346" spans="1:12" hidden="1">
      <c r="A346" s="728" t="s">
        <v>1409</v>
      </c>
      <c r="B346" s="729" t="s">
        <v>1410</v>
      </c>
      <c r="C346" s="729" t="s">
        <v>1411</v>
      </c>
      <c r="D346" s="729" t="s">
        <v>1059</v>
      </c>
      <c r="E346" s="729" t="s">
        <v>1060</v>
      </c>
      <c r="F346" s="729" t="s">
        <v>1426</v>
      </c>
      <c r="G346" s="729" t="s">
        <v>1427</v>
      </c>
      <c r="H346" s="729">
        <v>46</v>
      </c>
      <c r="I346" s="729">
        <f t="shared" si="10"/>
        <v>124</v>
      </c>
      <c r="K346" t="str">
        <f t="shared" si="11"/>
        <v>50316-06328</v>
      </c>
      <c r="L346" t="str">
        <f>VLOOKUP(K346,'[13]TRACKING (update 23.4)'!$B$3:$C$103,2,FALSE)</f>
        <v>H06-ST32M-DYE</v>
      </c>
    </row>
    <row r="347" spans="1:12" hidden="1">
      <c r="A347" s="728" t="s">
        <v>1409</v>
      </c>
      <c r="B347" s="729" t="s">
        <v>1410</v>
      </c>
      <c r="C347" s="729" t="s">
        <v>1411</v>
      </c>
      <c r="D347" s="729" t="s">
        <v>1059</v>
      </c>
      <c r="E347" s="729" t="s">
        <v>1060</v>
      </c>
      <c r="F347" s="729" t="s">
        <v>1428</v>
      </c>
      <c r="G347" s="729" t="s">
        <v>1429</v>
      </c>
      <c r="H347" s="729">
        <v>31</v>
      </c>
      <c r="I347" s="729">
        <f t="shared" si="10"/>
        <v>90</v>
      </c>
      <c r="K347" t="str">
        <f t="shared" si="11"/>
        <v>50316-06328</v>
      </c>
      <c r="L347" t="str">
        <f>VLOOKUP(K347,'[13]TRACKING (update 23.4)'!$B$3:$C$103,2,FALSE)</f>
        <v>H06-ST32M-DYE</v>
      </c>
    </row>
    <row r="348" spans="1:12" hidden="1">
      <c r="A348" s="728" t="s">
        <v>1409</v>
      </c>
      <c r="B348" s="729" t="s">
        <v>1410</v>
      </c>
      <c r="C348" s="729" t="s">
        <v>1411</v>
      </c>
      <c r="D348" s="729" t="s">
        <v>1059</v>
      </c>
      <c r="E348" s="729" t="s">
        <v>1060</v>
      </c>
      <c r="F348" s="729" t="s">
        <v>1430</v>
      </c>
      <c r="G348" s="729" t="s">
        <v>1431</v>
      </c>
      <c r="H348" s="729">
        <v>12</v>
      </c>
      <c r="I348" s="729">
        <f t="shared" si="10"/>
        <v>48</v>
      </c>
      <c r="K348" t="str">
        <f t="shared" si="11"/>
        <v>50316-06328</v>
      </c>
      <c r="L348" t="str">
        <f>VLOOKUP(K348,'[13]TRACKING (update 23.4)'!$B$3:$C$103,2,FALSE)</f>
        <v>H06-ST32M-DYE</v>
      </c>
    </row>
    <row r="349" spans="1:12" hidden="1">
      <c r="A349" s="728" t="s">
        <v>1432</v>
      </c>
      <c r="B349" s="729" t="s">
        <v>1433</v>
      </c>
      <c r="C349" s="729" t="s">
        <v>1434</v>
      </c>
      <c r="D349" s="729" t="s">
        <v>1084</v>
      </c>
      <c r="E349" s="729" t="s">
        <v>1084</v>
      </c>
      <c r="F349" s="729" t="s">
        <v>1435</v>
      </c>
      <c r="G349" s="729" t="s">
        <v>1436</v>
      </c>
      <c r="H349" s="729">
        <v>20</v>
      </c>
      <c r="I349" s="729">
        <f t="shared" si="10"/>
        <v>66</v>
      </c>
      <c r="K349" t="str">
        <f t="shared" si="11"/>
        <v>50334-06067</v>
      </c>
      <c r="L349" t="str">
        <f>VLOOKUP(K349,'[13]TRACKING (update 23.4)'!$B$3:$C$103,2,FALSE)</f>
        <v>H06-ST22W-DYE</v>
      </c>
    </row>
    <row r="350" spans="1:12" hidden="1">
      <c r="A350" s="728" t="s">
        <v>1432</v>
      </c>
      <c r="B350" s="729" t="s">
        <v>1433</v>
      </c>
      <c r="C350" s="729" t="s">
        <v>1434</v>
      </c>
      <c r="D350" s="729" t="s">
        <v>1084</v>
      </c>
      <c r="E350" s="729" t="s">
        <v>1084</v>
      </c>
      <c r="F350" s="729" t="s">
        <v>1437</v>
      </c>
      <c r="G350" s="729" t="s">
        <v>1438</v>
      </c>
      <c r="H350" s="729">
        <v>43</v>
      </c>
      <c r="I350" s="729">
        <f t="shared" si="10"/>
        <v>116</v>
      </c>
      <c r="K350" t="str">
        <f t="shared" si="11"/>
        <v>50334-06067</v>
      </c>
      <c r="L350" t="str">
        <f>VLOOKUP(K350,'[13]TRACKING (update 23.4)'!$B$3:$C$103,2,FALSE)</f>
        <v>H06-ST22W-DYE</v>
      </c>
    </row>
    <row r="351" spans="1:12" hidden="1">
      <c r="A351" s="728" t="s">
        <v>1432</v>
      </c>
      <c r="B351" s="729" t="s">
        <v>1433</v>
      </c>
      <c r="C351" s="729" t="s">
        <v>1434</v>
      </c>
      <c r="D351" s="729" t="s">
        <v>1084</v>
      </c>
      <c r="E351" s="729" t="s">
        <v>1084</v>
      </c>
      <c r="F351" s="729" t="s">
        <v>1439</v>
      </c>
      <c r="G351" s="729" t="s">
        <v>1440</v>
      </c>
      <c r="H351" s="729">
        <v>40</v>
      </c>
      <c r="I351" s="729">
        <f t="shared" si="10"/>
        <v>110</v>
      </c>
      <c r="K351" t="str">
        <f t="shared" si="11"/>
        <v>50334-06067</v>
      </c>
      <c r="L351" t="str">
        <f>VLOOKUP(K351,'[13]TRACKING (update 23.4)'!$B$3:$C$103,2,FALSE)</f>
        <v>H06-ST22W-DYE</v>
      </c>
    </row>
    <row r="352" spans="1:12" hidden="1">
      <c r="A352" s="728" t="s">
        <v>1432</v>
      </c>
      <c r="B352" s="729" t="s">
        <v>1433</v>
      </c>
      <c r="C352" s="729" t="s">
        <v>1434</v>
      </c>
      <c r="D352" s="729" t="s">
        <v>1084</v>
      </c>
      <c r="E352" s="729" t="s">
        <v>1084</v>
      </c>
      <c r="F352" s="729" t="s">
        <v>1441</v>
      </c>
      <c r="G352" s="729" t="s">
        <v>1442</v>
      </c>
      <c r="H352" s="729">
        <v>30</v>
      </c>
      <c r="I352" s="729">
        <f t="shared" si="10"/>
        <v>88</v>
      </c>
      <c r="K352" t="str">
        <f t="shared" si="11"/>
        <v>50334-06067</v>
      </c>
      <c r="L352" t="str">
        <f>VLOOKUP(K352,'[13]TRACKING (update 23.4)'!$B$3:$C$103,2,FALSE)</f>
        <v>H06-ST22W-DYE</v>
      </c>
    </row>
    <row r="353" spans="1:12" hidden="1">
      <c r="A353" s="728" t="s">
        <v>1432</v>
      </c>
      <c r="B353" s="729" t="s">
        <v>1433</v>
      </c>
      <c r="C353" s="729" t="s">
        <v>1434</v>
      </c>
      <c r="D353" s="729" t="s">
        <v>1084</v>
      </c>
      <c r="E353" s="729" t="s">
        <v>1084</v>
      </c>
      <c r="F353" s="729" t="s">
        <v>1443</v>
      </c>
      <c r="G353" s="729" t="s">
        <v>1444</v>
      </c>
      <c r="H353" s="729">
        <v>19</v>
      </c>
      <c r="I353" s="729">
        <f t="shared" si="10"/>
        <v>64</v>
      </c>
      <c r="K353" t="str">
        <f t="shared" si="11"/>
        <v>50334-06067</v>
      </c>
      <c r="L353" t="str">
        <f>VLOOKUP(K353,'[13]TRACKING (update 23.4)'!$B$3:$C$103,2,FALSE)</f>
        <v>H06-ST22W-DYE</v>
      </c>
    </row>
    <row r="354" spans="1:12" hidden="1">
      <c r="A354" s="728" t="s">
        <v>1432</v>
      </c>
      <c r="B354" s="729" t="s">
        <v>1433</v>
      </c>
      <c r="C354" s="729" t="s">
        <v>1434</v>
      </c>
      <c r="D354" s="729" t="s">
        <v>1059</v>
      </c>
      <c r="E354" s="729" t="s">
        <v>1060</v>
      </c>
      <c r="F354" s="729" t="s">
        <v>1445</v>
      </c>
      <c r="G354" s="729" t="s">
        <v>1446</v>
      </c>
      <c r="H354" s="729">
        <v>13</v>
      </c>
      <c r="I354" s="729">
        <f t="shared" si="10"/>
        <v>50</v>
      </c>
      <c r="K354" t="str">
        <f t="shared" si="11"/>
        <v>50334-06328</v>
      </c>
      <c r="L354" t="str">
        <f>VLOOKUP(K354,'[13]TRACKING (update 23.4)'!$B$3:$C$103,2,FALSE)</f>
        <v>H06-ST22W-DYE</v>
      </c>
    </row>
    <row r="355" spans="1:12" ht="21" hidden="1" customHeight="1">
      <c r="A355" s="728" t="s">
        <v>1432</v>
      </c>
      <c r="B355" s="729" t="s">
        <v>1433</v>
      </c>
      <c r="C355" s="729" t="s">
        <v>1434</v>
      </c>
      <c r="D355" s="729" t="s">
        <v>1059</v>
      </c>
      <c r="E355" s="729" t="s">
        <v>1060</v>
      </c>
      <c r="F355" s="729" t="s">
        <v>1447</v>
      </c>
      <c r="G355" s="729" t="s">
        <v>1448</v>
      </c>
      <c r="H355" s="729">
        <v>43</v>
      </c>
      <c r="I355" s="729">
        <f t="shared" si="10"/>
        <v>116</v>
      </c>
      <c r="K355" t="str">
        <f t="shared" si="11"/>
        <v>50334-06328</v>
      </c>
      <c r="L355" t="str">
        <f>VLOOKUP(K355,'[13]TRACKING (update 23.4)'!$B$3:$C$103,2,FALSE)</f>
        <v>H06-ST22W-DYE</v>
      </c>
    </row>
    <row r="356" spans="1:12" ht="21" hidden="1" customHeight="1">
      <c r="A356" s="728" t="s">
        <v>1432</v>
      </c>
      <c r="B356" s="729" t="s">
        <v>1433</v>
      </c>
      <c r="C356" s="729" t="s">
        <v>1434</v>
      </c>
      <c r="D356" s="729" t="s">
        <v>1059</v>
      </c>
      <c r="E356" s="729" t="s">
        <v>1060</v>
      </c>
      <c r="F356" s="729" t="s">
        <v>1449</v>
      </c>
      <c r="G356" s="729" t="s">
        <v>1450</v>
      </c>
      <c r="H356" s="729">
        <v>46</v>
      </c>
      <c r="I356" s="729">
        <f t="shared" si="10"/>
        <v>124</v>
      </c>
      <c r="K356" t="str">
        <f t="shared" si="11"/>
        <v>50334-06328</v>
      </c>
      <c r="L356" t="str">
        <f>VLOOKUP(K356,'[13]TRACKING (update 23.4)'!$B$3:$C$103,2,FALSE)</f>
        <v>H06-ST22W-DYE</v>
      </c>
    </row>
    <row r="357" spans="1:12" ht="21" hidden="1" customHeight="1">
      <c r="A357" s="728" t="s">
        <v>1432</v>
      </c>
      <c r="B357" s="729" t="s">
        <v>1433</v>
      </c>
      <c r="C357" s="729" t="s">
        <v>1434</v>
      </c>
      <c r="D357" s="729" t="s">
        <v>1059</v>
      </c>
      <c r="E357" s="729" t="s">
        <v>1060</v>
      </c>
      <c r="F357" s="729" t="s">
        <v>1451</v>
      </c>
      <c r="G357" s="729" t="s">
        <v>1452</v>
      </c>
      <c r="H357" s="729">
        <v>34</v>
      </c>
      <c r="I357" s="729">
        <f t="shared" si="10"/>
        <v>98</v>
      </c>
      <c r="K357" t="str">
        <f t="shared" si="11"/>
        <v>50334-06328</v>
      </c>
      <c r="L357" t="str">
        <f>VLOOKUP(K357,'[13]TRACKING (update 23.4)'!$B$3:$C$103,2,FALSE)</f>
        <v>H06-ST22W-DYE</v>
      </c>
    </row>
    <row r="358" spans="1:12" ht="21" hidden="1" customHeight="1">
      <c r="A358" s="728" t="s">
        <v>1432</v>
      </c>
      <c r="B358" s="729" t="s">
        <v>1433</v>
      </c>
      <c r="C358" s="729" t="s">
        <v>1434</v>
      </c>
      <c r="D358" s="729" t="s">
        <v>1059</v>
      </c>
      <c r="E358" s="729" t="s">
        <v>1060</v>
      </c>
      <c r="F358" s="729" t="s">
        <v>1453</v>
      </c>
      <c r="G358" s="729" t="s">
        <v>1454</v>
      </c>
      <c r="H358" s="729">
        <v>14</v>
      </c>
      <c r="I358" s="729">
        <f t="shared" si="10"/>
        <v>52</v>
      </c>
      <c r="K358" t="str">
        <f t="shared" si="11"/>
        <v>50334-06328</v>
      </c>
      <c r="L358" t="str">
        <f>VLOOKUP(K358,'[13]TRACKING (update 23.4)'!$B$3:$C$103,2,FALSE)</f>
        <v>H06-ST22W-DYE</v>
      </c>
    </row>
    <row r="359" spans="1:12" ht="21" hidden="1" customHeight="1">
      <c r="A359" s="728" t="s">
        <v>1455</v>
      </c>
      <c r="B359" s="729" t="s">
        <v>1456</v>
      </c>
      <c r="C359" s="729" t="s">
        <v>1457</v>
      </c>
      <c r="D359" s="729" t="s">
        <v>1084</v>
      </c>
      <c r="E359" s="729" t="s">
        <v>1084</v>
      </c>
      <c r="F359" s="729" t="s">
        <v>1458</v>
      </c>
      <c r="G359" s="729" t="s">
        <v>1459</v>
      </c>
      <c r="H359" s="729">
        <v>24</v>
      </c>
      <c r="I359" s="729">
        <f t="shared" si="10"/>
        <v>74</v>
      </c>
      <c r="K359" t="str">
        <f t="shared" si="11"/>
        <v>50322-06067</v>
      </c>
      <c r="L359" t="str">
        <f>VLOOKUP(K359,'[13]TRACKING (update 23.4)'!$B$3:$C$103,2,FALSE)</f>
        <v>H06-LS15M-DYE</v>
      </c>
    </row>
    <row r="360" spans="1:12" ht="21" hidden="1" customHeight="1">
      <c r="A360" s="728" t="s">
        <v>1455</v>
      </c>
      <c r="B360" s="729" t="s">
        <v>1456</v>
      </c>
      <c r="C360" s="729" t="s">
        <v>1457</v>
      </c>
      <c r="D360" s="729" t="s">
        <v>1084</v>
      </c>
      <c r="E360" s="729" t="s">
        <v>1084</v>
      </c>
      <c r="F360" s="729" t="s">
        <v>1460</v>
      </c>
      <c r="G360" s="729" t="s">
        <v>1461</v>
      </c>
      <c r="H360" s="729">
        <v>61</v>
      </c>
      <c r="I360" s="729">
        <f t="shared" si="10"/>
        <v>158</v>
      </c>
      <c r="K360" t="str">
        <f t="shared" si="11"/>
        <v>50322-06067</v>
      </c>
      <c r="L360" t="str">
        <f>VLOOKUP(K360,'[13]TRACKING (update 23.4)'!$B$3:$C$103,2,FALSE)</f>
        <v>H06-LS15M-DYE</v>
      </c>
    </row>
    <row r="361" spans="1:12" ht="21" hidden="1" customHeight="1">
      <c r="A361" s="728" t="s">
        <v>1455</v>
      </c>
      <c r="B361" s="729" t="s">
        <v>1456</v>
      </c>
      <c r="C361" s="729" t="s">
        <v>1457</v>
      </c>
      <c r="D361" s="729" t="s">
        <v>1084</v>
      </c>
      <c r="E361" s="729" t="s">
        <v>1084</v>
      </c>
      <c r="F361" s="729" t="s">
        <v>1462</v>
      </c>
      <c r="G361" s="729" t="s">
        <v>1463</v>
      </c>
      <c r="H361" s="729">
        <v>66</v>
      </c>
      <c r="I361" s="729">
        <f t="shared" si="10"/>
        <v>170</v>
      </c>
      <c r="K361" t="str">
        <f t="shared" si="11"/>
        <v>50322-06067</v>
      </c>
      <c r="L361" t="str">
        <f>VLOOKUP(K361,'[13]TRACKING (update 23.4)'!$B$3:$C$103,2,FALSE)</f>
        <v>H06-LS15M-DYE</v>
      </c>
    </row>
    <row r="362" spans="1:12" ht="21" hidden="1" customHeight="1">
      <c r="A362" s="728" t="s">
        <v>1455</v>
      </c>
      <c r="B362" s="729" t="s">
        <v>1456</v>
      </c>
      <c r="C362" s="729" t="s">
        <v>1457</v>
      </c>
      <c r="D362" s="729" t="s">
        <v>1084</v>
      </c>
      <c r="E362" s="729" t="s">
        <v>1084</v>
      </c>
      <c r="F362" s="729" t="s">
        <v>1464</v>
      </c>
      <c r="G362" s="729" t="s">
        <v>1465</v>
      </c>
      <c r="H362" s="729">
        <v>38</v>
      </c>
      <c r="I362" s="729">
        <f t="shared" si="10"/>
        <v>106</v>
      </c>
      <c r="K362" t="str">
        <f t="shared" si="11"/>
        <v>50322-06067</v>
      </c>
      <c r="L362" t="str">
        <f>VLOOKUP(K362,'[13]TRACKING (update 23.4)'!$B$3:$C$103,2,FALSE)</f>
        <v>H06-LS15M-DYE</v>
      </c>
    </row>
    <row r="363" spans="1:12" ht="21" hidden="1" customHeight="1">
      <c r="A363" s="728" t="s">
        <v>1455</v>
      </c>
      <c r="B363" s="729" t="s">
        <v>1456</v>
      </c>
      <c r="C363" s="729" t="s">
        <v>1457</v>
      </c>
      <c r="D363" s="729" t="s">
        <v>1084</v>
      </c>
      <c r="E363" s="729" t="s">
        <v>1084</v>
      </c>
      <c r="F363" s="729" t="s">
        <v>1466</v>
      </c>
      <c r="G363" s="729" t="s">
        <v>1467</v>
      </c>
      <c r="H363" s="729">
        <v>16</v>
      </c>
      <c r="I363" s="729">
        <f t="shared" si="10"/>
        <v>56</v>
      </c>
      <c r="K363" t="str">
        <f t="shared" si="11"/>
        <v>50322-06067</v>
      </c>
      <c r="L363" t="str">
        <f>VLOOKUP(K363,'[13]TRACKING (update 23.4)'!$B$3:$C$103,2,FALSE)</f>
        <v>H06-LS15M-DYE</v>
      </c>
    </row>
    <row r="364" spans="1:12" ht="21" hidden="1" customHeight="1">
      <c r="A364" s="728" t="s">
        <v>1455</v>
      </c>
      <c r="B364" s="729" t="s">
        <v>1456</v>
      </c>
      <c r="C364" s="729" t="s">
        <v>1457</v>
      </c>
      <c r="D364" s="729" t="s">
        <v>1059</v>
      </c>
      <c r="E364" s="729" t="s">
        <v>1060</v>
      </c>
      <c r="F364" s="729" t="s">
        <v>1468</v>
      </c>
      <c r="G364" s="729" t="s">
        <v>1469</v>
      </c>
      <c r="H364" s="729">
        <v>18</v>
      </c>
      <c r="I364" s="729">
        <f t="shared" si="10"/>
        <v>60</v>
      </c>
      <c r="K364" t="str">
        <f t="shared" si="11"/>
        <v>50322-06328</v>
      </c>
      <c r="L364" t="str">
        <f>VLOOKUP(K364,'[13]TRACKING (update 23.4)'!$B$3:$C$103,2,FALSE)</f>
        <v>H06-LS15M-DYE</v>
      </c>
    </row>
    <row r="365" spans="1:12" ht="21" hidden="1" customHeight="1">
      <c r="A365" s="728" t="s">
        <v>1455</v>
      </c>
      <c r="B365" s="729" t="s">
        <v>1456</v>
      </c>
      <c r="C365" s="729" t="s">
        <v>1457</v>
      </c>
      <c r="D365" s="729" t="s">
        <v>1059</v>
      </c>
      <c r="E365" s="729" t="s">
        <v>1060</v>
      </c>
      <c r="F365" s="729" t="s">
        <v>1470</v>
      </c>
      <c r="G365" s="729" t="s">
        <v>1471</v>
      </c>
      <c r="H365" s="729">
        <v>48</v>
      </c>
      <c r="I365" s="729">
        <f t="shared" si="10"/>
        <v>130</v>
      </c>
      <c r="K365" t="str">
        <f t="shared" si="11"/>
        <v>50322-06328</v>
      </c>
      <c r="L365" t="str">
        <f>VLOOKUP(K365,'[13]TRACKING (update 23.4)'!$B$3:$C$103,2,FALSE)</f>
        <v>H06-LS15M-DYE</v>
      </c>
    </row>
    <row r="366" spans="1:12" ht="21" hidden="1" customHeight="1">
      <c r="A366" s="728" t="s">
        <v>1455</v>
      </c>
      <c r="B366" s="729" t="s">
        <v>1456</v>
      </c>
      <c r="C366" s="729" t="s">
        <v>1457</v>
      </c>
      <c r="D366" s="729" t="s">
        <v>1059</v>
      </c>
      <c r="E366" s="729" t="s">
        <v>1060</v>
      </c>
      <c r="F366" s="729" t="s">
        <v>1472</v>
      </c>
      <c r="G366" s="729" t="s">
        <v>1473</v>
      </c>
      <c r="H366" s="729">
        <v>46</v>
      </c>
      <c r="I366" s="729">
        <f t="shared" si="10"/>
        <v>124</v>
      </c>
      <c r="K366" t="str">
        <f t="shared" si="11"/>
        <v>50322-06328</v>
      </c>
      <c r="L366" t="str">
        <f>VLOOKUP(K366,'[13]TRACKING (update 23.4)'!$B$3:$C$103,2,FALSE)</f>
        <v>H06-LS15M-DYE</v>
      </c>
    </row>
    <row r="367" spans="1:12" ht="21" hidden="1" customHeight="1">
      <c r="A367" s="728" t="s">
        <v>1455</v>
      </c>
      <c r="B367" s="729" t="s">
        <v>1456</v>
      </c>
      <c r="C367" s="729" t="s">
        <v>1457</v>
      </c>
      <c r="D367" s="729" t="s">
        <v>1059</v>
      </c>
      <c r="E367" s="729" t="s">
        <v>1060</v>
      </c>
      <c r="F367" s="729" t="s">
        <v>1474</v>
      </c>
      <c r="G367" s="729" t="s">
        <v>1475</v>
      </c>
      <c r="H367" s="729">
        <v>33</v>
      </c>
      <c r="I367" s="729">
        <f t="shared" si="10"/>
        <v>96</v>
      </c>
      <c r="K367" t="str">
        <f t="shared" si="11"/>
        <v>50322-06328</v>
      </c>
      <c r="L367" t="str">
        <f>VLOOKUP(K367,'[13]TRACKING (update 23.4)'!$B$3:$C$103,2,FALSE)</f>
        <v>H06-LS15M-DYE</v>
      </c>
    </row>
    <row r="368" spans="1:12" ht="19.75" hidden="1" customHeight="1">
      <c r="A368" s="728" t="s">
        <v>1455</v>
      </c>
      <c r="B368" s="729" t="s">
        <v>1456</v>
      </c>
      <c r="C368" s="729" t="s">
        <v>1457</v>
      </c>
      <c r="D368" s="729" t="s">
        <v>1059</v>
      </c>
      <c r="E368" s="729" t="s">
        <v>1060</v>
      </c>
      <c r="F368" s="729" t="s">
        <v>1476</v>
      </c>
      <c r="G368" s="729" t="s">
        <v>1477</v>
      </c>
      <c r="H368" s="729">
        <v>16</v>
      </c>
      <c r="I368" s="729">
        <f t="shared" si="10"/>
        <v>56</v>
      </c>
      <c r="K368" t="str">
        <f t="shared" si="11"/>
        <v>50322-06328</v>
      </c>
      <c r="L368" t="str">
        <f>VLOOKUP(K368,'[13]TRACKING (update 23.4)'!$B$3:$C$103,2,FALSE)</f>
        <v>H06-LS15M-DYE</v>
      </c>
    </row>
    <row r="369" spans="1:12" ht="19.75" hidden="1" customHeight="1">
      <c r="A369" s="728" t="s">
        <v>1478</v>
      </c>
      <c r="B369" s="729" t="s">
        <v>1479</v>
      </c>
      <c r="C369" s="729" t="s">
        <v>1480</v>
      </c>
      <c r="D369" s="729" t="s">
        <v>1059</v>
      </c>
      <c r="E369" s="729" t="s">
        <v>1060</v>
      </c>
      <c r="F369" s="729" t="s">
        <v>1481</v>
      </c>
      <c r="G369" s="729" t="s">
        <v>1482</v>
      </c>
      <c r="H369" s="729">
        <v>21</v>
      </c>
      <c r="I369" s="729">
        <f t="shared" si="10"/>
        <v>68</v>
      </c>
      <c r="K369" t="str">
        <f t="shared" si="11"/>
        <v>50321-06328</v>
      </c>
      <c r="L369" t="str">
        <f>VLOOKUP(K369,'[13]TRACKING (update 23.4)'!$B$3:$C$103,2,FALSE)</f>
        <v>H06-PT07M-DYE</v>
      </c>
    </row>
    <row r="370" spans="1:12" ht="19.75" hidden="1" customHeight="1">
      <c r="A370" s="728" t="s">
        <v>1478</v>
      </c>
      <c r="B370" s="729" t="s">
        <v>1479</v>
      </c>
      <c r="C370" s="729" t="s">
        <v>1480</v>
      </c>
      <c r="D370" s="729" t="s">
        <v>1059</v>
      </c>
      <c r="E370" s="729" t="s">
        <v>1060</v>
      </c>
      <c r="F370" s="729" t="s">
        <v>1483</v>
      </c>
      <c r="G370" s="729" t="s">
        <v>1484</v>
      </c>
      <c r="H370" s="729">
        <v>47</v>
      </c>
      <c r="I370" s="729">
        <f t="shared" si="10"/>
        <v>128</v>
      </c>
      <c r="K370" t="str">
        <f t="shared" si="11"/>
        <v>50321-06328</v>
      </c>
      <c r="L370" t="str">
        <f>VLOOKUP(K370,'[13]TRACKING (update 23.4)'!$B$3:$C$103,2,FALSE)</f>
        <v>H06-PT07M-DYE</v>
      </c>
    </row>
    <row r="371" spans="1:12" ht="19.75" hidden="1" customHeight="1">
      <c r="A371" s="728" t="s">
        <v>1478</v>
      </c>
      <c r="B371" s="729" t="s">
        <v>1479</v>
      </c>
      <c r="C371" s="729" t="s">
        <v>1480</v>
      </c>
      <c r="D371" s="729" t="s">
        <v>1059</v>
      </c>
      <c r="E371" s="729" t="s">
        <v>1060</v>
      </c>
      <c r="F371" s="729" t="s">
        <v>1485</v>
      </c>
      <c r="G371" s="729" t="s">
        <v>1486</v>
      </c>
      <c r="H371" s="729">
        <v>43</v>
      </c>
      <c r="I371" s="729">
        <f t="shared" si="10"/>
        <v>116</v>
      </c>
      <c r="K371" t="str">
        <f t="shared" si="11"/>
        <v>50321-06328</v>
      </c>
      <c r="L371" t="str">
        <f>VLOOKUP(K371,'[13]TRACKING (update 23.4)'!$B$3:$C$103,2,FALSE)</f>
        <v>H06-PT07M-DYE</v>
      </c>
    </row>
    <row r="372" spans="1:12" ht="19.75" hidden="1" customHeight="1">
      <c r="A372" s="728" t="s">
        <v>1478</v>
      </c>
      <c r="B372" s="729" t="s">
        <v>1479</v>
      </c>
      <c r="C372" s="729" t="s">
        <v>1480</v>
      </c>
      <c r="D372" s="729" t="s">
        <v>1059</v>
      </c>
      <c r="E372" s="729" t="s">
        <v>1060</v>
      </c>
      <c r="F372" s="729" t="s">
        <v>1487</v>
      </c>
      <c r="G372" s="729" t="s">
        <v>1488</v>
      </c>
      <c r="H372" s="729">
        <v>32</v>
      </c>
      <c r="I372" s="729">
        <f t="shared" si="10"/>
        <v>94</v>
      </c>
      <c r="K372" t="str">
        <f t="shared" si="11"/>
        <v>50321-06328</v>
      </c>
      <c r="L372" t="str">
        <f>VLOOKUP(K372,'[13]TRACKING (update 23.4)'!$B$3:$C$103,2,FALSE)</f>
        <v>H06-PT07M-DYE</v>
      </c>
    </row>
    <row r="373" spans="1:12" ht="19.75" hidden="1" customHeight="1">
      <c r="A373" s="728" t="s">
        <v>1478</v>
      </c>
      <c r="B373" s="729" t="s">
        <v>1479</v>
      </c>
      <c r="C373" s="729" t="s">
        <v>1480</v>
      </c>
      <c r="D373" s="729" t="s">
        <v>1059</v>
      </c>
      <c r="E373" s="729" t="s">
        <v>1060</v>
      </c>
      <c r="F373" s="729" t="s">
        <v>1489</v>
      </c>
      <c r="G373" s="729" t="s">
        <v>1490</v>
      </c>
      <c r="H373" s="729">
        <v>7</v>
      </c>
      <c r="I373" s="729">
        <f t="shared" si="10"/>
        <v>36</v>
      </c>
      <c r="K373" t="str">
        <f t="shared" si="11"/>
        <v>50321-06328</v>
      </c>
      <c r="L373" t="str">
        <f>VLOOKUP(K373,'[13]TRACKING (update 23.4)'!$B$3:$C$103,2,FALSE)</f>
        <v>H06-PT07M-DYE</v>
      </c>
    </row>
    <row r="374" spans="1:12" ht="19.75" customHeight="1">
      <c r="A374" s="728" t="s">
        <v>435</v>
      </c>
      <c r="B374" s="729" t="s">
        <v>436</v>
      </c>
      <c r="C374" s="729" t="s">
        <v>1491</v>
      </c>
      <c r="D374" s="729" t="s">
        <v>1312</v>
      </c>
      <c r="E374" s="729" t="s">
        <v>1313</v>
      </c>
      <c r="F374" s="729" t="s">
        <v>1492</v>
      </c>
      <c r="G374" s="729" t="s">
        <v>1493</v>
      </c>
      <c r="H374" s="729">
        <v>14</v>
      </c>
      <c r="I374" s="729">
        <f t="shared" si="10"/>
        <v>52</v>
      </c>
      <c r="K374" t="str">
        <f t="shared" si="11"/>
        <v>50283-01588</v>
      </c>
      <c r="L374" t="str">
        <f>VLOOKUP(K374,'[13]TRACKING (update 23.4)'!$B$3:$C$103,2,FALSE)</f>
        <v>H06-PT12M</v>
      </c>
    </row>
    <row r="375" spans="1:12" ht="19.75" customHeight="1">
      <c r="A375" s="728" t="s">
        <v>435</v>
      </c>
      <c r="B375" s="729" t="s">
        <v>436</v>
      </c>
      <c r="C375" s="729" t="s">
        <v>1491</v>
      </c>
      <c r="D375" s="729" t="s">
        <v>1312</v>
      </c>
      <c r="E375" s="729" t="s">
        <v>1313</v>
      </c>
      <c r="F375" s="729" t="s">
        <v>1494</v>
      </c>
      <c r="G375" s="729" t="s">
        <v>1495</v>
      </c>
      <c r="H375" s="729">
        <v>48</v>
      </c>
      <c r="I375" s="729">
        <f t="shared" si="10"/>
        <v>130</v>
      </c>
      <c r="K375" t="str">
        <f t="shared" si="11"/>
        <v>50283-01588</v>
      </c>
      <c r="L375" t="str">
        <f>VLOOKUP(K375,'[13]TRACKING (update 23.4)'!$B$3:$C$103,2,FALSE)</f>
        <v>H06-PT12M</v>
      </c>
    </row>
    <row r="376" spans="1:12" ht="19.75" customHeight="1">
      <c r="A376" s="728" t="s">
        <v>435</v>
      </c>
      <c r="B376" s="729" t="s">
        <v>436</v>
      </c>
      <c r="C376" s="729" t="s">
        <v>1491</v>
      </c>
      <c r="D376" s="729" t="s">
        <v>1312</v>
      </c>
      <c r="E376" s="729" t="s">
        <v>1313</v>
      </c>
      <c r="F376" s="729" t="s">
        <v>1496</v>
      </c>
      <c r="G376" s="729" t="s">
        <v>1497</v>
      </c>
      <c r="H376" s="729">
        <v>40</v>
      </c>
      <c r="I376" s="729">
        <f t="shared" si="10"/>
        <v>110</v>
      </c>
      <c r="K376" t="str">
        <f t="shared" si="11"/>
        <v>50283-01588</v>
      </c>
      <c r="L376" t="str">
        <f>VLOOKUP(K376,'[13]TRACKING (update 23.4)'!$B$3:$C$103,2,FALSE)</f>
        <v>H06-PT12M</v>
      </c>
    </row>
    <row r="377" spans="1:12" ht="19.75" customHeight="1">
      <c r="A377" s="728" t="s">
        <v>435</v>
      </c>
      <c r="B377" s="729" t="s">
        <v>436</v>
      </c>
      <c r="C377" s="729" t="s">
        <v>1491</v>
      </c>
      <c r="D377" s="729" t="s">
        <v>1312</v>
      </c>
      <c r="E377" s="729" t="s">
        <v>1313</v>
      </c>
      <c r="F377" s="729" t="s">
        <v>1498</v>
      </c>
      <c r="G377" s="729" t="s">
        <v>1499</v>
      </c>
      <c r="H377" s="729">
        <v>36</v>
      </c>
      <c r="I377" s="729">
        <f t="shared" si="10"/>
        <v>102</v>
      </c>
      <c r="K377" t="str">
        <f t="shared" si="11"/>
        <v>50283-01588</v>
      </c>
      <c r="L377" t="str">
        <f>VLOOKUP(K377,'[13]TRACKING (update 23.4)'!$B$3:$C$103,2,FALSE)</f>
        <v>H06-PT12M</v>
      </c>
    </row>
    <row r="378" spans="1:12" ht="19.75" customHeight="1">
      <c r="A378" s="728" t="s">
        <v>435</v>
      </c>
      <c r="B378" s="729" t="s">
        <v>436</v>
      </c>
      <c r="C378" s="729" t="s">
        <v>1491</v>
      </c>
      <c r="D378" s="729" t="s">
        <v>1312</v>
      </c>
      <c r="E378" s="729" t="s">
        <v>1313</v>
      </c>
      <c r="F378" s="729" t="s">
        <v>1500</v>
      </c>
      <c r="G378" s="729" t="s">
        <v>1501</v>
      </c>
      <c r="H378" s="729">
        <v>14</v>
      </c>
      <c r="I378" s="729">
        <f t="shared" si="10"/>
        <v>52</v>
      </c>
      <c r="K378" t="str">
        <f t="shared" si="11"/>
        <v>50283-01588</v>
      </c>
      <c r="L378" t="str">
        <f>VLOOKUP(K378,'[13]TRACKING (update 23.4)'!$B$3:$C$103,2,FALSE)</f>
        <v>H06-PT12M</v>
      </c>
    </row>
    <row r="379" spans="1:12" ht="19.75" customHeight="1">
      <c r="A379" s="728" t="s">
        <v>435</v>
      </c>
      <c r="B379" s="729" t="s">
        <v>436</v>
      </c>
      <c r="C379" s="729" t="s">
        <v>1491</v>
      </c>
      <c r="D379" s="729" t="s">
        <v>1238</v>
      </c>
      <c r="E379" s="729" t="s">
        <v>1239</v>
      </c>
      <c r="F379" s="729" t="s">
        <v>1502</v>
      </c>
      <c r="G379" s="729" t="s">
        <v>1503</v>
      </c>
      <c r="H379" s="729">
        <v>16</v>
      </c>
      <c r="I379" s="729">
        <f t="shared" si="10"/>
        <v>56</v>
      </c>
      <c r="K379" t="str">
        <f t="shared" si="11"/>
        <v>50283-01926</v>
      </c>
      <c r="L379" t="str">
        <f>VLOOKUP(K379,'[13]TRACKING (update 23.4)'!$B$3:$C$103,2,FALSE)</f>
        <v>H06-PT12M</v>
      </c>
    </row>
    <row r="380" spans="1:12" ht="19.75" customHeight="1">
      <c r="A380" s="728" t="s">
        <v>435</v>
      </c>
      <c r="B380" s="729" t="s">
        <v>436</v>
      </c>
      <c r="C380" s="729" t="s">
        <v>1491</v>
      </c>
      <c r="D380" s="729" t="s">
        <v>1238</v>
      </c>
      <c r="E380" s="729" t="s">
        <v>1239</v>
      </c>
      <c r="F380" s="729" t="s">
        <v>1504</v>
      </c>
      <c r="G380" s="729" t="s">
        <v>1505</v>
      </c>
      <c r="H380" s="729">
        <v>45</v>
      </c>
      <c r="I380" s="729">
        <f t="shared" si="10"/>
        <v>122</v>
      </c>
      <c r="K380" t="str">
        <f t="shared" si="11"/>
        <v>50283-01926</v>
      </c>
      <c r="L380" t="str">
        <f>VLOOKUP(K380,'[13]TRACKING (update 23.4)'!$B$3:$C$103,2,FALSE)</f>
        <v>H06-PT12M</v>
      </c>
    </row>
    <row r="381" spans="1:12" ht="19.75" customHeight="1">
      <c r="A381" s="728" t="s">
        <v>435</v>
      </c>
      <c r="B381" s="729" t="s">
        <v>436</v>
      </c>
      <c r="C381" s="729" t="s">
        <v>1491</v>
      </c>
      <c r="D381" s="729" t="s">
        <v>1238</v>
      </c>
      <c r="E381" s="729" t="s">
        <v>1239</v>
      </c>
      <c r="F381" s="729" t="s">
        <v>1506</v>
      </c>
      <c r="G381" s="729" t="s">
        <v>1507</v>
      </c>
      <c r="H381" s="729">
        <v>43</v>
      </c>
      <c r="I381" s="729">
        <f t="shared" si="10"/>
        <v>116</v>
      </c>
      <c r="K381" t="str">
        <f t="shared" si="11"/>
        <v>50283-01926</v>
      </c>
      <c r="L381" t="str">
        <f>VLOOKUP(K381,'[13]TRACKING (update 23.4)'!$B$3:$C$103,2,FALSE)</f>
        <v>H06-PT12M</v>
      </c>
    </row>
    <row r="382" spans="1:12" ht="19.75" customHeight="1">
      <c r="A382" s="728" t="s">
        <v>435</v>
      </c>
      <c r="B382" s="729" t="s">
        <v>436</v>
      </c>
      <c r="C382" s="729" t="s">
        <v>1491</v>
      </c>
      <c r="D382" s="729" t="s">
        <v>1238</v>
      </c>
      <c r="E382" s="729" t="s">
        <v>1239</v>
      </c>
      <c r="F382" s="729" t="s">
        <v>1508</v>
      </c>
      <c r="G382" s="729" t="s">
        <v>1509</v>
      </c>
      <c r="H382" s="729">
        <v>35</v>
      </c>
      <c r="I382" s="729">
        <f t="shared" si="10"/>
        <v>100</v>
      </c>
      <c r="K382" t="str">
        <f t="shared" si="11"/>
        <v>50283-01926</v>
      </c>
      <c r="L382" t="str">
        <f>VLOOKUP(K382,'[13]TRACKING (update 23.4)'!$B$3:$C$103,2,FALSE)</f>
        <v>H06-PT12M</v>
      </c>
    </row>
    <row r="383" spans="1:12" ht="19.75" customHeight="1">
      <c r="A383" s="728" t="s">
        <v>435</v>
      </c>
      <c r="B383" s="729" t="s">
        <v>436</v>
      </c>
      <c r="C383" s="729" t="s">
        <v>1491</v>
      </c>
      <c r="D383" s="729" t="s">
        <v>1238</v>
      </c>
      <c r="E383" s="729" t="s">
        <v>1239</v>
      </c>
      <c r="F383" s="729" t="s">
        <v>1510</v>
      </c>
      <c r="G383" s="729" t="s">
        <v>1511</v>
      </c>
      <c r="H383" s="729">
        <v>18</v>
      </c>
      <c r="I383" s="729">
        <f t="shared" si="10"/>
        <v>60</v>
      </c>
      <c r="K383" t="str">
        <f t="shared" si="11"/>
        <v>50283-01926</v>
      </c>
      <c r="L383" t="str">
        <f>VLOOKUP(K383,'[13]TRACKING (update 23.4)'!$B$3:$C$103,2,FALSE)</f>
        <v>H06-PT12M</v>
      </c>
    </row>
    <row r="384" spans="1:12" ht="19.75" hidden="1" customHeight="1">
      <c r="A384" s="728" t="s">
        <v>1512</v>
      </c>
      <c r="B384" s="729" t="s">
        <v>1513</v>
      </c>
      <c r="C384" s="729" t="s">
        <v>1514</v>
      </c>
      <c r="D384" s="729" t="s">
        <v>1238</v>
      </c>
      <c r="E384" s="729" t="s">
        <v>1239</v>
      </c>
      <c r="F384" s="729" t="s">
        <v>1515</v>
      </c>
      <c r="G384" s="729" t="s">
        <v>1516</v>
      </c>
      <c r="H384" s="729">
        <v>23</v>
      </c>
      <c r="I384" s="729">
        <f t="shared" si="10"/>
        <v>72</v>
      </c>
      <c r="K384" t="str">
        <f t="shared" si="11"/>
        <v>50280-01013</v>
      </c>
      <c r="L384" t="str">
        <f>VLOOKUP(K384,'[13]TRACKING (update 23.4)'!$B$3:$C$103,2,FALSE)</f>
        <v>H06-ST31M</v>
      </c>
    </row>
    <row r="385" spans="1:12" ht="19.75" hidden="1" customHeight="1">
      <c r="A385" s="728" t="s">
        <v>1512</v>
      </c>
      <c r="B385" s="729" t="s">
        <v>1513</v>
      </c>
      <c r="C385" s="729" t="s">
        <v>1514</v>
      </c>
      <c r="D385" s="729" t="s">
        <v>1238</v>
      </c>
      <c r="E385" s="729" t="s">
        <v>1239</v>
      </c>
      <c r="F385" s="729" t="s">
        <v>1517</v>
      </c>
      <c r="G385" s="729" t="s">
        <v>1518</v>
      </c>
      <c r="H385" s="729">
        <v>47</v>
      </c>
      <c r="I385" s="729">
        <f t="shared" si="10"/>
        <v>128</v>
      </c>
      <c r="K385" t="str">
        <f t="shared" si="11"/>
        <v>50280-01013</v>
      </c>
      <c r="L385" t="str">
        <f>VLOOKUP(K385,'[13]TRACKING (update 23.4)'!$B$3:$C$103,2,FALSE)</f>
        <v>H06-ST31M</v>
      </c>
    </row>
    <row r="386" spans="1:12" ht="19.75" hidden="1" customHeight="1">
      <c r="A386" s="728" t="s">
        <v>1512</v>
      </c>
      <c r="B386" s="729" t="s">
        <v>1513</v>
      </c>
      <c r="C386" s="729" t="s">
        <v>1514</v>
      </c>
      <c r="D386" s="729" t="s">
        <v>1238</v>
      </c>
      <c r="E386" s="729" t="s">
        <v>1239</v>
      </c>
      <c r="F386" s="729" t="s">
        <v>1519</v>
      </c>
      <c r="G386" s="729" t="s">
        <v>1520</v>
      </c>
      <c r="H386" s="729">
        <v>44</v>
      </c>
      <c r="I386" s="729">
        <f t="shared" si="10"/>
        <v>120</v>
      </c>
      <c r="K386" t="str">
        <f t="shared" si="11"/>
        <v>50280-01013</v>
      </c>
      <c r="L386" t="str">
        <f>VLOOKUP(K386,'[13]TRACKING (update 23.4)'!$B$3:$C$103,2,FALSE)</f>
        <v>H06-ST31M</v>
      </c>
    </row>
    <row r="387" spans="1:12" ht="19.75" hidden="1" customHeight="1">
      <c r="A387" s="728" t="s">
        <v>1512</v>
      </c>
      <c r="B387" s="729" t="s">
        <v>1513</v>
      </c>
      <c r="C387" s="729" t="s">
        <v>1514</v>
      </c>
      <c r="D387" s="729" t="s">
        <v>1238</v>
      </c>
      <c r="E387" s="729" t="s">
        <v>1239</v>
      </c>
      <c r="F387" s="729" t="s">
        <v>1521</v>
      </c>
      <c r="G387" s="729" t="s">
        <v>1522</v>
      </c>
      <c r="H387" s="729">
        <v>30</v>
      </c>
      <c r="I387" s="729">
        <f t="shared" si="10"/>
        <v>88</v>
      </c>
      <c r="K387" t="str">
        <f t="shared" si="11"/>
        <v>50280-01013</v>
      </c>
      <c r="L387" t="str">
        <f>VLOOKUP(K387,'[13]TRACKING (update 23.4)'!$B$3:$C$103,2,FALSE)</f>
        <v>H06-ST31M</v>
      </c>
    </row>
    <row r="388" spans="1:12" ht="19.75" hidden="1" customHeight="1">
      <c r="A388" s="728" t="s">
        <v>1512</v>
      </c>
      <c r="B388" s="729" t="s">
        <v>1513</v>
      </c>
      <c r="C388" s="729" t="s">
        <v>1514</v>
      </c>
      <c r="D388" s="729" t="s">
        <v>1238</v>
      </c>
      <c r="E388" s="729" t="s">
        <v>1239</v>
      </c>
      <c r="F388" s="729" t="s">
        <v>1523</v>
      </c>
      <c r="G388" s="729" t="s">
        <v>1524</v>
      </c>
      <c r="H388" s="729">
        <v>6</v>
      </c>
      <c r="I388" s="729">
        <f t="shared" ref="I388:I451" si="12">(ROUND(H388*$J$1,0)+$K$1)*2+ROUND((H388*$J$1)/20,0)*2</f>
        <v>32</v>
      </c>
      <c r="K388" t="str">
        <f t="shared" ref="K388:K451" si="13">LEFT(F388,11)</f>
        <v>50280-01013</v>
      </c>
      <c r="L388" t="str">
        <f>VLOOKUP(K388,'[13]TRACKING (update 23.4)'!$B$3:$C$103,2,FALSE)</f>
        <v>H06-ST31M</v>
      </c>
    </row>
    <row r="389" spans="1:12" ht="19.75" hidden="1" customHeight="1">
      <c r="A389" s="728" t="s">
        <v>1525</v>
      </c>
      <c r="B389" s="729" t="s">
        <v>1526</v>
      </c>
      <c r="C389" s="729" t="s">
        <v>1527</v>
      </c>
      <c r="D389" s="729" t="s">
        <v>693</v>
      </c>
      <c r="E389" s="729" t="s">
        <v>694</v>
      </c>
      <c r="F389" s="729" t="s">
        <v>1528</v>
      </c>
      <c r="G389" s="729" t="s">
        <v>1529</v>
      </c>
      <c r="H389" s="729">
        <v>28</v>
      </c>
      <c r="I389" s="729">
        <f t="shared" si="12"/>
        <v>84</v>
      </c>
      <c r="K389" t="str">
        <f t="shared" si="13"/>
        <v>50381-00001</v>
      </c>
      <c r="L389" t="str">
        <f>VLOOKUP(K389,'[13]TRACKING (update 23.4)'!$B$3:$C$103,2,FALSE)</f>
        <v>H06-ST25M</v>
      </c>
    </row>
    <row r="390" spans="1:12" ht="19.75" hidden="1" customHeight="1">
      <c r="A390" s="728" t="s">
        <v>1525</v>
      </c>
      <c r="B390" s="729" t="s">
        <v>1526</v>
      </c>
      <c r="C390" s="729" t="s">
        <v>1527</v>
      </c>
      <c r="D390" s="729" t="s">
        <v>693</v>
      </c>
      <c r="E390" s="729" t="s">
        <v>694</v>
      </c>
      <c r="F390" s="729" t="s">
        <v>1530</v>
      </c>
      <c r="G390" s="729" t="s">
        <v>1531</v>
      </c>
      <c r="H390" s="729">
        <v>72</v>
      </c>
      <c r="I390" s="729">
        <f t="shared" si="12"/>
        <v>184</v>
      </c>
      <c r="K390" t="str">
        <f t="shared" si="13"/>
        <v>50381-00001</v>
      </c>
      <c r="L390" t="str">
        <f>VLOOKUP(K390,'[13]TRACKING (update 23.4)'!$B$3:$C$103,2,FALSE)</f>
        <v>H06-ST25M</v>
      </c>
    </row>
    <row r="391" spans="1:12" ht="19.75" hidden="1" customHeight="1">
      <c r="A391" s="728" t="s">
        <v>1525</v>
      </c>
      <c r="B391" s="729" t="s">
        <v>1526</v>
      </c>
      <c r="C391" s="729" t="s">
        <v>1527</v>
      </c>
      <c r="D391" s="729" t="s">
        <v>693</v>
      </c>
      <c r="E391" s="729" t="s">
        <v>694</v>
      </c>
      <c r="F391" s="729" t="s">
        <v>1532</v>
      </c>
      <c r="G391" s="729" t="s">
        <v>1533</v>
      </c>
      <c r="H391" s="729">
        <v>70</v>
      </c>
      <c r="I391" s="729">
        <f t="shared" si="12"/>
        <v>180</v>
      </c>
      <c r="K391" t="str">
        <f t="shared" si="13"/>
        <v>50381-00001</v>
      </c>
      <c r="L391" t="str">
        <f>VLOOKUP(K391,'[13]TRACKING (update 23.4)'!$B$3:$C$103,2,FALSE)</f>
        <v>H06-ST25M</v>
      </c>
    </row>
    <row r="392" spans="1:12" ht="19.75" hidden="1" customHeight="1">
      <c r="A392" s="728" t="s">
        <v>1525</v>
      </c>
      <c r="B392" s="729" t="s">
        <v>1526</v>
      </c>
      <c r="C392" s="729" t="s">
        <v>1527</v>
      </c>
      <c r="D392" s="729" t="s">
        <v>693</v>
      </c>
      <c r="E392" s="729" t="s">
        <v>694</v>
      </c>
      <c r="F392" s="729" t="s">
        <v>1534</v>
      </c>
      <c r="G392" s="729" t="s">
        <v>1535</v>
      </c>
      <c r="H392" s="729">
        <v>48</v>
      </c>
      <c r="I392" s="729">
        <f t="shared" si="12"/>
        <v>130</v>
      </c>
      <c r="K392" t="str">
        <f t="shared" si="13"/>
        <v>50381-00001</v>
      </c>
      <c r="L392" t="str">
        <f>VLOOKUP(K392,'[13]TRACKING (update 23.4)'!$B$3:$C$103,2,FALSE)</f>
        <v>H06-ST25M</v>
      </c>
    </row>
    <row r="393" spans="1:12" ht="19.75" hidden="1" customHeight="1">
      <c r="A393" s="728" t="s">
        <v>1525</v>
      </c>
      <c r="B393" s="729" t="s">
        <v>1526</v>
      </c>
      <c r="C393" s="729" t="s">
        <v>1527</v>
      </c>
      <c r="D393" s="729" t="s">
        <v>693</v>
      </c>
      <c r="E393" s="729" t="s">
        <v>694</v>
      </c>
      <c r="F393" s="729" t="s">
        <v>1536</v>
      </c>
      <c r="G393" s="729" t="s">
        <v>1537</v>
      </c>
      <c r="H393" s="729">
        <v>20</v>
      </c>
      <c r="I393" s="729">
        <f t="shared" si="12"/>
        <v>66</v>
      </c>
      <c r="K393" t="str">
        <f t="shared" si="13"/>
        <v>50381-00001</v>
      </c>
      <c r="L393" t="str">
        <f>VLOOKUP(K393,'[13]TRACKING (update 23.4)'!$B$3:$C$103,2,FALSE)</f>
        <v>H06-ST25M</v>
      </c>
    </row>
    <row r="394" spans="1:12" ht="19.75" hidden="1" customHeight="1">
      <c r="A394" s="728" t="s">
        <v>1525</v>
      </c>
      <c r="B394" s="729" t="s">
        <v>1526</v>
      </c>
      <c r="C394" s="729" t="s">
        <v>1527</v>
      </c>
      <c r="D394" s="729" t="s">
        <v>926</v>
      </c>
      <c r="E394" s="729" t="s">
        <v>740</v>
      </c>
      <c r="F394" s="729" t="s">
        <v>1538</v>
      </c>
      <c r="G394" s="729" t="s">
        <v>1539</v>
      </c>
      <c r="H394" s="729">
        <v>23</v>
      </c>
      <c r="I394" s="729">
        <f t="shared" si="12"/>
        <v>72</v>
      </c>
      <c r="K394" t="str">
        <f t="shared" si="13"/>
        <v>50381-05977</v>
      </c>
      <c r="L394" t="str">
        <f>VLOOKUP(K394,'[13]TRACKING (update 23.4)'!$B$3:$C$103,2,FALSE)</f>
        <v>H06-ST25M</v>
      </c>
    </row>
    <row r="395" spans="1:12" ht="19.75" hidden="1" customHeight="1">
      <c r="A395" s="728" t="s">
        <v>1525</v>
      </c>
      <c r="B395" s="729" t="s">
        <v>1526</v>
      </c>
      <c r="C395" s="729" t="s">
        <v>1527</v>
      </c>
      <c r="D395" s="729" t="s">
        <v>926</v>
      </c>
      <c r="E395" s="729" t="s">
        <v>740</v>
      </c>
      <c r="F395" s="729" t="s">
        <v>1540</v>
      </c>
      <c r="G395" s="729" t="s">
        <v>1541</v>
      </c>
      <c r="H395" s="729">
        <v>51</v>
      </c>
      <c r="I395" s="729">
        <f t="shared" si="12"/>
        <v>136</v>
      </c>
      <c r="K395" t="str">
        <f t="shared" si="13"/>
        <v>50381-05977</v>
      </c>
      <c r="L395" t="str">
        <f>VLOOKUP(K395,'[13]TRACKING (update 23.4)'!$B$3:$C$103,2,FALSE)</f>
        <v>H06-ST25M</v>
      </c>
    </row>
    <row r="396" spans="1:12" ht="19.75" hidden="1" customHeight="1">
      <c r="A396" s="728" t="s">
        <v>1525</v>
      </c>
      <c r="B396" s="729" t="s">
        <v>1526</v>
      </c>
      <c r="C396" s="729" t="s">
        <v>1527</v>
      </c>
      <c r="D396" s="729" t="s">
        <v>926</v>
      </c>
      <c r="E396" s="729" t="s">
        <v>740</v>
      </c>
      <c r="F396" s="729" t="s">
        <v>1542</v>
      </c>
      <c r="G396" s="729" t="s">
        <v>1543</v>
      </c>
      <c r="H396" s="729">
        <v>59</v>
      </c>
      <c r="I396" s="729">
        <f t="shared" si="12"/>
        <v>154</v>
      </c>
      <c r="K396" t="str">
        <f t="shared" si="13"/>
        <v>50381-05977</v>
      </c>
      <c r="L396" t="str">
        <f>VLOOKUP(K396,'[13]TRACKING (update 23.4)'!$B$3:$C$103,2,FALSE)</f>
        <v>H06-ST25M</v>
      </c>
    </row>
    <row r="397" spans="1:12" ht="19.75" hidden="1" customHeight="1">
      <c r="A397" s="728" t="s">
        <v>1525</v>
      </c>
      <c r="B397" s="729" t="s">
        <v>1526</v>
      </c>
      <c r="C397" s="729" t="s">
        <v>1527</v>
      </c>
      <c r="D397" s="729" t="s">
        <v>926</v>
      </c>
      <c r="E397" s="729" t="s">
        <v>740</v>
      </c>
      <c r="F397" s="729" t="s">
        <v>1544</v>
      </c>
      <c r="G397" s="729" t="s">
        <v>1545</v>
      </c>
      <c r="H397" s="729">
        <v>26</v>
      </c>
      <c r="I397" s="729">
        <f t="shared" si="12"/>
        <v>78</v>
      </c>
      <c r="K397" t="str">
        <f t="shared" si="13"/>
        <v>50381-05977</v>
      </c>
      <c r="L397" t="str">
        <f>VLOOKUP(K397,'[13]TRACKING (update 23.4)'!$B$3:$C$103,2,FALSE)</f>
        <v>H06-ST25M</v>
      </c>
    </row>
    <row r="398" spans="1:12" ht="19.75" hidden="1" customHeight="1">
      <c r="A398" s="728" t="s">
        <v>1525</v>
      </c>
      <c r="B398" s="729" t="s">
        <v>1526</v>
      </c>
      <c r="C398" s="729" t="s">
        <v>1527</v>
      </c>
      <c r="D398" s="729" t="s">
        <v>926</v>
      </c>
      <c r="E398" s="729" t="s">
        <v>740</v>
      </c>
      <c r="F398" s="729" t="s">
        <v>1546</v>
      </c>
      <c r="G398" s="729" t="s">
        <v>1547</v>
      </c>
      <c r="H398" s="729">
        <v>12</v>
      </c>
      <c r="I398" s="729">
        <f t="shared" si="12"/>
        <v>48</v>
      </c>
      <c r="K398" t="str">
        <f t="shared" si="13"/>
        <v>50381-05977</v>
      </c>
      <c r="L398" t="str">
        <f>VLOOKUP(K398,'[13]TRACKING (update 23.4)'!$B$3:$C$103,2,FALSE)</f>
        <v>H06-ST25M</v>
      </c>
    </row>
    <row r="399" spans="1:12" ht="19.75" hidden="1" customHeight="1">
      <c r="A399" s="728" t="s">
        <v>1548</v>
      </c>
      <c r="B399" s="729" t="s">
        <v>1549</v>
      </c>
      <c r="C399" s="729" t="s">
        <v>1550</v>
      </c>
      <c r="D399" s="729" t="s">
        <v>622</v>
      </c>
      <c r="E399" s="729" t="s">
        <v>623</v>
      </c>
      <c r="F399" s="729" t="s">
        <v>1551</v>
      </c>
      <c r="G399" s="729" t="s">
        <v>1552</v>
      </c>
      <c r="H399" s="729">
        <v>22</v>
      </c>
      <c r="I399" s="729">
        <f t="shared" si="12"/>
        <v>70</v>
      </c>
      <c r="K399" t="str">
        <f t="shared" si="13"/>
        <v>50380-06363</v>
      </c>
      <c r="L399" t="str">
        <f>VLOOKUP(K399,'[13]TRACKING (update 23.4)'!$B$3:$C$103,2,FALSE)</f>
        <v>H06-ST24M</v>
      </c>
    </row>
    <row r="400" spans="1:12" ht="19.75" hidden="1" customHeight="1">
      <c r="A400" s="728" t="s">
        <v>1548</v>
      </c>
      <c r="B400" s="729" t="s">
        <v>1549</v>
      </c>
      <c r="C400" s="729" t="s">
        <v>1550</v>
      </c>
      <c r="D400" s="729" t="s">
        <v>622</v>
      </c>
      <c r="E400" s="729" t="s">
        <v>623</v>
      </c>
      <c r="F400" s="729" t="s">
        <v>1553</v>
      </c>
      <c r="G400" s="729" t="s">
        <v>1554</v>
      </c>
      <c r="H400" s="729">
        <v>57</v>
      </c>
      <c r="I400" s="729">
        <f t="shared" si="12"/>
        <v>150</v>
      </c>
      <c r="K400" t="str">
        <f t="shared" si="13"/>
        <v>50380-06363</v>
      </c>
      <c r="L400" t="str">
        <f>VLOOKUP(K400,'[13]TRACKING (update 23.4)'!$B$3:$C$103,2,FALSE)</f>
        <v>H06-ST24M</v>
      </c>
    </row>
    <row r="401" spans="1:12" ht="19.75" hidden="1" customHeight="1">
      <c r="A401" s="728" t="s">
        <v>1548</v>
      </c>
      <c r="B401" s="729" t="s">
        <v>1549</v>
      </c>
      <c r="C401" s="729" t="s">
        <v>1550</v>
      </c>
      <c r="D401" s="729" t="s">
        <v>622</v>
      </c>
      <c r="E401" s="729" t="s">
        <v>623</v>
      </c>
      <c r="F401" s="729" t="s">
        <v>1555</v>
      </c>
      <c r="G401" s="729" t="s">
        <v>1556</v>
      </c>
      <c r="H401" s="729">
        <v>53</v>
      </c>
      <c r="I401" s="729">
        <f t="shared" si="12"/>
        <v>140</v>
      </c>
      <c r="K401" t="str">
        <f t="shared" si="13"/>
        <v>50380-06363</v>
      </c>
      <c r="L401" t="str">
        <f>VLOOKUP(K401,'[13]TRACKING (update 23.4)'!$B$3:$C$103,2,FALSE)</f>
        <v>H06-ST24M</v>
      </c>
    </row>
    <row r="402" spans="1:12" ht="19.75" hidden="1" customHeight="1">
      <c r="A402" s="728" t="s">
        <v>1548</v>
      </c>
      <c r="B402" s="729" t="s">
        <v>1549</v>
      </c>
      <c r="C402" s="729" t="s">
        <v>1550</v>
      </c>
      <c r="D402" s="729" t="s">
        <v>622</v>
      </c>
      <c r="E402" s="729" t="s">
        <v>623</v>
      </c>
      <c r="F402" s="729" t="s">
        <v>1557</v>
      </c>
      <c r="G402" s="729" t="s">
        <v>1558</v>
      </c>
      <c r="H402" s="729">
        <v>36</v>
      </c>
      <c r="I402" s="729">
        <f t="shared" si="12"/>
        <v>102</v>
      </c>
      <c r="K402" t="str">
        <f t="shared" si="13"/>
        <v>50380-06363</v>
      </c>
      <c r="L402" t="str">
        <f>VLOOKUP(K402,'[13]TRACKING (update 23.4)'!$B$3:$C$103,2,FALSE)</f>
        <v>H06-ST24M</v>
      </c>
    </row>
    <row r="403" spans="1:12" ht="19.75" hidden="1" customHeight="1">
      <c r="A403" s="728" t="s">
        <v>1548</v>
      </c>
      <c r="B403" s="729" t="s">
        <v>1549</v>
      </c>
      <c r="C403" s="729" t="s">
        <v>1550</v>
      </c>
      <c r="D403" s="729" t="s">
        <v>622</v>
      </c>
      <c r="E403" s="729" t="s">
        <v>623</v>
      </c>
      <c r="F403" s="729" t="s">
        <v>1559</v>
      </c>
      <c r="G403" s="729" t="s">
        <v>1560</v>
      </c>
      <c r="H403" s="729">
        <v>16</v>
      </c>
      <c r="I403" s="729">
        <f t="shared" si="12"/>
        <v>56</v>
      </c>
      <c r="K403" t="str">
        <f t="shared" si="13"/>
        <v>50380-06363</v>
      </c>
      <c r="L403" t="str">
        <f>VLOOKUP(K403,'[13]TRACKING (update 23.4)'!$B$3:$C$103,2,FALSE)</f>
        <v>H06-ST24M</v>
      </c>
    </row>
    <row r="404" spans="1:12" ht="19.75" hidden="1" customHeight="1">
      <c r="A404" s="728" t="s">
        <v>1561</v>
      </c>
      <c r="B404" s="729" t="s">
        <v>1562</v>
      </c>
      <c r="C404" s="729" t="s">
        <v>1563</v>
      </c>
      <c r="D404" s="729" t="s">
        <v>749</v>
      </c>
      <c r="E404" s="729" t="s">
        <v>750</v>
      </c>
      <c r="F404" s="729" t="s">
        <v>1564</v>
      </c>
      <c r="G404" s="729" t="s">
        <v>1565</v>
      </c>
      <c r="H404" s="729">
        <v>18</v>
      </c>
      <c r="I404" s="729">
        <f t="shared" si="12"/>
        <v>60</v>
      </c>
      <c r="K404" t="str">
        <f t="shared" si="13"/>
        <v>50396-06327</v>
      </c>
      <c r="L404" t="str">
        <f>VLOOKUP(K404,'[13]TRACKING (update 23.4)'!$B$3:$C$103,2,FALSE)</f>
        <v>H06-ST18W</v>
      </c>
    </row>
    <row r="405" spans="1:12" ht="19.75" hidden="1" customHeight="1">
      <c r="A405" s="728" t="s">
        <v>1561</v>
      </c>
      <c r="B405" s="729" t="s">
        <v>1562</v>
      </c>
      <c r="C405" s="729" t="s">
        <v>1563</v>
      </c>
      <c r="D405" s="729" t="s">
        <v>749</v>
      </c>
      <c r="E405" s="729" t="s">
        <v>750</v>
      </c>
      <c r="F405" s="729" t="s">
        <v>1566</v>
      </c>
      <c r="G405" s="729" t="s">
        <v>1567</v>
      </c>
      <c r="H405" s="729">
        <v>51</v>
      </c>
      <c r="I405" s="729">
        <f t="shared" si="12"/>
        <v>136</v>
      </c>
      <c r="K405" t="str">
        <f t="shared" si="13"/>
        <v>50396-06327</v>
      </c>
      <c r="L405" t="str">
        <f>VLOOKUP(K405,'[13]TRACKING (update 23.4)'!$B$3:$C$103,2,FALSE)</f>
        <v>H06-ST18W</v>
      </c>
    </row>
    <row r="406" spans="1:12" ht="19.75" hidden="1" customHeight="1">
      <c r="A406" s="728" t="s">
        <v>1561</v>
      </c>
      <c r="B406" s="729" t="s">
        <v>1562</v>
      </c>
      <c r="C406" s="729" t="s">
        <v>1563</v>
      </c>
      <c r="D406" s="729" t="s">
        <v>749</v>
      </c>
      <c r="E406" s="729" t="s">
        <v>750</v>
      </c>
      <c r="F406" s="729" t="s">
        <v>1568</v>
      </c>
      <c r="G406" s="729" t="s">
        <v>1569</v>
      </c>
      <c r="H406" s="729">
        <v>48</v>
      </c>
      <c r="I406" s="729">
        <f t="shared" si="12"/>
        <v>130</v>
      </c>
      <c r="K406" t="str">
        <f t="shared" si="13"/>
        <v>50396-06327</v>
      </c>
      <c r="L406" t="str">
        <f>VLOOKUP(K406,'[13]TRACKING (update 23.4)'!$B$3:$C$103,2,FALSE)</f>
        <v>H06-ST18W</v>
      </c>
    </row>
    <row r="407" spans="1:12" ht="19.75" hidden="1" customHeight="1">
      <c r="A407" s="728" t="s">
        <v>1561</v>
      </c>
      <c r="B407" s="729" t="s">
        <v>1562</v>
      </c>
      <c r="C407" s="729" t="s">
        <v>1563</v>
      </c>
      <c r="D407" s="729" t="s">
        <v>749</v>
      </c>
      <c r="E407" s="729" t="s">
        <v>750</v>
      </c>
      <c r="F407" s="729" t="s">
        <v>1570</v>
      </c>
      <c r="G407" s="729" t="s">
        <v>1571</v>
      </c>
      <c r="H407" s="729">
        <v>34</v>
      </c>
      <c r="I407" s="729">
        <f t="shared" si="12"/>
        <v>98</v>
      </c>
      <c r="K407" t="str">
        <f t="shared" si="13"/>
        <v>50396-06327</v>
      </c>
      <c r="L407" t="str">
        <f>VLOOKUP(K407,'[13]TRACKING (update 23.4)'!$B$3:$C$103,2,FALSE)</f>
        <v>H06-ST18W</v>
      </c>
    </row>
    <row r="408" spans="1:12" ht="19.75" hidden="1" customHeight="1">
      <c r="A408" s="728" t="s">
        <v>1561</v>
      </c>
      <c r="B408" s="729" t="s">
        <v>1562</v>
      </c>
      <c r="C408" s="729" t="s">
        <v>1563</v>
      </c>
      <c r="D408" s="729" t="s">
        <v>749</v>
      </c>
      <c r="E408" s="729" t="s">
        <v>750</v>
      </c>
      <c r="F408" s="729" t="s">
        <v>1572</v>
      </c>
      <c r="G408" s="729" t="s">
        <v>1573</v>
      </c>
      <c r="H408" s="729">
        <v>18</v>
      </c>
      <c r="I408" s="729">
        <f t="shared" si="12"/>
        <v>60</v>
      </c>
      <c r="K408" t="str">
        <f t="shared" si="13"/>
        <v>50396-06327</v>
      </c>
      <c r="L408" t="str">
        <f>VLOOKUP(K408,'[13]TRACKING (update 23.4)'!$B$3:$C$103,2,FALSE)</f>
        <v>H06-ST18W</v>
      </c>
    </row>
    <row r="409" spans="1:12" ht="19.75" hidden="1" customHeight="1">
      <c r="A409" s="728" t="s">
        <v>1574</v>
      </c>
      <c r="B409" s="729" t="s">
        <v>1575</v>
      </c>
      <c r="C409" s="729" t="s">
        <v>1576</v>
      </c>
      <c r="D409" s="729" t="s">
        <v>693</v>
      </c>
      <c r="E409" s="729" t="s">
        <v>694</v>
      </c>
      <c r="F409" s="729" t="s">
        <v>1577</v>
      </c>
      <c r="G409" s="729" t="s">
        <v>1578</v>
      </c>
      <c r="H409" s="729">
        <v>39</v>
      </c>
      <c r="I409" s="729">
        <f t="shared" si="12"/>
        <v>108</v>
      </c>
      <c r="K409" t="str">
        <f t="shared" si="13"/>
        <v>50524-00001</v>
      </c>
      <c r="L409" t="str">
        <f>VLOOKUP(K409,'[13]TRACKING (update 23.4)'!$B$3:$C$103,2,FALSE)</f>
        <v>H06-LS19M</v>
      </c>
    </row>
    <row r="410" spans="1:12" ht="19.75" hidden="1" customHeight="1">
      <c r="A410" s="728" t="s">
        <v>1574</v>
      </c>
      <c r="B410" s="729" t="s">
        <v>1575</v>
      </c>
      <c r="C410" s="729" t="s">
        <v>1576</v>
      </c>
      <c r="D410" s="729" t="s">
        <v>693</v>
      </c>
      <c r="E410" s="729" t="s">
        <v>694</v>
      </c>
      <c r="F410" s="729" t="s">
        <v>1579</v>
      </c>
      <c r="G410" s="729" t="s">
        <v>1580</v>
      </c>
      <c r="H410" s="729">
        <v>58</v>
      </c>
      <c r="I410" s="729">
        <f t="shared" si="12"/>
        <v>152</v>
      </c>
      <c r="K410" t="str">
        <f t="shared" si="13"/>
        <v>50524-00001</v>
      </c>
      <c r="L410" t="str">
        <f>VLOOKUP(K410,'[13]TRACKING (update 23.4)'!$B$3:$C$103,2,FALSE)</f>
        <v>H06-LS19M</v>
      </c>
    </row>
    <row r="411" spans="1:12" ht="19.75" hidden="1" customHeight="1">
      <c r="A411" s="728" t="s">
        <v>1574</v>
      </c>
      <c r="B411" s="729" t="s">
        <v>1575</v>
      </c>
      <c r="C411" s="729" t="s">
        <v>1576</v>
      </c>
      <c r="D411" s="729" t="s">
        <v>693</v>
      </c>
      <c r="E411" s="729" t="s">
        <v>694</v>
      </c>
      <c r="F411" s="729" t="s">
        <v>1581</v>
      </c>
      <c r="G411" s="729" t="s">
        <v>1582</v>
      </c>
      <c r="H411" s="729">
        <v>58</v>
      </c>
      <c r="I411" s="729">
        <f t="shared" si="12"/>
        <v>152</v>
      </c>
      <c r="K411" t="str">
        <f t="shared" si="13"/>
        <v>50524-00001</v>
      </c>
      <c r="L411" t="str">
        <f>VLOOKUP(K411,'[13]TRACKING (update 23.4)'!$B$3:$C$103,2,FALSE)</f>
        <v>H06-LS19M</v>
      </c>
    </row>
    <row r="412" spans="1:12" ht="19.75" hidden="1" customHeight="1">
      <c r="A412" s="728" t="s">
        <v>1574</v>
      </c>
      <c r="B412" s="729" t="s">
        <v>1575</v>
      </c>
      <c r="C412" s="729" t="s">
        <v>1576</v>
      </c>
      <c r="D412" s="729" t="s">
        <v>693</v>
      </c>
      <c r="E412" s="729" t="s">
        <v>694</v>
      </c>
      <c r="F412" s="729" t="s">
        <v>1583</v>
      </c>
      <c r="G412" s="729" t="s">
        <v>1584</v>
      </c>
      <c r="H412" s="729">
        <v>39</v>
      </c>
      <c r="I412" s="729">
        <f t="shared" si="12"/>
        <v>108</v>
      </c>
      <c r="K412" t="str">
        <f t="shared" si="13"/>
        <v>50524-00001</v>
      </c>
      <c r="L412" t="str">
        <f>VLOOKUP(K412,'[13]TRACKING (update 23.4)'!$B$3:$C$103,2,FALSE)</f>
        <v>H06-LS19M</v>
      </c>
    </row>
    <row r="413" spans="1:12" ht="19.75" hidden="1" customHeight="1">
      <c r="A413" s="728" t="s">
        <v>1574</v>
      </c>
      <c r="B413" s="729" t="s">
        <v>1575</v>
      </c>
      <c r="C413" s="729" t="s">
        <v>1576</v>
      </c>
      <c r="D413" s="729" t="s">
        <v>693</v>
      </c>
      <c r="E413" s="729" t="s">
        <v>694</v>
      </c>
      <c r="F413" s="729" t="s">
        <v>1585</v>
      </c>
      <c r="G413" s="729" t="s">
        <v>1586</v>
      </c>
      <c r="H413" s="729">
        <v>7</v>
      </c>
      <c r="I413" s="729">
        <f t="shared" si="12"/>
        <v>36</v>
      </c>
      <c r="K413" t="str">
        <f t="shared" si="13"/>
        <v>50524-00001</v>
      </c>
      <c r="L413" t="str">
        <f>VLOOKUP(K413,'[13]TRACKING (update 23.4)'!$B$3:$C$103,2,FALSE)</f>
        <v>H06-LS19M</v>
      </c>
    </row>
    <row r="414" spans="1:12" ht="19.75" hidden="1" customHeight="1">
      <c r="A414" s="728" t="s">
        <v>1574</v>
      </c>
      <c r="B414" s="729" t="s">
        <v>1575</v>
      </c>
      <c r="C414" s="729" t="s">
        <v>1576</v>
      </c>
      <c r="D414" s="729" t="s">
        <v>1587</v>
      </c>
      <c r="E414" s="729" t="s">
        <v>1588</v>
      </c>
      <c r="F414" s="729" t="s">
        <v>1589</v>
      </c>
      <c r="G414" s="729" t="s">
        <v>1590</v>
      </c>
      <c r="H414" s="729">
        <v>26</v>
      </c>
      <c r="I414" s="729">
        <f t="shared" si="12"/>
        <v>78</v>
      </c>
      <c r="K414" t="str">
        <f t="shared" si="13"/>
        <v>50524-02945</v>
      </c>
      <c r="L414" t="str">
        <f>VLOOKUP(K414,'[13]TRACKING (update 23.4)'!$B$3:$C$103,2,FALSE)</f>
        <v>H06-LS19M</v>
      </c>
    </row>
    <row r="415" spans="1:12" ht="19.75" hidden="1" customHeight="1">
      <c r="A415" s="728" t="s">
        <v>1574</v>
      </c>
      <c r="B415" s="729" t="s">
        <v>1575</v>
      </c>
      <c r="C415" s="729" t="s">
        <v>1576</v>
      </c>
      <c r="D415" s="729" t="s">
        <v>1587</v>
      </c>
      <c r="E415" s="729" t="s">
        <v>1588</v>
      </c>
      <c r="F415" s="729" t="s">
        <v>1591</v>
      </c>
      <c r="G415" s="729" t="s">
        <v>1592</v>
      </c>
      <c r="H415" s="729">
        <v>40</v>
      </c>
      <c r="I415" s="729">
        <f t="shared" si="12"/>
        <v>110</v>
      </c>
      <c r="K415" t="str">
        <f t="shared" si="13"/>
        <v>50524-02945</v>
      </c>
      <c r="L415" t="str">
        <f>VLOOKUP(K415,'[13]TRACKING (update 23.4)'!$B$3:$C$103,2,FALSE)</f>
        <v>H06-LS19M</v>
      </c>
    </row>
    <row r="416" spans="1:12" ht="19.75" hidden="1" customHeight="1">
      <c r="A416" s="728" t="s">
        <v>1574</v>
      </c>
      <c r="B416" s="729" t="s">
        <v>1575</v>
      </c>
      <c r="C416" s="729" t="s">
        <v>1576</v>
      </c>
      <c r="D416" s="729" t="s">
        <v>1587</v>
      </c>
      <c r="E416" s="729" t="s">
        <v>1588</v>
      </c>
      <c r="F416" s="729" t="s">
        <v>1593</v>
      </c>
      <c r="G416" s="729" t="s">
        <v>1594</v>
      </c>
      <c r="H416" s="729">
        <v>40</v>
      </c>
      <c r="I416" s="729">
        <f t="shared" si="12"/>
        <v>110</v>
      </c>
      <c r="K416" t="str">
        <f t="shared" si="13"/>
        <v>50524-02945</v>
      </c>
      <c r="L416" t="str">
        <f>VLOOKUP(K416,'[13]TRACKING (update 23.4)'!$B$3:$C$103,2,FALSE)</f>
        <v>H06-LS19M</v>
      </c>
    </row>
    <row r="417" spans="1:12" ht="19.75" hidden="1" customHeight="1">
      <c r="A417" s="728" t="s">
        <v>1574</v>
      </c>
      <c r="B417" s="729" t="s">
        <v>1575</v>
      </c>
      <c r="C417" s="729" t="s">
        <v>1576</v>
      </c>
      <c r="D417" s="729" t="s">
        <v>1587</v>
      </c>
      <c r="E417" s="729" t="s">
        <v>1588</v>
      </c>
      <c r="F417" s="729" t="s">
        <v>1595</v>
      </c>
      <c r="G417" s="729" t="s">
        <v>1596</v>
      </c>
      <c r="H417" s="729">
        <v>26</v>
      </c>
      <c r="I417" s="729">
        <f t="shared" si="12"/>
        <v>78</v>
      </c>
      <c r="K417" t="str">
        <f t="shared" si="13"/>
        <v>50524-02945</v>
      </c>
      <c r="L417" t="str">
        <f>VLOOKUP(K417,'[13]TRACKING (update 23.4)'!$B$3:$C$103,2,FALSE)</f>
        <v>H06-LS19M</v>
      </c>
    </row>
    <row r="418" spans="1:12" ht="19.75" hidden="1" customHeight="1">
      <c r="A418" s="728" t="s">
        <v>1574</v>
      </c>
      <c r="B418" s="729" t="s">
        <v>1575</v>
      </c>
      <c r="C418" s="729" t="s">
        <v>1576</v>
      </c>
      <c r="D418" s="729" t="s">
        <v>1587</v>
      </c>
      <c r="E418" s="729" t="s">
        <v>1588</v>
      </c>
      <c r="F418" s="729" t="s">
        <v>1597</v>
      </c>
      <c r="G418" s="729" t="s">
        <v>1598</v>
      </c>
      <c r="H418" s="729">
        <v>5</v>
      </c>
      <c r="I418" s="729">
        <f t="shared" si="12"/>
        <v>30</v>
      </c>
      <c r="K418" t="str">
        <f t="shared" si="13"/>
        <v>50524-02945</v>
      </c>
      <c r="L418" t="str">
        <f>VLOOKUP(K418,'[13]TRACKING (update 23.4)'!$B$3:$C$103,2,FALSE)</f>
        <v>H06-LS19M</v>
      </c>
    </row>
    <row r="419" spans="1:12" ht="19.75" hidden="1" customHeight="1">
      <c r="A419" s="728" t="s">
        <v>1599</v>
      </c>
      <c r="B419" s="729" t="s">
        <v>1600</v>
      </c>
      <c r="C419" s="729" t="s">
        <v>1601</v>
      </c>
      <c r="D419" s="729" t="s">
        <v>693</v>
      </c>
      <c r="E419" s="729" t="s">
        <v>694</v>
      </c>
      <c r="F419" s="729" t="s">
        <v>1602</v>
      </c>
      <c r="G419" s="729" t="s">
        <v>1603</v>
      </c>
      <c r="H419" s="729">
        <v>14</v>
      </c>
      <c r="I419" s="729">
        <f t="shared" si="12"/>
        <v>52</v>
      </c>
      <c r="K419" t="str">
        <f t="shared" si="13"/>
        <v>50525-00001</v>
      </c>
      <c r="L419" t="str">
        <f>VLOOKUP(K419,'[13]TRACKING (update 23.4)'!$B$3:$C$103,2,FALSE)</f>
        <v>H06-LS20W</v>
      </c>
    </row>
    <row r="420" spans="1:12" ht="19.75" hidden="1" customHeight="1">
      <c r="A420" s="728" t="s">
        <v>1599</v>
      </c>
      <c r="B420" s="729" t="s">
        <v>1600</v>
      </c>
      <c r="C420" s="729" t="s">
        <v>1601</v>
      </c>
      <c r="D420" s="729" t="s">
        <v>693</v>
      </c>
      <c r="E420" s="729" t="s">
        <v>694</v>
      </c>
      <c r="F420" s="729" t="s">
        <v>1604</v>
      </c>
      <c r="G420" s="729" t="s">
        <v>1605</v>
      </c>
      <c r="H420" s="729">
        <v>47</v>
      </c>
      <c r="I420" s="729">
        <f t="shared" si="12"/>
        <v>128</v>
      </c>
      <c r="K420" t="str">
        <f t="shared" si="13"/>
        <v>50525-00001</v>
      </c>
      <c r="L420" t="str">
        <f>VLOOKUP(K420,'[13]TRACKING (update 23.4)'!$B$3:$C$103,2,FALSE)</f>
        <v>H06-LS20W</v>
      </c>
    </row>
    <row r="421" spans="1:12" ht="19.75" hidden="1" customHeight="1">
      <c r="A421" s="728" t="s">
        <v>1599</v>
      </c>
      <c r="B421" s="729" t="s">
        <v>1600</v>
      </c>
      <c r="C421" s="729" t="s">
        <v>1601</v>
      </c>
      <c r="D421" s="729" t="s">
        <v>693</v>
      </c>
      <c r="E421" s="729" t="s">
        <v>694</v>
      </c>
      <c r="F421" s="729" t="s">
        <v>1606</v>
      </c>
      <c r="G421" s="729" t="s">
        <v>1607</v>
      </c>
      <c r="H421" s="729">
        <v>58</v>
      </c>
      <c r="I421" s="729">
        <f t="shared" si="12"/>
        <v>152</v>
      </c>
      <c r="K421" t="str">
        <f t="shared" si="13"/>
        <v>50525-00001</v>
      </c>
      <c r="L421" t="str">
        <f>VLOOKUP(K421,'[13]TRACKING (update 23.4)'!$B$3:$C$103,2,FALSE)</f>
        <v>H06-LS20W</v>
      </c>
    </row>
    <row r="422" spans="1:12" ht="19.75" hidden="1" customHeight="1">
      <c r="A422" s="728" t="s">
        <v>1599</v>
      </c>
      <c r="B422" s="729" t="s">
        <v>1600</v>
      </c>
      <c r="C422" s="729" t="s">
        <v>1601</v>
      </c>
      <c r="D422" s="729" t="s">
        <v>693</v>
      </c>
      <c r="E422" s="729" t="s">
        <v>694</v>
      </c>
      <c r="F422" s="729" t="s">
        <v>1608</v>
      </c>
      <c r="G422" s="729" t="s">
        <v>1609</v>
      </c>
      <c r="H422" s="729">
        <v>44</v>
      </c>
      <c r="I422" s="729">
        <f t="shared" si="12"/>
        <v>120</v>
      </c>
      <c r="K422" t="str">
        <f t="shared" si="13"/>
        <v>50525-00001</v>
      </c>
      <c r="L422" t="str">
        <f>VLOOKUP(K422,'[13]TRACKING (update 23.4)'!$B$3:$C$103,2,FALSE)</f>
        <v>H06-LS20W</v>
      </c>
    </row>
    <row r="423" spans="1:12" ht="19.75" hidden="1" customHeight="1">
      <c r="A423" s="728" t="s">
        <v>1599</v>
      </c>
      <c r="B423" s="729" t="s">
        <v>1600</v>
      </c>
      <c r="C423" s="729" t="s">
        <v>1601</v>
      </c>
      <c r="D423" s="729" t="s">
        <v>693</v>
      </c>
      <c r="E423" s="729" t="s">
        <v>694</v>
      </c>
      <c r="F423" s="729" t="s">
        <v>1610</v>
      </c>
      <c r="G423" s="729" t="s">
        <v>1611</v>
      </c>
      <c r="H423" s="729">
        <v>29</v>
      </c>
      <c r="I423" s="729">
        <f t="shared" si="12"/>
        <v>86</v>
      </c>
      <c r="K423" t="str">
        <f t="shared" si="13"/>
        <v>50525-00001</v>
      </c>
      <c r="L423" t="str">
        <f>VLOOKUP(K423,'[13]TRACKING (update 23.4)'!$B$3:$C$103,2,FALSE)</f>
        <v>H06-LS20W</v>
      </c>
    </row>
    <row r="424" spans="1:12" ht="19.75" hidden="1" customHeight="1">
      <c r="A424" s="728" t="s">
        <v>1599</v>
      </c>
      <c r="B424" s="729" t="s">
        <v>1600</v>
      </c>
      <c r="C424" s="729" t="s">
        <v>1601</v>
      </c>
      <c r="D424" s="729" t="s">
        <v>1587</v>
      </c>
      <c r="E424" s="729" t="s">
        <v>1588</v>
      </c>
      <c r="F424" s="729" t="s">
        <v>1612</v>
      </c>
      <c r="G424" s="729" t="s">
        <v>1613</v>
      </c>
      <c r="H424" s="729">
        <v>12</v>
      </c>
      <c r="I424" s="729">
        <f t="shared" si="12"/>
        <v>48</v>
      </c>
      <c r="K424" t="str">
        <f t="shared" si="13"/>
        <v>50525-02945</v>
      </c>
      <c r="L424" t="str">
        <f>VLOOKUP(K424,'[13]TRACKING (update 23.4)'!$B$3:$C$103,2,FALSE)</f>
        <v>H06-LS20W</v>
      </c>
    </row>
    <row r="425" spans="1:12" ht="19.75" hidden="1" customHeight="1">
      <c r="A425" s="728" t="s">
        <v>1599</v>
      </c>
      <c r="B425" s="729" t="s">
        <v>1600</v>
      </c>
      <c r="C425" s="729" t="s">
        <v>1601</v>
      </c>
      <c r="D425" s="729" t="s">
        <v>1587</v>
      </c>
      <c r="E425" s="729" t="s">
        <v>1588</v>
      </c>
      <c r="F425" s="729" t="s">
        <v>1614</v>
      </c>
      <c r="G425" s="729" t="s">
        <v>1615</v>
      </c>
      <c r="H425" s="729">
        <v>39</v>
      </c>
      <c r="I425" s="729">
        <f t="shared" si="12"/>
        <v>108</v>
      </c>
      <c r="K425" t="str">
        <f t="shared" si="13"/>
        <v>50525-02945</v>
      </c>
      <c r="L425" t="str">
        <f>VLOOKUP(K425,'[13]TRACKING (update 23.4)'!$B$3:$C$103,2,FALSE)</f>
        <v>H06-LS20W</v>
      </c>
    </row>
    <row r="426" spans="1:12" ht="19.75" hidden="1" customHeight="1">
      <c r="A426" s="728" t="s">
        <v>1599</v>
      </c>
      <c r="B426" s="729" t="s">
        <v>1600</v>
      </c>
      <c r="C426" s="729" t="s">
        <v>1601</v>
      </c>
      <c r="D426" s="729" t="s">
        <v>1587</v>
      </c>
      <c r="E426" s="729" t="s">
        <v>1588</v>
      </c>
      <c r="F426" s="729" t="s">
        <v>1616</v>
      </c>
      <c r="G426" s="729" t="s">
        <v>1617</v>
      </c>
      <c r="H426" s="729">
        <v>48</v>
      </c>
      <c r="I426" s="729">
        <f t="shared" si="12"/>
        <v>130</v>
      </c>
      <c r="K426" t="str">
        <f t="shared" si="13"/>
        <v>50525-02945</v>
      </c>
      <c r="L426" t="str">
        <f>VLOOKUP(K426,'[13]TRACKING (update 23.4)'!$B$3:$C$103,2,FALSE)</f>
        <v>H06-LS20W</v>
      </c>
    </row>
    <row r="427" spans="1:12" ht="19.75" hidden="1" customHeight="1">
      <c r="A427" s="728" t="s">
        <v>1599</v>
      </c>
      <c r="B427" s="729" t="s">
        <v>1600</v>
      </c>
      <c r="C427" s="729" t="s">
        <v>1601</v>
      </c>
      <c r="D427" s="729" t="s">
        <v>1587</v>
      </c>
      <c r="E427" s="729" t="s">
        <v>1588</v>
      </c>
      <c r="F427" s="729" t="s">
        <v>1618</v>
      </c>
      <c r="G427" s="729" t="s">
        <v>1619</v>
      </c>
      <c r="H427" s="729">
        <v>36</v>
      </c>
      <c r="I427" s="729">
        <f t="shared" si="12"/>
        <v>102</v>
      </c>
      <c r="K427" t="str">
        <f t="shared" si="13"/>
        <v>50525-02945</v>
      </c>
      <c r="L427" t="str">
        <f>VLOOKUP(K427,'[13]TRACKING (update 23.4)'!$B$3:$C$103,2,FALSE)</f>
        <v>H06-LS20W</v>
      </c>
    </row>
    <row r="428" spans="1:12" ht="19.75" hidden="1" customHeight="1">
      <c r="A428" s="728" t="s">
        <v>1599</v>
      </c>
      <c r="B428" s="729" t="s">
        <v>1600</v>
      </c>
      <c r="C428" s="729" t="s">
        <v>1601</v>
      </c>
      <c r="D428" s="729" t="s">
        <v>1587</v>
      </c>
      <c r="E428" s="729" t="s">
        <v>1588</v>
      </c>
      <c r="F428" s="729" t="s">
        <v>1620</v>
      </c>
      <c r="G428" s="729" t="s">
        <v>1621</v>
      </c>
      <c r="H428" s="729">
        <v>25</v>
      </c>
      <c r="I428" s="729">
        <f t="shared" si="12"/>
        <v>76</v>
      </c>
      <c r="K428" t="str">
        <f t="shared" si="13"/>
        <v>50525-02945</v>
      </c>
      <c r="L428" t="str">
        <f>VLOOKUP(K428,'[13]TRACKING (update 23.4)'!$B$3:$C$103,2,FALSE)</f>
        <v>H06-LS20W</v>
      </c>
    </row>
    <row r="429" spans="1:12" ht="19.75" hidden="1" customHeight="1">
      <c r="A429" s="728" t="s">
        <v>1622</v>
      </c>
      <c r="B429" s="729" t="s">
        <v>1623</v>
      </c>
      <c r="C429" s="729" t="s">
        <v>1624</v>
      </c>
      <c r="D429" s="729" t="s">
        <v>705</v>
      </c>
      <c r="E429" s="729" t="s">
        <v>706</v>
      </c>
      <c r="F429" s="729" t="s">
        <v>1625</v>
      </c>
      <c r="G429" s="729" t="s">
        <v>1626</v>
      </c>
      <c r="H429" s="729">
        <v>40</v>
      </c>
      <c r="I429" s="729">
        <f t="shared" si="12"/>
        <v>110</v>
      </c>
      <c r="K429" t="str">
        <f t="shared" si="13"/>
        <v>50526-06113</v>
      </c>
      <c r="L429" t="str">
        <f>VLOOKUP(K429,'[13]TRACKING (update 23.4)'!$B$3:$C$103,2,FALSE)</f>
        <v>H06-CR33M</v>
      </c>
    </row>
    <row r="430" spans="1:12" ht="19.75" hidden="1" customHeight="1">
      <c r="A430" s="728" t="s">
        <v>1622</v>
      </c>
      <c r="B430" s="729" t="s">
        <v>1623</v>
      </c>
      <c r="C430" s="729" t="s">
        <v>1624</v>
      </c>
      <c r="D430" s="729" t="s">
        <v>705</v>
      </c>
      <c r="E430" s="729" t="s">
        <v>706</v>
      </c>
      <c r="F430" s="729" t="s">
        <v>1627</v>
      </c>
      <c r="G430" s="729" t="s">
        <v>1628</v>
      </c>
      <c r="H430" s="729">
        <v>60</v>
      </c>
      <c r="I430" s="729">
        <f t="shared" si="12"/>
        <v>156</v>
      </c>
      <c r="K430" t="str">
        <f t="shared" si="13"/>
        <v>50526-06113</v>
      </c>
      <c r="L430" t="str">
        <f>VLOOKUP(K430,'[13]TRACKING (update 23.4)'!$B$3:$C$103,2,FALSE)</f>
        <v>H06-CR33M</v>
      </c>
    </row>
    <row r="431" spans="1:12" ht="19.75" hidden="1" customHeight="1">
      <c r="A431" s="728" t="s">
        <v>1622</v>
      </c>
      <c r="B431" s="729" t="s">
        <v>1623</v>
      </c>
      <c r="C431" s="729" t="s">
        <v>1624</v>
      </c>
      <c r="D431" s="729" t="s">
        <v>705</v>
      </c>
      <c r="E431" s="729" t="s">
        <v>706</v>
      </c>
      <c r="F431" s="729" t="s">
        <v>1629</v>
      </c>
      <c r="G431" s="729" t="s">
        <v>1630</v>
      </c>
      <c r="H431" s="729">
        <v>60</v>
      </c>
      <c r="I431" s="729">
        <f t="shared" si="12"/>
        <v>156</v>
      </c>
      <c r="K431" t="str">
        <f t="shared" si="13"/>
        <v>50526-06113</v>
      </c>
      <c r="L431" t="str">
        <f>VLOOKUP(K431,'[13]TRACKING (update 23.4)'!$B$3:$C$103,2,FALSE)</f>
        <v>H06-CR33M</v>
      </c>
    </row>
    <row r="432" spans="1:12" ht="19.75" hidden="1" customHeight="1">
      <c r="A432" s="728" t="s">
        <v>1622</v>
      </c>
      <c r="B432" s="729" t="s">
        <v>1623</v>
      </c>
      <c r="C432" s="729" t="s">
        <v>1624</v>
      </c>
      <c r="D432" s="729" t="s">
        <v>705</v>
      </c>
      <c r="E432" s="729" t="s">
        <v>706</v>
      </c>
      <c r="F432" s="729" t="s">
        <v>1631</v>
      </c>
      <c r="G432" s="729" t="s">
        <v>1632</v>
      </c>
      <c r="H432" s="729">
        <v>40</v>
      </c>
      <c r="I432" s="729">
        <f t="shared" si="12"/>
        <v>110</v>
      </c>
      <c r="K432" t="str">
        <f t="shared" si="13"/>
        <v>50526-06113</v>
      </c>
      <c r="L432" t="str">
        <f>VLOOKUP(K432,'[13]TRACKING (update 23.4)'!$B$3:$C$103,2,FALSE)</f>
        <v>H06-CR33M</v>
      </c>
    </row>
    <row r="433" spans="1:12" ht="19.75" hidden="1" customHeight="1">
      <c r="A433" s="728" t="s">
        <v>1622</v>
      </c>
      <c r="B433" s="729" t="s">
        <v>1623</v>
      </c>
      <c r="C433" s="729" t="s">
        <v>1624</v>
      </c>
      <c r="D433" s="729" t="s">
        <v>705</v>
      </c>
      <c r="E433" s="729" t="s">
        <v>706</v>
      </c>
      <c r="F433" s="729" t="s">
        <v>1633</v>
      </c>
      <c r="G433" s="729" t="s">
        <v>1634</v>
      </c>
      <c r="H433" s="729">
        <v>4</v>
      </c>
      <c r="I433" s="729">
        <f t="shared" si="12"/>
        <v>28</v>
      </c>
      <c r="K433" t="str">
        <f t="shared" si="13"/>
        <v>50526-06113</v>
      </c>
      <c r="L433" t="str">
        <f>VLOOKUP(K433,'[13]TRACKING (update 23.4)'!$B$3:$C$103,2,FALSE)</f>
        <v>H06-CR33M</v>
      </c>
    </row>
    <row r="434" spans="1:12" ht="19.75" hidden="1" customHeight="1">
      <c r="A434" s="728" t="s">
        <v>1622</v>
      </c>
      <c r="B434" s="729" t="s">
        <v>1623</v>
      </c>
      <c r="C434" s="729" t="s">
        <v>1624</v>
      </c>
      <c r="D434" s="729" t="s">
        <v>693</v>
      </c>
      <c r="E434" s="729" t="s">
        <v>694</v>
      </c>
      <c r="F434" s="729" t="s">
        <v>1635</v>
      </c>
      <c r="G434" s="729" t="s">
        <v>1636</v>
      </c>
      <c r="H434" s="729">
        <v>44</v>
      </c>
      <c r="I434" s="729">
        <f t="shared" si="12"/>
        <v>120</v>
      </c>
      <c r="K434" t="str">
        <f t="shared" si="13"/>
        <v>50526-00001</v>
      </c>
      <c r="L434" t="str">
        <f>VLOOKUP(K434,'[13]TRACKING (update 23.4)'!$B$3:$C$103,2,FALSE)</f>
        <v>H06-CR33M</v>
      </c>
    </row>
    <row r="435" spans="1:12" ht="19.75" hidden="1" customHeight="1">
      <c r="A435" s="728" t="s">
        <v>1622</v>
      </c>
      <c r="B435" s="729" t="s">
        <v>1623</v>
      </c>
      <c r="C435" s="729" t="s">
        <v>1624</v>
      </c>
      <c r="D435" s="729" t="s">
        <v>693</v>
      </c>
      <c r="E435" s="729" t="s">
        <v>694</v>
      </c>
      <c r="F435" s="729" t="s">
        <v>1637</v>
      </c>
      <c r="G435" s="729" t="s">
        <v>1638</v>
      </c>
      <c r="H435" s="729">
        <v>62</v>
      </c>
      <c r="I435" s="729">
        <f t="shared" si="12"/>
        <v>160</v>
      </c>
      <c r="K435" t="str">
        <f t="shared" si="13"/>
        <v>50526-00001</v>
      </c>
      <c r="L435" t="str">
        <f>VLOOKUP(K435,'[13]TRACKING (update 23.4)'!$B$3:$C$103,2,FALSE)</f>
        <v>H06-CR33M</v>
      </c>
    </row>
    <row r="436" spans="1:12" ht="19.75" hidden="1" customHeight="1">
      <c r="A436" s="728" t="s">
        <v>1622</v>
      </c>
      <c r="B436" s="729" t="s">
        <v>1623</v>
      </c>
      <c r="C436" s="729" t="s">
        <v>1624</v>
      </c>
      <c r="D436" s="729" t="s">
        <v>693</v>
      </c>
      <c r="E436" s="729" t="s">
        <v>694</v>
      </c>
      <c r="F436" s="729" t="s">
        <v>1639</v>
      </c>
      <c r="G436" s="729" t="s">
        <v>1640</v>
      </c>
      <c r="H436" s="729">
        <v>62</v>
      </c>
      <c r="I436" s="729">
        <f t="shared" si="12"/>
        <v>160</v>
      </c>
      <c r="K436" t="str">
        <f t="shared" si="13"/>
        <v>50526-00001</v>
      </c>
      <c r="L436" t="str">
        <f>VLOOKUP(K436,'[13]TRACKING (update 23.4)'!$B$3:$C$103,2,FALSE)</f>
        <v>H06-CR33M</v>
      </c>
    </row>
    <row r="437" spans="1:12" ht="19.75" hidden="1" customHeight="1">
      <c r="A437" s="728" t="s">
        <v>1622</v>
      </c>
      <c r="B437" s="729" t="s">
        <v>1623</v>
      </c>
      <c r="C437" s="729" t="s">
        <v>1624</v>
      </c>
      <c r="D437" s="729" t="s">
        <v>693</v>
      </c>
      <c r="E437" s="729" t="s">
        <v>694</v>
      </c>
      <c r="F437" s="729" t="s">
        <v>1641</v>
      </c>
      <c r="G437" s="729" t="s">
        <v>1642</v>
      </c>
      <c r="H437" s="729">
        <v>44</v>
      </c>
      <c r="I437" s="729">
        <f t="shared" si="12"/>
        <v>120</v>
      </c>
      <c r="K437" t="str">
        <f t="shared" si="13"/>
        <v>50526-00001</v>
      </c>
      <c r="L437" t="str">
        <f>VLOOKUP(K437,'[13]TRACKING (update 23.4)'!$B$3:$C$103,2,FALSE)</f>
        <v>H06-CR33M</v>
      </c>
    </row>
    <row r="438" spans="1:12" ht="19.75" hidden="1" customHeight="1">
      <c r="A438" s="728" t="s">
        <v>1622</v>
      </c>
      <c r="B438" s="729" t="s">
        <v>1623</v>
      </c>
      <c r="C438" s="729" t="s">
        <v>1624</v>
      </c>
      <c r="D438" s="729" t="s">
        <v>693</v>
      </c>
      <c r="E438" s="729" t="s">
        <v>694</v>
      </c>
      <c r="F438" s="729" t="s">
        <v>1643</v>
      </c>
      <c r="G438" s="729" t="s">
        <v>1644</v>
      </c>
      <c r="H438" s="729">
        <v>13</v>
      </c>
      <c r="I438" s="729">
        <f t="shared" si="12"/>
        <v>50</v>
      </c>
      <c r="K438" t="str">
        <f t="shared" si="13"/>
        <v>50526-00001</v>
      </c>
      <c r="L438" t="str">
        <f>VLOOKUP(K438,'[13]TRACKING (update 23.4)'!$B$3:$C$103,2,FALSE)</f>
        <v>H06-CR33M</v>
      </c>
    </row>
    <row r="439" spans="1:12" hidden="1">
      <c r="A439" s="728" t="s">
        <v>1645</v>
      </c>
      <c r="B439" s="729" t="s">
        <v>1646</v>
      </c>
      <c r="C439" s="729" t="s">
        <v>1647</v>
      </c>
      <c r="D439" s="729" t="s">
        <v>705</v>
      </c>
      <c r="E439" s="729" t="s">
        <v>706</v>
      </c>
      <c r="F439" s="729" t="s">
        <v>1648</v>
      </c>
      <c r="G439" s="729" t="s">
        <v>1649</v>
      </c>
      <c r="H439" s="729">
        <v>37</v>
      </c>
      <c r="I439" s="729">
        <f t="shared" si="12"/>
        <v>104</v>
      </c>
      <c r="K439" t="str">
        <f t="shared" si="13"/>
        <v>50534-06113</v>
      </c>
      <c r="L439" t="str">
        <f>VLOOKUP(K439,'[13]TRACKING (update 23.4)'!$B$3:$C$103,2,FALSE)</f>
        <v>H06-JK02M</v>
      </c>
    </row>
    <row r="440" spans="1:12" hidden="1">
      <c r="A440" s="728" t="s">
        <v>1645</v>
      </c>
      <c r="B440" s="729" t="s">
        <v>1646</v>
      </c>
      <c r="C440" s="729" t="s">
        <v>1647</v>
      </c>
      <c r="D440" s="729" t="s">
        <v>705</v>
      </c>
      <c r="E440" s="729" t="s">
        <v>706</v>
      </c>
      <c r="F440" s="729" t="s">
        <v>1650</v>
      </c>
      <c r="G440" s="729" t="s">
        <v>1651</v>
      </c>
      <c r="H440" s="729">
        <v>56</v>
      </c>
      <c r="I440" s="729">
        <f t="shared" si="12"/>
        <v>146</v>
      </c>
      <c r="K440" t="str">
        <f t="shared" si="13"/>
        <v>50534-06113</v>
      </c>
      <c r="L440" t="str">
        <f>VLOOKUP(K440,'[13]TRACKING (update 23.4)'!$B$3:$C$103,2,FALSE)</f>
        <v>H06-JK02M</v>
      </c>
    </row>
    <row r="441" spans="1:12" hidden="1">
      <c r="A441" s="728" t="s">
        <v>1645</v>
      </c>
      <c r="B441" s="729" t="s">
        <v>1646</v>
      </c>
      <c r="C441" s="729" t="s">
        <v>1647</v>
      </c>
      <c r="D441" s="729" t="s">
        <v>705</v>
      </c>
      <c r="E441" s="729" t="s">
        <v>706</v>
      </c>
      <c r="F441" s="729" t="s">
        <v>1652</v>
      </c>
      <c r="G441" s="729" t="s">
        <v>1653</v>
      </c>
      <c r="H441" s="729">
        <v>56</v>
      </c>
      <c r="I441" s="729">
        <f t="shared" si="12"/>
        <v>146</v>
      </c>
      <c r="K441" t="str">
        <f t="shared" si="13"/>
        <v>50534-06113</v>
      </c>
      <c r="L441" t="str">
        <f>VLOOKUP(K441,'[13]TRACKING (update 23.4)'!$B$3:$C$103,2,FALSE)</f>
        <v>H06-JK02M</v>
      </c>
    </row>
    <row r="442" spans="1:12" hidden="1">
      <c r="A442" s="728" t="s">
        <v>1645</v>
      </c>
      <c r="B442" s="729" t="s">
        <v>1646</v>
      </c>
      <c r="C442" s="729" t="s">
        <v>1647</v>
      </c>
      <c r="D442" s="729" t="s">
        <v>705</v>
      </c>
      <c r="E442" s="729" t="s">
        <v>706</v>
      </c>
      <c r="F442" s="729" t="s">
        <v>1654</v>
      </c>
      <c r="G442" s="729" t="s">
        <v>1655</v>
      </c>
      <c r="H442" s="729">
        <v>37</v>
      </c>
      <c r="I442" s="729">
        <f t="shared" si="12"/>
        <v>104</v>
      </c>
      <c r="K442" t="str">
        <f t="shared" si="13"/>
        <v>50534-06113</v>
      </c>
      <c r="L442" t="str">
        <f>VLOOKUP(K442,'[13]TRACKING (update 23.4)'!$B$3:$C$103,2,FALSE)</f>
        <v>H06-JK02M</v>
      </c>
    </row>
    <row r="443" spans="1:12" hidden="1">
      <c r="A443" s="728" t="s">
        <v>1645</v>
      </c>
      <c r="B443" s="729" t="s">
        <v>1646</v>
      </c>
      <c r="C443" s="729" t="s">
        <v>1647</v>
      </c>
      <c r="D443" s="729" t="s">
        <v>705</v>
      </c>
      <c r="E443" s="729" t="s">
        <v>706</v>
      </c>
      <c r="F443" s="729" t="s">
        <v>1656</v>
      </c>
      <c r="G443" s="729" t="s">
        <v>1657</v>
      </c>
      <c r="H443" s="729">
        <v>4</v>
      </c>
      <c r="I443" s="729">
        <f t="shared" si="12"/>
        <v>28</v>
      </c>
      <c r="K443" t="str">
        <f t="shared" si="13"/>
        <v>50534-06113</v>
      </c>
      <c r="L443" t="str">
        <f>VLOOKUP(K443,'[13]TRACKING (update 23.4)'!$B$3:$C$103,2,FALSE)</f>
        <v>H06-JK02M</v>
      </c>
    </row>
    <row r="444" spans="1:12" hidden="1">
      <c r="A444" s="728" t="s">
        <v>1645</v>
      </c>
      <c r="B444" s="729" t="s">
        <v>1646</v>
      </c>
      <c r="C444" s="729" t="s">
        <v>1647</v>
      </c>
      <c r="D444" s="729" t="s">
        <v>693</v>
      </c>
      <c r="E444" s="729" t="s">
        <v>694</v>
      </c>
      <c r="F444" s="729" t="s">
        <v>1658</v>
      </c>
      <c r="G444" s="729" t="s">
        <v>1659</v>
      </c>
      <c r="H444" s="729">
        <v>32</v>
      </c>
      <c r="I444" s="729">
        <f t="shared" si="12"/>
        <v>94</v>
      </c>
      <c r="K444" t="str">
        <f t="shared" si="13"/>
        <v>50534-00001</v>
      </c>
      <c r="L444" t="str">
        <f>VLOOKUP(K444,'[13]TRACKING (update 23.4)'!$B$3:$C$103,2,FALSE)</f>
        <v>H06-JK02M</v>
      </c>
    </row>
    <row r="445" spans="1:12" hidden="1">
      <c r="A445" s="728" t="s">
        <v>1645</v>
      </c>
      <c r="B445" s="729" t="s">
        <v>1646</v>
      </c>
      <c r="C445" s="729" t="s">
        <v>1647</v>
      </c>
      <c r="D445" s="729" t="s">
        <v>693</v>
      </c>
      <c r="E445" s="729" t="s">
        <v>694</v>
      </c>
      <c r="F445" s="729" t="s">
        <v>1660</v>
      </c>
      <c r="G445" s="729" t="s">
        <v>1661</v>
      </c>
      <c r="H445" s="729">
        <v>48</v>
      </c>
      <c r="I445" s="729">
        <f t="shared" si="12"/>
        <v>130</v>
      </c>
      <c r="K445" t="str">
        <f t="shared" si="13"/>
        <v>50534-00001</v>
      </c>
      <c r="L445" t="str">
        <f>VLOOKUP(K445,'[13]TRACKING (update 23.4)'!$B$3:$C$103,2,FALSE)</f>
        <v>H06-JK02M</v>
      </c>
    </row>
    <row r="446" spans="1:12" hidden="1">
      <c r="A446" s="728" t="s">
        <v>1645</v>
      </c>
      <c r="B446" s="729" t="s">
        <v>1646</v>
      </c>
      <c r="C446" s="729" t="s">
        <v>1647</v>
      </c>
      <c r="D446" s="729" t="s">
        <v>693</v>
      </c>
      <c r="E446" s="729" t="s">
        <v>694</v>
      </c>
      <c r="F446" s="729" t="s">
        <v>1662</v>
      </c>
      <c r="G446" s="729" t="s">
        <v>1663</v>
      </c>
      <c r="H446" s="729">
        <v>48</v>
      </c>
      <c r="I446" s="729">
        <f t="shared" si="12"/>
        <v>130</v>
      </c>
      <c r="K446" t="str">
        <f t="shared" si="13"/>
        <v>50534-00001</v>
      </c>
      <c r="L446" t="str">
        <f>VLOOKUP(K446,'[13]TRACKING (update 23.4)'!$B$3:$C$103,2,FALSE)</f>
        <v>H06-JK02M</v>
      </c>
    </row>
    <row r="447" spans="1:12" hidden="1">
      <c r="A447" s="728" t="s">
        <v>1645</v>
      </c>
      <c r="B447" s="729" t="s">
        <v>1646</v>
      </c>
      <c r="C447" s="729" t="s">
        <v>1647</v>
      </c>
      <c r="D447" s="729" t="s">
        <v>693</v>
      </c>
      <c r="E447" s="729" t="s">
        <v>694</v>
      </c>
      <c r="F447" s="729" t="s">
        <v>1664</v>
      </c>
      <c r="G447" s="729" t="s">
        <v>1665</v>
      </c>
      <c r="H447" s="729">
        <v>32</v>
      </c>
      <c r="I447" s="729">
        <f t="shared" si="12"/>
        <v>94</v>
      </c>
      <c r="K447" t="str">
        <f t="shared" si="13"/>
        <v>50534-00001</v>
      </c>
      <c r="L447" t="str">
        <f>VLOOKUP(K447,'[13]TRACKING (update 23.4)'!$B$3:$C$103,2,FALSE)</f>
        <v>H06-JK02M</v>
      </c>
    </row>
    <row r="448" spans="1:12" hidden="1">
      <c r="A448" s="728" t="s">
        <v>1645</v>
      </c>
      <c r="B448" s="729" t="s">
        <v>1646</v>
      </c>
      <c r="C448" s="729" t="s">
        <v>1647</v>
      </c>
      <c r="D448" s="729" t="s">
        <v>693</v>
      </c>
      <c r="E448" s="729" t="s">
        <v>694</v>
      </c>
      <c r="F448" s="729" t="s">
        <v>1666</v>
      </c>
      <c r="G448" s="729" t="s">
        <v>1667</v>
      </c>
      <c r="H448" s="729">
        <v>7</v>
      </c>
      <c r="I448" s="729">
        <f t="shared" si="12"/>
        <v>36</v>
      </c>
      <c r="K448" t="str">
        <f t="shared" si="13"/>
        <v>50534-00001</v>
      </c>
      <c r="L448" t="str">
        <f>VLOOKUP(K448,'[13]TRACKING (update 23.4)'!$B$3:$C$103,2,FALSE)</f>
        <v>H06-JK02M</v>
      </c>
    </row>
    <row r="449" spans="1:12" hidden="1">
      <c r="A449" s="728" t="s">
        <v>1668</v>
      </c>
      <c r="B449" s="729" t="s">
        <v>1669</v>
      </c>
      <c r="C449" s="729" t="s">
        <v>1670</v>
      </c>
      <c r="D449" s="729" t="s">
        <v>705</v>
      </c>
      <c r="E449" s="729" t="s">
        <v>706</v>
      </c>
      <c r="F449" s="729" t="s">
        <v>1671</v>
      </c>
      <c r="G449" s="729" t="s">
        <v>1672</v>
      </c>
      <c r="H449" s="729">
        <v>14</v>
      </c>
      <c r="I449" s="729">
        <f t="shared" si="12"/>
        <v>52</v>
      </c>
      <c r="K449" t="str">
        <f t="shared" si="13"/>
        <v>50533-06113</v>
      </c>
      <c r="L449" t="str">
        <f>VLOOKUP(K449,'[13]TRACKING (update 23.4)'!$B$3:$C$103,2,FALSE)</f>
        <v>H06-JK03W</v>
      </c>
    </row>
    <row r="450" spans="1:12" hidden="1">
      <c r="A450" s="728" t="s">
        <v>1668</v>
      </c>
      <c r="B450" s="729" t="s">
        <v>1669</v>
      </c>
      <c r="C450" s="729" t="s">
        <v>1670</v>
      </c>
      <c r="D450" s="729" t="s">
        <v>705</v>
      </c>
      <c r="E450" s="729" t="s">
        <v>706</v>
      </c>
      <c r="F450" s="729" t="s">
        <v>1673</v>
      </c>
      <c r="G450" s="729" t="s">
        <v>1674</v>
      </c>
      <c r="H450" s="729">
        <v>44</v>
      </c>
      <c r="I450" s="729">
        <f t="shared" si="12"/>
        <v>120</v>
      </c>
      <c r="K450" t="str">
        <f t="shared" si="13"/>
        <v>50533-06113</v>
      </c>
      <c r="L450" t="str">
        <f>VLOOKUP(K450,'[13]TRACKING (update 23.4)'!$B$3:$C$103,2,FALSE)</f>
        <v>H06-JK03W</v>
      </c>
    </row>
    <row r="451" spans="1:12" hidden="1">
      <c r="A451" s="728" t="s">
        <v>1668</v>
      </c>
      <c r="B451" s="729" t="s">
        <v>1669</v>
      </c>
      <c r="C451" s="729" t="s">
        <v>1670</v>
      </c>
      <c r="D451" s="729" t="s">
        <v>705</v>
      </c>
      <c r="E451" s="729" t="s">
        <v>706</v>
      </c>
      <c r="F451" s="729" t="s">
        <v>1675</v>
      </c>
      <c r="G451" s="729" t="s">
        <v>1676</v>
      </c>
      <c r="H451" s="729">
        <v>56</v>
      </c>
      <c r="I451" s="729">
        <f t="shared" si="12"/>
        <v>146</v>
      </c>
      <c r="K451" t="str">
        <f t="shared" si="13"/>
        <v>50533-06113</v>
      </c>
      <c r="L451" t="str">
        <f>VLOOKUP(K451,'[13]TRACKING (update 23.4)'!$B$3:$C$103,2,FALSE)</f>
        <v>H06-JK03W</v>
      </c>
    </row>
    <row r="452" spans="1:12" hidden="1">
      <c r="A452" s="728" t="s">
        <v>1668</v>
      </c>
      <c r="B452" s="729" t="s">
        <v>1669</v>
      </c>
      <c r="C452" s="729" t="s">
        <v>1670</v>
      </c>
      <c r="D452" s="729" t="s">
        <v>705</v>
      </c>
      <c r="E452" s="729" t="s">
        <v>706</v>
      </c>
      <c r="F452" s="729" t="s">
        <v>1677</v>
      </c>
      <c r="G452" s="729" t="s">
        <v>1678</v>
      </c>
      <c r="H452" s="729">
        <v>42</v>
      </c>
      <c r="I452" s="729">
        <f t="shared" ref="I452:I498" si="14">(ROUND(H452*$J$1,0)+$K$1)*2+ROUND((H452*$J$1)/20,0)*2</f>
        <v>114</v>
      </c>
      <c r="K452" t="str">
        <f t="shared" ref="K452:K498" si="15">LEFT(F452,11)</f>
        <v>50533-06113</v>
      </c>
      <c r="L452" t="str">
        <f>VLOOKUP(K452,'[13]TRACKING (update 23.4)'!$B$3:$C$103,2,FALSE)</f>
        <v>H06-JK03W</v>
      </c>
    </row>
    <row r="453" spans="1:12" hidden="1">
      <c r="A453" s="728" t="s">
        <v>1668</v>
      </c>
      <c r="B453" s="729" t="s">
        <v>1669</v>
      </c>
      <c r="C453" s="729" t="s">
        <v>1670</v>
      </c>
      <c r="D453" s="729" t="s">
        <v>705</v>
      </c>
      <c r="E453" s="729" t="s">
        <v>706</v>
      </c>
      <c r="F453" s="729" t="s">
        <v>1679</v>
      </c>
      <c r="G453" s="729" t="s">
        <v>1680</v>
      </c>
      <c r="H453" s="729">
        <v>29</v>
      </c>
      <c r="I453" s="729">
        <f t="shared" si="14"/>
        <v>86</v>
      </c>
      <c r="K453" t="str">
        <f t="shared" si="15"/>
        <v>50533-06113</v>
      </c>
      <c r="L453" t="str">
        <f>VLOOKUP(K453,'[13]TRACKING (update 23.4)'!$B$3:$C$103,2,FALSE)</f>
        <v>H06-JK03W</v>
      </c>
    </row>
    <row r="454" spans="1:12" hidden="1">
      <c r="A454" s="728" t="s">
        <v>1668</v>
      </c>
      <c r="B454" s="729" t="s">
        <v>1669</v>
      </c>
      <c r="C454" s="729" t="s">
        <v>1670</v>
      </c>
      <c r="D454" s="729" t="s">
        <v>693</v>
      </c>
      <c r="E454" s="729" t="s">
        <v>694</v>
      </c>
      <c r="F454" s="729" t="s">
        <v>1681</v>
      </c>
      <c r="G454" s="729" t="s">
        <v>1672</v>
      </c>
      <c r="H454" s="729">
        <v>14</v>
      </c>
      <c r="I454" s="729">
        <f t="shared" si="14"/>
        <v>52</v>
      </c>
      <c r="K454" t="str">
        <f t="shared" si="15"/>
        <v>50533-00001</v>
      </c>
      <c r="L454" t="str">
        <f>VLOOKUP(K454,'[13]TRACKING (update 23.4)'!$B$3:$C$103,2,FALSE)</f>
        <v>H06-JK03W</v>
      </c>
    </row>
    <row r="455" spans="1:12" hidden="1">
      <c r="A455" s="728" t="s">
        <v>1668</v>
      </c>
      <c r="B455" s="729" t="s">
        <v>1669</v>
      </c>
      <c r="C455" s="729" t="s">
        <v>1670</v>
      </c>
      <c r="D455" s="729" t="s">
        <v>693</v>
      </c>
      <c r="E455" s="729" t="s">
        <v>694</v>
      </c>
      <c r="F455" s="729" t="s">
        <v>1682</v>
      </c>
      <c r="G455" s="729" t="s">
        <v>1683</v>
      </c>
      <c r="H455" s="729">
        <v>42</v>
      </c>
      <c r="I455" s="729">
        <f t="shared" si="14"/>
        <v>114</v>
      </c>
      <c r="K455" t="str">
        <f t="shared" si="15"/>
        <v>50533-00001</v>
      </c>
      <c r="L455" t="str">
        <f>VLOOKUP(K455,'[13]TRACKING (update 23.4)'!$B$3:$C$103,2,FALSE)</f>
        <v>H06-JK03W</v>
      </c>
    </row>
    <row r="456" spans="1:12" hidden="1">
      <c r="A456" s="728" t="s">
        <v>1668</v>
      </c>
      <c r="B456" s="729" t="s">
        <v>1669</v>
      </c>
      <c r="C456" s="729" t="s">
        <v>1670</v>
      </c>
      <c r="D456" s="729" t="s">
        <v>693</v>
      </c>
      <c r="E456" s="729" t="s">
        <v>694</v>
      </c>
      <c r="F456" s="729" t="s">
        <v>1684</v>
      </c>
      <c r="G456" s="729" t="s">
        <v>1685</v>
      </c>
      <c r="H456" s="729">
        <v>54</v>
      </c>
      <c r="I456" s="729">
        <f t="shared" si="14"/>
        <v>142</v>
      </c>
      <c r="K456" t="str">
        <f t="shared" si="15"/>
        <v>50533-00001</v>
      </c>
      <c r="L456" t="str">
        <f>VLOOKUP(K456,'[13]TRACKING (update 23.4)'!$B$3:$C$103,2,FALSE)</f>
        <v>H06-JK03W</v>
      </c>
    </row>
    <row r="457" spans="1:12" hidden="1">
      <c r="A457" s="728" t="s">
        <v>1668</v>
      </c>
      <c r="B457" s="729" t="s">
        <v>1669</v>
      </c>
      <c r="C457" s="729" t="s">
        <v>1670</v>
      </c>
      <c r="D457" s="729" t="s">
        <v>693</v>
      </c>
      <c r="E457" s="729" t="s">
        <v>694</v>
      </c>
      <c r="F457" s="729" t="s">
        <v>1686</v>
      </c>
      <c r="G457" s="729" t="s">
        <v>1687</v>
      </c>
      <c r="H457" s="729">
        <v>40</v>
      </c>
      <c r="I457" s="729">
        <f t="shared" si="14"/>
        <v>110</v>
      </c>
      <c r="K457" t="str">
        <f t="shared" si="15"/>
        <v>50533-00001</v>
      </c>
      <c r="L457" t="str">
        <f>VLOOKUP(K457,'[13]TRACKING (update 23.4)'!$B$3:$C$103,2,FALSE)</f>
        <v>H06-JK03W</v>
      </c>
    </row>
    <row r="458" spans="1:12" hidden="1">
      <c r="A458" s="728" t="s">
        <v>1668</v>
      </c>
      <c r="B458" s="729" t="s">
        <v>1669</v>
      </c>
      <c r="C458" s="729" t="s">
        <v>1670</v>
      </c>
      <c r="D458" s="729" t="s">
        <v>693</v>
      </c>
      <c r="E458" s="729" t="s">
        <v>694</v>
      </c>
      <c r="F458" s="729" t="s">
        <v>1688</v>
      </c>
      <c r="G458" s="729" t="s">
        <v>1689</v>
      </c>
      <c r="H458" s="729">
        <v>28</v>
      </c>
      <c r="I458" s="729">
        <f t="shared" si="14"/>
        <v>84</v>
      </c>
      <c r="K458" t="str">
        <f t="shared" si="15"/>
        <v>50533-00001</v>
      </c>
      <c r="L458" t="str">
        <f>VLOOKUP(K458,'[13]TRACKING (update 23.4)'!$B$3:$C$103,2,FALSE)</f>
        <v>H06-JK03W</v>
      </c>
    </row>
    <row r="459" spans="1:12" hidden="1">
      <c r="A459" s="728" t="s">
        <v>1690</v>
      </c>
      <c r="B459" s="729" t="s">
        <v>1691</v>
      </c>
      <c r="C459" s="729" t="s">
        <v>1692</v>
      </c>
      <c r="D459" s="729" t="s">
        <v>705</v>
      </c>
      <c r="E459" s="729" t="s">
        <v>706</v>
      </c>
      <c r="F459" s="729" t="s">
        <v>1693</v>
      </c>
      <c r="G459" s="729" t="s">
        <v>1694</v>
      </c>
      <c r="H459" s="729">
        <v>25</v>
      </c>
      <c r="I459" s="729">
        <f t="shared" si="14"/>
        <v>76</v>
      </c>
      <c r="K459" t="str">
        <f t="shared" si="15"/>
        <v>50531-06113</v>
      </c>
      <c r="L459" t="str">
        <f>VLOOKUP(K459,'[13]TRACKING (update 23.4)'!$B$3:$C$103,2,FALSE)</f>
        <v>H06-PA20M</v>
      </c>
    </row>
    <row r="460" spans="1:12" hidden="1">
      <c r="A460" s="728" t="s">
        <v>1690</v>
      </c>
      <c r="B460" s="729" t="s">
        <v>1691</v>
      </c>
      <c r="C460" s="729" t="s">
        <v>1692</v>
      </c>
      <c r="D460" s="729" t="s">
        <v>705</v>
      </c>
      <c r="E460" s="729" t="s">
        <v>706</v>
      </c>
      <c r="F460" s="729" t="s">
        <v>1695</v>
      </c>
      <c r="G460" s="729" t="s">
        <v>1696</v>
      </c>
      <c r="H460" s="729">
        <v>46</v>
      </c>
      <c r="I460" s="729">
        <f t="shared" si="14"/>
        <v>124</v>
      </c>
      <c r="K460" t="str">
        <f t="shared" si="15"/>
        <v>50531-06113</v>
      </c>
      <c r="L460" t="str">
        <f>VLOOKUP(K460,'[13]TRACKING (update 23.4)'!$B$3:$C$103,2,FALSE)</f>
        <v>H06-PA20M</v>
      </c>
    </row>
    <row r="461" spans="1:12" hidden="1">
      <c r="A461" s="728" t="s">
        <v>1690</v>
      </c>
      <c r="B461" s="729" t="s">
        <v>1691</v>
      </c>
      <c r="C461" s="729" t="s">
        <v>1692</v>
      </c>
      <c r="D461" s="729" t="s">
        <v>705</v>
      </c>
      <c r="E461" s="729" t="s">
        <v>706</v>
      </c>
      <c r="F461" s="729" t="s">
        <v>1697</v>
      </c>
      <c r="G461" s="729" t="s">
        <v>1698</v>
      </c>
      <c r="H461" s="729">
        <v>46</v>
      </c>
      <c r="I461" s="729">
        <f t="shared" si="14"/>
        <v>124</v>
      </c>
      <c r="K461" t="str">
        <f t="shared" si="15"/>
        <v>50531-06113</v>
      </c>
      <c r="L461" t="str">
        <f>VLOOKUP(K461,'[13]TRACKING (update 23.4)'!$B$3:$C$103,2,FALSE)</f>
        <v>H06-PA20M</v>
      </c>
    </row>
    <row r="462" spans="1:12" hidden="1">
      <c r="A462" s="728" t="s">
        <v>1690</v>
      </c>
      <c r="B462" s="729" t="s">
        <v>1691</v>
      </c>
      <c r="C462" s="729" t="s">
        <v>1692</v>
      </c>
      <c r="D462" s="729" t="s">
        <v>705</v>
      </c>
      <c r="E462" s="729" t="s">
        <v>706</v>
      </c>
      <c r="F462" s="729" t="s">
        <v>1699</v>
      </c>
      <c r="G462" s="729" t="s">
        <v>1700</v>
      </c>
      <c r="H462" s="729">
        <v>29</v>
      </c>
      <c r="I462" s="729">
        <f t="shared" si="14"/>
        <v>86</v>
      </c>
      <c r="K462" t="str">
        <f t="shared" si="15"/>
        <v>50531-06113</v>
      </c>
      <c r="L462" t="str">
        <f>VLOOKUP(K462,'[13]TRACKING (update 23.4)'!$B$3:$C$103,2,FALSE)</f>
        <v>H06-PA20M</v>
      </c>
    </row>
    <row r="463" spans="1:12" hidden="1">
      <c r="A463" s="728" t="s">
        <v>1690</v>
      </c>
      <c r="B463" s="729" t="s">
        <v>1691</v>
      </c>
      <c r="C463" s="729" t="s">
        <v>1692</v>
      </c>
      <c r="D463" s="729" t="s">
        <v>705</v>
      </c>
      <c r="E463" s="729" t="s">
        <v>706</v>
      </c>
      <c r="F463" s="729" t="s">
        <v>1701</v>
      </c>
      <c r="G463" s="729" t="s">
        <v>1702</v>
      </c>
      <c r="H463" s="729">
        <v>7</v>
      </c>
      <c r="I463" s="729">
        <f t="shared" si="14"/>
        <v>36</v>
      </c>
      <c r="K463" t="str">
        <f t="shared" si="15"/>
        <v>50531-06113</v>
      </c>
      <c r="L463" t="str">
        <f>VLOOKUP(K463,'[13]TRACKING (update 23.4)'!$B$3:$C$103,2,FALSE)</f>
        <v>H06-PA20M</v>
      </c>
    </row>
    <row r="464" spans="1:12" hidden="1">
      <c r="A464" s="728" t="s">
        <v>1690</v>
      </c>
      <c r="B464" s="729" t="s">
        <v>1691</v>
      </c>
      <c r="C464" s="729" t="s">
        <v>1692</v>
      </c>
      <c r="D464" s="729" t="s">
        <v>693</v>
      </c>
      <c r="E464" s="729" t="s">
        <v>694</v>
      </c>
      <c r="F464" s="729" t="s">
        <v>1703</v>
      </c>
      <c r="G464" s="729" t="s">
        <v>1704</v>
      </c>
      <c r="H464" s="729">
        <v>26</v>
      </c>
      <c r="I464" s="729">
        <f t="shared" si="14"/>
        <v>78</v>
      </c>
      <c r="K464" t="str">
        <f t="shared" si="15"/>
        <v>50531-00001</v>
      </c>
      <c r="L464" t="str">
        <f>VLOOKUP(K464,'[13]TRACKING (update 23.4)'!$B$3:$C$103,2,FALSE)</f>
        <v>H06-PA20M</v>
      </c>
    </row>
    <row r="465" spans="1:12" hidden="1">
      <c r="A465" s="728" t="s">
        <v>1690</v>
      </c>
      <c r="B465" s="729" t="s">
        <v>1691</v>
      </c>
      <c r="C465" s="729" t="s">
        <v>1692</v>
      </c>
      <c r="D465" s="729" t="s">
        <v>693</v>
      </c>
      <c r="E465" s="729" t="s">
        <v>694</v>
      </c>
      <c r="F465" s="729" t="s">
        <v>1705</v>
      </c>
      <c r="G465" s="729" t="s">
        <v>1706</v>
      </c>
      <c r="H465" s="729">
        <v>42</v>
      </c>
      <c r="I465" s="729">
        <f t="shared" si="14"/>
        <v>114</v>
      </c>
      <c r="K465" t="str">
        <f t="shared" si="15"/>
        <v>50531-00001</v>
      </c>
      <c r="L465" t="str">
        <f>VLOOKUP(K465,'[13]TRACKING (update 23.4)'!$B$3:$C$103,2,FALSE)</f>
        <v>H06-PA20M</v>
      </c>
    </row>
    <row r="466" spans="1:12" hidden="1">
      <c r="A466" s="728" t="s">
        <v>1690</v>
      </c>
      <c r="B466" s="729" t="s">
        <v>1691</v>
      </c>
      <c r="C466" s="729" t="s">
        <v>1692</v>
      </c>
      <c r="D466" s="729" t="s">
        <v>693</v>
      </c>
      <c r="E466" s="729" t="s">
        <v>694</v>
      </c>
      <c r="F466" s="729" t="s">
        <v>1707</v>
      </c>
      <c r="G466" s="729" t="s">
        <v>1708</v>
      </c>
      <c r="H466" s="729">
        <v>42</v>
      </c>
      <c r="I466" s="729">
        <f t="shared" si="14"/>
        <v>114</v>
      </c>
      <c r="K466" t="str">
        <f t="shared" si="15"/>
        <v>50531-00001</v>
      </c>
      <c r="L466" t="str">
        <f>VLOOKUP(K466,'[13]TRACKING (update 23.4)'!$B$3:$C$103,2,FALSE)</f>
        <v>H06-PA20M</v>
      </c>
    </row>
    <row r="467" spans="1:12" hidden="1">
      <c r="A467" s="728" t="s">
        <v>1690</v>
      </c>
      <c r="B467" s="729" t="s">
        <v>1691</v>
      </c>
      <c r="C467" s="729" t="s">
        <v>1692</v>
      </c>
      <c r="D467" s="729" t="s">
        <v>693</v>
      </c>
      <c r="E467" s="729" t="s">
        <v>694</v>
      </c>
      <c r="F467" s="729" t="s">
        <v>1709</v>
      </c>
      <c r="G467" s="729" t="s">
        <v>1710</v>
      </c>
      <c r="H467" s="729">
        <v>30</v>
      </c>
      <c r="I467" s="729">
        <f t="shared" si="14"/>
        <v>88</v>
      </c>
      <c r="K467" t="str">
        <f t="shared" si="15"/>
        <v>50531-00001</v>
      </c>
      <c r="L467" t="str">
        <f>VLOOKUP(K467,'[13]TRACKING (update 23.4)'!$B$3:$C$103,2,FALSE)</f>
        <v>H06-PA20M</v>
      </c>
    </row>
    <row r="468" spans="1:12" hidden="1">
      <c r="A468" s="728" t="s">
        <v>1690</v>
      </c>
      <c r="B468" s="729" t="s">
        <v>1691</v>
      </c>
      <c r="C468" s="729" t="s">
        <v>1692</v>
      </c>
      <c r="D468" s="729" t="s">
        <v>693</v>
      </c>
      <c r="E468" s="729" t="s">
        <v>694</v>
      </c>
      <c r="F468" s="729" t="s">
        <v>1711</v>
      </c>
      <c r="G468" s="729" t="s">
        <v>1712</v>
      </c>
      <c r="H468" s="729">
        <v>7</v>
      </c>
      <c r="I468" s="729">
        <f t="shared" si="14"/>
        <v>36</v>
      </c>
      <c r="K468" t="str">
        <f t="shared" si="15"/>
        <v>50531-00001</v>
      </c>
      <c r="L468" t="str">
        <f>VLOOKUP(K468,'[13]TRACKING (update 23.4)'!$B$3:$C$103,2,FALSE)</f>
        <v>H06-PA20M</v>
      </c>
    </row>
    <row r="469" spans="1:12" hidden="1">
      <c r="A469" s="728" t="s">
        <v>1713</v>
      </c>
      <c r="B469" s="729" t="s">
        <v>1714</v>
      </c>
      <c r="C469" s="729" t="s">
        <v>1715</v>
      </c>
      <c r="D469" s="729" t="s">
        <v>705</v>
      </c>
      <c r="E469" s="729" t="s">
        <v>706</v>
      </c>
      <c r="F469" s="729" t="s">
        <v>1716</v>
      </c>
      <c r="G469" s="729" t="s">
        <v>1717</v>
      </c>
      <c r="H469" s="729">
        <v>23</v>
      </c>
      <c r="I469" s="729">
        <f t="shared" si="14"/>
        <v>72</v>
      </c>
      <c r="K469" t="str">
        <f t="shared" si="15"/>
        <v>50532-06113</v>
      </c>
      <c r="L469" t="str">
        <f>VLOOKUP(K469,'[13]TRACKING (update 23.4)'!$B$3:$C$103,2,FALSE)</f>
        <v>H06-PA21W</v>
      </c>
    </row>
    <row r="470" spans="1:12" hidden="1">
      <c r="A470" s="728" t="s">
        <v>1713</v>
      </c>
      <c r="B470" s="729" t="s">
        <v>1714</v>
      </c>
      <c r="C470" s="729" t="s">
        <v>1715</v>
      </c>
      <c r="D470" s="729" t="s">
        <v>705</v>
      </c>
      <c r="E470" s="729" t="s">
        <v>706</v>
      </c>
      <c r="F470" s="729" t="s">
        <v>1718</v>
      </c>
      <c r="G470" s="729" t="s">
        <v>1719</v>
      </c>
      <c r="H470" s="729">
        <v>44</v>
      </c>
      <c r="I470" s="729">
        <f t="shared" si="14"/>
        <v>120</v>
      </c>
      <c r="K470" t="str">
        <f t="shared" si="15"/>
        <v>50532-06113</v>
      </c>
      <c r="L470" t="str">
        <f>VLOOKUP(K470,'[13]TRACKING (update 23.4)'!$B$3:$C$103,2,FALSE)</f>
        <v>H06-PA21W</v>
      </c>
    </row>
    <row r="471" spans="1:12" hidden="1">
      <c r="A471" s="728" t="s">
        <v>1713</v>
      </c>
      <c r="B471" s="729" t="s">
        <v>1714</v>
      </c>
      <c r="C471" s="729" t="s">
        <v>1715</v>
      </c>
      <c r="D471" s="729" t="s">
        <v>705</v>
      </c>
      <c r="E471" s="729" t="s">
        <v>706</v>
      </c>
      <c r="F471" s="729" t="s">
        <v>1720</v>
      </c>
      <c r="G471" s="729" t="s">
        <v>1721</v>
      </c>
      <c r="H471" s="729">
        <v>46</v>
      </c>
      <c r="I471" s="729">
        <f t="shared" si="14"/>
        <v>124</v>
      </c>
      <c r="K471" t="str">
        <f t="shared" si="15"/>
        <v>50532-06113</v>
      </c>
      <c r="L471" t="str">
        <f>VLOOKUP(K471,'[13]TRACKING (update 23.4)'!$B$3:$C$103,2,FALSE)</f>
        <v>H06-PA21W</v>
      </c>
    </row>
    <row r="472" spans="1:12" hidden="1">
      <c r="A472" s="728" t="s">
        <v>1713</v>
      </c>
      <c r="B472" s="729" t="s">
        <v>1714</v>
      </c>
      <c r="C472" s="729" t="s">
        <v>1715</v>
      </c>
      <c r="D472" s="729" t="s">
        <v>705</v>
      </c>
      <c r="E472" s="729" t="s">
        <v>706</v>
      </c>
      <c r="F472" s="729" t="s">
        <v>1722</v>
      </c>
      <c r="G472" s="729" t="s">
        <v>1723</v>
      </c>
      <c r="H472" s="729">
        <v>29</v>
      </c>
      <c r="I472" s="729">
        <f t="shared" si="14"/>
        <v>86</v>
      </c>
      <c r="K472" t="str">
        <f t="shared" si="15"/>
        <v>50532-06113</v>
      </c>
      <c r="L472" t="str">
        <f>VLOOKUP(K472,'[13]TRACKING (update 23.4)'!$B$3:$C$103,2,FALSE)</f>
        <v>H06-PA21W</v>
      </c>
    </row>
    <row r="473" spans="1:12" hidden="1">
      <c r="A473" s="728" t="s">
        <v>1713</v>
      </c>
      <c r="B473" s="729" t="s">
        <v>1714</v>
      </c>
      <c r="C473" s="729" t="s">
        <v>1715</v>
      </c>
      <c r="D473" s="729" t="s">
        <v>705</v>
      </c>
      <c r="E473" s="729" t="s">
        <v>706</v>
      </c>
      <c r="F473" s="729" t="s">
        <v>1724</v>
      </c>
      <c r="G473" s="729" t="s">
        <v>1725</v>
      </c>
      <c r="H473" s="729">
        <v>17</v>
      </c>
      <c r="I473" s="729">
        <f t="shared" si="14"/>
        <v>58</v>
      </c>
      <c r="K473" t="str">
        <f t="shared" si="15"/>
        <v>50532-06113</v>
      </c>
      <c r="L473" t="str">
        <f>VLOOKUP(K473,'[13]TRACKING (update 23.4)'!$B$3:$C$103,2,FALSE)</f>
        <v>H06-PA21W</v>
      </c>
    </row>
    <row r="474" spans="1:12" hidden="1">
      <c r="A474" s="728" t="s">
        <v>1713</v>
      </c>
      <c r="B474" s="729" t="s">
        <v>1714</v>
      </c>
      <c r="C474" s="729" t="s">
        <v>1715</v>
      </c>
      <c r="D474" s="729" t="s">
        <v>693</v>
      </c>
      <c r="E474" s="729" t="s">
        <v>694</v>
      </c>
      <c r="F474" s="729" t="s">
        <v>1726</v>
      </c>
      <c r="G474" s="729" t="s">
        <v>1727</v>
      </c>
      <c r="H474" s="729">
        <v>21</v>
      </c>
      <c r="I474" s="729">
        <f t="shared" si="14"/>
        <v>68</v>
      </c>
      <c r="K474" t="str">
        <f t="shared" si="15"/>
        <v>50532-00001</v>
      </c>
      <c r="L474" t="str">
        <f>VLOOKUP(K474,'[13]TRACKING (update 23.4)'!$B$3:$C$103,2,FALSE)</f>
        <v>H06-PA21W</v>
      </c>
    </row>
    <row r="475" spans="1:12" hidden="1">
      <c r="A475" s="728" t="s">
        <v>1713</v>
      </c>
      <c r="B475" s="729" t="s">
        <v>1714</v>
      </c>
      <c r="C475" s="729" t="s">
        <v>1715</v>
      </c>
      <c r="D475" s="729" t="s">
        <v>693</v>
      </c>
      <c r="E475" s="729" t="s">
        <v>694</v>
      </c>
      <c r="F475" s="729" t="s">
        <v>1728</v>
      </c>
      <c r="G475" s="729" t="s">
        <v>1729</v>
      </c>
      <c r="H475" s="729">
        <v>34</v>
      </c>
      <c r="I475" s="729">
        <f t="shared" si="14"/>
        <v>98</v>
      </c>
      <c r="K475" t="str">
        <f t="shared" si="15"/>
        <v>50532-00001</v>
      </c>
      <c r="L475" t="str">
        <f>VLOOKUP(K475,'[13]TRACKING (update 23.4)'!$B$3:$C$103,2,FALSE)</f>
        <v>H06-PA21W</v>
      </c>
    </row>
    <row r="476" spans="1:12" hidden="1">
      <c r="A476" s="728" t="s">
        <v>1713</v>
      </c>
      <c r="B476" s="729" t="s">
        <v>1714</v>
      </c>
      <c r="C476" s="729" t="s">
        <v>1715</v>
      </c>
      <c r="D476" s="729" t="s">
        <v>693</v>
      </c>
      <c r="E476" s="729" t="s">
        <v>694</v>
      </c>
      <c r="F476" s="729" t="s">
        <v>1730</v>
      </c>
      <c r="G476" s="729" t="s">
        <v>1731</v>
      </c>
      <c r="H476" s="729">
        <v>44</v>
      </c>
      <c r="I476" s="729">
        <f t="shared" si="14"/>
        <v>120</v>
      </c>
      <c r="K476" t="str">
        <f t="shared" si="15"/>
        <v>50532-00001</v>
      </c>
      <c r="L476" t="str">
        <f>VLOOKUP(K476,'[13]TRACKING (update 23.4)'!$B$3:$C$103,2,FALSE)</f>
        <v>H06-PA21W</v>
      </c>
    </row>
    <row r="477" spans="1:12" hidden="1">
      <c r="A477" s="728" t="s">
        <v>1713</v>
      </c>
      <c r="B477" s="729" t="s">
        <v>1714</v>
      </c>
      <c r="C477" s="729" t="s">
        <v>1715</v>
      </c>
      <c r="D477" s="729" t="s">
        <v>693</v>
      </c>
      <c r="E477" s="729" t="s">
        <v>694</v>
      </c>
      <c r="F477" s="729" t="s">
        <v>1732</v>
      </c>
      <c r="G477" s="729" t="s">
        <v>1733</v>
      </c>
      <c r="H477" s="729">
        <v>31</v>
      </c>
      <c r="I477" s="729">
        <f t="shared" si="14"/>
        <v>90</v>
      </c>
      <c r="K477" t="str">
        <f t="shared" si="15"/>
        <v>50532-00001</v>
      </c>
      <c r="L477" t="str">
        <f>VLOOKUP(K477,'[13]TRACKING (update 23.4)'!$B$3:$C$103,2,FALSE)</f>
        <v>H06-PA21W</v>
      </c>
    </row>
    <row r="478" spans="1:12" hidden="1">
      <c r="A478" s="728" t="s">
        <v>1713</v>
      </c>
      <c r="B478" s="729" t="s">
        <v>1714</v>
      </c>
      <c r="C478" s="729" t="s">
        <v>1715</v>
      </c>
      <c r="D478" s="729" t="s">
        <v>693</v>
      </c>
      <c r="E478" s="729" t="s">
        <v>694</v>
      </c>
      <c r="F478" s="729" t="s">
        <v>1734</v>
      </c>
      <c r="G478" s="729" t="s">
        <v>1735</v>
      </c>
      <c r="H478" s="729">
        <v>21</v>
      </c>
      <c r="I478" s="729">
        <f t="shared" si="14"/>
        <v>68</v>
      </c>
      <c r="K478" t="str">
        <f t="shared" si="15"/>
        <v>50532-00001</v>
      </c>
      <c r="L478" t="str">
        <f>VLOOKUP(K478,'[13]TRACKING (update 23.4)'!$B$3:$C$103,2,FALSE)</f>
        <v>H06-PA21W</v>
      </c>
    </row>
    <row r="479" spans="1:12" hidden="1">
      <c r="A479" s="728" t="s">
        <v>1736</v>
      </c>
      <c r="B479" s="729" t="s">
        <v>1737</v>
      </c>
      <c r="C479" s="729" t="s">
        <v>1738</v>
      </c>
      <c r="D479" s="729" t="s">
        <v>1587</v>
      </c>
      <c r="E479" s="729" t="s">
        <v>1588</v>
      </c>
      <c r="F479" s="729" t="s">
        <v>1739</v>
      </c>
      <c r="G479" s="729" t="s">
        <v>1740</v>
      </c>
      <c r="H479" s="729">
        <v>48</v>
      </c>
      <c r="I479" s="729">
        <f t="shared" si="14"/>
        <v>130</v>
      </c>
      <c r="K479" t="str">
        <f t="shared" si="15"/>
        <v>50535-02945</v>
      </c>
      <c r="L479" t="str">
        <f>VLOOKUP(K479,'[13]TRACKING (update 23.4)'!$B$3:$C$103,2,FALSE)</f>
        <v>H06-GILET01M</v>
      </c>
    </row>
    <row r="480" spans="1:12" hidden="1">
      <c r="A480" s="728" t="s">
        <v>1736</v>
      </c>
      <c r="B480" s="729" t="s">
        <v>1737</v>
      </c>
      <c r="C480" s="729" t="s">
        <v>1738</v>
      </c>
      <c r="D480" s="729" t="s">
        <v>1587</v>
      </c>
      <c r="E480" s="729" t="s">
        <v>1588</v>
      </c>
      <c r="F480" s="729" t="s">
        <v>1741</v>
      </c>
      <c r="G480" s="729" t="s">
        <v>1742</v>
      </c>
      <c r="H480" s="729">
        <v>66</v>
      </c>
      <c r="I480" s="729">
        <f t="shared" si="14"/>
        <v>170</v>
      </c>
      <c r="K480" t="str">
        <f t="shared" si="15"/>
        <v>50535-02945</v>
      </c>
      <c r="L480" t="str">
        <f>VLOOKUP(K480,'[13]TRACKING (update 23.4)'!$B$3:$C$103,2,FALSE)</f>
        <v>H06-GILET01M</v>
      </c>
    </row>
    <row r="481" spans="1:12" hidden="1">
      <c r="A481" s="728" t="s">
        <v>1736</v>
      </c>
      <c r="B481" s="729" t="s">
        <v>1737</v>
      </c>
      <c r="C481" s="729" t="s">
        <v>1738</v>
      </c>
      <c r="D481" s="729" t="s">
        <v>1587</v>
      </c>
      <c r="E481" s="729" t="s">
        <v>1588</v>
      </c>
      <c r="F481" s="729" t="s">
        <v>1743</v>
      </c>
      <c r="G481" s="729" t="s">
        <v>1744</v>
      </c>
      <c r="H481" s="729">
        <v>66</v>
      </c>
      <c r="I481" s="729">
        <f t="shared" si="14"/>
        <v>170</v>
      </c>
      <c r="K481" t="str">
        <f t="shared" si="15"/>
        <v>50535-02945</v>
      </c>
      <c r="L481" t="str">
        <f>VLOOKUP(K481,'[13]TRACKING (update 23.4)'!$B$3:$C$103,2,FALSE)</f>
        <v>H06-GILET01M</v>
      </c>
    </row>
    <row r="482" spans="1:12" hidden="1">
      <c r="A482" s="728" t="s">
        <v>1736</v>
      </c>
      <c r="B482" s="729" t="s">
        <v>1737</v>
      </c>
      <c r="C482" s="729" t="s">
        <v>1738</v>
      </c>
      <c r="D482" s="729" t="s">
        <v>1587</v>
      </c>
      <c r="E482" s="729" t="s">
        <v>1588</v>
      </c>
      <c r="F482" s="729" t="s">
        <v>1745</v>
      </c>
      <c r="G482" s="729" t="s">
        <v>1746</v>
      </c>
      <c r="H482" s="729">
        <v>48</v>
      </c>
      <c r="I482" s="729">
        <f t="shared" si="14"/>
        <v>130</v>
      </c>
      <c r="K482" t="str">
        <f t="shared" si="15"/>
        <v>50535-02945</v>
      </c>
      <c r="L482" t="str">
        <f>VLOOKUP(K482,'[13]TRACKING (update 23.4)'!$B$3:$C$103,2,FALSE)</f>
        <v>H06-GILET01M</v>
      </c>
    </row>
    <row r="483" spans="1:12" hidden="1">
      <c r="A483" s="728" t="s">
        <v>1736</v>
      </c>
      <c r="B483" s="729" t="s">
        <v>1737</v>
      </c>
      <c r="C483" s="729" t="s">
        <v>1738</v>
      </c>
      <c r="D483" s="729" t="s">
        <v>1587</v>
      </c>
      <c r="E483" s="729" t="s">
        <v>1588</v>
      </c>
      <c r="F483" s="729" t="s">
        <v>1747</v>
      </c>
      <c r="G483" s="729" t="s">
        <v>1748</v>
      </c>
      <c r="H483" s="729">
        <v>13</v>
      </c>
      <c r="I483" s="729">
        <f t="shared" si="14"/>
        <v>50</v>
      </c>
      <c r="K483" t="str">
        <f t="shared" si="15"/>
        <v>50535-02945</v>
      </c>
      <c r="L483" t="str">
        <f>VLOOKUP(K483,'[13]TRACKING (update 23.4)'!$B$3:$C$103,2,FALSE)</f>
        <v>H06-GILET01M</v>
      </c>
    </row>
    <row r="484" spans="1:12" hidden="1">
      <c r="A484" s="728" t="s">
        <v>1736</v>
      </c>
      <c r="B484" s="729" t="s">
        <v>1737</v>
      </c>
      <c r="C484" s="729" t="s">
        <v>1738</v>
      </c>
      <c r="D484" s="729" t="s">
        <v>693</v>
      </c>
      <c r="E484" s="729" t="s">
        <v>694</v>
      </c>
      <c r="F484" s="729" t="s">
        <v>1749</v>
      </c>
      <c r="G484" s="729" t="s">
        <v>1750</v>
      </c>
      <c r="H484" s="729">
        <v>48</v>
      </c>
      <c r="I484" s="729">
        <f t="shared" si="14"/>
        <v>130</v>
      </c>
      <c r="K484" t="str">
        <f t="shared" si="15"/>
        <v>50535-00001</v>
      </c>
      <c r="L484" t="str">
        <f>VLOOKUP(K484,'[13]TRACKING (update 23.4)'!$B$3:$C$103,2,FALSE)</f>
        <v>H06-GILET01M</v>
      </c>
    </row>
    <row r="485" spans="1:12" hidden="1">
      <c r="A485" s="728" t="s">
        <v>1736</v>
      </c>
      <c r="B485" s="729" t="s">
        <v>1737</v>
      </c>
      <c r="C485" s="729" t="s">
        <v>1738</v>
      </c>
      <c r="D485" s="729" t="s">
        <v>693</v>
      </c>
      <c r="E485" s="729" t="s">
        <v>694</v>
      </c>
      <c r="F485" s="729" t="s">
        <v>1751</v>
      </c>
      <c r="G485" s="729" t="s">
        <v>1752</v>
      </c>
      <c r="H485" s="729">
        <v>66</v>
      </c>
      <c r="I485" s="729">
        <f t="shared" si="14"/>
        <v>170</v>
      </c>
      <c r="K485" t="str">
        <f t="shared" si="15"/>
        <v>50535-00001</v>
      </c>
      <c r="L485" t="str">
        <f>VLOOKUP(K485,'[13]TRACKING (update 23.4)'!$B$3:$C$103,2,FALSE)</f>
        <v>H06-GILET01M</v>
      </c>
    </row>
    <row r="486" spans="1:12" hidden="1">
      <c r="A486" s="728" t="s">
        <v>1736</v>
      </c>
      <c r="B486" s="729" t="s">
        <v>1737</v>
      </c>
      <c r="C486" s="729" t="s">
        <v>1738</v>
      </c>
      <c r="D486" s="729" t="s">
        <v>693</v>
      </c>
      <c r="E486" s="729" t="s">
        <v>694</v>
      </c>
      <c r="F486" s="729" t="s">
        <v>1753</v>
      </c>
      <c r="G486" s="729" t="s">
        <v>1754</v>
      </c>
      <c r="H486" s="729">
        <v>66</v>
      </c>
      <c r="I486" s="729">
        <f t="shared" si="14"/>
        <v>170</v>
      </c>
      <c r="K486" t="str">
        <f t="shared" si="15"/>
        <v>50535-00001</v>
      </c>
      <c r="L486" t="str">
        <f>VLOOKUP(K486,'[13]TRACKING (update 23.4)'!$B$3:$C$103,2,FALSE)</f>
        <v>H06-GILET01M</v>
      </c>
    </row>
    <row r="487" spans="1:12" hidden="1">
      <c r="A487" s="728" t="s">
        <v>1736</v>
      </c>
      <c r="B487" s="729" t="s">
        <v>1737</v>
      </c>
      <c r="C487" s="729" t="s">
        <v>1738</v>
      </c>
      <c r="D487" s="729" t="s">
        <v>693</v>
      </c>
      <c r="E487" s="729" t="s">
        <v>694</v>
      </c>
      <c r="F487" s="729" t="s">
        <v>1755</v>
      </c>
      <c r="G487" s="729" t="s">
        <v>1756</v>
      </c>
      <c r="H487" s="729">
        <v>48</v>
      </c>
      <c r="I487" s="729">
        <f t="shared" si="14"/>
        <v>130</v>
      </c>
      <c r="K487" t="str">
        <f t="shared" si="15"/>
        <v>50535-00001</v>
      </c>
      <c r="L487" t="str">
        <f>VLOOKUP(K487,'[13]TRACKING (update 23.4)'!$B$3:$C$103,2,FALSE)</f>
        <v>H06-GILET01M</v>
      </c>
    </row>
    <row r="488" spans="1:12" hidden="1">
      <c r="A488" s="728" t="s">
        <v>1736</v>
      </c>
      <c r="B488" s="729" t="s">
        <v>1737</v>
      </c>
      <c r="C488" s="729" t="s">
        <v>1738</v>
      </c>
      <c r="D488" s="729" t="s">
        <v>693</v>
      </c>
      <c r="E488" s="729" t="s">
        <v>694</v>
      </c>
      <c r="F488" s="729" t="s">
        <v>1757</v>
      </c>
      <c r="G488" s="729" t="s">
        <v>1758</v>
      </c>
      <c r="H488" s="729">
        <v>13</v>
      </c>
      <c r="I488" s="729">
        <f t="shared" si="14"/>
        <v>50</v>
      </c>
      <c r="K488" t="str">
        <f t="shared" si="15"/>
        <v>50535-00001</v>
      </c>
      <c r="L488" t="str">
        <f>VLOOKUP(K488,'[13]TRACKING (update 23.4)'!$B$3:$C$103,2,FALSE)</f>
        <v>H06-GILET01M</v>
      </c>
    </row>
    <row r="489" spans="1:12" hidden="1">
      <c r="A489" s="728" t="s">
        <v>1759</v>
      </c>
      <c r="B489" s="729" t="s">
        <v>1760</v>
      </c>
      <c r="C489" s="729" t="s">
        <v>1761</v>
      </c>
      <c r="D489" s="729" t="s">
        <v>1587</v>
      </c>
      <c r="E489" s="729" t="s">
        <v>1588</v>
      </c>
      <c r="F489" s="729" t="s">
        <v>1762</v>
      </c>
      <c r="G489" s="729" t="s">
        <v>1763</v>
      </c>
      <c r="H489" s="729">
        <v>33</v>
      </c>
      <c r="I489" s="729">
        <f t="shared" si="14"/>
        <v>96</v>
      </c>
      <c r="K489" t="str">
        <f t="shared" si="15"/>
        <v>50536-02945</v>
      </c>
      <c r="L489" t="str">
        <f>VLOOKUP(K489,'[13]TRACKING (update 23.4)'!$B$3:$C$103,2,FALSE)</f>
        <v>H06-JK04M</v>
      </c>
    </row>
    <row r="490" spans="1:12" hidden="1">
      <c r="A490" s="728" t="s">
        <v>1759</v>
      </c>
      <c r="B490" s="729" t="s">
        <v>1760</v>
      </c>
      <c r="C490" s="729" t="s">
        <v>1761</v>
      </c>
      <c r="D490" s="729" t="s">
        <v>1587</v>
      </c>
      <c r="E490" s="729" t="s">
        <v>1588</v>
      </c>
      <c r="F490" s="729" t="s">
        <v>1764</v>
      </c>
      <c r="G490" s="729" t="s">
        <v>1765</v>
      </c>
      <c r="H490" s="729">
        <v>52</v>
      </c>
      <c r="I490" s="729">
        <f t="shared" si="14"/>
        <v>138</v>
      </c>
      <c r="K490" t="str">
        <f t="shared" si="15"/>
        <v>50536-02945</v>
      </c>
      <c r="L490" t="str">
        <f>VLOOKUP(K490,'[13]TRACKING (update 23.4)'!$B$3:$C$103,2,FALSE)</f>
        <v>H06-JK04M</v>
      </c>
    </row>
    <row r="491" spans="1:12" hidden="1">
      <c r="A491" s="728" t="s">
        <v>1759</v>
      </c>
      <c r="B491" s="729" t="s">
        <v>1760</v>
      </c>
      <c r="C491" s="729" t="s">
        <v>1761</v>
      </c>
      <c r="D491" s="729" t="s">
        <v>1587</v>
      </c>
      <c r="E491" s="729" t="s">
        <v>1588</v>
      </c>
      <c r="F491" s="729" t="s">
        <v>1766</v>
      </c>
      <c r="G491" s="729" t="s">
        <v>1767</v>
      </c>
      <c r="H491" s="729">
        <v>52</v>
      </c>
      <c r="I491" s="729">
        <f t="shared" si="14"/>
        <v>138</v>
      </c>
      <c r="K491" t="str">
        <f t="shared" si="15"/>
        <v>50536-02945</v>
      </c>
      <c r="L491" t="str">
        <f>VLOOKUP(K491,'[13]TRACKING (update 23.4)'!$B$3:$C$103,2,FALSE)</f>
        <v>H06-JK04M</v>
      </c>
    </row>
    <row r="492" spans="1:12" hidden="1">
      <c r="A492" s="728" t="s">
        <v>1759</v>
      </c>
      <c r="B492" s="729" t="s">
        <v>1760</v>
      </c>
      <c r="C492" s="729" t="s">
        <v>1761</v>
      </c>
      <c r="D492" s="729" t="s">
        <v>1587</v>
      </c>
      <c r="E492" s="729" t="s">
        <v>1588</v>
      </c>
      <c r="F492" s="729" t="s">
        <v>1768</v>
      </c>
      <c r="G492" s="729" t="s">
        <v>1769</v>
      </c>
      <c r="H492" s="729">
        <v>33</v>
      </c>
      <c r="I492" s="729">
        <f t="shared" si="14"/>
        <v>96</v>
      </c>
      <c r="K492" t="str">
        <f t="shared" si="15"/>
        <v>50536-02945</v>
      </c>
      <c r="L492" t="str">
        <f>VLOOKUP(K492,'[13]TRACKING (update 23.4)'!$B$3:$C$103,2,FALSE)</f>
        <v>H06-JK04M</v>
      </c>
    </row>
    <row r="493" spans="1:12" hidden="1">
      <c r="A493" s="728" t="s">
        <v>1759</v>
      </c>
      <c r="B493" s="729" t="s">
        <v>1760</v>
      </c>
      <c r="C493" s="729" t="s">
        <v>1761</v>
      </c>
      <c r="D493" s="729" t="s">
        <v>1587</v>
      </c>
      <c r="E493" s="729" t="s">
        <v>1588</v>
      </c>
      <c r="F493" s="729" t="s">
        <v>1770</v>
      </c>
      <c r="G493" s="729" t="s">
        <v>1771</v>
      </c>
      <c r="H493" s="729">
        <v>7</v>
      </c>
      <c r="I493" s="729">
        <f t="shared" si="14"/>
        <v>36</v>
      </c>
      <c r="K493" t="str">
        <f t="shared" si="15"/>
        <v>50536-02945</v>
      </c>
      <c r="L493" t="str">
        <f>VLOOKUP(K493,'[13]TRACKING (update 23.4)'!$B$3:$C$103,2,FALSE)</f>
        <v>H06-JK04M</v>
      </c>
    </row>
    <row r="494" spans="1:12" hidden="1">
      <c r="A494" s="728" t="s">
        <v>1759</v>
      </c>
      <c r="B494" s="729" t="s">
        <v>1760</v>
      </c>
      <c r="C494" s="729" t="s">
        <v>1761</v>
      </c>
      <c r="D494" s="729" t="s">
        <v>693</v>
      </c>
      <c r="E494" s="729" t="s">
        <v>694</v>
      </c>
      <c r="F494" s="729" t="s">
        <v>1772</v>
      </c>
      <c r="G494" s="729" t="s">
        <v>1773</v>
      </c>
      <c r="H494" s="729">
        <v>32</v>
      </c>
      <c r="I494" s="729">
        <f t="shared" si="14"/>
        <v>94</v>
      </c>
      <c r="K494" t="str">
        <f t="shared" si="15"/>
        <v>50536-00001</v>
      </c>
      <c r="L494" t="str">
        <f>VLOOKUP(K494,'[13]TRACKING (update 23.4)'!$B$3:$C$103,2,FALSE)</f>
        <v>H06-JK04M</v>
      </c>
    </row>
    <row r="495" spans="1:12" hidden="1">
      <c r="A495" s="728" t="s">
        <v>1759</v>
      </c>
      <c r="B495" s="729" t="s">
        <v>1760</v>
      </c>
      <c r="C495" s="729" t="s">
        <v>1761</v>
      </c>
      <c r="D495" s="729" t="s">
        <v>693</v>
      </c>
      <c r="E495" s="729" t="s">
        <v>694</v>
      </c>
      <c r="F495" s="729" t="s">
        <v>1774</v>
      </c>
      <c r="G495" s="729" t="s">
        <v>1775</v>
      </c>
      <c r="H495" s="729">
        <v>52</v>
      </c>
      <c r="I495" s="729">
        <f t="shared" si="14"/>
        <v>138</v>
      </c>
      <c r="K495" t="str">
        <f t="shared" si="15"/>
        <v>50536-00001</v>
      </c>
      <c r="L495" t="str">
        <f>VLOOKUP(K495,'[13]TRACKING (update 23.4)'!$B$3:$C$103,2,FALSE)</f>
        <v>H06-JK04M</v>
      </c>
    </row>
    <row r="496" spans="1:12" hidden="1">
      <c r="A496" s="728" t="s">
        <v>1759</v>
      </c>
      <c r="B496" s="729" t="s">
        <v>1760</v>
      </c>
      <c r="C496" s="729" t="s">
        <v>1761</v>
      </c>
      <c r="D496" s="729" t="s">
        <v>693</v>
      </c>
      <c r="E496" s="729" t="s">
        <v>694</v>
      </c>
      <c r="F496" s="729" t="s">
        <v>1776</v>
      </c>
      <c r="G496" s="729" t="s">
        <v>1777</v>
      </c>
      <c r="H496" s="729">
        <v>45</v>
      </c>
      <c r="I496" s="729">
        <f t="shared" si="14"/>
        <v>122</v>
      </c>
      <c r="K496" t="str">
        <f t="shared" si="15"/>
        <v>50536-00001</v>
      </c>
      <c r="L496" t="str">
        <f>VLOOKUP(K496,'[13]TRACKING (update 23.4)'!$B$3:$C$103,2,FALSE)</f>
        <v>H06-JK04M</v>
      </c>
    </row>
    <row r="497" spans="1:12" hidden="1">
      <c r="A497" s="728" t="s">
        <v>1759</v>
      </c>
      <c r="B497" s="729" t="s">
        <v>1760</v>
      </c>
      <c r="C497" s="729" t="s">
        <v>1761</v>
      </c>
      <c r="D497" s="729" t="s">
        <v>693</v>
      </c>
      <c r="E497" s="729" t="s">
        <v>694</v>
      </c>
      <c r="F497" s="729" t="s">
        <v>1778</v>
      </c>
      <c r="G497" s="729" t="s">
        <v>1779</v>
      </c>
      <c r="H497" s="729">
        <v>32</v>
      </c>
      <c r="I497" s="729">
        <f t="shared" si="14"/>
        <v>94</v>
      </c>
      <c r="K497" t="str">
        <f t="shared" si="15"/>
        <v>50536-00001</v>
      </c>
      <c r="L497" t="str">
        <f>VLOOKUP(K497,'[13]TRACKING (update 23.4)'!$B$3:$C$103,2,FALSE)</f>
        <v>H06-JK04M</v>
      </c>
    </row>
    <row r="498" spans="1:12" hidden="1">
      <c r="A498" s="728" t="s">
        <v>1759</v>
      </c>
      <c r="B498" s="729" t="s">
        <v>1760</v>
      </c>
      <c r="C498" s="729" t="s">
        <v>1761</v>
      </c>
      <c r="D498" s="729" t="s">
        <v>693</v>
      </c>
      <c r="E498" s="729" t="s">
        <v>694</v>
      </c>
      <c r="F498" s="729" t="s">
        <v>1780</v>
      </c>
      <c r="G498" s="729" t="s">
        <v>1781</v>
      </c>
      <c r="H498" s="729">
        <v>7</v>
      </c>
      <c r="I498" s="729">
        <f t="shared" si="14"/>
        <v>36</v>
      </c>
      <c r="K498" t="str">
        <f t="shared" si="15"/>
        <v>50536-00001</v>
      </c>
      <c r="L498" t="str">
        <f>VLOOKUP(K498,'[13]TRACKING (update 23.4)'!$B$3:$C$103,2,FALSE)</f>
        <v>H06-JK04M</v>
      </c>
    </row>
    <row r="499" spans="1:12" s="733" customFormat="1" ht="15.5" hidden="1">
      <c r="A499" s="730" t="s">
        <v>1782</v>
      </c>
      <c r="B499" s="730"/>
      <c r="C499" s="730"/>
      <c r="D499" s="730"/>
      <c r="E499" s="730"/>
      <c r="F499" s="730"/>
      <c r="G499" s="730"/>
      <c r="H499" s="731">
        <f>SUM(H3:H498)</f>
        <v>19140</v>
      </c>
      <c r="I499" s="732"/>
    </row>
  </sheetData>
  <autoFilter ref="A2:I499" xr:uid="{9C071EBC-5DFF-4708-969E-E0A301E6A252}">
    <filterColumn colId="0">
      <filters>
        <filter val="H06-PT12M"/>
      </filters>
    </filterColumn>
  </autoFilter>
  <mergeCells count="1">
    <mergeCell ref="B1:I1"/>
  </mergeCells>
  <pageMargins left="0.2" right="0.2" top="0.75" bottom="0.75" header="0.3" footer="0.3"/>
  <pageSetup paperSize="9" scale="81" fitToHeight="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11684-5261-4CDC-A2A0-CBBF703608DB}">
  <sheetPr>
    <pageSetUpPr fitToPage="1"/>
  </sheetPr>
  <dimension ref="A1:H62"/>
  <sheetViews>
    <sheetView zoomScale="85" zoomScaleNormal="85" zoomScaleSheetLayoutView="85" zoomScalePageLayoutView="70" workbookViewId="0">
      <selection activeCell="H11" sqref="H11"/>
    </sheetView>
  </sheetViews>
  <sheetFormatPr defaultColWidth="9.90625" defaultRowHeight="15.5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295" t="s">
        <v>73</v>
      </c>
      <c r="G1" s="296" t="s">
        <v>186</v>
      </c>
      <c r="H1"/>
    </row>
    <row r="2" spans="1:8" s="239" customFormat="1" ht="12.75" customHeight="1">
      <c r="B2"/>
      <c r="C2"/>
      <c r="D2"/>
      <c r="E2"/>
      <c r="F2" s="295" t="s">
        <v>75</v>
      </c>
      <c r="G2" s="297" t="s">
        <v>187</v>
      </c>
      <c r="H2"/>
    </row>
    <row r="3" spans="1:8" s="239" customFormat="1" ht="12.75" customHeight="1" thickBot="1">
      <c r="B3"/>
      <c r="C3"/>
      <c r="D3"/>
      <c r="E3"/>
      <c r="F3" s="295" t="s">
        <v>77</v>
      </c>
      <c r="G3" s="298" t="s">
        <v>188</v>
      </c>
      <c r="H3"/>
    </row>
    <row r="4" spans="1:8" s="239" customFormat="1" ht="17.25" customHeight="1" thickBot="1">
      <c r="A4" s="240"/>
      <c r="B4" s="574" t="s">
        <v>189</v>
      </c>
      <c r="C4" s="574"/>
      <c r="D4" s="242"/>
      <c r="E4"/>
      <c r="F4"/>
      <c r="G4"/>
      <c r="H4"/>
    </row>
    <row r="5" spans="1:8" s="239" customFormat="1" ht="3.9" customHeight="1" thickBot="1">
      <c r="A5" s="240"/>
      <c r="B5" s="575"/>
      <c r="C5" s="575"/>
      <c r="D5" s="243"/>
      <c r="E5"/>
      <c r="F5" s="240"/>
      <c r="G5" s="240"/>
      <c r="H5"/>
    </row>
    <row r="6" spans="1:8" s="239" customFormat="1" ht="17.25" customHeight="1" thickBot="1">
      <c r="A6" s="240"/>
      <c r="B6" s="574" t="s">
        <v>308</v>
      </c>
      <c r="C6" s="574"/>
      <c r="D6" s="244" t="s">
        <v>219</v>
      </c>
      <c r="E6"/>
      <c r="F6" s="241" t="s">
        <v>190</v>
      </c>
      <c r="G6" s="244" t="s">
        <v>312</v>
      </c>
      <c r="H6"/>
    </row>
    <row r="7" spans="1:8" s="239" customFormat="1" ht="3.9" customHeight="1" thickBot="1">
      <c r="A7" s="240"/>
      <c r="B7" s="576"/>
      <c r="C7" s="576"/>
      <c r="D7" s="243"/>
      <c r="E7"/>
      <c r="F7" s="245"/>
      <c r="G7" s="246"/>
      <c r="H7"/>
    </row>
    <row r="8" spans="1:8" s="239" customFormat="1" ht="17.25" customHeight="1" thickBot="1">
      <c r="A8" s="240"/>
      <c r="B8" s="574" t="s">
        <v>191</v>
      </c>
      <c r="C8" s="574"/>
      <c r="D8" s="244" t="str">
        <f>'1. CUTTING DOCKET'!$D$7</f>
        <v>H06-PT09M</v>
      </c>
      <c r="E8" s="247"/>
      <c r="F8" s="241" t="s">
        <v>192</v>
      </c>
      <c r="G8" s="244" t="s">
        <v>184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193</v>
      </c>
      <c r="B10" s="249" t="s">
        <v>194</v>
      </c>
      <c r="C10" s="573" t="s">
        <v>195</v>
      </c>
      <c r="D10" s="573"/>
      <c r="E10" s="573"/>
      <c r="F10" s="573"/>
      <c r="G10" s="250" t="s">
        <v>196</v>
      </c>
      <c r="H10" s="250" t="s">
        <v>197</v>
      </c>
    </row>
    <row r="11" spans="1:8" s="239" customFormat="1" ht="106.75" customHeight="1" thickBot="1">
      <c r="A11" s="579">
        <v>1</v>
      </c>
      <c r="B11" s="300" t="s">
        <v>309</v>
      </c>
      <c r="C11" s="580"/>
      <c r="D11" s="580"/>
      <c r="E11" s="580"/>
      <c r="F11" s="580"/>
      <c r="G11" s="579"/>
      <c r="H11" s="299"/>
    </row>
    <row r="12" spans="1:8" s="239" customFormat="1" ht="106.75" customHeight="1" thickBot="1">
      <c r="A12" s="579"/>
      <c r="B12" s="300" t="s">
        <v>198</v>
      </c>
      <c r="C12" s="580"/>
      <c r="D12" s="580"/>
      <c r="E12" s="580"/>
      <c r="F12" s="580"/>
      <c r="G12" s="579"/>
      <c r="H12" s="299"/>
    </row>
    <row r="13" spans="1:8" s="239" customFormat="1" ht="106.75" customHeight="1" thickBot="1">
      <c r="A13" s="299">
        <v>2</v>
      </c>
      <c r="B13" s="300" t="s">
        <v>199</v>
      </c>
      <c r="C13" s="577"/>
      <c r="D13" s="577"/>
      <c r="E13" s="577"/>
      <c r="F13" s="577"/>
      <c r="G13" s="299"/>
      <c r="H13" s="299"/>
    </row>
    <row r="14" spans="1:8" s="239" customFormat="1" ht="106.75" customHeight="1" thickBot="1">
      <c r="A14" s="299">
        <v>3</v>
      </c>
      <c r="B14" s="300" t="s">
        <v>310</v>
      </c>
      <c r="C14" s="577"/>
      <c r="D14" s="577"/>
      <c r="E14" s="577"/>
      <c r="F14" s="577"/>
      <c r="G14" s="299"/>
      <c r="H14" s="299"/>
    </row>
    <row r="15" spans="1:8" s="239" customFormat="1" ht="106.75" customHeight="1" thickBot="1">
      <c r="A15" s="299">
        <v>4</v>
      </c>
      <c r="B15" s="300" t="s">
        <v>200</v>
      </c>
      <c r="C15" s="577"/>
      <c r="D15" s="577"/>
      <c r="E15" s="577"/>
      <c r="F15" s="577"/>
      <c r="G15" s="299"/>
      <c r="H15" s="299"/>
    </row>
    <row r="16" spans="1:8" s="239" customFormat="1" ht="106.75" customHeight="1" thickBot="1">
      <c r="A16" s="299">
        <v>5</v>
      </c>
      <c r="B16" s="300" t="s">
        <v>311</v>
      </c>
      <c r="C16" s="577"/>
      <c r="D16" s="577"/>
      <c r="E16" s="577"/>
      <c r="F16" s="577"/>
      <c r="G16" s="299"/>
      <c r="H16" s="299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78" t="s">
        <v>201</v>
      </c>
      <c r="C18" s="578"/>
      <c r="D18" s="578"/>
      <c r="E18" s="251"/>
      <c r="F18" s="251"/>
      <c r="G18" s="578" t="s">
        <v>202</v>
      </c>
      <c r="H18" s="578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2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71" t="s">
        <v>73</v>
      </c>
      <c r="N1" s="371" t="s">
        <v>73</v>
      </c>
      <c r="O1" s="372" t="s">
        <v>74</v>
      </c>
      <c r="P1" s="372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71" t="s">
        <v>75</v>
      </c>
      <c r="N2" s="371" t="s">
        <v>75</v>
      </c>
      <c r="O2" s="373" t="s">
        <v>76</v>
      </c>
      <c r="P2" s="373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71" t="s">
        <v>77</v>
      </c>
      <c r="N3" s="371" t="s">
        <v>77</v>
      </c>
      <c r="O3" s="374" t="s">
        <v>79</v>
      </c>
      <c r="P3" s="372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97" t="s">
        <v>139</v>
      </c>
      <c r="H5" s="498"/>
      <c r="I5" s="498"/>
      <c r="J5" s="498"/>
      <c r="K5" s="498"/>
      <c r="L5" s="499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00"/>
      <c r="H6" s="501"/>
      <c r="I6" s="501"/>
      <c r="J6" s="501"/>
      <c r="K6" s="501"/>
      <c r="L6" s="502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00"/>
      <c r="H7" s="501"/>
      <c r="I7" s="501"/>
      <c r="J7" s="501"/>
      <c r="K7" s="501"/>
      <c r="L7" s="502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75" t="s">
        <v>142</v>
      </c>
      <c r="E8" s="375"/>
      <c r="F8" s="375"/>
      <c r="G8" s="503"/>
      <c r="H8" s="504"/>
      <c r="I8" s="504"/>
      <c r="J8" s="504"/>
      <c r="K8" s="504"/>
      <c r="L8" s="505"/>
      <c r="M8" s="10"/>
      <c r="N8" s="10"/>
      <c r="O8" s="10"/>
      <c r="P8" s="10"/>
    </row>
    <row r="9" spans="1:16" s="12" customFormat="1" ht="28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28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87">
        <v>44964</v>
      </c>
      <c r="E11" s="388"/>
      <c r="F11" s="388"/>
      <c r="G11" s="22"/>
      <c r="H11" s="23"/>
      <c r="I11" s="20"/>
      <c r="J11" s="20" t="s">
        <v>4</v>
      </c>
      <c r="K11" s="20"/>
      <c r="L11" s="506" t="s">
        <v>128</v>
      </c>
      <c r="M11" s="506"/>
      <c r="N11" s="506"/>
      <c r="O11" s="506"/>
      <c r="P11" s="506"/>
    </row>
    <row r="12" spans="1:16" s="12" customFormat="1" ht="28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28">
      <c r="B13" s="389"/>
      <c r="C13" s="389"/>
      <c r="D13" s="389"/>
      <c r="E13" s="389"/>
      <c r="F13" s="389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28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89" t="s">
        <v>147</v>
      </c>
      <c r="E28" s="489"/>
      <c r="F28" s="489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89" t="str">
        <f>+D28</f>
        <v>WASHED BURGUNDY</v>
      </c>
      <c r="E29" s="489"/>
      <c r="F29" s="489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90" t="str">
        <f>+D29</f>
        <v>WASHED BURGUNDY</v>
      </c>
      <c r="E30" s="490"/>
      <c r="F30" s="490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2.5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86" t="s">
        <v>130</v>
      </c>
      <c r="E43" s="386"/>
      <c r="F43" s="386"/>
      <c r="G43" s="386"/>
      <c r="H43" s="386"/>
      <c r="I43" s="386"/>
      <c r="J43" s="386"/>
      <c r="K43" s="386"/>
      <c r="L43" s="386"/>
      <c r="M43" s="386"/>
      <c r="N43" s="386"/>
      <c r="O43" s="386"/>
      <c r="P43" s="386"/>
    </row>
    <row r="44" spans="1:16" s="1" customFormat="1" ht="59.15" customHeight="1" thickBot="1">
      <c r="B44" s="75" t="s">
        <v>14</v>
      </c>
      <c r="C44" s="32"/>
      <c r="D44" s="491"/>
      <c r="E44" s="491"/>
      <c r="F44" s="491"/>
      <c r="G44" s="491"/>
      <c r="H44" s="491"/>
      <c r="I44" s="491"/>
      <c r="J44" s="491"/>
      <c r="K44" s="491"/>
      <c r="L44" s="491"/>
      <c r="M44" s="491"/>
      <c r="N44" s="491"/>
      <c r="O44" s="491"/>
      <c r="P44" s="491"/>
    </row>
    <row r="45" spans="1:16" s="33" customFormat="1" ht="100.5" thickBot="1">
      <c r="A45" s="492" t="s">
        <v>15</v>
      </c>
      <c r="B45" s="493"/>
      <c r="C45" s="493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94" t="s">
        <v>51</v>
      </c>
      <c r="N45" s="495"/>
      <c r="O45" s="495"/>
      <c r="P45" s="496"/>
    </row>
    <row r="46" spans="1:16" s="43" customFormat="1" ht="45.75" hidden="1" customHeight="1">
      <c r="A46" s="486" t="str">
        <f>D18</f>
        <v>BLACK</v>
      </c>
      <c r="B46" s="487"/>
      <c r="C46" s="487"/>
      <c r="D46" s="487"/>
      <c r="E46" s="487"/>
      <c r="F46" s="487"/>
      <c r="G46" s="487"/>
      <c r="H46" s="487"/>
      <c r="I46" s="487"/>
      <c r="J46" s="487"/>
      <c r="K46" s="487"/>
      <c r="L46" s="487"/>
      <c r="M46" s="487"/>
      <c r="N46" s="487"/>
      <c r="O46" s="487"/>
      <c r="P46" s="488"/>
    </row>
    <row r="47" spans="1:16" s="139" customFormat="1" ht="120" hidden="1" customHeight="1">
      <c r="A47" s="115">
        <v>1</v>
      </c>
      <c r="B47" s="481" t="str">
        <f>$L$11</f>
        <v>100% DRY COTTON FLEECE 410GSM</v>
      </c>
      <c r="C47" s="481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82"/>
      <c r="N47" s="483"/>
      <c r="O47" s="483"/>
      <c r="P47" s="484"/>
    </row>
    <row r="48" spans="1:16" s="139" customFormat="1" ht="89.25" hidden="1" customHeight="1">
      <c r="A48" s="144">
        <v>2</v>
      </c>
      <c r="B48" s="481" t="s">
        <v>149</v>
      </c>
      <c r="C48" s="481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82"/>
      <c r="N48" s="483"/>
      <c r="O48" s="483"/>
      <c r="P48" s="484"/>
    </row>
    <row r="49" spans="1:16" s="139" customFormat="1" ht="129" hidden="1" customHeight="1">
      <c r="A49" s="115">
        <v>3</v>
      </c>
      <c r="B49" s="485" t="s">
        <v>126</v>
      </c>
      <c r="C49" s="485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82"/>
      <c r="N49" s="483"/>
      <c r="O49" s="483"/>
      <c r="P49" s="484"/>
    </row>
    <row r="50" spans="1:16" s="43" customFormat="1" ht="51.75" customHeight="1">
      <c r="A50" s="478" t="str">
        <f>D23</f>
        <v>GREY HEATHER</v>
      </c>
      <c r="B50" s="479"/>
      <c r="C50" s="479"/>
      <c r="D50" s="479"/>
      <c r="E50" s="479"/>
      <c r="F50" s="479"/>
      <c r="G50" s="479"/>
      <c r="H50" s="479"/>
      <c r="I50" s="479"/>
      <c r="J50" s="479"/>
      <c r="K50" s="479"/>
      <c r="L50" s="479"/>
      <c r="M50" s="479"/>
      <c r="N50" s="479"/>
      <c r="O50" s="479"/>
      <c r="P50" s="480"/>
    </row>
    <row r="51" spans="1:16" s="139" customFormat="1" ht="186.75" customHeight="1">
      <c r="A51" s="115">
        <v>1</v>
      </c>
      <c r="B51" s="481" t="str">
        <f>$L$11</f>
        <v>100% DRY COTTON FLEECE 410GSM</v>
      </c>
      <c r="C51" s="481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82" t="s">
        <v>177</v>
      </c>
      <c r="N51" s="483"/>
      <c r="O51" s="483"/>
      <c r="P51" s="484"/>
    </row>
    <row r="52" spans="1:16" s="139" customFormat="1" ht="186.75" customHeight="1">
      <c r="A52" s="144">
        <v>2</v>
      </c>
      <c r="B52" s="481" t="s">
        <v>149</v>
      </c>
      <c r="C52" s="481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82" t="s">
        <v>168</v>
      </c>
      <c r="N52" s="483"/>
      <c r="O52" s="483"/>
      <c r="P52" s="484"/>
    </row>
    <row r="53" spans="1:16" s="139" customFormat="1" ht="186.75" customHeight="1">
      <c r="A53" s="115">
        <v>3</v>
      </c>
      <c r="B53" s="485" t="s">
        <v>126</v>
      </c>
      <c r="C53" s="485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82" t="s">
        <v>169</v>
      </c>
      <c r="N53" s="483"/>
      <c r="O53" s="483"/>
      <c r="P53" s="484"/>
    </row>
    <row r="54" spans="1:16" s="43" customFormat="1" ht="51.75" hidden="1" customHeight="1">
      <c r="A54" s="478" t="str">
        <f>D28</f>
        <v>WASHED BURGUNDY</v>
      </c>
      <c r="B54" s="479"/>
      <c r="C54" s="479"/>
      <c r="D54" s="479"/>
      <c r="E54" s="479"/>
      <c r="F54" s="479"/>
      <c r="G54" s="479"/>
      <c r="H54" s="479"/>
      <c r="I54" s="479"/>
      <c r="J54" s="479"/>
      <c r="K54" s="479"/>
      <c r="L54" s="479"/>
      <c r="M54" s="479"/>
      <c r="N54" s="479"/>
      <c r="O54" s="479"/>
      <c r="P54" s="480"/>
    </row>
    <row r="55" spans="1:16" s="139" customFormat="1" ht="96.75" hidden="1" customHeight="1">
      <c r="A55" s="115">
        <v>1</v>
      </c>
      <c r="B55" s="481" t="str">
        <f>$L$11</f>
        <v>100% DRY COTTON FLEECE 410GSM</v>
      </c>
      <c r="C55" s="481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82"/>
      <c r="N55" s="483"/>
      <c r="O55" s="483"/>
      <c r="P55" s="484"/>
    </row>
    <row r="56" spans="1:16" s="139" customFormat="1" ht="70.5" hidden="1" customHeight="1">
      <c r="A56" s="144">
        <v>2</v>
      </c>
      <c r="B56" s="481" t="s">
        <v>149</v>
      </c>
      <c r="C56" s="481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82"/>
      <c r="N56" s="483"/>
      <c r="O56" s="483"/>
      <c r="P56" s="484"/>
    </row>
    <row r="57" spans="1:16" s="139" customFormat="1" ht="125.25" hidden="1" customHeight="1">
      <c r="A57" s="115">
        <v>3</v>
      </c>
      <c r="B57" s="485" t="s">
        <v>126</v>
      </c>
      <c r="C57" s="485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82"/>
      <c r="N57" s="483"/>
      <c r="O57" s="483"/>
      <c r="P57" s="484"/>
    </row>
    <row r="58" spans="1:16" s="43" customFormat="1" ht="51.75" hidden="1" customHeight="1">
      <c r="A58" s="478" t="str">
        <f>D33</f>
        <v>LIME</v>
      </c>
      <c r="B58" s="479"/>
      <c r="C58" s="479"/>
      <c r="D58" s="479"/>
      <c r="E58" s="479"/>
      <c r="F58" s="479"/>
      <c r="G58" s="479"/>
      <c r="H58" s="479"/>
      <c r="I58" s="479"/>
      <c r="J58" s="479"/>
      <c r="K58" s="479"/>
      <c r="L58" s="479"/>
      <c r="M58" s="479"/>
      <c r="N58" s="479"/>
      <c r="O58" s="479"/>
      <c r="P58" s="480"/>
    </row>
    <row r="59" spans="1:16" s="139" customFormat="1" ht="96.75" hidden="1" customHeight="1">
      <c r="A59" s="115">
        <v>1</v>
      </c>
      <c r="B59" s="481" t="str">
        <f>$L$11</f>
        <v>100% DRY COTTON FLEECE 410GSM</v>
      </c>
      <c r="C59" s="481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82"/>
      <c r="N59" s="483"/>
      <c r="O59" s="483"/>
      <c r="P59" s="484"/>
    </row>
    <row r="60" spans="1:16" s="139" customFormat="1" ht="70.5" hidden="1" customHeight="1">
      <c r="A60" s="144">
        <v>2</v>
      </c>
      <c r="B60" s="481" t="s">
        <v>149</v>
      </c>
      <c r="C60" s="481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82"/>
      <c r="N60" s="483"/>
      <c r="O60" s="483"/>
      <c r="P60" s="484"/>
    </row>
    <row r="61" spans="1:16" s="139" customFormat="1" ht="125.25" hidden="1" customHeight="1">
      <c r="A61" s="115">
        <v>3</v>
      </c>
      <c r="B61" s="485" t="s">
        <v>126</v>
      </c>
      <c r="C61" s="485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82"/>
      <c r="N61" s="483"/>
      <c r="O61" s="483"/>
      <c r="P61" s="484"/>
    </row>
    <row r="62" spans="1:16" s="43" customFormat="1" ht="21.75" customHeight="1">
      <c r="A62" s="478"/>
      <c r="B62" s="479"/>
      <c r="C62" s="479"/>
      <c r="D62" s="479"/>
      <c r="E62" s="479"/>
      <c r="F62" s="479"/>
      <c r="G62" s="479"/>
      <c r="H62" s="479"/>
      <c r="I62" s="479"/>
      <c r="J62" s="479"/>
      <c r="K62" s="479"/>
      <c r="L62" s="479"/>
      <c r="M62" s="479"/>
      <c r="N62" s="479"/>
      <c r="O62" s="479"/>
      <c r="P62" s="480"/>
    </row>
    <row r="63" spans="1:16" s="34" customFormat="1" ht="28.5" thickBot="1">
      <c r="B63" s="75" t="s">
        <v>21</v>
      </c>
      <c r="C63" s="35"/>
      <c r="D63" s="35"/>
      <c r="E63" s="35"/>
      <c r="G63" s="36"/>
      <c r="P63" s="37"/>
    </row>
    <row r="64" spans="1:16" s="51" customFormat="1" ht="80">
      <c r="A64" s="329" t="s">
        <v>22</v>
      </c>
      <c r="B64" s="468"/>
      <c r="C64" s="468"/>
      <c r="D64" s="468"/>
      <c r="E64" s="469"/>
      <c r="F64" s="72" t="s">
        <v>47</v>
      </c>
      <c r="G64" s="72" t="s">
        <v>23</v>
      </c>
      <c r="H64" s="470" t="s">
        <v>42</v>
      </c>
      <c r="I64" s="471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56" t="s">
        <v>41</v>
      </c>
      <c r="C65" s="456"/>
      <c r="D65" s="456"/>
      <c r="E65" s="456"/>
      <c r="F65" s="82" t="str">
        <f>H65</f>
        <v>BLACK</v>
      </c>
      <c r="G65" s="112"/>
      <c r="H65" s="460" t="str">
        <f>$D$18</f>
        <v>BLACK</v>
      </c>
      <c r="I65" s="459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56" t="s">
        <v>41</v>
      </c>
      <c r="C66" s="456"/>
      <c r="D66" s="456"/>
      <c r="E66" s="456"/>
      <c r="F66" s="82" t="str">
        <f t="shared" ref="F66:F68" si="18">H66</f>
        <v>GREY HEATHER</v>
      </c>
      <c r="G66" s="112" t="s">
        <v>176</v>
      </c>
      <c r="H66" s="460" t="str">
        <f>$D$23</f>
        <v>GREY HEATHER</v>
      </c>
      <c r="I66" s="459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56" t="s">
        <v>41</v>
      </c>
      <c r="C67" s="456"/>
      <c r="D67" s="456"/>
      <c r="E67" s="456"/>
      <c r="F67" s="82" t="str">
        <f t="shared" si="18"/>
        <v>WASHED BURGUNDY</v>
      </c>
      <c r="G67" s="112"/>
      <c r="H67" s="460" t="str">
        <f>$D$28</f>
        <v>WASHED BURGUNDY</v>
      </c>
      <c r="I67" s="459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56" t="s">
        <v>41</v>
      </c>
      <c r="C68" s="456"/>
      <c r="D68" s="456"/>
      <c r="E68" s="456"/>
      <c r="F68" s="82" t="str">
        <f t="shared" si="18"/>
        <v>LIME</v>
      </c>
      <c r="G68" s="112"/>
      <c r="H68" s="460" t="str">
        <f>$D$33</f>
        <v>LIME</v>
      </c>
      <c r="I68" s="459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56" t="s">
        <v>123</v>
      </c>
      <c r="C69" s="456"/>
      <c r="D69" s="456"/>
      <c r="E69" s="456"/>
      <c r="F69" s="462" t="s">
        <v>39</v>
      </c>
      <c r="G69" s="465" t="s">
        <v>131</v>
      </c>
      <c r="H69" s="476" t="str">
        <f t="shared" ref="H69" si="19">$D$18</f>
        <v>BLACK</v>
      </c>
      <c r="I69" s="477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56" t="s">
        <v>123</v>
      </c>
      <c r="C70" s="456"/>
      <c r="D70" s="456"/>
      <c r="E70" s="456"/>
      <c r="F70" s="474" t="s">
        <v>39</v>
      </c>
      <c r="G70" s="475" t="s">
        <v>131</v>
      </c>
      <c r="H70" s="328" t="str">
        <f t="shared" ref="H70" si="21">$D$23</f>
        <v>GREY HEATHER</v>
      </c>
      <c r="I70" s="328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56" t="s">
        <v>123</v>
      </c>
      <c r="C71" s="456"/>
      <c r="D71" s="456"/>
      <c r="E71" s="456"/>
      <c r="F71" s="463" t="s">
        <v>39</v>
      </c>
      <c r="G71" s="466" t="s">
        <v>131</v>
      </c>
      <c r="H71" s="472" t="str">
        <f t="shared" ref="H71" si="23">$D$28</f>
        <v>WASHED BURGUNDY</v>
      </c>
      <c r="I71" s="473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56" t="s">
        <v>123</v>
      </c>
      <c r="C72" s="456"/>
      <c r="D72" s="456"/>
      <c r="E72" s="456"/>
      <c r="F72" s="464" t="s">
        <v>39</v>
      </c>
      <c r="G72" s="467" t="s">
        <v>131</v>
      </c>
      <c r="H72" s="460" t="str">
        <f t="shared" ref="H72" si="25">$D$33</f>
        <v>LIME</v>
      </c>
      <c r="I72" s="459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55" t="s">
        <v>151</v>
      </c>
      <c r="C73" s="456"/>
      <c r="D73" s="456"/>
      <c r="E73" s="456"/>
      <c r="F73" s="462" t="s">
        <v>107</v>
      </c>
      <c r="G73" s="465" t="s">
        <v>152</v>
      </c>
      <c r="H73" s="476" t="str">
        <f t="shared" ref="H73" si="27">$D$18</f>
        <v>BLACK</v>
      </c>
      <c r="I73" s="477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55" t="s">
        <v>151</v>
      </c>
      <c r="C74" s="456"/>
      <c r="D74" s="456"/>
      <c r="E74" s="456"/>
      <c r="F74" s="474"/>
      <c r="G74" s="475"/>
      <c r="H74" s="328" t="str">
        <f t="shared" ref="H74" si="30">$D$23</f>
        <v>GREY HEATHER</v>
      </c>
      <c r="I74" s="328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55" t="s">
        <v>151</v>
      </c>
      <c r="C75" s="456"/>
      <c r="D75" s="456"/>
      <c r="E75" s="456"/>
      <c r="F75" s="463"/>
      <c r="G75" s="466"/>
      <c r="H75" s="472" t="str">
        <f t="shared" ref="H75" si="32">$D$28</f>
        <v>WASHED BURGUNDY</v>
      </c>
      <c r="I75" s="473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55" t="s">
        <v>151</v>
      </c>
      <c r="C76" s="456"/>
      <c r="D76" s="456"/>
      <c r="E76" s="456"/>
      <c r="F76" s="464"/>
      <c r="G76" s="467"/>
      <c r="H76" s="460" t="str">
        <f t="shared" ref="H76" si="34">$D$33</f>
        <v>LIME</v>
      </c>
      <c r="I76" s="459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55" t="s">
        <v>85</v>
      </c>
      <c r="C77" s="456"/>
      <c r="D77" s="456"/>
      <c r="E77" s="456"/>
      <c r="F77" s="462" t="s">
        <v>107</v>
      </c>
      <c r="G77" s="465" t="s">
        <v>86</v>
      </c>
      <c r="H77" s="476" t="str">
        <f t="shared" ref="H77" si="36">$D$18</f>
        <v>BLACK</v>
      </c>
      <c r="I77" s="477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55" t="s">
        <v>85</v>
      </c>
      <c r="C78" s="456"/>
      <c r="D78" s="456"/>
      <c r="E78" s="456"/>
      <c r="F78" s="474"/>
      <c r="G78" s="475"/>
      <c r="H78" s="328" t="str">
        <f t="shared" ref="H78" si="38">$D$23</f>
        <v>GREY HEATHER</v>
      </c>
      <c r="I78" s="328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55" t="s">
        <v>85</v>
      </c>
      <c r="C79" s="456"/>
      <c r="D79" s="456"/>
      <c r="E79" s="456"/>
      <c r="F79" s="463"/>
      <c r="G79" s="466"/>
      <c r="H79" s="472" t="str">
        <f t="shared" ref="H79" si="40">$D$28</f>
        <v>WASHED BURGUNDY</v>
      </c>
      <c r="I79" s="473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55" t="s">
        <v>85</v>
      </c>
      <c r="C80" s="456"/>
      <c r="D80" s="456"/>
      <c r="E80" s="456"/>
      <c r="F80" s="464"/>
      <c r="G80" s="467"/>
      <c r="H80" s="460" t="str">
        <f t="shared" ref="H80" si="42">$D$33</f>
        <v>LIME</v>
      </c>
      <c r="I80" s="459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55" t="s">
        <v>114</v>
      </c>
      <c r="C81" s="456"/>
      <c r="D81" s="456"/>
      <c r="E81" s="456"/>
      <c r="F81" s="462" t="s">
        <v>89</v>
      </c>
      <c r="G81" s="465"/>
      <c r="H81" s="476" t="str">
        <f t="shared" ref="H81" si="44">$D$18</f>
        <v>BLACK</v>
      </c>
      <c r="I81" s="477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55" t="s">
        <v>114</v>
      </c>
      <c r="C82" s="456"/>
      <c r="D82" s="456"/>
      <c r="E82" s="456"/>
      <c r="F82" s="474"/>
      <c r="G82" s="475"/>
      <c r="H82" s="328" t="str">
        <f t="shared" ref="H82" si="46">$D$23</f>
        <v>GREY HEATHER</v>
      </c>
      <c r="I82" s="328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55" t="s">
        <v>114</v>
      </c>
      <c r="C83" s="456"/>
      <c r="D83" s="456"/>
      <c r="E83" s="456"/>
      <c r="F83" s="463"/>
      <c r="G83" s="466"/>
      <c r="H83" s="472" t="str">
        <f t="shared" ref="H83" si="48">$D$28</f>
        <v>WASHED BURGUNDY</v>
      </c>
      <c r="I83" s="473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55" t="s">
        <v>114</v>
      </c>
      <c r="C84" s="456"/>
      <c r="D84" s="456"/>
      <c r="E84" s="456"/>
      <c r="F84" s="464"/>
      <c r="G84" s="467"/>
      <c r="H84" s="460" t="str">
        <f t="shared" ref="H84" si="50">$D$33</f>
        <v>LIME</v>
      </c>
      <c r="I84" s="459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56" t="s">
        <v>87</v>
      </c>
      <c r="C85" s="456"/>
      <c r="D85" s="456"/>
      <c r="E85" s="456"/>
      <c r="F85" s="462" t="s">
        <v>108</v>
      </c>
      <c r="G85" s="465" t="s">
        <v>88</v>
      </c>
      <c r="H85" s="476" t="str">
        <f t="shared" ref="H85" si="52">$D$18</f>
        <v>BLACK</v>
      </c>
      <c r="I85" s="477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56" t="s">
        <v>87</v>
      </c>
      <c r="C86" s="456"/>
      <c r="D86" s="456"/>
      <c r="E86" s="456"/>
      <c r="F86" s="474"/>
      <c r="G86" s="475"/>
      <c r="H86" s="328" t="str">
        <f t="shared" ref="H86" si="55">$D$23</f>
        <v>GREY HEATHER</v>
      </c>
      <c r="I86" s="328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28" hidden="1">
      <c r="A87" s="81">
        <v>6</v>
      </c>
      <c r="B87" s="456" t="s">
        <v>87</v>
      </c>
      <c r="C87" s="456"/>
      <c r="D87" s="456"/>
      <c r="E87" s="456"/>
      <c r="F87" s="463"/>
      <c r="G87" s="466"/>
      <c r="H87" s="472" t="str">
        <f t="shared" ref="H87" si="57">$D$28</f>
        <v>WASHED BURGUNDY</v>
      </c>
      <c r="I87" s="473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28" hidden="1">
      <c r="A88" s="81">
        <v>6</v>
      </c>
      <c r="B88" s="456" t="s">
        <v>87</v>
      </c>
      <c r="C88" s="456"/>
      <c r="D88" s="456"/>
      <c r="E88" s="456"/>
      <c r="F88" s="464"/>
      <c r="G88" s="467"/>
      <c r="H88" s="460" t="str">
        <f t="shared" ref="H88" si="59">$D$33</f>
        <v>LIME</v>
      </c>
      <c r="I88" s="459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28.5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80">
      <c r="A90" s="329" t="s">
        <v>22</v>
      </c>
      <c r="B90" s="468"/>
      <c r="C90" s="468"/>
      <c r="D90" s="468"/>
      <c r="E90" s="469"/>
      <c r="F90" s="72" t="s">
        <v>47</v>
      </c>
      <c r="G90" s="72" t="s">
        <v>23</v>
      </c>
      <c r="H90" s="470" t="s">
        <v>42</v>
      </c>
      <c r="I90" s="471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28" hidden="1">
      <c r="A91" s="81">
        <v>1</v>
      </c>
      <c r="B91" s="455" t="s">
        <v>132</v>
      </c>
      <c r="C91" s="456"/>
      <c r="D91" s="456"/>
      <c r="E91" s="456"/>
      <c r="F91" s="462" t="s">
        <v>89</v>
      </c>
      <c r="G91" s="465" t="s">
        <v>118</v>
      </c>
      <c r="H91" s="460" t="str">
        <f t="shared" ref="H91" si="61">$D$18</f>
        <v>BLACK</v>
      </c>
      <c r="I91" s="459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55" t="s">
        <v>132</v>
      </c>
      <c r="C92" s="456"/>
      <c r="D92" s="456"/>
      <c r="E92" s="456"/>
      <c r="F92" s="463"/>
      <c r="G92" s="466"/>
      <c r="H92" s="460" t="str">
        <f t="shared" ref="H92" si="66">$D$23</f>
        <v>GREY HEATHER</v>
      </c>
      <c r="I92" s="459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28" hidden="1">
      <c r="A93" s="81">
        <v>1</v>
      </c>
      <c r="B93" s="455" t="s">
        <v>132</v>
      </c>
      <c r="C93" s="456"/>
      <c r="D93" s="456"/>
      <c r="E93" s="456"/>
      <c r="F93" s="463"/>
      <c r="G93" s="466"/>
      <c r="H93" s="460" t="str">
        <f t="shared" ref="H93" si="68">$D$28</f>
        <v>WASHED BURGUNDY</v>
      </c>
      <c r="I93" s="459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28" hidden="1">
      <c r="A94" s="81">
        <v>1</v>
      </c>
      <c r="B94" s="455" t="s">
        <v>132</v>
      </c>
      <c r="C94" s="456"/>
      <c r="D94" s="456"/>
      <c r="E94" s="456"/>
      <c r="F94" s="464"/>
      <c r="G94" s="467"/>
      <c r="H94" s="460" t="str">
        <f t="shared" ref="H94" si="70">$D$33</f>
        <v>LIME</v>
      </c>
      <c r="I94" s="459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28" hidden="1">
      <c r="A95" s="81">
        <v>2</v>
      </c>
      <c r="B95" s="432" t="s">
        <v>133</v>
      </c>
      <c r="C95" s="461"/>
      <c r="D95" s="461"/>
      <c r="E95" s="433"/>
      <c r="F95" s="462" t="s">
        <v>89</v>
      </c>
      <c r="G95" s="465" t="s">
        <v>118</v>
      </c>
      <c r="H95" s="460" t="str">
        <f t="shared" ref="H95:H123" si="72">$D$18</f>
        <v>BLACK</v>
      </c>
      <c r="I95" s="459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32" t="s">
        <v>133</v>
      </c>
      <c r="C96" s="461"/>
      <c r="D96" s="461"/>
      <c r="E96" s="433"/>
      <c r="F96" s="463"/>
      <c r="G96" s="466"/>
      <c r="H96" s="460" t="str">
        <f t="shared" ref="H96:H124" si="73">$D$23</f>
        <v>GREY HEATHER</v>
      </c>
      <c r="I96" s="459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28" hidden="1">
      <c r="A97" s="81">
        <v>2</v>
      </c>
      <c r="B97" s="432" t="s">
        <v>133</v>
      </c>
      <c r="C97" s="461"/>
      <c r="D97" s="461"/>
      <c r="E97" s="433"/>
      <c r="F97" s="463"/>
      <c r="G97" s="466"/>
      <c r="H97" s="460" t="str">
        <f t="shared" ref="H97:H121" si="74">$D$28</f>
        <v>WASHED BURGUNDY</v>
      </c>
      <c r="I97" s="459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28" hidden="1">
      <c r="A98" s="81">
        <v>2</v>
      </c>
      <c r="B98" s="432" t="s">
        <v>133</v>
      </c>
      <c r="C98" s="461"/>
      <c r="D98" s="461"/>
      <c r="E98" s="433"/>
      <c r="F98" s="464"/>
      <c r="G98" s="467"/>
      <c r="H98" s="460" t="str">
        <f t="shared" ref="H98:H122" si="76">$D$33</f>
        <v>LIME</v>
      </c>
      <c r="I98" s="459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28" hidden="1">
      <c r="A99" s="81">
        <v>3</v>
      </c>
      <c r="B99" s="432" t="s">
        <v>153</v>
      </c>
      <c r="C99" s="461"/>
      <c r="D99" s="461"/>
      <c r="E99" s="433"/>
      <c r="F99" s="462" t="s">
        <v>91</v>
      </c>
      <c r="G99" s="465" t="s">
        <v>174</v>
      </c>
      <c r="H99" s="460" t="str">
        <f t="shared" si="72"/>
        <v>BLACK</v>
      </c>
      <c r="I99" s="459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32" t="s">
        <v>153</v>
      </c>
      <c r="C100" s="461"/>
      <c r="D100" s="461"/>
      <c r="E100" s="433"/>
      <c r="F100" s="463"/>
      <c r="G100" s="466"/>
      <c r="H100" s="460" t="str">
        <f t="shared" si="73"/>
        <v>GREY HEATHER</v>
      </c>
      <c r="I100" s="459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28" hidden="1">
      <c r="A101" s="81">
        <v>3</v>
      </c>
      <c r="B101" s="432" t="s">
        <v>153</v>
      </c>
      <c r="C101" s="461"/>
      <c r="D101" s="461"/>
      <c r="E101" s="433"/>
      <c r="F101" s="463"/>
      <c r="G101" s="466"/>
      <c r="H101" s="460" t="str">
        <f t="shared" si="74"/>
        <v>WASHED BURGUNDY</v>
      </c>
      <c r="I101" s="459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28" hidden="1">
      <c r="A102" s="81">
        <v>3</v>
      </c>
      <c r="B102" s="432" t="s">
        <v>153</v>
      </c>
      <c r="C102" s="461"/>
      <c r="D102" s="461"/>
      <c r="E102" s="433"/>
      <c r="F102" s="464"/>
      <c r="G102" s="467"/>
      <c r="H102" s="460" t="str">
        <f t="shared" si="76"/>
        <v>LIME</v>
      </c>
      <c r="I102" s="459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28" hidden="1">
      <c r="A103" s="81">
        <v>4</v>
      </c>
      <c r="B103" s="432" t="s">
        <v>116</v>
      </c>
      <c r="C103" s="461"/>
      <c r="D103" s="461"/>
      <c r="E103" s="433"/>
      <c r="F103" s="82" t="s">
        <v>92</v>
      </c>
      <c r="G103" s="82"/>
      <c r="H103" s="460" t="str">
        <f t="shared" si="72"/>
        <v>BLACK</v>
      </c>
      <c r="I103" s="459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32" t="s">
        <v>116</v>
      </c>
      <c r="C104" s="461"/>
      <c r="D104" s="461"/>
      <c r="E104" s="433"/>
      <c r="F104" s="82" t="s">
        <v>92</v>
      </c>
      <c r="G104" s="82"/>
      <c r="H104" s="460" t="str">
        <f t="shared" si="73"/>
        <v>GREY HEATHER</v>
      </c>
      <c r="I104" s="459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28" hidden="1">
      <c r="A105" s="81">
        <v>4</v>
      </c>
      <c r="B105" s="432" t="s">
        <v>116</v>
      </c>
      <c r="C105" s="461"/>
      <c r="D105" s="461"/>
      <c r="E105" s="433"/>
      <c r="F105" s="82" t="s">
        <v>92</v>
      </c>
      <c r="G105" s="82"/>
      <c r="H105" s="460" t="str">
        <f t="shared" si="74"/>
        <v>WASHED BURGUNDY</v>
      </c>
      <c r="I105" s="459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28" hidden="1">
      <c r="A106" s="81">
        <v>4</v>
      </c>
      <c r="B106" s="432" t="s">
        <v>116</v>
      </c>
      <c r="C106" s="461"/>
      <c r="D106" s="461"/>
      <c r="E106" s="433"/>
      <c r="F106" s="82" t="s">
        <v>92</v>
      </c>
      <c r="G106" s="82"/>
      <c r="H106" s="460" t="str">
        <f t="shared" si="76"/>
        <v>LIME</v>
      </c>
      <c r="I106" s="459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28" hidden="1">
      <c r="A107" s="81">
        <v>5</v>
      </c>
      <c r="B107" s="455" t="s">
        <v>93</v>
      </c>
      <c r="C107" s="456"/>
      <c r="D107" s="456"/>
      <c r="E107" s="456"/>
      <c r="F107" s="82" t="s">
        <v>55</v>
      </c>
      <c r="G107" s="82"/>
      <c r="H107" s="460" t="str">
        <f t="shared" si="72"/>
        <v>BLACK</v>
      </c>
      <c r="I107" s="459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55" t="s">
        <v>93</v>
      </c>
      <c r="C108" s="456"/>
      <c r="D108" s="456"/>
      <c r="E108" s="456"/>
      <c r="F108" s="82" t="s">
        <v>55</v>
      </c>
      <c r="G108" s="82"/>
      <c r="H108" s="460" t="str">
        <f t="shared" si="73"/>
        <v>GREY HEATHER</v>
      </c>
      <c r="I108" s="459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28" hidden="1">
      <c r="A109" s="81">
        <v>5</v>
      </c>
      <c r="B109" s="455" t="s">
        <v>93</v>
      </c>
      <c r="C109" s="456"/>
      <c r="D109" s="456"/>
      <c r="E109" s="456"/>
      <c r="F109" s="82" t="s">
        <v>55</v>
      </c>
      <c r="G109" s="82"/>
      <c r="H109" s="460" t="str">
        <f t="shared" si="74"/>
        <v>WASHED BURGUNDY</v>
      </c>
      <c r="I109" s="459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28" hidden="1">
      <c r="A110" s="81">
        <v>5</v>
      </c>
      <c r="B110" s="455" t="s">
        <v>93</v>
      </c>
      <c r="C110" s="456"/>
      <c r="D110" s="456"/>
      <c r="E110" s="456"/>
      <c r="F110" s="82" t="s">
        <v>55</v>
      </c>
      <c r="G110" s="82"/>
      <c r="H110" s="460" t="str">
        <f t="shared" si="76"/>
        <v>LIME</v>
      </c>
      <c r="I110" s="459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28" hidden="1">
      <c r="A111" s="81">
        <v>6</v>
      </c>
      <c r="B111" s="455" t="s">
        <v>94</v>
      </c>
      <c r="C111" s="456"/>
      <c r="D111" s="456"/>
      <c r="E111" s="456"/>
      <c r="F111" s="82" t="s">
        <v>55</v>
      </c>
      <c r="G111" s="82"/>
      <c r="H111" s="460" t="str">
        <f t="shared" si="72"/>
        <v>BLACK</v>
      </c>
      <c r="I111" s="459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55" t="s">
        <v>94</v>
      </c>
      <c r="C112" s="456"/>
      <c r="D112" s="456"/>
      <c r="E112" s="456"/>
      <c r="F112" s="82" t="s">
        <v>55</v>
      </c>
      <c r="G112" s="82"/>
      <c r="H112" s="460" t="str">
        <f t="shared" si="73"/>
        <v>GREY HEATHER</v>
      </c>
      <c r="I112" s="459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28" hidden="1">
      <c r="A113" s="81">
        <v>6</v>
      </c>
      <c r="B113" s="455" t="s">
        <v>94</v>
      </c>
      <c r="C113" s="456"/>
      <c r="D113" s="456"/>
      <c r="E113" s="456"/>
      <c r="F113" s="82" t="s">
        <v>55</v>
      </c>
      <c r="G113" s="82"/>
      <c r="H113" s="460" t="str">
        <f t="shared" si="74"/>
        <v>WASHED BURGUNDY</v>
      </c>
      <c r="I113" s="459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28" hidden="1">
      <c r="A114" s="81">
        <v>6</v>
      </c>
      <c r="B114" s="455" t="s">
        <v>94</v>
      </c>
      <c r="C114" s="456"/>
      <c r="D114" s="456"/>
      <c r="E114" s="456"/>
      <c r="F114" s="82" t="s">
        <v>55</v>
      </c>
      <c r="G114" s="82"/>
      <c r="H114" s="460" t="str">
        <f t="shared" si="76"/>
        <v>LIME</v>
      </c>
      <c r="I114" s="459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28" hidden="1">
      <c r="A115" s="81">
        <v>7</v>
      </c>
      <c r="B115" s="455" t="s">
        <v>95</v>
      </c>
      <c r="C115" s="456"/>
      <c r="D115" s="456"/>
      <c r="E115" s="456"/>
      <c r="F115" s="82" t="s">
        <v>92</v>
      </c>
      <c r="G115" s="82"/>
      <c r="H115" s="460" t="str">
        <f t="shared" si="72"/>
        <v>BLACK</v>
      </c>
      <c r="I115" s="459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55" t="s">
        <v>95</v>
      </c>
      <c r="C116" s="456"/>
      <c r="D116" s="456"/>
      <c r="E116" s="456"/>
      <c r="F116" s="82" t="s">
        <v>92</v>
      </c>
      <c r="G116" s="82"/>
      <c r="H116" s="460" t="str">
        <f t="shared" si="73"/>
        <v>GREY HEATHER</v>
      </c>
      <c r="I116" s="459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28" hidden="1">
      <c r="A117" s="81">
        <v>7</v>
      </c>
      <c r="B117" s="455" t="s">
        <v>95</v>
      </c>
      <c r="C117" s="456"/>
      <c r="D117" s="456"/>
      <c r="E117" s="456"/>
      <c r="F117" s="82" t="s">
        <v>92</v>
      </c>
      <c r="G117" s="82"/>
      <c r="H117" s="460" t="str">
        <f t="shared" si="74"/>
        <v>WASHED BURGUNDY</v>
      </c>
      <c r="I117" s="459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28" hidden="1">
      <c r="A118" s="81">
        <v>7</v>
      </c>
      <c r="B118" s="455" t="s">
        <v>95</v>
      </c>
      <c r="C118" s="456"/>
      <c r="D118" s="456"/>
      <c r="E118" s="456"/>
      <c r="F118" s="82" t="s">
        <v>92</v>
      </c>
      <c r="G118" s="82"/>
      <c r="H118" s="460" t="str">
        <f t="shared" si="76"/>
        <v>LIME</v>
      </c>
      <c r="I118" s="459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28" hidden="1">
      <c r="A119" s="81">
        <v>8</v>
      </c>
      <c r="B119" s="432" t="s">
        <v>96</v>
      </c>
      <c r="C119" s="461"/>
      <c r="D119" s="461"/>
      <c r="E119" s="433"/>
      <c r="F119" s="82" t="s">
        <v>38</v>
      </c>
      <c r="G119" s="82"/>
      <c r="H119" s="460" t="str">
        <f t="shared" si="72"/>
        <v>BLACK</v>
      </c>
      <c r="I119" s="459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55" t="s">
        <v>96</v>
      </c>
      <c r="C120" s="456"/>
      <c r="D120" s="456"/>
      <c r="E120" s="456"/>
      <c r="F120" s="82" t="s">
        <v>38</v>
      </c>
      <c r="G120" s="82"/>
      <c r="H120" s="460" t="str">
        <f t="shared" si="73"/>
        <v>GREY HEATHER</v>
      </c>
      <c r="I120" s="459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28" hidden="1">
      <c r="A121" s="81">
        <v>8</v>
      </c>
      <c r="B121" s="455" t="s">
        <v>96</v>
      </c>
      <c r="C121" s="456"/>
      <c r="D121" s="456"/>
      <c r="E121" s="456"/>
      <c r="F121" s="82" t="s">
        <v>38</v>
      </c>
      <c r="G121" s="82"/>
      <c r="H121" s="460" t="str">
        <f t="shared" si="74"/>
        <v>WASHED BURGUNDY</v>
      </c>
      <c r="I121" s="459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28" hidden="1">
      <c r="A122" s="81">
        <v>8</v>
      </c>
      <c r="B122" s="455" t="s">
        <v>96</v>
      </c>
      <c r="C122" s="456"/>
      <c r="D122" s="456"/>
      <c r="E122" s="456"/>
      <c r="F122" s="82" t="s">
        <v>38</v>
      </c>
      <c r="G122" s="82"/>
      <c r="H122" s="460" t="str">
        <f t="shared" si="76"/>
        <v>LIME</v>
      </c>
      <c r="I122" s="459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28" hidden="1">
      <c r="A123" s="81">
        <v>9</v>
      </c>
      <c r="B123" s="455" t="s">
        <v>97</v>
      </c>
      <c r="C123" s="456"/>
      <c r="D123" s="456"/>
      <c r="E123" s="456"/>
      <c r="F123" s="82" t="s">
        <v>92</v>
      </c>
      <c r="G123" s="82"/>
      <c r="H123" s="460" t="str">
        <f t="shared" si="72"/>
        <v>BLACK</v>
      </c>
      <c r="I123" s="459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32" t="s">
        <v>97</v>
      </c>
      <c r="C124" s="461"/>
      <c r="D124" s="461"/>
      <c r="E124" s="433"/>
      <c r="F124" s="82" t="s">
        <v>92</v>
      </c>
      <c r="G124" s="82"/>
      <c r="H124" s="460" t="str">
        <f t="shared" si="73"/>
        <v>GREY HEATHER</v>
      </c>
      <c r="I124" s="459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28" hidden="1">
      <c r="A125" s="81">
        <v>9</v>
      </c>
      <c r="B125" s="432" t="s">
        <v>97</v>
      </c>
      <c r="C125" s="461"/>
      <c r="D125" s="461"/>
      <c r="E125" s="433"/>
      <c r="F125" s="82" t="s">
        <v>92</v>
      </c>
      <c r="G125" s="82"/>
      <c r="H125" s="460" t="str">
        <f>$D$28</f>
        <v>WASHED BURGUNDY</v>
      </c>
      <c r="I125" s="459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28" hidden="1">
      <c r="A126" s="81">
        <v>9</v>
      </c>
      <c r="B126" s="432" t="s">
        <v>97</v>
      </c>
      <c r="C126" s="461"/>
      <c r="D126" s="461"/>
      <c r="E126" s="433"/>
      <c r="F126" s="82" t="s">
        <v>92</v>
      </c>
      <c r="G126" s="82"/>
      <c r="H126" s="460" t="str">
        <f>$D$33</f>
        <v>LIME</v>
      </c>
      <c r="I126" s="459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55" t="s">
        <v>110</v>
      </c>
      <c r="C127" s="456"/>
      <c r="D127" s="456"/>
      <c r="E127" s="456"/>
      <c r="F127" s="457" t="s">
        <v>111</v>
      </c>
      <c r="G127" s="82"/>
      <c r="H127" s="458" t="s">
        <v>134</v>
      </c>
      <c r="I127" s="459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55" t="s">
        <v>110</v>
      </c>
      <c r="C128" s="456"/>
      <c r="D128" s="456"/>
      <c r="E128" s="456"/>
      <c r="F128" s="457"/>
      <c r="G128" s="82"/>
      <c r="H128" s="458" t="s">
        <v>135</v>
      </c>
      <c r="I128" s="459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55" t="s">
        <v>110</v>
      </c>
      <c r="C129" s="456"/>
      <c r="D129" s="456"/>
      <c r="E129" s="456"/>
      <c r="F129" s="457"/>
      <c r="G129" s="82"/>
      <c r="H129" s="458" t="s">
        <v>136</v>
      </c>
      <c r="I129" s="459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55" t="s">
        <v>110</v>
      </c>
      <c r="C130" s="456"/>
      <c r="D130" s="456"/>
      <c r="E130" s="456"/>
      <c r="F130" s="457"/>
      <c r="G130" s="82"/>
      <c r="H130" s="458">
        <v>41</v>
      </c>
      <c r="I130" s="459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55" t="s">
        <v>110</v>
      </c>
      <c r="C131" s="456"/>
      <c r="D131" s="456"/>
      <c r="E131" s="456"/>
      <c r="F131" s="457"/>
      <c r="G131" s="82"/>
      <c r="H131" s="460">
        <v>42</v>
      </c>
      <c r="I131" s="459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27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42" t="s">
        <v>31</v>
      </c>
      <c r="K133" s="342"/>
      <c r="L133" s="342"/>
      <c r="M133" s="342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41" t="s">
        <v>49</v>
      </c>
      <c r="C135" s="442"/>
      <c r="D135" s="442"/>
      <c r="E135" s="442"/>
      <c r="F135" s="442"/>
      <c r="G135" s="442"/>
      <c r="H135" s="442"/>
      <c r="I135" s="448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49" t="s">
        <v>99</v>
      </c>
      <c r="E136" s="449"/>
      <c r="F136" s="449" t="s">
        <v>54</v>
      </c>
      <c r="G136" s="449"/>
      <c r="H136" s="449"/>
      <c r="I136" s="449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50" t="s">
        <v>122</v>
      </c>
      <c r="D137" s="452" t="s">
        <v>124</v>
      </c>
      <c r="E137" s="453"/>
      <c r="F137" s="454" t="s">
        <v>137</v>
      </c>
      <c r="G137" s="454"/>
      <c r="H137" s="454"/>
      <c r="I137" s="454"/>
      <c r="J137" s="44"/>
      <c r="K137" s="44"/>
      <c r="L137" s="44"/>
      <c r="M137" s="44"/>
      <c r="N137" s="44"/>
    </row>
    <row r="138" spans="1:16" s="12" customFormat="1" ht="55" hidden="1">
      <c r="A138" s="88"/>
      <c r="B138" s="92" t="str">
        <f t="shared" ref="B138" si="82">$D$23</f>
        <v>GREY HEATHER</v>
      </c>
      <c r="C138" s="451"/>
      <c r="D138" s="418" t="s">
        <v>125</v>
      </c>
      <c r="E138" s="420"/>
      <c r="F138" s="454" t="s">
        <v>138</v>
      </c>
      <c r="G138" s="454"/>
      <c r="H138" s="454"/>
      <c r="I138" s="454"/>
      <c r="J138" s="44"/>
      <c r="K138" s="44"/>
      <c r="L138" s="44"/>
      <c r="M138" s="44"/>
      <c r="N138" s="44"/>
    </row>
    <row r="139" spans="1:16" s="12" customFormat="1" ht="27.5" hidden="1"/>
    <row r="140" spans="1:16" s="12" customFormat="1" ht="28" hidden="1">
      <c r="A140" s="88"/>
      <c r="B140" s="441"/>
      <c r="C140" s="442"/>
      <c r="D140" s="345"/>
      <c r="E140" s="345"/>
      <c r="F140" s="345"/>
      <c r="G140" s="345"/>
      <c r="H140" s="345"/>
      <c r="I140" s="346"/>
      <c r="J140" s="44"/>
      <c r="K140" s="44"/>
    </row>
    <row r="141" spans="1:16" s="12" customFormat="1" ht="28" hidden="1">
      <c r="A141" s="88"/>
      <c r="B141" s="432"/>
      <c r="C141" s="433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43" t="s">
        <v>119</v>
      </c>
      <c r="C142" s="443"/>
      <c r="D142" s="100"/>
      <c r="E142" s="100">
        <v>2.2000000000000002</v>
      </c>
      <c r="F142" s="444">
        <v>3</v>
      </c>
      <c r="G142" s="445"/>
      <c r="H142" s="445"/>
      <c r="I142" s="446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28">
      <c r="A144" s="13">
        <v>2</v>
      </c>
      <c r="B144" s="90" t="s">
        <v>81</v>
      </c>
      <c r="C144" s="447" t="s">
        <v>155</v>
      </c>
      <c r="D144" s="447"/>
      <c r="E144" s="447"/>
      <c r="F144" s="447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28">
      <c r="A145" s="88"/>
      <c r="B145" s="441" t="s">
        <v>49</v>
      </c>
      <c r="C145" s="442"/>
      <c r="D145" s="442"/>
      <c r="E145" s="442"/>
      <c r="F145" s="442"/>
      <c r="G145" s="442"/>
      <c r="H145" s="442"/>
      <c r="I145" s="448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51" t="s">
        <v>69</v>
      </c>
      <c r="F146" s="352"/>
      <c r="G146" s="352"/>
      <c r="H146" s="352"/>
      <c r="I146" s="353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54" t="s">
        <v>161</v>
      </c>
      <c r="F147" s="355"/>
      <c r="G147" s="355"/>
      <c r="H147" s="355"/>
      <c r="I147" s="356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54" t="s">
        <v>171</v>
      </c>
      <c r="F148" s="355"/>
      <c r="G148" s="355"/>
      <c r="H148" s="355"/>
      <c r="I148" s="356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54" t="s">
        <v>161</v>
      </c>
      <c r="F149" s="355"/>
      <c r="G149" s="355"/>
      <c r="H149" s="355"/>
      <c r="I149" s="356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54" t="s">
        <v>161</v>
      </c>
      <c r="F150" s="355"/>
      <c r="G150" s="355"/>
      <c r="H150" s="355"/>
      <c r="I150" s="356"/>
      <c r="J150" s="44"/>
      <c r="K150" s="44"/>
      <c r="L150" s="44"/>
      <c r="M150" s="44"/>
      <c r="N150" s="44"/>
    </row>
    <row r="151" spans="1:16" s="12" customFormat="1" ht="28">
      <c r="A151" s="88"/>
      <c r="B151" s="441" t="s">
        <v>70</v>
      </c>
      <c r="C151" s="442"/>
      <c r="D151" s="345"/>
      <c r="E151" s="345"/>
      <c r="F151" s="345"/>
      <c r="G151" s="345"/>
      <c r="H151" s="345"/>
      <c r="I151" s="346"/>
      <c r="J151" s="44"/>
      <c r="K151" s="44"/>
    </row>
    <row r="152" spans="1:16" s="12" customFormat="1" ht="56.25" customHeight="1">
      <c r="A152" s="88"/>
      <c r="B152" s="432"/>
      <c r="C152" s="433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34" t="s">
        <v>162</v>
      </c>
      <c r="C153" s="435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36" t="s">
        <v>163</v>
      </c>
      <c r="C154" s="437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27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28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38" t="s">
        <v>71</v>
      </c>
      <c r="D157" s="439"/>
      <c r="E157" s="439"/>
      <c r="F157" s="439"/>
      <c r="G157" s="439"/>
      <c r="H157" s="439"/>
      <c r="I157" s="440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18" t="s">
        <v>164</v>
      </c>
      <c r="D158" s="419"/>
      <c r="E158" s="419"/>
      <c r="F158" s="419"/>
      <c r="G158" s="419"/>
      <c r="H158" s="419"/>
      <c r="I158" s="420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18" t="s">
        <v>165</v>
      </c>
      <c r="D159" s="419"/>
      <c r="E159" s="419"/>
      <c r="F159" s="419"/>
      <c r="G159" s="419"/>
      <c r="H159" s="419"/>
      <c r="I159" s="420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21" t="s">
        <v>164</v>
      </c>
      <c r="D160" s="422"/>
      <c r="E160" s="422"/>
      <c r="F160" s="422"/>
      <c r="G160" s="422"/>
      <c r="H160" s="422"/>
      <c r="I160" s="423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24"/>
      <c r="D161" s="425"/>
      <c r="E161" s="425"/>
      <c r="F161" s="425"/>
      <c r="G161" s="425"/>
      <c r="H161" s="425"/>
      <c r="I161" s="426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27"/>
      <c r="D162" s="428"/>
      <c r="E162" s="428"/>
      <c r="F162" s="428"/>
      <c r="G162" s="428"/>
      <c r="H162" s="428"/>
      <c r="I162" s="429"/>
      <c r="J162" s="44"/>
      <c r="K162" s="44"/>
      <c r="L162" s="44"/>
      <c r="M162" s="44"/>
      <c r="N162" s="44"/>
    </row>
    <row r="163" spans="1:16" s="12" customFormat="1" ht="27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42" t="s">
        <v>78</v>
      </c>
      <c r="C164" s="342"/>
      <c r="D164" s="342"/>
      <c r="E164" s="342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28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30"/>
      <c r="B170" s="431"/>
      <c r="C170" s="431"/>
      <c r="D170" s="431"/>
      <c r="E170" s="431"/>
      <c r="F170" s="431"/>
      <c r="G170" s="431"/>
      <c r="H170" s="431"/>
      <c r="I170" s="431"/>
      <c r="J170" s="431"/>
      <c r="K170" s="431"/>
      <c r="L170" s="431"/>
      <c r="M170" s="431"/>
      <c r="N170" s="431"/>
      <c r="O170" s="431"/>
      <c r="P170" s="431"/>
    </row>
    <row r="171" spans="1:16" s="95" customFormat="1" ht="133" customHeight="1">
      <c r="G171" s="96"/>
    </row>
    <row r="172" spans="1:16" s="95" customFormat="1" ht="27.5">
      <c r="G172" s="96"/>
    </row>
    <row r="173" spans="1:16" s="95" customFormat="1" ht="27.5">
      <c r="G173" s="96"/>
    </row>
    <row r="174" spans="1:16" s="95" customFormat="1" ht="27.5">
      <c r="G174" s="96"/>
    </row>
    <row r="175" spans="1:16" s="95" customFormat="1" ht="27.5">
      <c r="G175" s="96"/>
    </row>
    <row r="176" spans="1:16" s="95" customFormat="1" ht="27.5">
      <c r="G176" s="96"/>
    </row>
    <row r="177" spans="7:7" s="95" customFormat="1" ht="27.5">
      <c r="G177" s="96"/>
    </row>
    <row r="178" spans="7:7" s="95" customFormat="1" ht="27.5">
      <c r="G178" s="96"/>
    </row>
    <row r="179" spans="7:7" s="95" customFormat="1" ht="27.5">
      <c r="G179" s="96"/>
    </row>
    <row r="180" spans="7:7" s="95" customFormat="1" ht="27.5">
      <c r="G180" s="96"/>
    </row>
    <row r="181" spans="7:7" s="95" customFormat="1" ht="27.5">
      <c r="G181" s="96"/>
    </row>
    <row r="182" spans="7:7" s="95" customFormat="1" ht="27.5">
      <c r="G182" s="96"/>
    </row>
    <row r="183" spans="7:7" s="95" customFormat="1" ht="27.5">
      <c r="G183" s="96"/>
    </row>
    <row r="184" spans="7:7" s="95" customFormat="1" ht="27.5">
      <c r="G184" s="96"/>
    </row>
    <row r="185" spans="7:7" s="95" customFormat="1" ht="27.5">
      <c r="G185" s="96"/>
    </row>
    <row r="186" spans="7:7" s="95" customFormat="1" ht="27.5">
      <c r="G186" s="96"/>
    </row>
    <row r="187" spans="7:7" s="95" customFormat="1" ht="27.5">
      <c r="G187" s="96"/>
    </row>
    <row r="188" spans="7:7" s="95" customFormat="1" ht="27.5">
      <c r="G188" s="96"/>
    </row>
    <row r="189" spans="7:7" s="95" customFormat="1" ht="27.5">
      <c r="G189" s="96"/>
    </row>
    <row r="190" spans="7:7" s="95" customFormat="1" ht="27.5">
      <c r="G190" s="96"/>
    </row>
    <row r="191" spans="7:7" s="95" customFormat="1" ht="27.5">
      <c r="G191" s="96"/>
    </row>
    <row r="192" spans="7:7" s="95" customFormat="1" ht="27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4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H06-PT09M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POCKET TEE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HEATHER GREY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36" t="str">
        <f>'1. CUTTING DOCKET'!M11</f>
        <v>SINGLE JERSEY 20'S 100% COTTON 190GSM- SOFT HAND FEEL</v>
      </c>
      <c r="C7" s="537"/>
      <c r="D7" s="537"/>
      <c r="E7" s="538"/>
    </row>
    <row r="8" spans="1:12" s="62" customFormat="1" ht="409.6" customHeight="1">
      <c r="A8" s="64" t="e">
        <f>'1. CUTTING DOCKET'!#REF!</f>
        <v>#REF!</v>
      </c>
      <c r="B8" s="539"/>
      <c r="C8" s="540"/>
      <c r="D8" s="541"/>
      <c r="E8" s="542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43" t="e">
        <f>'1. CUTTING DOCKET'!#REF!</f>
        <v>#REF!</v>
      </c>
      <c r="C13" s="537"/>
      <c r="D13" s="544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39"/>
      <c r="C14" s="540"/>
      <c r="D14" s="541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45" t="e">
        <f>'1. CUTTING DOCKET'!#REF!</f>
        <v>#REF!</v>
      </c>
      <c r="C17" s="546"/>
      <c r="D17" s="547"/>
      <c r="E17" s="548"/>
    </row>
    <row r="18" spans="1:5" s="62" customFormat="1" ht="90" customHeight="1">
      <c r="A18" s="61" t="e">
        <f>'1. CUTTING DOCKET'!#REF!</f>
        <v>#REF!</v>
      </c>
      <c r="B18" s="521" t="e">
        <f>'1. CUTTING DOCKET'!#REF!</f>
        <v>#REF!</v>
      </c>
      <c r="C18" s="516"/>
      <c r="D18" s="516"/>
      <c r="E18" s="522"/>
    </row>
    <row r="19" spans="1:5" s="62" customFormat="1" ht="409.6" customHeight="1">
      <c r="A19" s="166" t="s">
        <v>166</v>
      </c>
      <c r="B19" s="518"/>
      <c r="C19" s="519"/>
      <c r="D19" s="520"/>
      <c r="E19" s="520"/>
    </row>
    <row r="20" spans="1:5" s="62" customFormat="1" ht="79.5" customHeight="1">
      <c r="A20" s="61" t="e">
        <f>'1. CUTTING DOCKET'!#REF!</f>
        <v>#REF!</v>
      </c>
      <c r="B20" s="521" t="e">
        <f>'1. CUTTING DOCKET'!#REF!</f>
        <v>#REF!</v>
      </c>
      <c r="C20" s="516"/>
      <c r="D20" s="516"/>
      <c r="E20" s="522"/>
    </row>
    <row r="21" spans="1:5" s="62" customFormat="1" ht="346.5" customHeight="1">
      <c r="A21" s="64" t="s">
        <v>117</v>
      </c>
      <c r="B21" s="523"/>
      <c r="C21" s="524"/>
      <c r="D21" s="525"/>
      <c r="E21" s="526"/>
    </row>
    <row r="22" spans="1:5" s="62" customFormat="1" ht="35">
      <c r="A22" s="61">
        <f>'1. CUTTING DOCKET'!B39</f>
        <v>0</v>
      </c>
      <c r="B22" s="515" t="str">
        <f>'1. CUTTING DOCKET'!F39</f>
        <v>MÀU PHỤ LIỆU</v>
      </c>
      <c r="C22" s="516"/>
      <c r="D22" s="517"/>
      <c r="E22" s="101"/>
    </row>
    <row r="23" spans="1:5" s="62" customFormat="1" ht="299.25" customHeight="1">
      <c r="A23" s="66" t="s">
        <v>100</v>
      </c>
      <c r="B23" s="527"/>
      <c r="C23" s="528"/>
      <c r="D23" s="529"/>
      <c r="E23" s="529"/>
    </row>
    <row r="24" spans="1:5" s="62" customFormat="1" ht="101.5" customHeight="1">
      <c r="A24" s="61" t="str">
        <f>'1. CUTTING DOCKET'!B38</f>
        <v>PHẦN C : PHỤ LIỆU ĐÓNG GÓI</v>
      </c>
      <c r="B24" s="515">
        <f>'1. CUTTING DOCKET'!F38</f>
        <v>0</v>
      </c>
      <c r="C24" s="516"/>
      <c r="D24" s="517"/>
      <c r="E24" s="101"/>
    </row>
    <row r="25" spans="1:5" s="62" customFormat="1" ht="362.25" customHeight="1">
      <c r="A25" s="66" t="s">
        <v>172</v>
      </c>
      <c r="B25" s="530" t="s">
        <v>173</v>
      </c>
      <c r="C25" s="531"/>
      <c r="D25" s="532"/>
      <c r="E25" s="113"/>
    </row>
    <row r="26" spans="1:5" s="62" customFormat="1" ht="109.5" customHeight="1">
      <c r="A26" s="61" t="s">
        <v>101</v>
      </c>
      <c r="B26" s="515" t="e">
        <f>'1. CUTTING DOCKET'!#REF!</f>
        <v>#REF!</v>
      </c>
      <c r="C26" s="516"/>
      <c r="D26" s="517"/>
      <c r="E26" s="102"/>
    </row>
    <row r="27" spans="1:5" s="62" customFormat="1" ht="282" customHeight="1">
      <c r="A27" s="66" t="s">
        <v>102</v>
      </c>
      <c r="B27" s="533" t="s">
        <v>167</v>
      </c>
      <c r="C27" s="534"/>
      <c r="D27" s="535"/>
      <c r="E27" s="535"/>
    </row>
    <row r="28" spans="1:5" s="62" customFormat="1" ht="93.65" customHeight="1">
      <c r="A28" s="61" t="e">
        <f>'1. CUTTING DOCKET'!#REF!</f>
        <v>#REF!</v>
      </c>
      <c r="B28" s="515" t="e">
        <f>'1. CUTTING DOCKET'!#REF!</f>
        <v>#REF!</v>
      </c>
      <c r="C28" s="516"/>
      <c r="D28" s="517"/>
      <c r="E28" s="102"/>
    </row>
    <row r="29" spans="1:5" s="62" customFormat="1" ht="273" customHeight="1">
      <c r="A29" s="64" t="s">
        <v>103</v>
      </c>
      <c r="B29" s="507"/>
      <c r="C29" s="508"/>
      <c r="D29" s="509"/>
      <c r="E29" s="509"/>
    </row>
    <row r="30" spans="1:5" s="62" customFormat="1" ht="95.25" customHeight="1">
      <c r="A30" s="61" t="str">
        <f>'1. CUTTING DOCKET'!B46</f>
        <v>POLY BAG THÙNG</v>
      </c>
      <c r="B30" s="515" t="str">
        <f>'1. CUTTING DOCKET'!F46</f>
        <v>CLEAR</v>
      </c>
      <c r="C30" s="516"/>
      <c r="D30" s="517"/>
      <c r="E30" s="102"/>
    </row>
    <row r="31" spans="1:5" s="62" customFormat="1" ht="324.75" customHeight="1">
      <c r="A31" s="64"/>
      <c r="B31" s="507"/>
      <c r="C31" s="508"/>
      <c r="D31" s="509"/>
      <c r="E31" s="509"/>
    </row>
    <row r="32" spans="1:5" s="62" customFormat="1" ht="119.5" customHeight="1">
      <c r="A32" s="61" t="s">
        <v>105</v>
      </c>
      <c r="B32" s="515" t="e">
        <f>'1. CUTTING DOCKET'!#REF!</f>
        <v>#REF!</v>
      </c>
      <c r="C32" s="516"/>
      <c r="D32" s="517"/>
      <c r="E32" s="102"/>
    </row>
    <row r="33" spans="1:9" s="62" customFormat="1" ht="287.25" customHeight="1">
      <c r="A33" s="64" t="s">
        <v>106</v>
      </c>
      <c r="B33" s="507"/>
      <c r="C33" s="508"/>
      <c r="D33" s="509"/>
      <c r="E33" s="509"/>
    </row>
    <row r="34" spans="1:9" s="62" customFormat="1" ht="71.5" customHeight="1">
      <c r="A34" s="61" t="s">
        <v>96</v>
      </c>
      <c r="B34" s="515" t="s">
        <v>38</v>
      </c>
      <c r="C34" s="516"/>
      <c r="D34" s="517"/>
      <c r="E34" s="102"/>
    </row>
    <row r="35" spans="1:9" s="62" customFormat="1" ht="87" customHeight="1">
      <c r="A35" s="64" t="s">
        <v>104</v>
      </c>
      <c r="B35" s="507"/>
      <c r="C35" s="508"/>
      <c r="D35" s="509"/>
      <c r="E35" s="509"/>
    </row>
    <row r="36" spans="1:9" s="62" customFormat="1" ht="63.65" customHeight="1">
      <c r="A36" s="61" t="s">
        <v>97</v>
      </c>
      <c r="B36" s="515" t="s">
        <v>92</v>
      </c>
      <c r="C36" s="516"/>
      <c r="D36" s="517"/>
      <c r="E36" s="102"/>
    </row>
    <row r="37" spans="1:9" s="62" customFormat="1" ht="97.5" customHeight="1">
      <c r="A37" s="64" t="s">
        <v>104</v>
      </c>
      <c r="B37" s="507"/>
      <c r="C37" s="508"/>
      <c r="D37" s="509"/>
      <c r="E37" s="509"/>
    </row>
    <row r="38" spans="1:9" s="62" customFormat="1" ht="97.5" customHeight="1">
      <c r="A38" s="98" t="e">
        <f>'1. CUTTING DOCKET'!#REF!</f>
        <v>#REF!</v>
      </c>
      <c r="B38" s="510" t="e">
        <f>'1. CUTTING DOCKET'!#REF!</f>
        <v>#REF!</v>
      </c>
      <c r="C38" s="511"/>
      <c r="D38" s="512"/>
      <c r="E38" s="103"/>
    </row>
    <row r="39" spans="1:9" s="62" customFormat="1" ht="221.5" customHeight="1">
      <c r="A39" s="64"/>
      <c r="B39" s="513"/>
      <c r="C39" s="514"/>
      <c r="D39" s="513"/>
      <c r="E39" s="513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83877-9226-4CDE-964D-9D2D22622416}">
  <sheetPr>
    <pageSetUpPr fitToPage="1"/>
  </sheetPr>
  <dimension ref="A1:C50"/>
  <sheetViews>
    <sheetView view="pageBreakPreview" topLeftCell="A24" zoomScale="40" zoomScaleNormal="40" zoomScaleSheetLayoutView="40" zoomScalePageLayoutView="25" workbookViewId="0">
      <selection activeCell="A27" sqref="A27"/>
    </sheetView>
  </sheetViews>
  <sheetFormatPr defaultColWidth="9.1796875" defaultRowHeight="20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H06-PT09M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POCKET TEE MEN'S</v>
      </c>
      <c r="C4" s="59"/>
    </row>
    <row r="5" spans="1:3" s="58" customFormat="1" ht="76" customHeight="1">
      <c r="A5" s="199"/>
      <c r="B5" s="555" t="str">
        <f>'1. CUTTING DOCKET'!$D$18</f>
        <v>HEATHER GREY</v>
      </c>
      <c r="C5" s="556"/>
    </row>
    <row r="6" spans="1:3" s="62" customFormat="1" ht="69.75" customHeight="1">
      <c r="A6" s="161" t="s">
        <v>32</v>
      </c>
      <c r="B6" s="536" t="str">
        <f>B5</f>
        <v>HEATHER GREY</v>
      </c>
      <c r="C6" s="538"/>
    </row>
    <row r="7" spans="1:3" s="62" customFormat="1" ht="93" customHeight="1">
      <c r="A7" s="200" t="s">
        <v>33</v>
      </c>
      <c r="B7" s="536" t="str">
        <f>'1. CUTTING DOCKET'!$M$11</f>
        <v>SINGLE JERSEY 20'S 100% COTTON 190GSM- SOFT HAND FEEL</v>
      </c>
      <c r="C7" s="537"/>
    </row>
    <row r="8" spans="1:3" s="62" customFormat="1" ht="317" customHeight="1">
      <c r="A8" s="162" t="s">
        <v>32</v>
      </c>
      <c r="B8" s="557"/>
      <c r="C8" s="558"/>
    </row>
    <row r="9" spans="1:3" s="62" customFormat="1" ht="94.5" customHeight="1">
      <c r="A9" s="161" t="str">
        <f>'1. CUTTING DOCKET'!$B$28</f>
        <v>100% COTTON 1x1RIB_ 260GSM</v>
      </c>
      <c r="B9" s="536" t="str">
        <f>B6</f>
        <v>HEATHER GREY</v>
      </c>
      <c r="C9" s="538"/>
    </row>
    <row r="10" spans="1:3" s="62" customFormat="1" ht="293" customHeight="1">
      <c r="A10" s="162" t="s">
        <v>214</v>
      </c>
      <c r="B10" s="557"/>
      <c r="C10" s="558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74.25" customHeight="1">
      <c r="A15" s="161" t="str">
        <f>'[11]1. CUTTING DOCKET'!B31</f>
        <v>CHỈ 40/2 MAY CHÍNH</v>
      </c>
      <c r="B15" s="521" t="str">
        <f>B9</f>
        <v>HEATHER GREY</v>
      </c>
      <c r="C15" s="522"/>
    </row>
    <row r="16" spans="1:3" s="62" customFormat="1" ht="117.5" customHeight="1">
      <c r="A16" s="279" t="str">
        <f>'[11]1. CUTTING DOCKET'!$F$31</f>
        <v xml:space="preserve">ICEBERG GREEN </v>
      </c>
      <c r="B16" s="559" t="str">
        <f>'1. CUTTING DOCKET'!$G$31</f>
        <v>GY6001</v>
      </c>
      <c r="C16" s="560"/>
    </row>
    <row r="17" spans="1:3" s="62" customFormat="1" ht="143" customHeight="1">
      <c r="A17" s="291" t="str">
        <f>'[11]1. CUTTING DOCKET'!$B$32</f>
        <v>NHÃN DỆT BẰNG VẢI 38MM*71MM 
(NHÃN CHÍNH-PHÂN THEO TỪNG SIZE)
CODE: HSC-ML-0047(MENS)</v>
      </c>
      <c r="B17" s="521" t="str">
        <f>'[11]1. CUTTING DOCKET'!F32</f>
        <v>NỀN TRẮNG CHỮ ĐEN</v>
      </c>
      <c r="C17" s="516"/>
    </row>
    <row r="18" spans="1:3" s="62" customFormat="1" ht="409.6" customHeight="1">
      <c r="A18" s="292" t="s">
        <v>225</v>
      </c>
      <c r="B18" s="561"/>
      <c r="C18" s="562"/>
    </row>
    <row r="19" spans="1:3" s="62" customFormat="1" ht="128.5" customHeight="1">
      <c r="A19" s="291" t="str">
        <f>'1. CUTTING DOCKET'!$B$33</f>
        <v>NHÃN THÀNH PHẦN 100% COTTON
KÍCH THƯỚC: 82.2 *20 MM
CODE: CC-041</v>
      </c>
      <c r="B19" s="521" t="str">
        <f>'[11]1. CUTTING DOCKET'!$F$33</f>
        <v>NỀN TRẮNG CHỮ ĐEN</v>
      </c>
      <c r="C19" s="516"/>
    </row>
    <row r="20" spans="1:3" s="62" customFormat="1" ht="409.5" customHeight="1">
      <c r="A20" s="549" t="s">
        <v>307</v>
      </c>
      <c r="B20" s="551"/>
      <c r="C20" s="552"/>
    </row>
    <row r="21" spans="1:3" s="62" customFormat="1" ht="51.5" customHeight="1">
      <c r="A21" s="550"/>
      <c r="B21" s="553"/>
      <c r="C21" s="554"/>
    </row>
    <row r="22" spans="1:3" s="62" customFormat="1" ht="102" customHeight="1">
      <c r="A22" s="291" t="str">
        <f>'[11]1. CUTTING DOCKET'!$B$34</f>
        <v>NHÃN HSCO SATIN
CODE: HSC-ML-0002</v>
      </c>
      <c r="B22" s="521" t="str">
        <f>'[11]1. CUTTING DOCKET'!$F$35</f>
        <v>NỀN TRẮNG CHỮ ĐEN</v>
      </c>
      <c r="C22" s="516"/>
    </row>
    <row r="23" spans="1:3" s="62" customFormat="1" ht="183.5" customHeight="1">
      <c r="A23" s="292" t="s">
        <v>226</v>
      </c>
      <c r="B23" s="561"/>
      <c r="C23" s="562"/>
    </row>
    <row r="24" spans="1:3" s="62" customFormat="1" ht="89.5" customHeight="1">
      <c r="A24" s="291" t="str">
        <f>'[11]1. CUTTING DOCKET'!$B$35</f>
        <v>NHÃN TRACKING
#240324S1</v>
      </c>
      <c r="B24" s="521" t="str">
        <f>'[11]1. CUTTING DOCKET'!$F$35</f>
        <v>NỀN TRẮNG CHỮ ĐEN</v>
      </c>
      <c r="C24" s="516"/>
    </row>
    <row r="25" spans="1:3" s="62" customFormat="1" ht="70" customHeight="1">
      <c r="A25" s="292" t="s">
        <v>227</v>
      </c>
      <c r="B25" s="567" t="s">
        <v>297</v>
      </c>
      <c r="C25" s="568"/>
    </row>
    <row r="26" spans="1:3" s="62" customFormat="1" ht="89.5" customHeight="1">
      <c r="A26" s="291" t="str">
        <f>'1. CUTTING DOCKET'!B36</f>
        <v>NHÃN TRANG TRÍ 4CM * 3.2CM 
CODE: HSA-10026</v>
      </c>
      <c r="B26" s="521" t="str">
        <f>'[11]1. CUTTING DOCKET'!$F$35</f>
        <v>NỀN TRẮNG CHỮ ĐEN</v>
      </c>
      <c r="C26" s="516"/>
    </row>
    <row r="27" spans="1:3" s="62" customFormat="1" ht="180.5" customHeight="1">
      <c r="A27" s="292" t="s">
        <v>321</v>
      </c>
      <c r="B27" s="567"/>
      <c r="C27" s="568"/>
    </row>
    <row r="28" spans="1:3" s="62" customFormat="1" ht="53" customHeight="1">
      <c r="A28" s="563" t="str">
        <f>'[11]1. CUTTING DOCKET'!B43</f>
        <v>ĐẠN BẮN TREO THẺ BÀI</v>
      </c>
      <c r="B28" s="565" t="s">
        <v>89</v>
      </c>
      <c r="C28" s="566"/>
    </row>
    <row r="29" spans="1:3" s="62" customFormat="1" ht="58" customHeight="1">
      <c r="A29" s="564"/>
      <c r="B29" s="161" t="s">
        <v>298</v>
      </c>
      <c r="C29" s="165" t="s">
        <v>299</v>
      </c>
    </row>
    <row r="30" spans="1:3" s="62" customFormat="1" ht="332" customHeight="1">
      <c r="A30" s="293" t="s">
        <v>300</v>
      </c>
      <c r="B30" s="290"/>
      <c r="C30" s="294"/>
    </row>
    <row r="31" spans="1:3" s="62" customFormat="1" ht="52" customHeight="1">
      <c r="A31" s="291" t="str">
        <f>'[11]1. CUTTING DOCKET'!B43</f>
        <v>ĐẠN BẮN TREO THẺ BÀI</v>
      </c>
      <c r="B31" s="521" t="s">
        <v>39</v>
      </c>
      <c r="C31" s="522"/>
    </row>
    <row r="32" spans="1:3" s="62" customFormat="1" ht="107.5" customHeight="1">
      <c r="A32" s="293" t="s">
        <v>301</v>
      </c>
      <c r="B32" s="557"/>
      <c r="C32" s="569"/>
    </row>
    <row r="33" spans="1:3" s="62" customFormat="1" ht="90" customHeight="1">
      <c r="A33" s="291" t="str">
        <f>'[11]1. CUTTING DOCKET'!B44</f>
        <v>STICKER BARCODE TẠI THẺ BÀI
KÍCH THƯỚC: 20CMX30CM</v>
      </c>
      <c r="B33" s="521" t="s">
        <v>89</v>
      </c>
      <c r="C33" s="522"/>
    </row>
    <row r="34" spans="1:3" s="62" customFormat="1" ht="185.5" customHeight="1">
      <c r="A34" s="293" t="s">
        <v>302</v>
      </c>
      <c r="B34" s="557"/>
      <c r="C34" s="569"/>
    </row>
    <row r="35" spans="1:3" s="62" customFormat="1" ht="88" customHeight="1">
      <c r="A35" s="291" t="str">
        <f>'[11]1. CUTTING DOCKET'!B45</f>
        <v>STICKER BARCODE TẠI POLY BAG
KÍCH THƯỚC: 35CMX55CM</v>
      </c>
      <c r="B35" s="521" t="str">
        <f>B33</f>
        <v>NỀN TRẮNG CHỮ ĐEN</v>
      </c>
      <c r="C35" s="522"/>
    </row>
    <row r="36" spans="1:3" s="62" customFormat="1" ht="221.5" customHeight="1">
      <c r="A36" s="293" t="s">
        <v>303</v>
      </c>
      <c r="B36" s="557"/>
      <c r="C36" s="558"/>
    </row>
    <row r="37" spans="1:3" s="62" customFormat="1" ht="80" customHeight="1">
      <c r="A37" s="291" t="str">
        <f>'[11]1. CUTTING DOCKET'!B46</f>
        <v>STICKER CARTON CHI TIẾT TỪNG CỬA HÀNG</v>
      </c>
      <c r="B37" s="521" t="str">
        <f>B35</f>
        <v>NỀN TRẮNG CHỮ ĐEN</v>
      </c>
      <c r="C37" s="522"/>
    </row>
    <row r="38" spans="1:3" s="62" customFormat="1" ht="173.5" customHeight="1">
      <c r="A38" s="293" t="s">
        <v>206</v>
      </c>
      <c r="B38" s="557"/>
      <c r="C38" s="558"/>
    </row>
    <row r="39" spans="1:3" s="62" customFormat="1" ht="51" customHeight="1">
      <c r="A39" s="291" t="str">
        <f>'[11]1. CUTTING DOCKET'!B47</f>
        <v>POLY BAG LỚN</v>
      </c>
      <c r="B39" s="521" t="s">
        <v>92</v>
      </c>
      <c r="C39" s="522"/>
    </row>
    <row r="40" spans="1:3" s="62" customFormat="1" ht="68.5" customHeight="1">
      <c r="A40" s="293" t="s">
        <v>304</v>
      </c>
      <c r="B40" s="557"/>
      <c r="C40" s="558"/>
    </row>
    <row r="41" spans="1:3" s="62" customFormat="1" ht="49" customHeight="1">
      <c r="A41" s="291" t="str">
        <f>'[11]1. CUTTING DOCKET'!B48</f>
        <v>POLY BAG THÙNG</v>
      </c>
      <c r="B41" s="521" t="s">
        <v>92</v>
      </c>
      <c r="C41" s="522"/>
    </row>
    <row r="42" spans="1:3" s="62" customFormat="1" ht="72.5" customHeight="1">
      <c r="A42" s="293" t="s">
        <v>305</v>
      </c>
      <c r="B42" s="557"/>
      <c r="C42" s="558"/>
    </row>
    <row r="43" spans="1:3" s="62" customFormat="1" ht="54" customHeight="1">
      <c r="A43" s="291" t="s">
        <v>282</v>
      </c>
      <c r="B43" s="521" t="s">
        <v>92</v>
      </c>
      <c r="C43" s="522"/>
    </row>
    <row r="44" spans="1:3" s="62" customFormat="1" ht="116" customHeight="1">
      <c r="A44" s="293" t="s">
        <v>205</v>
      </c>
      <c r="B44" s="557"/>
      <c r="C44" s="558"/>
    </row>
    <row r="45" spans="1:3" s="62" customFormat="1" ht="55" customHeight="1">
      <c r="A45" s="291" t="s">
        <v>283</v>
      </c>
      <c r="B45" s="521" t="s">
        <v>92</v>
      </c>
      <c r="C45" s="522"/>
    </row>
    <row r="46" spans="1:3" s="62" customFormat="1" ht="67" customHeight="1">
      <c r="A46" s="293" t="s">
        <v>205</v>
      </c>
      <c r="B46" s="557"/>
      <c r="C46" s="558"/>
    </row>
    <row r="47" spans="1:3" s="62" customFormat="1" ht="51.5" customHeight="1">
      <c r="A47" s="291" t="s">
        <v>284</v>
      </c>
      <c r="B47" s="521" t="s">
        <v>55</v>
      </c>
      <c r="C47" s="522"/>
    </row>
    <row r="48" spans="1:3" s="62" customFormat="1" ht="57" customHeight="1">
      <c r="A48" s="293" t="s">
        <v>306</v>
      </c>
      <c r="B48" s="557"/>
      <c r="C48" s="558"/>
    </row>
    <row r="49" spans="1:3" s="62" customFormat="1" ht="46" customHeight="1">
      <c r="A49" s="291" t="s">
        <v>204</v>
      </c>
      <c r="B49" s="521" t="str">
        <f>B47</f>
        <v>NATURAL</v>
      </c>
      <c r="C49" s="522"/>
    </row>
    <row r="50" spans="1:3" s="62" customFormat="1" ht="64" customHeight="1">
      <c r="A50" s="293" t="s">
        <v>305</v>
      </c>
      <c r="B50" s="557"/>
      <c r="C50" s="558"/>
    </row>
  </sheetData>
  <mergeCells count="41">
    <mergeCell ref="B49:C49"/>
    <mergeCell ref="B50:C50"/>
    <mergeCell ref="B43:C43"/>
    <mergeCell ref="B44:C44"/>
    <mergeCell ref="B45:C45"/>
    <mergeCell ref="B46:C46"/>
    <mergeCell ref="B47:C47"/>
    <mergeCell ref="B48:C48"/>
    <mergeCell ref="B42:C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A28:A29"/>
    <mergeCell ref="B28:C28"/>
    <mergeCell ref="B22:C22"/>
    <mergeCell ref="B23:C23"/>
    <mergeCell ref="B24:C24"/>
    <mergeCell ref="B25:C25"/>
    <mergeCell ref="B26:C26"/>
    <mergeCell ref="B27:C27"/>
    <mergeCell ref="A20:A21"/>
    <mergeCell ref="B20:C21"/>
    <mergeCell ref="B5:C5"/>
    <mergeCell ref="B6:C6"/>
    <mergeCell ref="B7:C7"/>
    <mergeCell ref="B8:C8"/>
    <mergeCell ref="B9:C9"/>
    <mergeCell ref="B10:C10"/>
    <mergeCell ref="B15:C15"/>
    <mergeCell ref="B16:C16"/>
    <mergeCell ref="B17:C17"/>
    <mergeCell ref="B18:C18"/>
    <mergeCell ref="B19:C19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8" max="2" man="1"/>
    <brk id="30" max="2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74072-7269-4989-B9F8-BCC827E1F9F0}">
  <sheetPr>
    <pageSetUpPr fitToPage="1"/>
  </sheetPr>
  <dimension ref="A1:J30"/>
  <sheetViews>
    <sheetView view="pageBreakPreview" zoomScale="60" zoomScaleNormal="70" workbookViewId="0">
      <selection activeCell="B6" sqref="B6"/>
    </sheetView>
  </sheetViews>
  <sheetFormatPr defaultColWidth="8.7265625" defaultRowHeight="23"/>
  <cols>
    <col min="1" max="1" width="20.26953125" style="326" customWidth="1"/>
    <col min="2" max="2" width="74.453125" style="326" customWidth="1"/>
    <col min="3" max="3" width="66.54296875" style="326" customWidth="1"/>
    <col min="4" max="5" width="13.7265625" style="326" customWidth="1"/>
    <col min="6" max="10" width="18.26953125" style="326" customWidth="1"/>
    <col min="11" max="16384" width="8.7265625" style="326"/>
  </cols>
  <sheetData>
    <row r="1" spans="1:10" s="301" customFormat="1" ht="22.5" customHeight="1">
      <c r="A1" s="570" t="s">
        <v>322</v>
      </c>
      <c r="B1" s="571"/>
      <c r="C1" s="571"/>
      <c r="D1" s="571"/>
      <c r="E1" s="571"/>
      <c r="F1" s="571"/>
      <c r="G1" s="571"/>
      <c r="H1" s="571"/>
      <c r="I1" s="571"/>
      <c r="J1" s="572"/>
    </row>
    <row r="2" spans="1:10" s="301" customFormat="1" ht="22.5" customHeight="1">
      <c r="A2" s="570" t="s">
        <v>323</v>
      </c>
      <c r="B2" s="571"/>
      <c r="C2" s="571"/>
      <c r="D2" s="571"/>
      <c r="E2" s="571"/>
      <c r="F2" s="571"/>
      <c r="G2" s="571"/>
      <c r="H2" s="571"/>
      <c r="I2" s="571"/>
      <c r="J2" s="572"/>
    </row>
    <row r="3" spans="1:10" s="301" customFormat="1" ht="43.9" customHeight="1">
      <c r="A3" s="302" t="s">
        <v>324</v>
      </c>
      <c r="B3" s="303" t="s">
        <v>317</v>
      </c>
      <c r="C3" s="304"/>
      <c r="D3" s="304" t="s">
        <v>325</v>
      </c>
      <c r="E3" s="304"/>
      <c r="F3" s="305"/>
      <c r="G3" s="305"/>
      <c r="H3" s="304" t="s">
        <v>326</v>
      </c>
      <c r="I3" s="306">
        <v>45063</v>
      </c>
      <c r="J3" s="307"/>
    </row>
    <row r="4" spans="1:10" s="301" customFormat="1" ht="22.5" customHeight="1">
      <c r="A4" s="308" t="s">
        <v>327</v>
      </c>
      <c r="B4" s="309"/>
      <c r="C4" s="309"/>
      <c r="D4" s="310" t="s">
        <v>328</v>
      </c>
      <c r="E4" s="310"/>
      <c r="F4" s="311"/>
      <c r="G4" s="311"/>
      <c r="H4" s="310" t="s">
        <v>329</v>
      </c>
      <c r="I4" s="310" t="s">
        <v>330</v>
      </c>
      <c r="J4" s="312"/>
    </row>
    <row r="5" spans="1:10" s="301" customFormat="1" ht="22.5" customHeight="1">
      <c r="A5" s="313" t="s">
        <v>331</v>
      </c>
      <c r="B5" s="314" t="s">
        <v>430</v>
      </c>
      <c r="C5" s="315"/>
      <c r="D5" s="315" t="s">
        <v>332</v>
      </c>
      <c r="E5" s="315"/>
      <c r="F5" s="316"/>
      <c r="G5" s="316"/>
      <c r="H5" s="316"/>
      <c r="I5" s="316"/>
      <c r="J5" s="317"/>
    </row>
    <row r="6" spans="1:10" s="319" customFormat="1" ht="53.65" customHeight="1">
      <c r="A6" s="318" t="s">
        <v>228</v>
      </c>
      <c r="B6" s="318" t="s">
        <v>229</v>
      </c>
      <c r="C6" s="318" t="s">
        <v>239</v>
      </c>
      <c r="D6" s="318" t="s">
        <v>230</v>
      </c>
      <c r="E6" s="318" t="s">
        <v>333</v>
      </c>
      <c r="F6" s="318" t="s">
        <v>60</v>
      </c>
      <c r="G6" s="318" t="s">
        <v>10</v>
      </c>
      <c r="H6" s="318" t="s">
        <v>57</v>
      </c>
      <c r="I6" s="318" t="s">
        <v>58</v>
      </c>
      <c r="J6" s="318" t="s">
        <v>59</v>
      </c>
    </row>
    <row r="7" spans="1:10" s="324" customFormat="1" ht="43.5" customHeight="1">
      <c r="A7" s="320" t="s">
        <v>334</v>
      </c>
      <c r="B7" s="321" t="s">
        <v>231</v>
      </c>
      <c r="C7" s="321" t="s">
        <v>335</v>
      </c>
      <c r="D7" s="320" t="s">
        <v>336</v>
      </c>
      <c r="E7" s="322">
        <v>0.25</v>
      </c>
      <c r="F7" s="320" t="s">
        <v>337</v>
      </c>
      <c r="G7" s="320" t="s">
        <v>338</v>
      </c>
      <c r="H7" s="323">
        <v>8</v>
      </c>
      <c r="I7" s="320" t="s">
        <v>339</v>
      </c>
      <c r="J7" s="320" t="s">
        <v>340</v>
      </c>
    </row>
    <row r="8" spans="1:10" s="324" customFormat="1" ht="43.5" customHeight="1">
      <c r="A8" s="320" t="s">
        <v>341</v>
      </c>
      <c r="B8" s="321" t="s">
        <v>232</v>
      </c>
      <c r="C8" s="321" t="s">
        <v>233</v>
      </c>
      <c r="D8" s="320" t="s">
        <v>342</v>
      </c>
      <c r="E8" s="322">
        <v>0.125</v>
      </c>
      <c r="F8" s="320" t="s">
        <v>343</v>
      </c>
      <c r="G8" s="323">
        <v>4</v>
      </c>
      <c r="H8" s="320" t="s">
        <v>344</v>
      </c>
      <c r="I8" s="320" t="s">
        <v>345</v>
      </c>
      <c r="J8" s="320" t="s">
        <v>346</v>
      </c>
    </row>
    <row r="9" spans="1:10" s="324" customFormat="1" ht="43.5" customHeight="1">
      <c r="A9" s="320" t="s">
        <v>347</v>
      </c>
      <c r="B9" s="321" t="s">
        <v>234</v>
      </c>
      <c r="C9" s="321" t="s">
        <v>235</v>
      </c>
      <c r="D9" s="323">
        <v>0</v>
      </c>
      <c r="E9" s="322">
        <v>0.125</v>
      </c>
      <c r="F9" s="320" t="s">
        <v>348</v>
      </c>
      <c r="G9" s="320" t="s">
        <v>348</v>
      </c>
      <c r="H9" s="320" t="s">
        <v>348</v>
      </c>
      <c r="I9" s="320" t="s">
        <v>348</v>
      </c>
      <c r="J9" s="320" t="s">
        <v>348</v>
      </c>
    </row>
    <row r="10" spans="1:10" s="324" customFormat="1" ht="43.5" customHeight="1">
      <c r="A10" s="320" t="s">
        <v>349</v>
      </c>
      <c r="B10" s="321" t="s">
        <v>236</v>
      </c>
      <c r="C10" s="321" t="s">
        <v>239</v>
      </c>
      <c r="D10" s="325"/>
      <c r="E10" s="322">
        <v>0.125</v>
      </c>
      <c r="F10" s="323">
        <v>0</v>
      </c>
      <c r="G10" s="323">
        <v>0</v>
      </c>
      <c r="H10" s="323">
        <v>0</v>
      </c>
      <c r="I10" s="323">
        <v>0</v>
      </c>
      <c r="J10" s="323">
        <v>0</v>
      </c>
    </row>
    <row r="11" spans="1:10" s="324" customFormat="1" ht="43.5" customHeight="1">
      <c r="A11" s="320" t="s">
        <v>350</v>
      </c>
      <c r="B11" s="321" t="s">
        <v>237</v>
      </c>
      <c r="C11" s="321" t="s">
        <v>351</v>
      </c>
      <c r="D11" s="323">
        <v>0</v>
      </c>
      <c r="E11" s="322">
        <v>0.125</v>
      </c>
      <c r="F11" s="320" t="s">
        <v>348</v>
      </c>
      <c r="G11" s="320" t="s">
        <v>348</v>
      </c>
      <c r="H11" s="320" t="s">
        <v>348</v>
      </c>
      <c r="I11" s="320" t="s">
        <v>348</v>
      </c>
      <c r="J11" s="320" t="s">
        <v>348</v>
      </c>
    </row>
    <row r="12" spans="1:10" s="324" customFormat="1" ht="43.5" customHeight="1">
      <c r="A12" s="320" t="s">
        <v>352</v>
      </c>
      <c r="B12" s="321" t="s">
        <v>238</v>
      </c>
      <c r="C12" s="321" t="s">
        <v>239</v>
      </c>
      <c r="D12" s="325"/>
      <c r="E12" s="322">
        <v>0.375</v>
      </c>
      <c r="F12" s="323">
        <v>0</v>
      </c>
      <c r="G12" s="323">
        <v>0</v>
      </c>
      <c r="H12" s="323">
        <v>0</v>
      </c>
      <c r="I12" s="323">
        <v>0</v>
      </c>
      <c r="J12" s="323">
        <v>0</v>
      </c>
    </row>
    <row r="13" spans="1:10" s="324" customFormat="1" ht="43.5" customHeight="1">
      <c r="A13" s="320" t="s">
        <v>353</v>
      </c>
      <c r="B13" s="321" t="s">
        <v>240</v>
      </c>
      <c r="C13" s="321" t="s">
        <v>241</v>
      </c>
      <c r="D13" s="320" t="s">
        <v>354</v>
      </c>
      <c r="E13" s="322">
        <v>0.375</v>
      </c>
      <c r="F13" s="320" t="s">
        <v>355</v>
      </c>
      <c r="G13" s="323">
        <v>19</v>
      </c>
      <c r="H13" s="320" t="s">
        <v>356</v>
      </c>
      <c r="I13" s="320" t="s">
        <v>357</v>
      </c>
      <c r="J13" s="320" t="s">
        <v>358</v>
      </c>
    </row>
    <row r="14" spans="1:10" s="324" customFormat="1" ht="43.5" customHeight="1">
      <c r="A14" s="320" t="s">
        <v>359</v>
      </c>
      <c r="B14" s="321" t="s">
        <v>242</v>
      </c>
      <c r="C14" s="321" t="s">
        <v>243</v>
      </c>
      <c r="D14" s="320" t="s">
        <v>354</v>
      </c>
      <c r="E14" s="322">
        <v>0.375</v>
      </c>
      <c r="F14" s="320" t="s">
        <v>360</v>
      </c>
      <c r="G14" s="320" t="s">
        <v>361</v>
      </c>
      <c r="H14" s="320" t="s">
        <v>362</v>
      </c>
      <c r="I14" s="320" t="s">
        <v>363</v>
      </c>
      <c r="J14" s="320" t="s">
        <v>364</v>
      </c>
    </row>
    <row r="15" spans="1:10" s="324" customFormat="1" ht="43.5" customHeight="1">
      <c r="A15" s="320" t="s">
        <v>365</v>
      </c>
      <c r="B15" s="321" t="s">
        <v>244</v>
      </c>
      <c r="C15" s="321" t="s">
        <v>245</v>
      </c>
      <c r="D15" s="320" t="s">
        <v>354</v>
      </c>
      <c r="E15" s="322">
        <v>0.375</v>
      </c>
      <c r="F15" s="320" t="s">
        <v>366</v>
      </c>
      <c r="G15" s="320" t="s">
        <v>367</v>
      </c>
      <c r="H15" s="320" t="s">
        <v>368</v>
      </c>
      <c r="I15" s="320" t="s">
        <v>369</v>
      </c>
      <c r="J15" s="320" t="s">
        <v>370</v>
      </c>
    </row>
    <row r="16" spans="1:10" s="324" customFormat="1" ht="43.5" customHeight="1">
      <c r="A16" s="320" t="s">
        <v>371</v>
      </c>
      <c r="B16" s="321" t="s">
        <v>246</v>
      </c>
      <c r="C16" s="321" t="s">
        <v>247</v>
      </c>
      <c r="D16" s="320" t="s">
        <v>336</v>
      </c>
      <c r="E16" s="322">
        <v>0.25</v>
      </c>
      <c r="F16" s="320" t="s">
        <v>372</v>
      </c>
      <c r="G16" s="320" t="s">
        <v>373</v>
      </c>
      <c r="H16" s="320" t="s">
        <v>374</v>
      </c>
      <c r="I16" s="323">
        <v>12</v>
      </c>
      <c r="J16" s="320" t="s">
        <v>375</v>
      </c>
    </row>
    <row r="17" spans="1:10" s="324" customFormat="1" ht="43.5" customHeight="1">
      <c r="A17" s="320" t="s">
        <v>376</v>
      </c>
      <c r="B17" s="321" t="s">
        <v>248</v>
      </c>
      <c r="C17" s="321" t="s">
        <v>249</v>
      </c>
      <c r="D17" s="323">
        <v>0</v>
      </c>
      <c r="E17" s="322">
        <v>0.125</v>
      </c>
      <c r="F17" s="320" t="s">
        <v>377</v>
      </c>
      <c r="G17" s="320" t="s">
        <v>377</v>
      </c>
      <c r="H17" s="320" t="s">
        <v>377</v>
      </c>
      <c r="I17" s="320" t="s">
        <v>377</v>
      </c>
      <c r="J17" s="320" t="s">
        <v>377</v>
      </c>
    </row>
    <row r="18" spans="1:10" s="324" customFormat="1" ht="43.5" customHeight="1">
      <c r="A18" s="320" t="s">
        <v>378</v>
      </c>
      <c r="B18" s="321" t="s">
        <v>250</v>
      </c>
      <c r="C18" s="321" t="s">
        <v>379</v>
      </c>
      <c r="D18" s="323">
        <v>0</v>
      </c>
      <c r="E18" s="322">
        <v>0.125</v>
      </c>
      <c r="F18" s="320" t="s">
        <v>380</v>
      </c>
      <c r="G18" s="320" t="s">
        <v>380</v>
      </c>
      <c r="H18" s="320" t="s">
        <v>380</v>
      </c>
      <c r="I18" s="320" t="s">
        <v>380</v>
      </c>
      <c r="J18" s="320" t="s">
        <v>380</v>
      </c>
    </row>
    <row r="19" spans="1:10" s="324" customFormat="1" ht="43.5" customHeight="1">
      <c r="A19" s="320" t="s">
        <v>381</v>
      </c>
      <c r="B19" s="321" t="s">
        <v>251</v>
      </c>
      <c r="C19" s="321" t="s">
        <v>252</v>
      </c>
      <c r="D19" s="320" t="s">
        <v>382</v>
      </c>
      <c r="E19" s="322">
        <v>1</v>
      </c>
      <c r="F19" s="320" t="s">
        <v>383</v>
      </c>
      <c r="G19" s="323">
        <v>43</v>
      </c>
      <c r="H19" s="320" t="s">
        <v>384</v>
      </c>
      <c r="I19" s="323">
        <v>48</v>
      </c>
      <c r="J19" s="320" t="s">
        <v>385</v>
      </c>
    </row>
    <row r="20" spans="1:10" s="324" customFormat="1" ht="43.5" customHeight="1">
      <c r="A20" s="320" t="s">
        <v>386</v>
      </c>
      <c r="B20" s="321" t="s">
        <v>253</v>
      </c>
      <c r="C20" s="321" t="s">
        <v>254</v>
      </c>
      <c r="D20" s="320" t="s">
        <v>382</v>
      </c>
      <c r="E20" s="322">
        <v>1</v>
      </c>
      <c r="F20" s="320" t="s">
        <v>387</v>
      </c>
      <c r="G20" s="323">
        <v>42</v>
      </c>
      <c r="H20" s="320" t="s">
        <v>388</v>
      </c>
      <c r="I20" s="323">
        <v>47</v>
      </c>
      <c r="J20" s="320" t="s">
        <v>389</v>
      </c>
    </row>
    <row r="21" spans="1:10" s="324" customFormat="1" ht="43.5" customHeight="1">
      <c r="A21" s="320" t="s">
        <v>390</v>
      </c>
      <c r="B21" s="321" t="s">
        <v>255</v>
      </c>
      <c r="C21" s="321" t="s">
        <v>256</v>
      </c>
      <c r="D21" s="320" t="s">
        <v>380</v>
      </c>
      <c r="E21" s="322">
        <v>0.375</v>
      </c>
      <c r="F21" s="323">
        <v>28</v>
      </c>
      <c r="G21" s="320" t="s">
        <v>391</v>
      </c>
      <c r="H21" s="323">
        <v>29</v>
      </c>
      <c r="I21" s="320" t="s">
        <v>392</v>
      </c>
      <c r="J21" s="323">
        <v>30</v>
      </c>
    </row>
    <row r="22" spans="1:10" s="324" customFormat="1" ht="43.5" customHeight="1">
      <c r="A22" s="320" t="s">
        <v>393</v>
      </c>
      <c r="B22" s="321" t="s">
        <v>257</v>
      </c>
      <c r="C22" s="321"/>
      <c r="D22" s="325"/>
      <c r="E22" s="322">
        <v>0.375</v>
      </c>
      <c r="F22" s="323">
        <v>0</v>
      </c>
      <c r="G22" s="323">
        <v>0</v>
      </c>
      <c r="H22" s="323">
        <v>0</v>
      </c>
      <c r="I22" s="323">
        <v>0</v>
      </c>
      <c r="J22" s="323">
        <v>0</v>
      </c>
    </row>
    <row r="23" spans="1:10" s="324" customFormat="1" ht="43.5" customHeight="1">
      <c r="A23" s="320" t="s">
        <v>394</v>
      </c>
      <c r="B23" s="321" t="s">
        <v>258</v>
      </c>
      <c r="C23" s="321"/>
      <c r="D23" s="325"/>
      <c r="E23" s="322">
        <v>0.375</v>
      </c>
      <c r="F23" s="323">
        <v>0</v>
      </c>
      <c r="G23" s="323">
        <v>0</v>
      </c>
      <c r="H23" s="323">
        <v>0</v>
      </c>
      <c r="I23" s="323">
        <v>0</v>
      </c>
      <c r="J23" s="323">
        <v>0</v>
      </c>
    </row>
    <row r="24" spans="1:10" s="324" customFormat="1" ht="43.5" customHeight="1">
      <c r="A24" s="320" t="s">
        <v>395</v>
      </c>
      <c r="B24" s="321" t="s">
        <v>259</v>
      </c>
      <c r="C24" s="321" t="s">
        <v>396</v>
      </c>
      <c r="D24" s="320" t="s">
        <v>354</v>
      </c>
      <c r="E24" s="322">
        <v>0.375</v>
      </c>
      <c r="F24" s="320" t="s">
        <v>366</v>
      </c>
      <c r="G24" s="320" t="s">
        <v>367</v>
      </c>
      <c r="H24" s="320" t="s">
        <v>368</v>
      </c>
      <c r="I24" s="320" t="s">
        <v>369</v>
      </c>
      <c r="J24" s="320" t="s">
        <v>370</v>
      </c>
    </row>
    <row r="25" spans="1:10" s="324" customFormat="1" ht="43.5" customHeight="1">
      <c r="A25" s="320" t="s">
        <v>397</v>
      </c>
      <c r="B25" s="321" t="s">
        <v>260</v>
      </c>
      <c r="C25" s="321" t="s">
        <v>261</v>
      </c>
      <c r="D25" s="320" t="s">
        <v>354</v>
      </c>
      <c r="E25" s="322">
        <v>0.375</v>
      </c>
      <c r="F25" s="320" t="s">
        <v>398</v>
      </c>
      <c r="G25" s="323">
        <v>18</v>
      </c>
      <c r="H25" s="320" t="s">
        <v>399</v>
      </c>
      <c r="I25" s="320" t="s">
        <v>400</v>
      </c>
      <c r="J25" s="320" t="s">
        <v>401</v>
      </c>
    </row>
    <row r="26" spans="1:10" s="324" customFormat="1" ht="43.5" customHeight="1">
      <c r="A26" s="320" t="s">
        <v>402</v>
      </c>
      <c r="B26" s="321" t="s">
        <v>262</v>
      </c>
      <c r="C26" s="321" t="s">
        <v>263</v>
      </c>
      <c r="D26" s="320" t="s">
        <v>354</v>
      </c>
      <c r="E26" s="322">
        <v>0.375</v>
      </c>
      <c r="F26" s="320" t="s">
        <v>403</v>
      </c>
      <c r="G26" s="323">
        <v>16</v>
      </c>
      <c r="H26" s="320" t="s">
        <v>404</v>
      </c>
      <c r="I26" s="320" t="s">
        <v>405</v>
      </c>
      <c r="J26" s="320" t="s">
        <v>366</v>
      </c>
    </row>
    <row r="27" spans="1:10" s="324" customFormat="1" ht="43.5" customHeight="1">
      <c r="A27" s="320" t="s">
        <v>406</v>
      </c>
      <c r="B27" s="321" t="s">
        <v>407</v>
      </c>
      <c r="C27" s="321" t="s">
        <v>408</v>
      </c>
      <c r="D27" s="320" t="s">
        <v>342</v>
      </c>
      <c r="E27" s="322">
        <v>0.125</v>
      </c>
      <c r="F27" s="320" t="s">
        <v>409</v>
      </c>
      <c r="G27" s="323">
        <v>8</v>
      </c>
      <c r="H27" s="320" t="s">
        <v>410</v>
      </c>
      <c r="I27" s="320" t="s">
        <v>339</v>
      </c>
      <c r="J27" s="320" t="s">
        <v>411</v>
      </c>
    </row>
    <row r="28" spans="1:10" s="324" customFormat="1" ht="43.5" customHeight="1">
      <c r="A28" s="320" t="s">
        <v>412</v>
      </c>
      <c r="B28" s="321" t="s">
        <v>413</v>
      </c>
      <c r="C28" s="321" t="s">
        <v>414</v>
      </c>
      <c r="D28" s="320" t="s">
        <v>415</v>
      </c>
      <c r="E28" s="322">
        <v>0.25</v>
      </c>
      <c r="F28" s="320" t="s">
        <v>344</v>
      </c>
      <c r="G28" s="320" t="s">
        <v>416</v>
      </c>
      <c r="H28" s="320" t="s">
        <v>417</v>
      </c>
      <c r="I28" s="320" t="s">
        <v>418</v>
      </c>
      <c r="J28" s="320" t="s">
        <v>419</v>
      </c>
    </row>
    <row r="29" spans="1:10" s="324" customFormat="1" ht="43.5" customHeight="1">
      <c r="A29" s="320" t="s">
        <v>420</v>
      </c>
      <c r="B29" s="321" t="s">
        <v>421</v>
      </c>
      <c r="C29" s="321" t="s">
        <v>422</v>
      </c>
      <c r="D29" s="320" t="s">
        <v>336</v>
      </c>
      <c r="E29" s="322">
        <v>0.125</v>
      </c>
      <c r="F29" s="320" t="s">
        <v>345</v>
      </c>
      <c r="G29" s="320" t="s">
        <v>416</v>
      </c>
      <c r="H29" s="320" t="s">
        <v>416</v>
      </c>
      <c r="I29" s="320" t="s">
        <v>423</v>
      </c>
      <c r="J29" s="320" t="s">
        <v>423</v>
      </c>
    </row>
    <row r="30" spans="1:10" s="324" customFormat="1" ht="43.5" customHeight="1">
      <c r="A30" s="320" t="s">
        <v>424</v>
      </c>
      <c r="B30" s="321" t="s">
        <v>425</v>
      </c>
      <c r="C30" s="321" t="s">
        <v>426</v>
      </c>
      <c r="D30" s="320" t="s">
        <v>336</v>
      </c>
      <c r="E30" s="322">
        <v>0.125</v>
      </c>
      <c r="F30" s="323">
        <v>5</v>
      </c>
      <c r="G30" s="320" t="s">
        <v>418</v>
      </c>
      <c r="H30" s="320" t="s">
        <v>418</v>
      </c>
      <c r="I30" s="320" t="s">
        <v>427</v>
      </c>
      <c r="J30" s="320" t="s">
        <v>427</v>
      </c>
    </row>
  </sheetData>
  <mergeCells count="2">
    <mergeCell ref="A1:J1"/>
    <mergeCell ref="A2:J2"/>
  </mergeCells>
  <pageMargins left="0.7" right="0.7" top="0.25" bottom="0.25" header="0.3" footer="0.3"/>
  <pageSetup paperSize="9" scale="46" fitToHeight="0" orientation="landscape" r:id="rId1"/>
  <rowBreaks count="1" manualBreakCount="1">
    <brk id="2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26004-64E2-4162-BBA9-F341DB0F15E3}">
  <sheetPr>
    <pageSetUpPr fitToPage="1"/>
  </sheetPr>
  <dimension ref="A1:T114"/>
  <sheetViews>
    <sheetView tabSelected="1" view="pageBreakPreview" topLeftCell="A35" zoomScale="40" zoomScaleNormal="10" zoomScaleSheetLayoutView="40" zoomScalePageLayoutView="25" workbookViewId="0">
      <selection activeCell="J35" sqref="J35"/>
    </sheetView>
  </sheetViews>
  <sheetFormatPr defaultColWidth="9.1796875" defaultRowHeight="14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21.54296875" style="49" customWidth="1"/>
    <col min="13" max="13" width="19.453125" style="49" customWidth="1"/>
    <col min="14" max="15" width="13.453125" style="49" customWidth="1"/>
    <col min="16" max="16" width="24.1796875" style="49" customWidth="1"/>
    <col min="17" max="17" width="19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581" t="s">
        <v>73</v>
      </c>
      <c r="O1" s="581" t="s">
        <v>73</v>
      </c>
      <c r="P1" s="582" t="s">
        <v>74</v>
      </c>
      <c r="Q1" s="582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581" t="s">
        <v>75</v>
      </c>
      <c r="O2" s="581" t="s">
        <v>75</v>
      </c>
      <c r="P2" s="583" t="s">
        <v>76</v>
      </c>
      <c r="Q2" s="583"/>
    </row>
    <row r="3" spans="1:17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55"/>
      <c r="N3" s="581" t="s">
        <v>77</v>
      </c>
      <c r="O3" s="581" t="s">
        <v>77</v>
      </c>
      <c r="P3" s="584" t="s">
        <v>79</v>
      </c>
      <c r="Q3" s="582"/>
    </row>
    <row r="4" spans="1:17" s="2" customFormat="1" ht="33" customHeight="1" thickBot="1">
      <c r="B4" s="3" t="s">
        <v>432</v>
      </c>
      <c r="G4" s="4"/>
    </row>
    <row r="5" spans="1:17" s="2" customFormat="1" ht="58" customHeight="1">
      <c r="B5" s="5" t="s">
        <v>0</v>
      </c>
      <c r="C5" s="5"/>
      <c r="D5" s="3"/>
      <c r="F5" s="6"/>
      <c r="G5" s="497" t="s">
        <v>433</v>
      </c>
      <c r="H5" s="498"/>
      <c r="I5" s="498"/>
      <c r="J5" s="498"/>
      <c r="K5" s="498"/>
      <c r="L5" s="498"/>
      <c r="M5" s="499"/>
    </row>
    <row r="6" spans="1:17" s="7" customFormat="1" ht="58" customHeight="1">
      <c r="B6" s="8" t="s">
        <v>43</v>
      </c>
      <c r="C6" s="8"/>
      <c r="D6" s="9" t="s">
        <v>434</v>
      </c>
      <c r="E6" s="11"/>
      <c r="F6" s="8"/>
      <c r="G6" s="500"/>
      <c r="H6" s="501"/>
      <c r="I6" s="501"/>
      <c r="J6" s="501"/>
      <c r="K6" s="501"/>
      <c r="L6" s="501"/>
      <c r="M6" s="502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435</v>
      </c>
      <c r="E7" s="9"/>
      <c r="F7" s="8"/>
      <c r="G7" s="500"/>
      <c r="H7" s="501"/>
      <c r="I7" s="501"/>
      <c r="J7" s="501"/>
      <c r="K7" s="501"/>
      <c r="L7" s="501"/>
      <c r="M7" s="502"/>
      <c r="N7" s="10"/>
      <c r="O7" s="10"/>
      <c r="P7" s="10"/>
      <c r="Q7" s="10"/>
    </row>
    <row r="8" spans="1:17" s="7" customFormat="1" ht="84" customHeight="1" thickBot="1">
      <c r="B8" s="8" t="s">
        <v>45</v>
      </c>
      <c r="C8" s="8"/>
      <c r="D8" s="375" t="s">
        <v>436</v>
      </c>
      <c r="E8" s="375"/>
      <c r="F8" s="375"/>
      <c r="G8" s="503"/>
      <c r="H8" s="504"/>
      <c r="I8" s="504"/>
      <c r="J8" s="504"/>
      <c r="K8" s="504"/>
      <c r="L8" s="504"/>
      <c r="M8" s="505"/>
      <c r="N8" s="10"/>
      <c r="O8" s="10"/>
      <c r="P8" s="10"/>
      <c r="Q8" s="10"/>
    </row>
    <row r="9" spans="1:17" s="12" customFormat="1" ht="28">
      <c r="B9" s="13" t="s">
        <v>1</v>
      </c>
      <c r="C9" s="13"/>
      <c r="D9" s="153" t="s">
        <v>437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28">
      <c r="B10" s="585" t="s">
        <v>2</v>
      </c>
      <c r="C10" s="585"/>
      <c r="D10" s="152" t="s">
        <v>184</v>
      </c>
      <c r="E10" s="152"/>
      <c r="F10" s="152"/>
      <c r="G10" s="586"/>
      <c r="H10" s="152"/>
      <c r="I10" s="205"/>
      <c r="J10" s="587" t="s">
        <v>46</v>
      </c>
      <c r="K10" s="205"/>
      <c r="L10" s="205"/>
      <c r="M10" s="205" t="s">
        <v>438</v>
      </c>
      <c r="N10" s="588"/>
      <c r="O10" s="588"/>
      <c r="P10" s="588"/>
      <c r="Q10" s="588"/>
    </row>
    <row r="11" spans="1:17" s="12" customFormat="1" ht="68.25" customHeight="1">
      <c r="B11" s="205" t="s">
        <v>3</v>
      </c>
      <c r="C11" s="205"/>
      <c r="D11" s="589">
        <v>45468</v>
      </c>
      <c r="E11" s="590"/>
      <c r="F11" s="590"/>
      <c r="G11" s="591"/>
      <c r="H11" s="592"/>
      <c r="I11" s="205"/>
      <c r="J11" s="587" t="s">
        <v>4</v>
      </c>
      <c r="K11" s="205"/>
      <c r="L11" s="205"/>
      <c r="M11" s="385" t="s">
        <v>439</v>
      </c>
      <c r="N11" s="385"/>
      <c r="O11" s="385"/>
      <c r="P11" s="385"/>
      <c r="Q11" s="385"/>
    </row>
    <row r="12" spans="1:17" s="12" customFormat="1" ht="28">
      <c r="B12" s="205" t="s">
        <v>5</v>
      </c>
      <c r="C12" s="205"/>
      <c r="D12" s="593"/>
      <c r="E12" s="205"/>
      <c r="F12" s="205"/>
      <c r="G12" s="594"/>
      <c r="H12" s="595"/>
      <c r="I12" s="205"/>
      <c r="J12" s="587" t="s">
        <v>40</v>
      </c>
      <c r="M12" s="205" t="s">
        <v>112</v>
      </c>
      <c r="N12" s="205"/>
      <c r="O12" s="595"/>
      <c r="P12" s="595"/>
      <c r="Q12" s="588"/>
    </row>
    <row r="13" spans="1:17" s="12" customFormat="1" ht="28">
      <c r="B13" s="596"/>
      <c r="C13" s="596"/>
      <c r="D13" s="596"/>
      <c r="E13" s="596"/>
      <c r="F13" s="596"/>
      <c r="G13" s="594"/>
      <c r="H13" s="595"/>
      <c r="I13" s="205"/>
      <c r="J13" s="587" t="s">
        <v>6</v>
      </c>
      <c r="K13" s="205"/>
      <c r="L13" s="205"/>
      <c r="M13" s="205" t="s">
        <v>440</v>
      </c>
      <c r="N13" s="595"/>
      <c r="O13" s="588"/>
      <c r="P13" s="588"/>
      <c r="Q13" s="595"/>
    </row>
    <row r="14" spans="1:17" s="12" customFormat="1" ht="28">
      <c r="B14" s="205" t="s">
        <v>50</v>
      </c>
      <c r="C14" s="205"/>
      <c r="D14" s="205" t="s">
        <v>7</v>
      </c>
      <c r="E14" s="205"/>
      <c r="F14" s="205"/>
      <c r="G14" s="597"/>
      <c r="H14" s="205"/>
      <c r="I14" s="205"/>
      <c r="J14" s="587" t="s">
        <v>8</v>
      </c>
      <c r="K14" s="205"/>
      <c r="L14" s="205"/>
      <c r="M14" s="588" t="s">
        <v>219</v>
      </c>
      <c r="N14" s="588"/>
      <c r="O14" s="588"/>
      <c r="P14" s="588"/>
      <c r="Q14" s="588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89.25" customHeight="1">
      <c r="B17" s="216"/>
      <c r="C17" s="217" t="s">
        <v>72</v>
      </c>
      <c r="D17" s="217" t="s">
        <v>9</v>
      </c>
      <c r="E17" s="218" t="s">
        <v>56</v>
      </c>
      <c r="F17" s="218"/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218"/>
      <c r="Q17" s="281" t="s">
        <v>11</v>
      </c>
    </row>
    <row r="18" spans="1:17" s="219" customFormat="1" ht="89.25" customHeight="1">
      <c r="B18" s="598" t="s">
        <v>12</v>
      </c>
      <c r="C18" s="599" t="s">
        <v>441</v>
      </c>
      <c r="D18" s="600" t="s">
        <v>38</v>
      </c>
      <c r="E18" s="221"/>
      <c r="F18" s="222"/>
      <c r="G18" s="222">
        <v>14</v>
      </c>
      <c r="H18" s="222">
        <v>48</v>
      </c>
      <c r="I18" s="222">
        <v>40</v>
      </c>
      <c r="J18" s="222">
        <v>36</v>
      </c>
      <c r="K18" s="222">
        <v>14</v>
      </c>
      <c r="L18" s="222"/>
      <c r="M18" s="222"/>
      <c r="N18" s="222"/>
      <c r="O18" s="222"/>
      <c r="P18" s="222"/>
      <c r="Q18" s="223">
        <f>SUM(E18:P18)</f>
        <v>152</v>
      </c>
    </row>
    <row r="19" spans="1:17" s="219" customFormat="1" ht="70">
      <c r="B19" s="598" t="s">
        <v>63</v>
      </c>
      <c r="C19" s="599" t="str">
        <f>C18</f>
        <v>50283-01588</v>
      </c>
      <c r="D19" s="221" t="str">
        <f>+D18</f>
        <v>WHITE</v>
      </c>
      <c r="E19" s="221"/>
      <c r="F19" s="222"/>
      <c r="G19" s="224">
        <f>ROUNDUP(G18*5%,0)</f>
        <v>1</v>
      </c>
      <c r="H19" s="224">
        <f t="shared" ref="H19:K19" si="0">ROUNDUP(H18*5%,0)</f>
        <v>3</v>
      </c>
      <c r="I19" s="224">
        <f t="shared" si="0"/>
        <v>2</v>
      </c>
      <c r="J19" s="224">
        <f t="shared" si="0"/>
        <v>2</v>
      </c>
      <c r="K19" s="224">
        <f t="shared" si="0"/>
        <v>1</v>
      </c>
      <c r="L19" s="224"/>
      <c r="M19" s="224"/>
      <c r="N19" s="224"/>
      <c r="O19" s="224"/>
      <c r="P19" s="224"/>
      <c r="Q19" s="223">
        <f>SUM(E19:P19)</f>
        <v>9</v>
      </c>
    </row>
    <row r="20" spans="1:17" s="229" customFormat="1" ht="45">
      <c r="B20" s="225" t="s">
        <v>13</v>
      </c>
      <c r="C20" s="225"/>
      <c r="D20" s="601" t="str">
        <f>+D19</f>
        <v>WHITE</v>
      </c>
      <c r="E20" s="226"/>
      <c r="F20" s="227"/>
      <c r="G20" s="228">
        <f>SUM(G18:G19)</f>
        <v>15</v>
      </c>
      <c r="H20" s="228">
        <f t="shared" ref="H20:K20" si="1">SUM(H18:H19)</f>
        <v>51</v>
      </c>
      <c r="I20" s="228">
        <f t="shared" si="1"/>
        <v>42</v>
      </c>
      <c r="J20" s="228">
        <f t="shared" si="1"/>
        <v>38</v>
      </c>
      <c r="K20" s="228">
        <f t="shared" si="1"/>
        <v>15</v>
      </c>
      <c r="L20" s="228"/>
      <c r="M20" s="227"/>
      <c r="N20" s="227"/>
      <c r="O20" s="227"/>
      <c r="P20" s="227"/>
      <c r="Q20" s="227">
        <f>SUM(Q18:Q19)</f>
        <v>161</v>
      </c>
    </row>
    <row r="21" spans="1:17" s="229" customFormat="1" ht="50.5">
      <c r="B21" s="602" t="s">
        <v>442</v>
      </c>
      <c r="C21" s="603"/>
      <c r="D21" s="603"/>
      <c r="E21" s="604"/>
      <c r="F21" s="604"/>
      <c r="G21" s="605">
        <v>0</v>
      </c>
      <c r="H21" s="605">
        <v>0</v>
      </c>
      <c r="I21" s="604">
        <v>0</v>
      </c>
      <c r="J21" s="604">
        <v>0</v>
      </c>
      <c r="K21" s="604">
        <v>0</v>
      </c>
      <c r="L21" s="604"/>
      <c r="M21" s="606"/>
      <c r="N21" s="606"/>
      <c r="O21" s="606"/>
      <c r="P21" s="606"/>
      <c r="Q21" s="607">
        <f>SUM(G21:P21)</f>
        <v>0</v>
      </c>
    </row>
    <row r="22" spans="1:17" s="219" customFormat="1" ht="45">
      <c r="B22" s="230"/>
      <c r="C22" s="230"/>
      <c r="D22" s="230"/>
      <c r="E22" s="231"/>
      <c r="F22" s="231"/>
      <c r="G22" s="232"/>
      <c r="H22" s="231"/>
      <c r="I22" s="231"/>
      <c r="J22" s="231"/>
      <c r="K22" s="231"/>
      <c r="L22" s="231"/>
      <c r="M22" s="233"/>
      <c r="N22" s="233"/>
      <c r="O22" s="233"/>
      <c r="P22" s="233"/>
      <c r="Q22" s="234"/>
    </row>
    <row r="23" spans="1:17" s="219" customFormat="1" ht="89.25" customHeight="1">
      <c r="B23" s="216"/>
      <c r="C23" s="217" t="s">
        <v>72</v>
      </c>
      <c r="D23" s="217" t="s">
        <v>9</v>
      </c>
      <c r="E23" s="608" t="s">
        <v>56</v>
      </c>
      <c r="F23" s="608"/>
      <c r="G23" s="218" t="s">
        <v>60</v>
      </c>
      <c r="H23" s="218" t="s">
        <v>10</v>
      </c>
      <c r="I23" s="218" t="s">
        <v>57</v>
      </c>
      <c r="J23" s="218" t="s">
        <v>58</v>
      </c>
      <c r="K23" s="218" t="s">
        <v>59</v>
      </c>
      <c r="L23" s="218"/>
      <c r="M23" s="608"/>
      <c r="N23" s="608"/>
      <c r="O23" s="608"/>
      <c r="P23" s="608"/>
      <c r="Q23" s="281" t="s">
        <v>11</v>
      </c>
    </row>
    <row r="24" spans="1:17" s="219" customFormat="1" ht="89.25" customHeight="1">
      <c r="B24" s="598" t="s">
        <v>12</v>
      </c>
      <c r="C24" s="599" t="s">
        <v>443</v>
      </c>
      <c r="D24" s="609" t="s">
        <v>444</v>
      </c>
      <c r="E24" s="609"/>
      <c r="F24" s="222"/>
      <c r="G24" s="610" t="s">
        <v>445</v>
      </c>
      <c r="H24" s="610"/>
      <c r="I24" s="610"/>
      <c r="J24" s="610"/>
      <c r="K24" s="610"/>
      <c r="L24" s="222"/>
      <c r="M24" s="222"/>
      <c r="N24" s="222"/>
      <c r="O24" s="222"/>
      <c r="P24" s="222"/>
      <c r="Q24" s="223">
        <f>SUM(E24:P24)</f>
        <v>0</v>
      </c>
    </row>
    <row r="25" spans="1:17" s="219" customFormat="1" ht="89.25" hidden="1" customHeight="1">
      <c r="B25" s="598" t="s">
        <v>63</v>
      </c>
      <c r="C25" s="599" t="str">
        <f>C24</f>
        <v>50283-01926</v>
      </c>
      <c r="D25" s="609" t="str">
        <f>+D24</f>
        <v>DARK NAVY</v>
      </c>
      <c r="E25" s="609"/>
      <c r="F25" s="222"/>
      <c r="G25" s="224"/>
      <c r="H25" s="224">
        <f t="shared" ref="H25:K25" si="2">ROUNDUP(H24*5%,0)</f>
        <v>0</v>
      </c>
      <c r="I25" s="224">
        <f t="shared" si="2"/>
        <v>0</v>
      </c>
      <c r="J25" s="224">
        <f t="shared" si="2"/>
        <v>0</v>
      </c>
      <c r="K25" s="224">
        <f t="shared" si="2"/>
        <v>0</v>
      </c>
      <c r="L25" s="224"/>
      <c r="M25" s="224"/>
      <c r="N25" s="224"/>
      <c r="O25" s="224"/>
      <c r="P25" s="224"/>
      <c r="Q25" s="223">
        <f>SUM(E25:P25)</f>
        <v>0</v>
      </c>
    </row>
    <row r="26" spans="1:17" s="229" customFormat="1" ht="89.25" hidden="1" customHeight="1">
      <c r="B26" s="225" t="s">
        <v>13</v>
      </c>
      <c r="C26" s="225"/>
      <c r="D26" s="611" t="str">
        <f>+D25</f>
        <v>DARK NAVY</v>
      </c>
      <c r="E26" s="611"/>
      <c r="F26" s="227"/>
      <c r="G26" s="228">
        <f>SUM(G24:G25)</f>
        <v>0</v>
      </c>
      <c r="H26" s="228">
        <f t="shared" ref="H26:K26" si="3">SUM(H24:H25)</f>
        <v>0</v>
      </c>
      <c r="I26" s="228">
        <f t="shared" si="3"/>
        <v>0</v>
      </c>
      <c r="J26" s="228">
        <f t="shared" si="3"/>
        <v>0</v>
      </c>
      <c r="K26" s="228">
        <f t="shared" si="3"/>
        <v>0</v>
      </c>
      <c r="L26" s="228"/>
      <c r="M26" s="227"/>
      <c r="N26" s="227"/>
      <c r="O26" s="227"/>
      <c r="P26" s="227"/>
      <c r="Q26" s="227">
        <f>SUM(Q24:Q25)</f>
        <v>0</v>
      </c>
    </row>
    <row r="27" spans="1:17" s="229" customFormat="1" ht="89.25" hidden="1" customHeight="1">
      <c r="B27" s="602" t="s">
        <v>442</v>
      </c>
      <c r="C27" s="603"/>
      <c r="D27" s="603"/>
      <c r="E27" s="604"/>
      <c r="F27" s="604"/>
      <c r="G27" s="605">
        <v>0</v>
      </c>
      <c r="H27" s="605">
        <v>0</v>
      </c>
      <c r="I27" s="604">
        <v>0</v>
      </c>
      <c r="J27" s="604">
        <v>0</v>
      </c>
      <c r="K27" s="604">
        <v>0</v>
      </c>
      <c r="L27" s="604"/>
      <c r="M27" s="606"/>
      <c r="N27" s="606"/>
      <c r="O27" s="606"/>
      <c r="P27" s="606"/>
      <c r="Q27" s="607">
        <f>SUM(G27:P27)</f>
        <v>0</v>
      </c>
    </row>
    <row r="28" spans="1:17" s="219" customFormat="1" ht="45">
      <c r="B28" s="220"/>
      <c r="C28" s="612"/>
      <c r="D28" s="221"/>
      <c r="E28" s="221"/>
      <c r="F28" s="222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3"/>
    </row>
    <row r="29" spans="1:17" s="229" customFormat="1" ht="81" customHeight="1">
      <c r="B29" s="235" t="s">
        <v>121</v>
      </c>
      <c r="C29" s="236"/>
      <c r="D29" s="235"/>
      <c r="E29" s="237"/>
      <c r="F29" s="238"/>
      <c r="G29" s="238">
        <f>G20+G26</f>
        <v>15</v>
      </c>
      <c r="H29" s="238">
        <f t="shared" ref="H29:K29" si="4">H20+H26</f>
        <v>51</v>
      </c>
      <c r="I29" s="238">
        <f t="shared" si="4"/>
        <v>42</v>
      </c>
      <c r="J29" s="238">
        <f t="shared" si="4"/>
        <v>38</v>
      </c>
      <c r="K29" s="238">
        <f t="shared" si="4"/>
        <v>15</v>
      </c>
      <c r="L29" s="238"/>
      <c r="M29" s="238"/>
      <c r="N29" s="238"/>
      <c r="O29" s="238"/>
      <c r="P29" s="238"/>
      <c r="Q29" s="238">
        <f>Q20+Q26</f>
        <v>161</v>
      </c>
    </row>
    <row r="30" spans="1:17" s="105" customFormat="1" ht="20.25" customHeight="1">
      <c r="B30" s="106"/>
      <c r="C30" s="107"/>
      <c r="D30" s="386" t="s">
        <v>446</v>
      </c>
      <c r="E30" s="386"/>
      <c r="F30" s="386"/>
      <c r="G30" s="386"/>
      <c r="H30" s="386"/>
      <c r="I30" s="386"/>
      <c r="J30" s="386"/>
      <c r="K30" s="386"/>
      <c r="L30" s="386"/>
      <c r="M30" s="386"/>
      <c r="N30" s="386"/>
      <c r="O30" s="386"/>
      <c r="P30" s="386"/>
      <c r="Q30" s="386"/>
    </row>
    <row r="31" spans="1:17" s="1" customFormat="1" ht="59.15" customHeight="1">
      <c r="B31" s="75" t="s">
        <v>14</v>
      </c>
      <c r="C31" s="32"/>
      <c r="D31" s="386"/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  <c r="P31" s="386"/>
      <c r="Q31" s="386"/>
    </row>
    <row r="32" spans="1:17" s="33" customFormat="1" ht="100">
      <c r="A32" s="370" t="s">
        <v>15</v>
      </c>
      <c r="B32" s="370"/>
      <c r="C32" s="370"/>
      <c r="D32" s="209" t="s">
        <v>16</v>
      </c>
      <c r="E32" s="209" t="s">
        <v>17</v>
      </c>
      <c r="F32" s="209" t="s">
        <v>18</v>
      </c>
      <c r="G32" s="208" t="s">
        <v>19</v>
      </c>
      <c r="H32" s="208" t="s">
        <v>20</v>
      </c>
      <c r="I32" s="208" t="s">
        <v>34</v>
      </c>
      <c r="J32" s="208" t="s">
        <v>181</v>
      </c>
      <c r="K32" s="208" t="s">
        <v>179</v>
      </c>
      <c r="L32" s="208" t="s">
        <v>180</v>
      </c>
      <c r="M32" s="208" t="s">
        <v>36</v>
      </c>
      <c r="N32" s="369" t="s">
        <v>51</v>
      </c>
      <c r="O32" s="369"/>
      <c r="P32" s="369"/>
      <c r="Q32" s="369"/>
    </row>
    <row r="33" spans="1:20" s="613" customFormat="1" ht="106.5" customHeight="1">
      <c r="A33" s="390" t="str">
        <f>D20</f>
        <v>WHITE</v>
      </c>
      <c r="B33" s="390"/>
      <c r="C33" s="390"/>
      <c r="D33" s="390"/>
      <c r="E33" s="390"/>
      <c r="F33" s="390"/>
      <c r="G33" s="390"/>
      <c r="H33" s="390"/>
      <c r="I33" s="390"/>
      <c r="J33" s="390"/>
      <c r="K33" s="390"/>
      <c r="L33" s="390"/>
      <c r="M33" s="390"/>
      <c r="N33" s="390"/>
      <c r="O33" s="390"/>
      <c r="P33" s="390"/>
      <c r="Q33" s="390"/>
    </row>
    <row r="34" spans="1:20" s="139" customFormat="1" ht="225.75" customHeight="1">
      <c r="A34" s="144">
        <v>1</v>
      </c>
      <c r="B34" s="614" t="str">
        <f>$M$11</f>
        <v>SINGLE JERSEY 190GSM 100% COTTON</v>
      </c>
      <c r="C34" s="614"/>
      <c r="D34" s="615" t="s">
        <v>447</v>
      </c>
      <c r="E34" s="615" t="str">
        <f>A33</f>
        <v>WHITE</v>
      </c>
      <c r="F34" s="144" t="s">
        <v>10</v>
      </c>
      <c r="G34" s="616">
        <f>$Q$20</f>
        <v>161</v>
      </c>
      <c r="H34" s="617">
        <v>0.79</v>
      </c>
      <c r="I34" s="618">
        <f>H34*G34</f>
        <v>127.19000000000001</v>
      </c>
      <c r="J34" s="619">
        <f>I34*2.8%+(I34/50)*0.5+3</f>
        <v>7.8332199999999998</v>
      </c>
      <c r="K34" s="619">
        <v>0</v>
      </c>
      <c r="L34" s="619">
        <v>0</v>
      </c>
      <c r="M34" s="620">
        <f>ROUND(I34+J34+K34,0)</f>
        <v>135</v>
      </c>
      <c r="N34" s="621" t="s">
        <v>448</v>
      </c>
      <c r="O34" s="621"/>
      <c r="P34" s="621"/>
      <c r="Q34" s="621"/>
      <c r="T34" s="139" t="s">
        <v>449</v>
      </c>
    </row>
    <row r="35" spans="1:20" s="139" customFormat="1" ht="225.75" customHeight="1">
      <c r="A35" s="144">
        <v>2</v>
      </c>
      <c r="B35" s="614" t="s">
        <v>450</v>
      </c>
      <c r="C35" s="614"/>
      <c r="D35" s="615" t="s">
        <v>451</v>
      </c>
      <c r="E35" s="615" t="str">
        <f>E34</f>
        <v>WHITE</v>
      </c>
      <c r="F35" s="144" t="s">
        <v>10</v>
      </c>
      <c r="G35" s="616">
        <f>$Q$20</f>
        <v>161</v>
      </c>
      <c r="H35" s="622">
        <v>0.02</v>
      </c>
      <c r="I35" s="618">
        <f t="shared" ref="I35" si="5">H35*G35</f>
        <v>3.22</v>
      </c>
      <c r="J35" s="619">
        <f>I35*0.7%+(I35/50)*0.5+2</f>
        <v>2.0547399999999998</v>
      </c>
      <c r="K35" s="619">
        <v>0</v>
      </c>
      <c r="L35" s="619">
        <v>0</v>
      </c>
      <c r="M35" s="620">
        <f>ROUND(I35+J35+K35,0)</f>
        <v>5</v>
      </c>
      <c r="N35" s="621" t="s">
        <v>452</v>
      </c>
      <c r="O35" s="621"/>
      <c r="P35" s="621"/>
      <c r="Q35" s="621"/>
    </row>
    <row r="36" spans="1:20" s="34" customFormat="1" ht="37" customHeight="1" thickBot="1">
      <c r="B36" s="75" t="s">
        <v>21</v>
      </c>
      <c r="C36" s="35"/>
      <c r="D36" s="35"/>
      <c r="E36" s="35"/>
      <c r="G36" s="36"/>
      <c r="Q36" s="37"/>
    </row>
    <row r="37" spans="1:20" s="51" customFormat="1" ht="55.5" customHeight="1">
      <c r="A37" s="329" t="s">
        <v>22</v>
      </c>
      <c r="B37" s="468"/>
      <c r="C37" s="468"/>
      <c r="D37" s="468"/>
      <c r="E37" s="469"/>
      <c r="F37" s="72" t="s">
        <v>47</v>
      </c>
      <c r="G37" s="72" t="s">
        <v>23</v>
      </c>
      <c r="H37" s="470" t="s">
        <v>42</v>
      </c>
      <c r="I37" s="471"/>
      <c r="J37" s="73" t="s">
        <v>18</v>
      </c>
      <c r="K37" s="72" t="s">
        <v>48</v>
      </c>
      <c r="L37" s="72" t="s">
        <v>24</v>
      </c>
      <c r="M37" s="74" t="s">
        <v>25</v>
      </c>
      <c r="N37" s="74" t="s">
        <v>26</v>
      </c>
      <c r="O37" s="74" t="s">
        <v>27</v>
      </c>
      <c r="P37" s="623" t="s">
        <v>28</v>
      </c>
      <c r="Q37" s="624"/>
    </row>
    <row r="38" spans="1:20" s="12" customFormat="1" ht="121.5" customHeight="1">
      <c r="A38" s="210">
        <v>1</v>
      </c>
      <c r="B38" s="625" t="s">
        <v>41</v>
      </c>
      <c r="C38" s="625"/>
      <c r="D38" s="625"/>
      <c r="E38" s="625"/>
      <c r="F38" s="201" t="str">
        <f t="shared" ref="F38" si="6">H38</f>
        <v>WHITE</v>
      </c>
      <c r="G38" s="626" t="s">
        <v>453</v>
      </c>
      <c r="H38" s="627" t="str">
        <f t="shared" ref="H38:H43" si="7">$E$34</f>
        <v>WHITE</v>
      </c>
      <c r="I38" s="628"/>
      <c r="J38" s="206" t="s">
        <v>29</v>
      </c>
      <c r="K38" s="206">
        <f>$Q$20</f>
        <v>161</v>
      </c>
      <c r="L38" s="212">
        <f>145/4500</f>
        <v>3.2222222222222222E-2</v>
      </c>
      <c r="M38" s="211">
        <f t="shared" ref="M38" si="8">K38*L38</f>
        <v>5.1877777777777778</v>
      </c>
      <c r="N38" s="211"/>
      <c r="O38" s="207">
        <f t="shared" ref="O38:O43" si="9">ROUNDUP(N38+M38,0)</f>
        <v>6</v>
      </c>
      <c r="P38" s="629"/>
      <c r="Q38" s="630"/>
    </row>
    <row r="39" spans="1:20" s="12" customFormat="1" ht="121.5" customHeight="1">
      <c r="A39" s="210">
        <v>2</v>
      </c>
      <c r="B39" s="631" t="s">
        <v>221</v>
      </c>
      <c r="C39" s="625"/>
      <c r="D39" s="625"/>
      <c r="E39" s="625"/>
      <c r="F39" s="632" t="s">
        <v>89</v>
      </c>
      <c r="G39" s="633" t="s">
        <v>454</v>
      </c>
      <c r="H39" s="627" t="str">
        <f t="shared" si="7"/>
        <v>WHITE</v>
      </c>
      <c r="I39" s="628"/>
      <c r="J39" s="206" t="s">
        <v>30</v>
      </c>
      <c r="K39" s="206">
        <f t="shared" ref="K39:K43" si="10">$Q$20</f>
        <v>161</v>
      </c>
      <c r="L39" s="206">
        <v>1</v>
      </c>
      <c r="M39" s="206">
        <f t="shared" ref="M39:M41" si="11">L39*K39</f>
        <v>161</v>
      </c>
      <c r="N39" s="211"/>
      <c r="O39" s="207">
        <f t="shared" si="9"/>
        <v>161</v>
      </c>
      <c r="P39" s="634" t="s">
        <v>455</v>
      </c>
      <c r="Q39" s="635"/>
    </row>
    <row r="40" spans="1:20" s="12" customFormat="1" ht="121.5" customHeight="1">
      <c r="A40" s="210">
        <v>3</v>
      </c>
      <c r="B40" s="631" t="s">
        <v>456</v>
      </c>
      <c r="C40" s="625"/>
      <c r="D40" s="625"/>
      <c r="E40" s="625"/>
      <c r="F40" s="632" t="s">
        <v>89</v>
      </c>
      <c r="G40" s="633" t="s">
        <v>457</v>
      </c>
      <c r="H40" s="627" t="str">
        <f t="shared" si="7"/>
        <v>WHITE</v>
      </c>
      <c r="I40" s="628"/>
      <c r="J40" s="206" t="s">
        <v>30</v>
      </c>
      <c r="K40" s="206">
        <f t="shared" si="10"/>
        <v>161</v>
      </c>
      <c r="L40" s="206">
        <v>1</v>
      </c>
      <c r="M40" s="206">
        <f t="shared" si="11"/>
        <v>161</v>
      </c>
      <c r="N40" s="211"/>
      <c r="O40" s="207">
        <f t="shared" si="9"/>
        <v>161</v>
      </c>
      <c r="P40" s="636" t="s">
        <v>458</v>
      </c>
      <c r="Q40" s="636"/>
    </row>
    <row r="41" spans="1:20" s="12" customFormat="1" ht="121.5" customHeight="1">
      <c r="A41" s="210">
        <v>4</v>
      </c>
      <c r="B41" s="631" t="s">
        <v>223</v>
      </c>
      <c r="C41" s="625"/>
      <c r="D41" s="625"/>
      <c r="E41" s="625"/>
      <c r="F41" s="632" t="s">
        <v>89</v>
      </c>
      <c r="G41" s="327"/>
      <c r="H41" s="627" t="str">
        <f t="shared" si="7"/>
        <v>WHITE</v>
      </c>
      <c r="I41" s="628"/>
      <c r="J41" s="206" t="s">
        <v>30</v>
      </c>
      <c r="K41" s="206">
        <f t="shared" si="10"/>
        <v>161</v>
      </c>
      <c r="L41" s="206">
        <v>1</v>
      </c>
      <c r="M41" s="206">
        <f t="shared" si="11"/>
        <v>161</v>
      </c>
      <c r="N41" s="211"/>
      <c r="O41" s="207">
        <f t="shared" si="9"/>
        <v>161</v>
      </c>
      <c r="P41" s="637"/>
      <c r="Q41" s="638"/>
    </row>
    <row r="42" spans="1:20" s="12" customFormat="1" ht="121.5" customHeight="1">
      <c r="A42" s="210">
        <v>5</v>
      </c>
      <c r="B42" s="631" t="s">
        <v>459</v>
      </c>
      <c r="C42" s="625"/>
      <c r="D42" s="625"/>
      <c r="E42" s="625"/>
      <c r="F42" s="632" t="s">
        <v>89</v>
      </c>
      <c r="G42" s="639" t="s">
        <v>460</v>
      </c>
      <c r="H42" s="627" t="str">
        <f t="shared" si="7"/>
        <v>WHITE</v>
      </c>
      <c r="I42" s="628"/>
      <c r="J42" s="206" t="s">
        <v>30</v>
      </c>
      <c r="K42" s="206">
        <f t="shared" si="10"/>
        <v>161</v>
      </c>
      <c r="L42" s="206">
        <v>1</v>
      </c>
      <c r="M42" s="211">
        <f t="shared" ref="M42:M43" si="12">K42*L42</f>
        <v>161</v>
      </c>
      <c r="N42" s="211"/>
      <c r="O42" s="207">
        <f t="shared" si="9"/>
        <v>161</v>
      </c>
      <c r="P42" s="634" t="s">
        <v>461</v>
      </c>
      <c r="Q42" s="635"/>
    </row>
    <row r="43" spans="1:20" s="12" customFormat="1" ht="121.5" customHeight="1">
      <c r="A43" s="210">
        <v>6</v>
      </c>
      <c r="B43" s="631" t="s">
        <v>462</v>
      </c>
      <c r="C43" s="625"/>
      <c r="D43" s="625"/>
      <c r="E43" s="625"/>
      <c r="F43" s="640" t="s">
        <v>89</v>
      </c>
      <c r="G43" s="641" t="s">
        <v>463</v>
      </c>
      <c r="H43" s="627" t="str">
        <f t="shared" si="7"/>
        <v>WHITE</v>
      </c>
      <c r="I43" s="628"/>
      <c r="J43" s="206" t="s">
        <v>30</v>
      </c>
      <c r="K43" s="206">
        <f t="shared" si="10"/>
        <v>161</v>
      </c>
      <c r="L43" s="206">
        <v>1</v>
      </c>
      <c r="M43" s="211">
        <f t="shared" si="12"/>
        <v>161</v>
      </c>
      <c r="N43" s="211"/>
      <c r="O43" s="207">
        <f t="shared" si="9"/>
        <v>161</v>
      </c>
      <c r="P43" s="642" t="s">
        <v>464</v>
      </c>
      <c r="Q43" s="643"/>
    </row>
    <row r="44" spans="1:20" s="34" customFormat="1" ht="39" customHeight="1">
      <c r="B44" s="80" t="s">
        <v>65</v>
      </c>
      <c r="C44" s="35"/>
      <c r="D44" s="35"/>
      <c r="E44" s="35"/>
      <c r="G44" s="36"/>
      <c r="H44" s="39"/>
      <c r="I44" s="39"/>
      <c r="J44" s="39"/>
      <c r="K44" s="39"/>
      <c r="L44" s="39"/>
      <c r="M44" s="39"/>
      <c r="N44" s="39"/>
      <c r="O44" s="39"/>
      <c r="Q44" s="37"/>
    </row>
    <row r="45" spans="1:20" s="51" customFormat="1" ht="60">
      <c r="A45" s="370" t="s">
        <v>22</v>
      </c>
      <c r="B45" s="370"/>
      <c r="C45" s="370"/>
      <c r="D45" s="370"/>
      <c r="E45" s="370"/>
      <c r="F45" s="208" t="s">
        <v>47</v>
      </c>
      <c r="G45" s="208" t="s">
        <v>23</v>
      </c>
      <c r="H45" s="369" t="s">
        <v>42</v>
      </c>
      <c r="I45" s="369"/>
      <c r="J45" s="209" t="s">
        <v>18</v>
      </c>
      <c r="K45" s="208" t="s">
        <v>48</v>
      </c>
      <c r="L45" s="208" t="s">
        <v>24</v>
      </c>
      <c r="M45" s="208" t="s">
        <v>25</v>
      </c>
      <c r="N45" s="208" t="s">
        <v>26</v>
      </c>
      <c r="O45" s="208" t="s">
        <v>27</v>
      </c>
      <c r="P45" s="369" t="s">
        <v>28</v>
      </c>
      <c r="Q45" s="369"/>
    </row>
    <row r="46" spans="1:20" s="43" customFormat="1" ht="121.5" customHeight="1">
      <c r="A46" s="210">
        <v>1</v>
      </c>
      <c r="B46" s="631" t="s">
        <v>465</v>
      </c>
      <c r="C46" s="625"/>
      <c r="D46" s="625"/>
      <c r="E46" s="625"/>
      <c r="F46" s="640" t="s">
        <v>89</v>
      </c>
      <c r="G46" s="644" t="s">
        <v>466</v>
      </c>
      <c r="H46" s="627" t="str">
        <f t="shared" ref="H46:H53" si="13">$E$34</f>
        <v>WHITE</v>
      </c>
      <c r="I46" s="628"/>
      <c r="J46" s="206" t="s">
        <v>30</v>
      </c>
      <c r="K46" s="206">
        <f t="shared" ref="K46:K53" si="14">$Q$20</f>
        <v>161</v>
      </c>
      <c r="L46" s="206">
        <v>1</v>
      </c>
      <c r="M46" s="206">
        <f t="shared" ref="M46:M53" si="15">K46*L46</f>
        <v>161</v>
      </c>
      <c r="N46" s="211"/>
      <c r="O46" s="207">
        <f t="shared" ref="O46:O53" si="16">ROUNDUP(N46+M46,0)</f>
        <v>161</v>
      </c>
      <c r="P46" s="634" t="s">
        <v>467</v>
      </c>
      <c r="Q46" s="635"/>
    </row>
    <row r="47" spans="1:20" s="43" customFormat="1" ht="121.5" customHeight="1">
      <c r="A47" s="210">
        <v>2</v>
      </c>
      <c r="B47" s="631" t="s">
        <v>468</v>
      </c>
      <c r="C47" s="631"/>
      <c r="D47" s="631"/>
      <c r="E47" s="631"/>
      <c r="F47" s="640" t="s">
        <v>469</v>
      </c>
      <c r="G47" s="327"/>
      <c r="H47" s="627" t="str">
        <f t="shared" si="13"/>
        <v>WHITE</v>
      </c>
      <c r="I47" s="628"/>
      <c r="J47" s="206" t="s">
        <v>30</v>
      </c>
      <c r="K47" s="206">
        <f t="shared" si="14"/>
        <v>161</v>
      </c>
      <c r="L47" s="206">
        <v>1</v>
      </c>
      <c r="M47" s="206">
        <f t="shared" si="15"/>
        <v>161</v>
      </c>
      <c r="N47" s="211"/>
      <c r="O47" s="207">
        <f t="shared" si="16"/>
        <v>161</v>
      </c>
      <c r="P47" s="634" t="s">
        <v>470</v>
      </c>
      <c r="Q47" s="635"/>
    </row>
    <row r="48" spans="1:20" s="43" customFormat="1" ht="121.5" customHeight="1">
      <c r="A48" s="210">
        <v>3</v>
      </c>
      <c r="B48" s="631" t="s">
        <v>471</v>
      </c>
      <c r="C48" s="631"/>
      <c r="D48" s="631"/>
      <c r="E48" s="631"/>
      <c r="F48" s="632" t="s">
        <v>92</v>
      </c>
      <c r="G48" s="633" t="s">
        <v>472</v>
      </c>
      <c r="H48" s="627" t="str">
        <f t="shared" si="13"/>
        <v>WHITE</v>
      </c>
      <c r="I48" s="628"/>
      <c r="J48" s="206" t="s">
        <v>30</v>
      </c>
      <c r="K48" s="206">
        <f t="shared" si="14"/>
        <v>161</v>
      </c>
      <c r="L48" s="206">
        <v>1</v>
      </c>
      <c r="M48" s="206">
        <f t="shared" si="15"/>
        <v>161</v>
      </c>
      <c r="N48" s="211"/>
      <c r="O48" s="207">
        <f t="shared" si="16"/>
        <v>161</v>
      </c>
      <c r="P48" s="634" t="s">
        <v>473</v>
      </c>
      <c r="Q48" s="635"/>
    </row>
    <row r="49" spans="1:17" s="43" customFormat="1" ht="121.5" customHeight="1">
      <c r="A49" s="210">
        <v>4</v>
      </c>
      <c r="B49" s="631" t="s">
        <v>474</v>
      </c>
      <c r="C49" s="631"/>
      <c r="D49" s="631"/>
      <c r="E49" s="631"/>
      <c r="F49" s="640" t="s">
        <v>89</v>
      </c>
      <c r="G49" s="327"/>
      <c r="H49" s="627" t="str">
        <f t="shared" si="13"/>
        <v>WHITE</v>
      </c>
      <c r="I49" s="628"/>
      <c r="J49" s="206" t="s">
        <v>30</v>
      </c>
      <c r="K49" s="206">
        <f t="shared" si="14"/>
        <v>161</v>
      </c>
      <c r="L49" s="212">
        <f>2+L53</f>
        <v>2.1333333333333333</v>
      </c>
      <c r="M49" s="206">
        <f t="shared" si="15"/>
        <v>343.46666666666664</v>
      </c>
      <c r="N49" s="211"/>
      <c r="O49" s="207">
        <f t="shared" si="16"/>
        <v>344</v>
      </c>
      <c r="P49" s="634" t="s">
        <v>475</v>
      </c>
      <c r="Q49" s="635"/>
    </row>
    <row r="50" spans="1:17" s="43" customFormat="1" ht="121.5" customHeight="1">
      <c r="A50" s="210">
        <v>5</v>
      </c>
      <c r="B50" s="631" t="s">
        <v>476</v>
      </c>
      <c r="C50" s="625"/>
      <c r="D50" s="625"/>
      <c r="E50" s="625"/>
      <c r="F50" s="632" t="s">
        <v>92</v>
      </c>
      <c r="G50" s="201"/>
      <c r="H50" s="627" t="str">
        <f t="shared" si="13"/>
        <v>WHITE</v>
      </c>
      <c r="I50" s="628"/>
      <c r="J50" s="206" t="s">
        <v>30</v>
      </c>
      <c r="K50" s="206">
        <f t="shared" si="14"/>
        <v>161</v>
      </c>
      <c r="L50" s="212">
        <v>2</v>
      </c>
      <c r="M50" s="206">
        <f t="shared" si="15"/>
        <v>322</v>
      </c>
      <c r="N50" s="211"/>
      <c r="O50" s="207">
        <f t="shared" si="16"/>
        <v>322</v>
      </c>
      <c r="P50" s="339"/>
      <c r="Q50" s="339"/>
    </row>
    <row r="51" spans="1:17" s="43" customFormat="1" ht="121.5" customHeight="1">
      <c r="A51" s="210">
        <v>6</v>
      </c>
      <c r="B51" s="631" t="s">
        <v>283</v>
      </c>
      <c r="C51" s="625"/>
      <c r="D51" s="625"/>
      <c r="E51" s="625"/>
      <c r="F51" s="632" t="s">
        <v>92</v>
      </c>
      <c r="G51" s="201"/>
      <c r="H51" s="627" t="str">
        <f t="shared" si="13"/>
        <v>WHITE</v>
      </c>
      <c r="I51" s="628"/>
      <c r="J51" s="206" t="s">
        <v>30</v>
      </c>
      <c r="K51" s="206">
        <f t="shared" si="14"/>
        <v>161</v>
      </c>
      <c r="L51" s="212">
        <v>1</v>
      </c>
      <c r="M51" s="206">
        <f t="shared" si="15"/>
        <v>161</v>
      </c>
      <c r="N51" s="211"/>
      <c r="O51" s="207">
        <f t="shared" si="16"/>
        <v>161</v>
      </c>
      <c r="P51" s="339"/>
      <c r="Q51" s="339"/>
    </row>
    <row r="52" spans="1:17" s="43" customFormat="1" ht="121.5" customHeight="1">
      <c r="A52" s="210">
        <v>7</v>
      </c>
      <c r="B52" s="631" t="s">
        <v>477</v>
      </c>
      <c r="C52" s="625"/>
      <c r="D52" s="625"/>
      <c r="E52" s="625"/>
      <c r="F52" s="632" t="s">
        <v>55</v>
      </c>
      <c r="G52" s="201"/>
      <c r="H52" s="627" t="str">
        <f t="shared" si="13"/>
        <v>WHITE</v>
      </c>
      <c r="I52" s="628"/>
      <c r="J52" s="206" t="s">
        <v>30</v>
      </c>
      <c r="K52" s="206">
        <f t="shared" si="14"/>
        <v>161</v>
      </c>
      <c r="L52" s="212">
        <f>1/15</f>
        <v>6.6666666666666666E-2</v>
      </c>
      <c r="M52" s="206">
        <f t="shared" si="15"/>
        <v>10.733333333333333</v>
      </c>
      <c r="N52" s="211"/>
      <c r="O52" s="207">
        <f t="shared" si="16"/>
        <v>11</v>
      </c>
      <c r="P52" s="339"/>
      <c r="Q52" s="339"/>
    </row>
    <row r="53" spans="1:17" s="43" customFormat="1" ht="121.5" customHeight="1">
      <c r="A53" s="210">
        <v>8</v>
      </c>
      <c r="B53" s="631" t="s">
        <v>478</v>
      </c>
      <c r="C53" s="625"/>
      <c r="D53" s="625"/>
      <c r="E53" s="625"/>
      <c r="F53" s="640" t="s">
        <v>55</v>
      </c>
      <c r="G53" s="201"/>
      <c r="H53" s="627" t="str">
        <f t="shared" si="13"/>
        <v>WHITE</v>
      </c>
      <c r="I53" s="628"/>
      <c r="J53" s="206" t="s">
        <v>30</v>
      </c>
      <c r="K53" s="206">
        <f t="shared" si="14"/>
        <v>161</v>
      </c>
      <c r="L53" s="212">
        <f>1/15*2</f>
        <v>0.13333333333333333</v>
      </c>
      <c r="M53" s="206">
        <f t="shared" si="15"/>
        <v>21.466666666666665</v>
      </c>
      <c r="N53" s="211"/>
      <c r="O53" s="207">
        <f t="shared" si="16"/>
        <v>22</v>
      </c>
      <c r="P53" s="339"/>
      <c r="Q53" s="339"/>
    </row>
    <row r="54" spans="1:17" s="12" customFormat="1" ht="27.5">
      <c r="A54" s="88"/>
      <c r="B54" s="88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</row>
    <row r="55" spans="1:17" s="12" customFormat="1" ht="33" customHeight="1">
      <c r="B55" s="75" t="s">
        <v>66</v>
      </c>
      <c r="C55" s="76"/>
      <c r="D55" s="77"/>
      <c r="E55" s="77"/>
      <c r="F55" s="77"/>
      <c r="G55" s="78"/>
      <c r="H55" s="77"/>
      <c r="I55" s="77"/>
      <c r="J55" s="342" t="s">
        <v>31</v>
      </c>
      <c r="K55" s="342"/>
      <c r="L55" s="342"/>
      <c r="M55" s="342"/>
      <c r="N55" s="342"/>
      <c r="O55" s="42"/>
      <c r="P55" s="42"/>
      <c r="Q55" s="43"/>
    </row>
    <row r="56" spans="1:17" s="88" customFormat="1" ht="54.65" customHeight="1">
      <c r="A56" s="88">
        <v>1</v>
      </c>
      <c r="B56" s="90" t="s">
        <v>80</v>
      </c>
      <c r="C56" s="99" t="s">
        <v>154</v>
      </c>
      <c r="D56" s="12"/>
      <c r="E56" s="12"/>
      <c r="F56" s="12"/>
      <c r="G56" s="44"/>
      <c r="H56" s="44"/>
      <c r="I56" s="44"/>
      <c r="J56" s="44"/>
      <c r="K56" s="16"/>
      <c r="L56" s="16"/>
      <c r="M56" s="44"/>
      <c r="N56" s="44"/>
      <c r="O56" s="44"/>
      <c r="P56" s="44"/>
      <c r="Q56" s="44"/>
    </row>
    <row r="57" spans="1:17" s="12" customFormat="1" ht="34.5" hidden="1" customHeight="1">
      <c r="A57" s="88"/>
      <c r="B57" s="343" t="s">
        <v>49</v>
      </c>
      <c r="C57" s="344"/>
      <c r="D57" s="344"/>
      <c r="E57" s="344"/>
      <c r="F57" s="344"/>
      <c r="G57" s="344"/>
      <c r="H57" s="344"/>
      <c r="I57" s="347"/>
      <c r="J57" s="44"/>
      <c r="K57" s="16"/>
      <c r="L57" s="16"/>
      <c r="M57" s="44"/>
      <c r="N57" s="44"/>
      <c r="O57" s="44"/>
      <c r="P57" s="44"/>
      <c r="Q57" s="44"/>
    </row>
    <row r="58" spans="1:17" s="12" customFormat="1" ht="59.25" hidden="1" customHeight="1">
      <c r="A58" s="88"/>
      <c r="B58" s="349" t="s">
        <v>42</v>
      </c>
      <c r="C58" s="350"/>
      <c r="D58" s="351" t="s">
        <v>69</v>
      </c>
      <c r="E58" s="352"/>
      <c r="F58" s="352"/>
      <c r="G58" s="352"/>
      <c r="H58" s="352"/>
      <c r="I58" s="353"/>
      <c r="J58" s="44"/>
      <c r="K58" s="44"/>
      <c r="L58" s="44"/>
      <c r="M58" s="44"/>
      <c r="N58" s="44"/>
      <c r="O58" s="44"/>
      <c r="P58" s="44"/>
      <c r="Q58" s="44"/>
    </row>
    <row r="59" spans="1:17" s="12" customFormat="1" ht="78.650000000000006" hidden="1" customHeight="1">
      <c r="A59" s="88"/>
      <c r="B59" s="348" t="str">
        <f>$D$20</f>
        <v>WHITE</v>
      </c>
      <c r="C59" s="348" t="e">
        <f>#REF!</f>
        <v>#REF!</v>
      </c>
      <c r="D59" s="354" t="s">
        <v>479</v>
      </c>
      <c r="E59" s="355"/>
      <c r="F59" s="355"/>
      <c r="G59" s="355"/>
      <c r="H59" s="355"/>
      <c r="I59" s="356"/>
      <c r="J59" s="44"/>
      <c r="K59" s="44"/>
      <c r="L59" s="44"/>
      <c r="M59" s="44"/>
      <c r="N59" s="44"/>
      <c r="O59" s="44"/>
    </row>
    <row r="60" spans="1:17" s="12" customFormat="1" ht="78.75" hidden="1" customHeight="1">
      <c r="A60" s="88"/>
      <c r="B60" s="348" t="str">
        <f t="shared" ref="B60" si="17">$D$26</f>
        <v>DARK NAVY</v>
      </c>
      <c r="C60" s="348"/>
      <c r="D60" s="354" t="s">
        <v>479</v>
      </c>
      <c r="E60" s="355"/>
      <c r="F60" s="355"/>
      <c r="G60" s="355"/>
      <c r="H60" s="355"/>
      <c r="I60" s="356"/>
      <c r="J60" s="44"/>
      <c r="K60" s="44"/>
      <c r="L60" s="44"/>
      <c r="M60" s="44"/>
      <c r="N60" s="44"/>
      <c r="O60" s="44"/>
    </row>
    <row r="61" spans="1:17" s="12" customFormat="1" ht="27.5" hidden="1"/>
    <row r="62" spans="1:17" s="12" customFormat="1" ht="28" hidden="1">
      <c r="A62" s="88"/>
      <c r="B62" s="343"/>
      <c r="C62" s="344"/>
      <c r="D62" s="345"/>
      <c r="E62" s="345"/>
      <c r="F62" s="345"/>
      <c r="G62" s="345"/>
      <c r="H62" s="345"/>
      <c r="I62" s="346"/>
      <c r="J62" s="44"/>
      <c r="K62" s="44"/>
      <c r="L62" s="44"/>
    </row>
    <row r="63" spans="1:17" s="12" customFormat="1" ht="40.5" hidden="1" customHeight="1">
      <c r="A63" s="88"/>
      <c r="B63" s="645" t="s">
        <v>480</v>
      </c>
      <c r="C63" s="646"/>
      <c r="D63" s="259" t="s">
        <v>182</v>
      </c>
      <c r="E63" s="259" t="s">
        <v>60</v>
      </c>
      <c r="F63" s="259" t="s">
        <v>10</v>
      </c>
      <c r="G63" s="259" t="s">
        <v>57</v>
      </c>
      <c r="H63" s="259" t="s">
        <v>58</v>
      </c>
      <c r="I63" s="259" t="s">
        <v>59</v>
      </c>
      <c r="J63" s="44"/>
    </row>
    <row r="64" spans="1:17" s="12" customFormat="1" ht="178.5" hidden="1" customHeight="1">
      <c r="A64" s="88"/>
      <c r="B64" s="647" t="s">
        <v>481</v>
      </c>
      <c r="C64" s="368"/>
      <c r="D64" s="648" t="s">
        <v>482</v>
      </c>
      <c r="E64" s="649"/>
      <c r="F64" s="649"/>
      <c r="G64" s="649"/>
      <c r="H64" s="649"/>
      <c r="I64" s="650"/>
      <c r="J64" s="44"/>
    </row>
    <row r="65" spans="1:17" s="12" customFormat="1" ht="178.5" hidden="1" customHeight="1">
      <c r="A65" s="88"/>
      <c r="B65" s="647" t="s">
        <v>483</v>
      </c>
      <c r="C65" s="368"/>
      <c r="D65" s="648" t="s">
        <v>484</v>
      </c>
      <c r="E65" s="649"/>
      <c r="F65" s="649"/>
      <c r="G65" s="649"/>
      <c r="H65" s="649"/>
      <c r="I65" s="650"/>
      <c r="J65" s="44"/>
    </row>
    <row r="66" spans="1:17" s="12" customFormat="1" ht="237" hidden="1" customHeight="1">
      <c r="A66" s="88"/>
      <c r="B66" s="651" t="s">
        <v>485</v>
      </c>
      <c r="C66" s="652"/>
      <c r="D66" s="648" t="s">
        <v>486</v>
      </c>
      <c r="E66" s="649"/>
      <c r="F66" s="649"/>
      <c r="G66" s="649"/>
      <c r="H66" s="649"/>
      <c r="I66" s="650"/>
      <c r="J66" s="44"/>
    </row>
    <row r="67" spans="1:17" s="12" customFormat="1" ht="12.75" customHeight="1">
      <c r="A67" s="88"/>
      <c r="B67" s="88"/>
      <c r="C67" s="88"/>
      <c r="D67" s="88"/>
      <c r="E67" s="88"/>
      <c r="F67" s="88"/>
      <c r="G67" s="88"/>
      <c r="H67" s="88"/>
      <c r="I67" s="88"/>
      <c r="J67" s="44"/>
      <c r="K67" s="44"/>
      <c r="L67" s="44"/>
      <c r="M67" s="44"/>
      <c r="N67" s="44"/>
      <c r="O67" s="44"/>
      <c r="P67" s="44"/>
      <c r="Q67" s="44"/>
    </row>
    <row r="68" spans="1:17" s="88" customFormat="1" ht="54.65" customHeight="1">
      <c r="A68" s="13">
        <v>2</v>
      </c>
      <c r="B68" s="90" t="s">
        <v>81</v>
      </c>
      <c r="C68" s="447" t="s">
        <v>203</v>
      </c>
      <c r="D68" s="447"/>
      <c r="E68" s="447"/>
      <c r="F68" s="447"/>
      <c r="G68" s="44"/>
      <c r="H68" s="44"/>
      <c r="I68" s="44"/>
      <c r="J68" s="44"/>
      <c r="K68" s="16"/>
      <c r="L68" s="16"/>
      <c r="M68" s="44"/>
      <c r="N68" s="44"/>
      <c r="O68" s="44"/>
      <c r="P68" s="44"/>
      <c r="Q68" s="44"/>
    </row>
    <row r="69" spans="1:17" s="12" customFormat="1" ht="28" hidden="1">
      <c r="A69" s="88"/>
      <c r="B69" s="343" t="s">
        <v>49</v>
      </c>
      <c r="C69" s="344"/>
      <c r="D69" s="344"/>
      <c r="E69" s="344"/>
      <c r="F69" s="344"/>
      <c r="G69" s="344"/>
      <c r="H69" s="344"/>
      <c r="I69" s="347"/>
      <c r="J69" s="44"/>
      <c r="K69" s="16"/>
      <c r="L69" s="16"/>
      <c r="M69" s="44"/>
      <c r="N69" s="44"/>
      <c r="O69" s="44"/>
      <c r="P69" s="44"/>
      <c r="Q69" s="44"/>
    </row>
    <row r="70" spans="1:17" s="12" customFormat="1" ht="63" hidden="1" customHeight="1">
      <c r="A70" s="88"/>
      <c r="B70" s="349" t="s">
        <v>42</v>
      </c>
      <c r="C70" s="350"/>
      <c r="D70" s="351" t="s">
        <v>69</v>
      </c>
      <c r="E70" s="352"/>
      <c r="F70" s="352"/>
      <c r="G70" s="352"/>
      <c r="H70" s="352"/>
      <c r="I70" s="353"/>
      <c r="J70" s="44"/>
      <c r="K70" s="44"/>
      <c r="L70" s="44"/>
      <c r="M70" s="44"/>
      <c r="N70" s="44"/>
      <c r="O70" s="44"/>
      <c r="P70" s="44"/>
      <c r="Q70" s="44"/>
    </row>
    <row r="71" spans="1:17" s="12" customFormat="1" ht="72" hidden="1" customHeight="1">
      <c r="A71" s="88"/>
      <c r="B71" s="348" t="str">
        <f>$D$20</f>
        <v>WHITE</v>
      </c>
      <c r="C71" s="348" t="e">
        <f>#REF!</f>
        <v>#REF!</v>
      </c>
      <c r="D71" s="354" t="s">
        <v>178</v>
      </c>
      <c r="E71" s="355"/>
      <c r="F71" s="355"/>
      <c r="G71" s="355"/>
      <c r="H71" s="355"/>
      <c r="I71" s="356"/>
      <c r="J71" s="44"/>
      <c r="K71" s="44"/>
      <c r="L71" s="44"/>
      <c r="M71" s="44"/>
      <c r="N71" s="44"/>
      <c r="O71" s="44"/>
    </row>
    <row r="72" spans="1:17" s="12" customFormat="1" ht="54" hidden="1" customHeight="1">
      <c r="A72" s="88"/>
      <c r="B72" s="348" t="str">
        <f t="shared" ref="B72" si="18">$D$26</f>
        <v>DARK NAVY</v>
      </c>
      <c r="C72" s="348"/>
      <c r="D72" s="354" t="s">
        <v>161</v>
      </c>
      <c r="E72" s="355"/>
      <c r="F72" s="355"/>
      <c r="G72" s="355"/>
      <c r="H72" s="355"/>
      <c r="I72" s="356"/>
      <c r="J72" s="44"/>
      <c r="K72" s="44"/>
      <c r="L72" s="44"/>
      <c r="M72" s="44"/>
      <c r="N72" s="44"/>
      <c r="O72" s="44"/>
    </row>
    <row r="73" spans="1:17" s="12" customFormat="1" ht="78.75" hidden="1" customHeight="1">
      <c r="A73" s="88"/>
      <c r="B73" s="348" t="e">
        <f>#REF!</f>
        <v>#REF!</v>
      </c>
      <c r="C73" s="348" t="e">
        <f>#REF!</f>
        <v>#REF!</v>
      </c>
      <c r="D73" s="354" t="s">
        <v>178</v>
      </c>
      <c r="E73" s="355"/>
      <c r="F73" s="355"/>
      <c r="G73" s="355"/>
      <c r="H73" s="355"/>
      <c r="I73" s="356"/>
      <c r="J73" s="44"/>
      <c r="K73" s="44"/>
      <c r="L73" s="44"/>
      <c r="M73" s="44"/>
      <c r="N73" s="44"/>
      <c r="O73" s="44"/>
    </row>
    <row r="74" spans="1:17" s="12" customFormat="1" ht="54" hidden="1" customHeight="1">
      <c r="A74" s="88"/>
      <c r="B74" s="348" t="e">
        <f>#REF!</f>
        <v>#REF!</v>
      </c>
      <c r="C74" s="348" t="e">
        <f>#REF!</f>
        <v>#REF!</v>
      </c>
      <c r="D74" s="354" t="s">
        <v>161</v>
      </c>
      <c r="E74" s="355"/>
      <c r="F74" s="355"/>
      <c r="G74" s="355"/>
      <c r="H74" s="355"/>
      <c r="I74" s="356"/>
      <c r="J74" s="44"/>
      <c r="K74" s="44"/>
      <c r="L74" s="44"/>
      <c r="M74" s="44"/>
      <c r="N74" s="44"/>
      <c r="O74" s="44"/>
    </row>
    <row r="75" spans="1:17" s="12" customFormat="1" ht="54" hidden="1" customHeight="1">
      <c r="A75" s="88"/>
      <c r="B75" s="213"/>
      <c r="C75" s="214"/>
      <c r="D75" s="215"/>
      <c r="E75" s="202"/>
      <c r="F75" s="202"/>
      <c r="G75" s="202"/>
      <c r="H75" s="202"/>
      <c r="I75" s="203"/>
      <c r="J75" s="44"/>
      <c r="K75" s="44"/>
      <c r="L75" s="44"/>
      <c r="M75" s="44"/>
      <c r="N75" s="44"/>
      <c r="O75" s="44"/>
    </row>
    <row r="76" spans="1:17" s="12" customFormat="1" ht="28" hidden="1">
      <c r="A76" s="88"/>
      <c r="B76" s="343" t="s">
        <v>70</v>
      </c>
      <c r="C76" s="344"/>
      <c r="D76" s="345"/>
      <c r="E76" s="345"/>
      <c r="F76" s="345"/>
      <c r="G76" s="345"/>
      <c r="H76" s="345"/>
      <c r="I76" s="346"/>
      <c r="J76" s="44"/>
      <c r="K76" s="44"/>
      <c r="L76" s="44"/>
    </row>
    <row r="77" spans="1:17" s="12" customFormat="1" ht="56.25" hidden="1" customHeight="1">
      <c r="A77" s="88"/>
      <c r="B77" s="366"/>
      <c r="C77" s="367"/>
      <c r="D77" s="259" t="s">
        <v>182</v>
      </c>
      <c r="E77" s="259" t="s">
        <v>60</v>
      </c>
      <c r="F77" s="259" t="s">
        <v>10</v>
      </c>
      <c r="G77" s="259" t="s">
        <v>57</v>
      </c>
      <c r="H77" s="259" t="s">
        <v>58</v>
      </c>
      <c r="I77" s="259" t="s">
        <v>59</v>
      </c>
      <c r="J77" s="44"/>
    </row>
    <row r="78" spans="1:17" s="12" customFormat="1" ht="151.5" hidden="1" customHeight="1">
      <c r="A78" s="88"/>
      <c r="B78" s="368" t="s">
        <v>183</v>
      </c>
      <c r="C78" s="368"/>
      <c r="D78" s="195"/>
      <c r="E78" s="196"/>
      <c r="F78" s="196"/>
      <c r="G78" s="196"/>
      <c r="H78" s="196"/>
      <c r="I78" s="196"/>
      <c r="J78" s="44"/>
    </row>
    <row r="79" spans="1:17" s="12" customFormat="1" ht="27.5">
      <c r="A79" s="88"/>
      <c r="B79" s="88"/>
      <c r="C79" s="88"/>
      <c r="D79" s="88"/>
      <c r="E79" s="88"/>
      <c r="F79" s="88"/>
      <c r="G79" s="88"/>
      <c r="H79" s="88"/>
      <c r="I79" s="88"/>
      <c r="J79" s="44"/>
      <c r="K79" s="44"/>
      <c r="L79" s="44"/>
      <c r="M79" s="44"/>
      <c r="N79" s="44"/>
      <c r="O79" s="44"/>
      <c r="P79" s="44"/>
      <c r="Q79" s="44"/>
    </row>
    <row r="80" spans="1:17" s="88" customFormat="1" ht="48.65" customHeight="1">
      <c r="A80" s="13">
        <v>3</v>
      </c>
      <c r="B80" s="90" t="s">
        <v>82</v>
      </c>
      <c r="C80" s="15" t="s">
        <v>224</v>
      </c>
      <c r="D80" s="15"/>
      <c r="E80" s="15"/>
      <c r="F80" s="15"/>
      <c r="G80" s="44"/>
      <c r="H80" s="44"/>
      <c r="I80" s="44"/>
      <c r="J80" s="44"/>
      <c r="K80" s="16"/>
      <c r="L80" s="16"/>
      <c r="M80" s="44"/>
      <c r="N80" s="44"/>
      <c r="O80" s="44"/>
      <c r="P80" s="44"/>
      <c r="Q80" s="44"/>
    </row>
    <row r="81" spans="1:17" s="12" customFormat="1" ht="36.65" hidden="1" customHeight="1">
      <c r="A81" s="88"/>
      <c r="B81" s="349" t="s">
        <v>42</v>
      </c>
      <c r="C81" s="350"/>
      <c r="D81" s="351" t="s">
        <v>69</v>
      </c>
      <c r="E81" s="352"/>
      <c r="F81" s="352"/>
      <c r="G81" s="352"/>
      <c r="H81" s="352"/>
      <c r="I81" s="353"/>
      <c r="J81" s="44"/>
      <c r="K81" s="44"/>
      <c r="L81" s="44"/>
      <c r="M81" s="44"/>
      <c r="N81" s="44"/>
      <c r="O81" s="44"/>
      <c r="P81" s="44"/>
      <c r="Q81" s="44"/>
    </row>
    <row r="82" spans="1:17" s="12" customFormat="1" ht="77.150000000000006" hidden="1" customHeight="1">
      <c r="A82" s="88"/>
      <c r="B82" s="348" t="str">
        <f>$D$20</f>
        <v>WHITE</v>
      </c>
      <c r="C82" s="348" t="e">
        <f>#REF!</f>
        <v>#REF!</v>
      </c>
      <c r="D82" s="354" t="s">
        <v>178</v>
      </c>
      <c r="E82" s="355"/>
      <c r="F82" s="355"/>
      <c r="G82" s="355"/>
      <c r="H82" s="355"/>
      <c r="I82" s="356"/>
      <c r="J82" s="44"/>
      <c r="K82" s="44"/>
      <c r="L82" s="44"/>
      <c r="M82" s="44"/>
      <c r="N82" s="44"/>
      <c r="O82" s="44"/>
    </row>
    <row r="83" spans="1:17" s="12" customFormat="1" ht="77.150000000000006" hidden="1" customHeight="1">
      <c r="A83" s="88"/>
      <c r="B83" s="348" t="str">
        <f t="shared" ref="B83" si="19">$D$26</f>
        <v>DARK NAVY</v>
      </c>
      <c r="C83" s="348"/>
      <c r="D83" s="354" t="s">
        <v>161</v>
      </c>
      <c r="E83" s="355"/>
      <c r="F83" s="355"/>
      <c r="G83" s="355"/>
      <c r="H83" s="355"/>
      <c r="I83" s="356"/>
      <c r="J83" s="44"/>
      <c r="K83" s="44"/>
      <c r="L83" s="44"/>
      <c r="M83" s="44"/>
      <c r="N83" s="44"/>
      <c r="O83" s="44"/>
    </row>
    <row r="84" spans="1:17" s="12" customFormat="1" ht="27.5" hidden="1">
      <c r="A84" s="88"/>
      <c r="B84" s="88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s="12" customFormat="1" ht="29.25" customHeight="1">
      <c r="B85" s="342" t="s">
        <v>78</v>
      </c>
      <c r="C85" s="342"/>
      <c r="D85" s="342"/>
      <c r="E85" s="342"/>
      <c r="G85" s="44"/>
      <c r="N85" s="43"/>
      <c r="O85" s="42"/>
      <c r="P85" s="42"/>
      <c r="Q85" s="43"/>
    </row>
    <row r="86" spans="1:17" s="12" customFormat="1" ht="35.25" customHeight="1">
      <c r="A86" s="88">
        <v>1</v>
      </c>
      <c r="B86" s="94" t="s">
        <v>53</v>
      </c>
      <c r="C86" s="88"/>
      <c r="D86" s="88"/>
      <c r="G86" s="44"/>
      <c r="N86" s="43"/>
      <c r="O86" s="42"/>
      <c r="P86" s="42"/>
      <c r="Q86" s="43"/>
    </row>
    <row r="87" spans="1:17" s="12" customFormat="1" ht="35.25" customHeight="1">
      <c r="A87" s="88">
        <v>2</v>
      </c>
      <c r="B87" s="94" t="s">
        <v>67</v>
      </c>
      <c r="C87" s="88"/>
      <c r="D87" s="88"/>
      <c r="G87" s="44"/>
      <c r="N87" s="43"/>
      <c r="O87" s="42"/>
      <c r="P87" s="42"/>
      <c r="Q87" s="43"/>
    </row>
    <row r="88" spans="1:17" s="12" customFormat="1" ht="35.25" customHeight="1">
      <c r="A88" s="88">
        <v>3</v>
      </c>
      <c r="B88" s="94" t="s">
        <v>68</v>
      </c>
      <c r="C88" s="88"/>
      <c r="D88" s="88"/>
      <c r="G88" s="44"/>
      <c r="N88" s="43"/>
      <c r="O88" s="42"/>
      <c r="P88" s="42"/>
      <c r="Q88" s="43"/>
    </row>
    <row r="89" spans="1:17" s="15" customFormat="1" ht="28">
      <c r="A89" s="13"/>
      <c r="B89" s="260" t="s">
        <v>61</v>
      </c>
      <c r="C89" s="261" t="s">
        <v>60</v>
      </c>
      <c r="D89" s="261" t="s">
        <v>10</v>
      </c>
      <c r="E89" s="261" t="s">
        <v>57</v>
      </c>
      <c r="F89" s="261" t="s">
        <v>58</v>
      </c>
      <c r="G89" s="261" t="s">
        <v>59</v>
      </c>
      <c r="H89" s="261" t="s">
        <v>11</v>
      </c>
      <c r="M89" s="47"/>
      <c r="N89" s="48"/>
      <c r="O89" s="48"/>
      <c r="P89" s="47"/>
    </row>
    <row r="90" spans="1:17" s="15" customFormat="1" ht="50.15" customHeight="1">
      <c r="A90" s="13"/>
      <c r="B90" s="260" t="s">
        <v>62</v>
      </c>
      <c r="C90" s="207">
        <f>G29</f>
        <v>15</v>
      </c>
      <c r="D90" s="207">
        <f t="shared" ref="D90:G90" si="20">H29</f>
        <v>51</v>
      </c>
      <c r="E90" s="207">
        <f t="shared" si="20"/>
        <v>42</v>
      </c>
      <c r="F90" s="207">
        <f t="shared" si="20"/>
        <v>38</v>
      </c>
      <c r="G90" s="207">
        <f t="shared" si="20"/>
        <v>15</v>
      </c>
      <c r="H90" s="207">
        <f>SUM(C90:G90)</f>
        <v>161</v>
      </c>
      <c r="M90" s="47"/>
      <c r="N90" s="48"/>
      <c r="O90" s="48"/>
      <c r="P90" s="47"/>
    </row>
    <row r="91" spans="1:17" ht="205.5" customHeight="1">
      <c r="A91" s="653" t="s">
        <v>487</v>
      </c>
      <c r="B91" s="653"/>
      <c r="C91" s="653"/>
      <c r="D91" s="653"/>
      <c r="E91" s="653"/>
      <c r="F91" s="653"/>
      <c r="G91" s="653"/>
      <c r="H91" s="653"/>
      <c r="I91" s="653"/>
      <c r="J91" s="653"/>
      <c r="K91" s="653"/>
      <c r="L91" s="653"/>
      <c r="M91" s="653"/>
      <c r="N91" s="653"/>
      <c r="O91" s="653"/>
      <c r="P91" s="653"/>
    </row>
    <row r="92" spans="1:17" s="95" customFormat="1" ht="198.75" customHeight="1">
      <c r="A92" s="430"/>
      <c r="B92" s="431"/>
      <c r="C92" s="431"/>
      <c r="D92" s="431"/>
      <c r="E92" s="431"/>
      <c r="F92" s="431"/>
      <c r="G92" s="431"/>
      <c r="H92" s="431"/>
      <c r="I92" s="431"/>
      <c r="J92" s="431"/>
      <c r="K92" s="431"/>
      <c r="L92" s="431"/>
      <c r="M92" s="431"/>
      <c r="N92" s="431"/>
      <c r="O92" s="431"/>
      <c r="P92" s="431"/>
      <c r="Q92" s="431"/>
    </row>
    <row r="93" spans="1:17" s="95" customFormat="1" ht="133" customHeight="1">
      <c r="G93" s="96"/>
    </row>
    <row r="94" spans="1:17" s="95" customFormat="1" ht="27.5">
      <c r="G94" s="96"/>
    </row>
    <row r="95" spans="1:17" s="95" customFormat="1" ht="27.5">
      <c r="G95" s="96"/>
    </row>
    <row r="96" spans="1:17" s="95" customFormat="1" ht="27.5">
      <c r="G96" s="96"/>
    </row>
    <row r="97" spans="7:7" s="95" customFormat="1" ht="27.5">
      <c r="G97" s="96"/>
    </row>
    <row r="98" spans="7:7" s="95" customFormat="1" ht="27.5">
      <c r="G98" s="96"/>
    </row>
    <row r="99" spans="7:7" s="95" customFormat="1" ht="27.5">
      <c r="G99" s="96"/>
    </row>
    <row r="100" spans="7:7" s="95" customFormat="1" ht="27.5">
      <c r="G100" s="96"/>
    </row>
    <row r="101" spans="7:7" s="95" customFormat="1" ht="27.5">
      <c r="G101" s="96"/>
    </row>
    <row r="102" spans="7:7" s="95" customFormat="1" ht="27.5">
      <c r="G102" s="96"/>
    </row>
    <row r="103" spans="7:7" s="95" customFormat="1" ht="27.5">
      <c r="G103" s="96"/>
    </row>
    <row r="104" spans="7:7" s="95" customFormat="1" ht="27.5">
      <c r="G104" s="96"/>
    </row>
    <row r="105" spans="7:7" s="95" customFormat="1" ht="27.5">
      <c r="G105" s="96"/>
    </row>
    <row r="106" spans="7:7" s="95" customFormat="1" ht="27.5">
      <c r="G106" s="96"/>
    </row>
    <row r="107" spans="7:7" s="95" customFormat="1" ht="27.5">
      <c r="G107" s="96"/>
    </row>
    <row r="108" spans="7:7" s="95" customFormat="1" ht="27.5">
      <c r="G108" s="96"/>
    </row>
    <row r="109" spans="7:7" s="95" customFormat="1" ht="27.5">
      <c r="G109" s="96"/>
    </row>
    <row r="110" spans="7:7" s="95" customFormat="1" ht="27.5">
      <c r="G110" s="96"/>
    </row>
    <row r="111" spans="7:7" s="95" customFormat="1" ht="27.5">
      <c r="G111" s="96"/>
    </row>
    <row r="112" spans="7:7" s="95" customFormat="1" ht="27.5">
      <c r="G112" s="96"/>
    </row>
    <row r="113" spans="7:7" s="95" customFormat="1" ht="27.5">
      <c r="G113" s="96"/>
    </row>
    <row r="114" spans="7:7" s="95" customFormat="1" ht="27.5">
      <c r="G114" s="96"/>
    </row>
  </sheetData>
  <mergeCells count="103">
    <mergeCell ref="B83:C83"/>
    <mergeCell ref="D83:I83"/>
    <mergeCell ref="B85:E85"/>
    <mergeCell ref="A91:P91"/>
    <mergeCell ref="A92:Q92"/>
    <mergeCell ref="B76:I76"/>
    <mergeCell ref="B77:C77"/>
    <mergeCell ref="B78:C78"/>
    <mergeCell ref="B81:C81"/>
    <mergeCell ref="D81:I81"/>
    <mergeCell ref="B82:C82"/>
    <mergeCell ref="D82:I82"/>
    <mergeCell ref="B72:C72"/>
    <mergeCell ref="D72:I72"/>
    <mergeCell ref="B73:C73"/>
    <mergeCell ref="D73:I73"/>
    <mergeCell ref="B74:C74"/>
    <mergeCell ref="D74:I74"/>
    <mergeCell ref="C68:F68"/>
    <mergeCell ref="B69:I69"/>
    <mergeCell ref="B70:C70"/>
    <mergeCell ref="D70:I70"/>
    <mergeCell ref="B71:C71"/>
    <mergeCell ref="D71:I71"/>
    <mergeCell ref="B64:C64"/>
    <mergeCell ref="D64:I64"/>
    <mergeCell ref="B65:C65"/>
    <mergeCell ref="D65:I65"/>
    <mergeCell ref="B66:C66"/>
    <mergeCell ref="D66:I66"/>
    <mergeCell ref="B59:C59"/>
    <mergeCell ref="D59:I59"/>
    <mergeCell ref="B60:C60"/>
    <mergeCell ref="D60:I60"/>
    <mergeCell ref="B62:I62"/>
    <mergeCell ref="B63:C63"/>
    <mergeCell ref="B53:E53"/>
    <mergeCell ref="H53:I53"/>
    <mergeCell ref="P53:Q53"/>
    <mergeCell ref="J55:N55"/>
    <mergeCell ref="B57:I57"/>
    <mergeCell ref="B58:C58"/>
    <mergeCell ref="D58:I58"/>
    <mergeCell ref="P50:Q50"/>
    <mergeCell ref="B51:E51"/>
    <mergeCell ref="H51:I51"/>
    <mergeCell ref="P51:Q51"/>
    <mergeCell ref="B52:E52"/>
    <mergeCell ref="H52:I52"/>
    <mergeCell ref="P52:Q52"/>
    <mergeCell ref="B48:E48"/>
    <mergeCell ref="H48:I48"/>
    <mergeCell ref="B49:E49"/>
    <mergeCell ref="H49:I49"/>
    <mergeCell ref="B50:E50"/>
    <mergeCell ref="H50:I50"/>
    <mergeCell ref="A45:E45"/>
    <mergeCell ref="H45:I45"/>
    <mergeCell ref="P45:Q45"/>
    <mergeCell ref="B46:E46"/>
    <mergeCell ref="H46:I46"/>
    <mergeCell ref="B47:E47"/>
    <mergeCell ref="H47:I47"/>
    <mergeCell ref="B41:E41"/>
    <mergeCell ref="H41:I41"/>
    <mergeCell ref="P41:Q41"/>
    <mergeCell ref="B42:E42"/>
    <mergeCell ref="H42:I42"/>
    <mergeCell ref="B43:E43"/>
    <mergeCell ref="H43:I43"/>
    <mergeCell ref="B38:E38"/>
    <mergeCell ref="H38:I38"/>
    <mergeCell ref="P38:Q38"/>
    <mergeCell ref="B39:E39"/>
    <mergeCell ref="H39:I39"/>
    <mergeCell ref="B40:E40"/>
    <mergeCell ref="H40:I40"/>
    <mergeCell ref="B34:C34"/>
    <mergeCell ref="N34:Q34"/>
    <mergeCell ref="B35:C35"/>
    <mergeCell ref="N35:Q35"/>
    <mergeCell ref="A37:E37"/>
    <mergeCell ref="H37:I37"/>
    <mergeCell ref="P37:Q37"/>
    <mergeCell ref="D25:E25"/>
    <mergeCell ref="D26:E26"/>
    <mergeCell ref="D30:Q31"/>
    <mergeCell ref="A32:C32"/>
    <mergeCell ref="N32:Q32"/>
    <mergeCell ref="A33:Q33"/>
    <mergeCell ref="G5:M8"/>
    <mergeCell ref="D8:F8"/>
    <mergeCell ref="D11:F11"/>
    <mergeCell ref="M11:Q11"/>
    <mergeCell ref="B13:F13"/>
    <mergeCell ref="D24:E24"/>
    <mergeCell ref="G24:K24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35" max="16" man="1"/>
    <brk id="54" max="1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1E65D-C4C5-4332-B1E6-D8976B3A0FC5}">
  <sheetPr>
    <pageSetUpPr fitToPage="1"/>
  </sheetPr>
  <dimension ref="A1:K45"/>
  <sheetViews>
    <sheetView view="pageBreakPreview" topLeftCell="A28" zoomScale="25" zoomScaleNormal="40" zoomScaleSheetLayoutView="25" zoomScalePageLayoutView="25" workbookViewId="0">
      <selection activeCell="J35" sqref="J35"/>
    </sheetView>
  </sheetViews>
  <sheetFormatPr defaultColWidth="9.1796875" defaultRowHeight="20"/>
  <cols>
    <col min="1" max="1" width="64.453125" style="67" customWidth="1"/>
    <col min="2" max="2" width="185.453125" style="68" hidden="1" customWidth="1"/>
    <col min="3" max="3" width="255.1796875" style="68" customWidth="1"/>
    <col min="4" max="4" width="80.81640625" style="68" hidden="1" customWidth="1"/>
    <col min="5" max="5" width="108.81640625" style="68" customWidth="1"/>
    <col min="6" max="16384" width="9.1796875" style="68"/>
  </cols>
  <sheetData>
    <row r="1" spans="1:11" s="58" customFormat="1" ht="134.25" customHeight="1">
      <c r="A1" s="56"/>
      <c r="B1" s="57"/>
      <c r="C1" s="57"/>
      <c r="D1" s="57"/>
    </row>
    <row r="2" spans="1:11" s="58" customFormat="1" ht="37.5" customHeight="1">
      <c r="A2" s="57" t="str">
        <f>'[12]1. CUTTING DOCKET'!B6</f>
        <v xml:space="preserve">JOB NUMBER:  </v>
      </c>
      <c r="B2" s="57" t="str">
        <f>'[12]1. CUTTING DOCKET'!$D$6</f>
        <v xml:space="preserve">H06  SS24  G2521 </v>
      </c>
      <c r="C2" s="57" t="str">
        <f>'[12]1. CUTTING DOCKET'!$D$6</f>
        <v xml:space="preserve">H06  SS24  G2521 </v>
      </c>
      <c r="D2" s="57"/>
    </row>
    <row r="3" spans="1:11" s="58" customFormat="1" ht="37.5" customHeight="1">
      <c r="A3" s="59" t="str">
        <f>'[12]1. CUTTING DOCKET'!B7</f>
        <v xml:space="preserve">STYLE NUMBER: </v>
      </c>
      <c r="B3" s="59" t="str">
        <f>'[12]1. CUTTING DOCKET'!$D$7</f>
        <v>H06-PT12M</v>
      </c>
      <c r="C3" s="59" t="str">
        <f>'[12]1. CUTTING DOCKET'!$D$7</f>
        <v>H06-PT12M</v>
      </c>
      <c r="D3" s="59"/>
    </row>
    <row r="4" spans="1:11" s="58" customFormat="1" ht="37.5" customHeight="1">
      <c r="A4" s="59" t="str">
        <f>'[12]1. CUTTING DOCKET'!B8</f>
        <v xml:space="preserve">STYLE NAME : </v>
      </c>
      <c r="B4" s="59" t="str">
        <f>'[12]1. CUTTING DOCKET'!$D$8</f>
        <v>Pocket Tee Men's</v>
      </c>
      <c r="C4" s="59" t="str">
        <f>'[12]1. CUTTING DOCKET'!$D$8</f>
        <v>Pocket Tee Men's</v>
      </c>
      <c r="D4" s="59"/>
    </row>
    <row r="5" spans="1:11" s="58" customFormat="1" ht="76" customHeight="1">
      <c r="A5" s="199"/>
      <c r="B5" s="159" t="str">
        <f>'[12]1. CUTTING DOCKET'!$D$20</f>
        <v>WHITE</v>
      </c>
      <c r="C5" s="159" t="str">
        <f>'[12]1. CUTTING DOCKET'!$D$20</f>
        <v>WHITE</v>
      </c>
      <c r="D5" s="159" t="e">
        <f>'[12]1. CUTTING DOCKET'!#REF!</f>
        <v>#REF!</v>
      </c>
    </row>
    <row r="6" spans="1:11" s="62" customFormat="1" ht="69.75" customHeight="1">
      <c r="A6" s="161" t="s">
        <v>32</v>
      </c>
      <c r="B6" s="161" t="str">
        <f>'[12]1. CUTTING DOCKET'!$E$34</f>
        <v>WHITE</v>
      </c>
      <c r="C6" s="161" t="str">
        <f>$C$5</f>
        <v>WHITE</v>
      </c>
      <c r="D6" s="161" t="e">
        <f>'[12]1. CUTTING DOCKET'!#REF!</f>
        <v>#REF!</v>
      </c>
    </row>
    <row r="7" spans="1:11" s="62" customFormat="1" ht="75" customHeight="1">
      <c r="A7" s="200" t="s">
        <v>33</v>
      </c>
      <c r="B7" s="654" t="str">
        <f>'[12]1. CUTTING DOCKET'!M11</f>
        <v>SINGLE JERSEY 190GSM 100% COTTON</v>
      </c>
      <c r="C7" s="654"/>
      <c r="D7" s="654"/>
    </row>
    <row r="8" spans="1:11" s="62" customFormat="1" ht="409.6" customHeight="1">
      <c r="A8" s="162" t="str">
        <f>'[12]1. CUTTING DOCKET'!D34</f>
        <v>VẢI CHÍNH, TÚI</v>
      </c>
      <c r="B8" s="164"/>
      <c r="C8" s="164"/>
      <c r="D8" s="164"/>
      <c r="K8" s="65"/>
    </row>
    <row r="9" spans="1:11" s="62" customFormat="1" ht="124.5" customHeight="1">
      <c r="A9" s="161" t="str">
        <f>'1. CUTTING DOCKET (white)'!B35</f>
        <v>100% COTTON 1x1RIB(20'S/1 CM) _ 260GSM"</v>
      </c>
      <c r="B9" s="161" t="str">
        <f>'[12]1. CUTTING DOCKET'!$E$35</f>
        <v>WHITE</v>
      </c>
      <c r="C9" s="161" t="str">
        <f>$C$5</f>
        <v>WHITE</v>
      </c>
      <c r="D9" s="161" t="e">
        <f>'[12]1. CUTTING DOCKET'!#REF!</f>
        <v>#REF!</v>
      </c>
    </row>
    <row r="10" spans="1:11" s="62" customFormat="1" ht="409.5" customHeight="1">
      <c r="A10" s="162" t="str">
        <f>'1. CUTTING DOCKET (white)'!D35</f>
        <v xml:space="preserve">BO CỔ </v>
      </c>
      <c r="B10" s="163"/>
      <c r="C10" s="163"/>
      <c r="D10" s="163"/>
      <c r="K10" s="65"/>
    </row>
    <row r="11" spans="1:11" s="62" customFormat="1" ht="135" hidden="1" customHeight="1">
      <c r="A11" s="161" t="e">
        <f>'[12]1. CUTTING DOCKET'!#REF!</f>
        <v>#REF!</v>
      </c>
      <c r="B11" s="654" t="e">
        <f>'[12]1. CUTTING DOCKET'!#REF!</f>
        <v>#REF!</v>
      </c>
      <c r="C11" s="654"/>
      <c r="D11" s="161" t="e">
        <f>'[12]1. CUTTING DOCKET'!#REF!</f>
        <v>#REF!</v>
      </c>
    </row>
    <row r="12" spans="1:11" s="62" customFormat="1" ht="409.6" hidden="1" customHeight="1">
      <c r="A12" s="162" t="e">
        <f>'[12]1. CUTTING DOCKET'!#REF!</f>
        <v>#REF!</v>
      </c>
      <c r="B12" s="655"/>
      <c r="C12" s="655"/>
      <c r="D12" s="164"/>
      <c r="K12" s="65"/>
    </row>
    <row r="13" spans="1:11" s="62" customFormat="1" ht="74.25" customHeight="1">
      <c r="A13" s="161" t="s">
        <v>52</v>
      </c>
      <c r="B13" s="165" t="str">
        <f>'[12]1. CUTTING DOCKET'!$F$41</f>
        <v>WHITE</v>
      </c>
      <c r="C13" s="161" t="str">
        <f>$C$5</f>
        <v>WHITE</v>
      </c>
      <c r="D13" s="165" t="e">
        <f>'[12]1. CUTTING DOCKET'!#REF!</f>
        <v>#REF!</v>
      </c>
    </row>
    <row r="14" spans="1:11" s="62" customFormat="1" ht="115.5" customHeight="1">
      <c r="A14" s="162" t="s">
        <v>41</v>
      </c>
      <c r="B14" s="160">
        <f>'[12]1. CUTTING DOCKET'!$G$41</f>
        <v>0</v>
      </c>
      <c r="C14" s="160" t="str">
        <f>'1. CUTTING DOCKET (white)'!G38</f>
        <v>WH1234</v>
      </c>
      <c r="D14" s="160" t="e">
        <f>'[12]1. CUTTING DOCKET'!#REF!</f>
        <v>#REF!</v>
      </c>
    </row>
    <row r="15" spans="1:11" s="62" customFormat="1" ht="285" customHeight="1">
      <c r="A15" s="161" t="str">
        <f>'[12]1. CUTTING DOCKET'!B43</f>
        <v>NHÃN DỆT BẰNG VẢI 38MM*71MM 
(NHÃN CHÍNH-PHÂN THEO TỪNG SIZE)
CODE: HSC-ML-0047(MENS)</v>
      </c>
      <c r="B15" s="656" t="str">
        <f>'[12]1. CUTTING DOCKET'!F43</f>
        <v>NỀN TRẮNG CHỮ ĐEN</v>
      </c>
      <c r="C15" s="656"/>
      <c r="D15" s="656"/>
    </row>
    <row r="16" spans="1:11" s="62" customFormat="1" ht="409.6" customHeight="1">
      <c r="A16" s="166" t="s">
        <v>488</v>
      </c>
      <c r="B16" s="657"/>
      <c r="C16" s="657"/>
      <c r="D16" s="657"/>
    </row>
    <row r="17" spans="1:4" s="62" customFormat="1" ht="247.5" customHeight="1">
      <c r="A17" s="161" t="str">
        <f>'[12]1. CUTTING DOCKET'!B45</f>
        <v>NHÃN THÀNH PHẦN MAIN 100% COTTON 
KÍCH THƯỚC: 82.2 *20 MM
CODE: CC-041</v>
      </c>
      <c r="B17" s="656" t="str">
        <f>'[12]1. CUTTING DOCKET'!F45</f>
        <v>NỀN TRẮNG CHỮ ĐEN</v>
      </c>
      <c r="C17" s="656"/>
      <c r="D17" s="656"/>
    </row>
    <row r="18" spans="1:4" s="62" customFormat="1" ht="346.5" customHeight="1">
      <c r="A18" s="658" t="s">
        <v>489</v>
      </c>
      <c r="B18" s="659"/>
      <c r="C18" s="660"/>
      <c r="D18" s="661"/>
    </row>
    <row r="19" spans="1:4" s="62" customFormat="1" ht="346.5" customHeight="1">
      <c r="A19" s="662"/>
      <c r="B19" s="663"/>
      <c r="C19" s="664"/>
      <c r="D19" s="665"/>
    </row>
    <row r="20" spans="1:4" s="62" customFormat="1" ht="70">
      <c r="A20" s="161" t="str">
        <f>'[12]1. CUTTING DOCKET'!B47</f>
        <v>NHÃN HSCO SATIN
CODE: HSC-ML-0002</v>
      </c>
      <c r="B20" s="521" t="str">
        <f>'[12]1. CUTTING DOCKET'!F49</f>
        <v>NỀN TRẮNG CHỮ ĐEN</v>
      </c>
      <c r="C20" s="516"/>
      <c r="D20" s="522"/>
    </row>
    <row r="21" spans="1:4" s="62" customFormat="1" ht="409.6" customHeight="1">
      <c r="A21" s="166" t="s">
        <v>490</v>
      </c>
      <c r="B21" s="666"/>
      <c r="C21" s="666"/>
      <c r="D21" s="666"/>
    </row>
    <row r="22" spans="1:4" s="62" customFormat="1" ht="158.25" customHeight="1">
      <c r="A22" s="161" t="str">
        <f>'[12]1. CUTTING DOCKET'!B49</f>
        <v>NHÃN SỐ TRACKING 25*25 mm
CODE: 240724S4</v>
      </c>
      <c r="B22" s="521" t="str">
        <f>'[12]1. CUTTING DOCKET'!F47</f>
        <v>NỀN TRẮNG CHỮ ĐEN</v>
      </c>
      <c r="C22" s="516"/>
      <c r="D22" s="522"/>
    </row>
    <row r="23" spans="1:4" s="62" customFormat="1" ht="362.25" customHeight="1">
      <c r="A23" s="166" t="s">
        <v>491</v>
      </c>
      <c r="B23" s="667"/>
      <c r="C23" s="667"/>
      <c r="D23" s="668"/>
    </row>
    <row r="24" spans="1:4" s="62" customFormat="1" ht="158.25" customHeight="1">
      <c r="A24" s="161" t="str">
        <f>'[12]1. CUTTING DOCKET'!B51</f>
        <v>NHÃN TRANG TRÍ 32*40mm
HSA-10026</v>
      </c>
      <c r="B24" s="521" t="str">
        <f>'[12]1. CUTTING DOCKET'!F51</f>
        <v>NỀN TRẮNG CHỮ ĐEN</v>
      </c>
      <c r="C24" s="522"/>
      <c r="D24" s="165"/>
    </row>
    <row r="25" spans="1:4" s="62" customFormat="1" ht="362.25" customHeight="1">
      <c r="A25" s="166" t="s">
        <v>321</v>
      </c>
      <c r="B25" s="669"/>
      <c r="C25" s="670"/>
      <c r="D25" s="668"/>
    </row>
    <row r="26" spans="1:4" s="62" customFormat="1" ht="220.5" customHeight="1">
      <c r="A26" s="161" t="str">
        <f>'[12]1. CUTTING DOCKET'!B55</f>
        <v>THẺ BÀI BẰNG GIẤY + DÂY TREO + SIZE STICKER</v>
      </c>
      <c r="B26" s="521" t="str">
        <f>'[12]1. CUTTING DOCKET'!F55</f>
        <v>NỀN TRẮNG CHỮ ĐEN</v>
      </c>
      <c r="C26" s="516"/>
      <c r="D26" s="671"/>
    </row>
    <row r="27" spans="1:4" s="62" customFormat="1" ht="409.5" customHeight="1">
      <c r="A27" s="166" t="s">
        <v>492</v>
      </c>
      <c r="B27" s="672" t="str">
        <f>'[12]1. CUTTING DOCKET'!G55</f>
        <v>HSC-AP-0301: MEN</v>
      </c>
      <c r="C27" s="672"/>
      <c r="D27" s="672"/>
    </row>
    <row r="28" spans="1:4" s="62" customFormat="1" ht="174" customHeight="1">
      <c r="A28" s="161" t="str">
        <f>'[12]1. CUTTING DOCKET'!B57</f>
        <v>GHIM BĂNG GẮN THẺ BÀI 22MM
CODE: HSA-10026</v>
      </c>
      <c r="B28" s="521" t="str">
        <f>'[12]1. CUTTING DOCKET'!F57</f>
        <v>SILVER</v>
      </c>
      <c r="C28" s="516"/>
      <c r="D28" s="522"/>
    </row>
    <row r="29" spans="1:4" s="62" customFormat="1" ht="273" customHeight="1">
      <c r="A29" s="162" t="s">
        <v>493</v>
      </c>
      <c r="B29" s="514"/>
      <c r="C29" s="514"/>
      <c r="D29" s="514"/>
    </row>
    <row r="30" spans="1:4" s="62" customFormat="1" ht="179.25" customHeight="1">
      <c r="A30" s="161" t="str">
        <f>'[12]1. CUTTING DOCKET'!B59</f>
        <v>BAO POLY (NHỎ) HSC-MIS-0347
KÍCH THƯỚC- (33 x 38)cm + 5cm</v>
      </c>
      <c r="B30" s="521" t="str">
        <f>'[12]1. CUTTING DOCKET'!F59</f>
        <v>CLEAR</v>
      </c>
      <c r="C30" s="516"/>
      <c r="D30" s="522"/>
    </row>
    <row r="31" spans="1:4" s="62" customFormat="1" ht="324.75" customHeight="1">
      <c r="A31" s="162" t="s">
        <v>494</v>
      </c>
      <c r="B31" s="514"/>
      <c r="C31" s="514"/>
      <c r="D31" s="514"/>
    </row>
    <row r="32" spans="1:4" s="62" customFormat="1" ht="230.25" customHeight="1">
      <c r="A32" s="161" t="str">
        <f>'[12]1. CUTTING DOCKET'!B61</f>
        <v>UPC STICKER DÁN TRÊN THẺ BÀI+ BAO POLYBAG+ THÙNG CARTON
KÍCH THƯỚC: 34 x 24mm</v>
      </c>
      <c r="B32" s="521" t="str">
        <f>'[12]1. CUTTING DOCKET'!F61</f>
        <v>NỀN TRẮNG CHỮ ĐEN</v>
      </c>
      <c r="C32" s="516"/>
      <c r="D32" s="522"/>
    </row>
    <row r="33" spans="1:8" s="62" customFormat="1" ht="324.75" customHeight="1">
      <c r="A33" s="162" t="s">
        <v>495</v>
      </c>
      <c r="B33" s="514"/>
      <c r="C33" s="514"/>
      <c r="D33" s="514"/>
    </row>
    <row r="34" spans="1:8" s="62" customFormat="1" ht="230.25" customHeight="1">
      <c r="A34" s="161" t="str">
        <f>'[12]1. CUTTING DOCKET'!B63</f>
        <v>GÓI CHỐNG ẨM</v>
      </c>
      <c r="B34" s="521" t="str">
        <f>'[12]1. CUTTING DOCKET'!F63</f>
        <v>CLEAR</v>
      </c>
      <c r="C34" s="516"/>
      <c r="D34" s="522"/>
    </row>
    <row r="35" spans="1:8" s="62" customFormat="1" ht="324.75" customHeight="1">
      <c r="A35" s="162" t="s">
        <v>493</v>
      </c>
      <c r="B35" s="514"/>
      <c r="C35" s="514"/>
      <c r="D35" s="514"/>
    </row>
    <row r="36" spans="1:8" s="62" customFormat="1" ht="155.25" customHeight="1">
      <c r="A36" s="161" t="str">
        <f>'[12]1. CUTTING DOCKET'!B65</f>
        <v>GIẤY CHỐNG ẨM A3</v>
      </c>
      <c r="B36" s="521" t="str">
        <f>'[12]1. CUTTING DOCKET'!F65</f>
        <v>WHITE</v>
      </c>
      <c r="C36" s="516"/>
      <c r="D36" s="522"/>
    </row>
    <row r="37" spans="1:8" s="62" customFormat="1" ht="324.75" customHeight="1">
      <c r="A37" s="162" t="s">
        <v>493</v>
      </c>
      <c r="B37" s="514"/>
      <c r="C37" s="514"/>
      <c r="D37" s="514"/>
    </row>
    <row r="38" spans="1:8" s="62" customFormat="1" ht="119.5" customHeight="1">
      <c r="A38" s="161" t="str">
        <f>'[12]1. CUTTING DOCKET'!B67</f>
        <v>THÙNG CARTON HERSCHEL</v>
      </c>
      <c r="B38" s="521" t="str">
        <f>'[12]1. CUTTING DOCKET'!F67</f>
        <v>NATURAL</v>
      </c>
      <c r="C38" s="516"/>
      <c r="D38" s="522"/>
    </row>
    <row r="39" spans="1:8" s="62" customFormat="1" ht="409.5" customHeight="1">
      <c r="A39" s="162" t="s">
        <v>106</v>
      </c>
      <c r="B39" s="514"/>
      <c r="C39" s="514"/>
      <c r="D39" s="514"/>
    </row>
    <row r="40" spans="1:8" s="62" customFormat="1" ht="194.25" customHeight="1">
      <c r="A40" s="161" t="str">
        <f>'[12]1. CUTTING DOCKET'!B69</f>
        <v>TẤM LÓT THÙNG
1 THÙNG ĐÓNG 2 CÁI: LÓT ĐÁY THÙNG + MIỆNG THÙNG</v>
      </c>
      <c r="B40" s="521" t="str">
        <f>'[12]1. CUTTING DOCKET'!F69</f>
        <v>NATURAL</v>
      </c>
      <c r="C40" s="516"/>
      <c r="D40" s="522"/>
    </row>
    <row r="41" spans="1:8" s="62" customFormat="1" ht="87" customHeight="1">
      <c r="A41" s="162" t="s">
        <v>496</v>
      </c>
      <c r="B41" s="514"/>
      <c r="C41" s="514"/>
      <c r="D41" s="514"/>
    </row>
    <row r="45" spans="1:8">
      <c r="H45" s="68" t="b">
        <v>1</v>
      </c>
    </row>
  </sheetData>
  <mergeCells count="30">
    <mergeCell ref="B36:D36"/>
    <mergeCell ref="B37:D37"/>
    <mergeCell ref="B38:D38"/>
    <mergeCell ref="B39:D39"/>
    <mergeCell ref="B40:D40"/>
    <mergeCell ref="B41:D41"/>
    <mergeCell ref="B30:D30"/>
    <mergeCell ref="B31:D31"/>
    <mergeCell ref="B32:D32"/>
    <mergeCell ref="B33:D33"/>
    <mergeCell ref="B34:D34"/>
    <mergeCell ref="B35:D35"/>
    <mergeCell ref="B24:C24"/>
    <mergeCell ref="B25:C25"/>
    <mergeCell ref="B26:C26"/>
    <mergeCell ref="B27:D27"/>
    <mergeCell ref="B28:D28"/>
    <mergeCell ref="B29:D29"/>
    <mergeCell ref="A18:A19"/>
    <mergeCell ref="B18:D19"/>
    <mergeCell ref="B20:D20"/>
    <mergeCell ref="B21:D21"/>
    <mergeCell ref="B22:D22"/>
    <mergeCell ref="B23:C23"/>
    <mergeCell ref="B7:D7"/>
    <mergeCell ref="B11:C11"/>
    <mergeCell ref="B12:C12"/>
    <mergeCell ref="B15:D15"/>
    <mergeCell ref="B16:D16"/>
    <mergeCell ref="B17:D17"/>
  </mergeCells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6" max="4" man="1"/>
    <brk id="23" max="3" man="1"/>
    <brk id="29" max="3" man="1"/>
    <brk id="35" max="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3A6F-3870-49A7-BA77-387226575D2C}">
  <sheetPr>
    <pageSetUpPr fitToPage="1"/>
  </sheetPr>
  <dimension ref="A1:L44"/>
  <sheetViews>
    <sheetView view="pageBreakPreview" topLeftCell="A8" zoomScale="60" zoomScaleNormal="89" workbookViewId="0">
      <selection activeCell="J35" sqref="J35"/>
    </sheetView>
  </sheetViews>
  <sheetFormatPr defaultColWidth="8.7265625" defaultRowHeight="13"/>
  <cols>
    <col min="1" max="1" width="9.54296875" style="676" customWidth="1"/>
    <col min="2" max="2" width="50.54296875" style="676" customWidth="1"/>
    <col min="3" max="3" width="49" style="676" customWidth="1"/>
    <col min="4" max="4" width="15.1796875" style="676" customWidth="1"/>
    <col min="5" max="5" width="14.453125" style="676" customWidth="1"/>
    <col min="6" max="6" width="14.453125" style="676" hidden="1" customWidth="1"/>
    <col min="7" max="7" width="17.54296875" style="676" customWidth="1"/>
    <col min="8" max="8" width="5.453125" style="676" hidden="1" customWidth="1"/>
    <col min="9" max="9" width="21.81640625" style="676" customWidth="1"/>
    <col min="10" max="10" width="20.81640625" style="676" customWidth="1"/>
    <col min="11" max="11" width="19.453125" style="676" customWidth="1"/>
    <col min="12" max="12" width="21.81640625" style="676" customWidth="1"/>
    <col min="13" max="16384" width="8.7265625" style="676"/>
  </cols>
  <sheetData>
    <row r="1" spans="1:12" ht="24.75" customHeight="1">
      <c r="A1" s="673" t="s">
        <v>497</v>
      </c>
      <c r="B1" s="674"/>
      <c r="C1" s="674"/>
      <c r="D1" s="674"/>
      <c r="E1" s="674"/>
      <c r="F1" s="674"/>
      <c r="G1" s="674"/>
      <c r="H1" s="674"/>
      <c r="I1" s="674"/>
      <c r="J1" s="674"/>
      <c r="K1" s="674"/>
      <c r="L1" s="675"/>
    </row>
    <row r="2" spans="1:12" ht="24.75" customHeight="1">
      <c r="A2" s="673" t="s">
        <v>498</v>
      </c>
      <c r="B2" s="674"/>
      <c r="C2" s="674"/>
      <c r="D2" s="674"/>
      <c r="E2" s="674"/>
      <c r="F2" s="674"/>
      <c r="G2" s="674"/>
      <c r="H2" s="674"/>
      <c r="I2" s="674"/>
      <c r="J2" s="674"/>
      <c r="K2" s="674"/>
      <c r="L2" s="675"/>
    </row>
    <row r="3" spans="1:12" ht="24.75" customHeight="1">
      <c r="A3" s="677" t="s">
        <v>499</v>
      </c>
      <c r="B3" s="678" t="s">
        <v>500</v>
      </c>
      <c r="C3" s="678"/>
      <c r="D3" s="678" t="s">
        <v>501</v>
      </c>
      <c r="E3" s="678"/>
      <c r="F3" s="678"/>
      <c r="G3" s="679"/>
      <c r="H3" s="679"/>
      <c r="I3" s="679"/>
      <c r="J3" s="678" t="s">
        <v>502</v>
      </c>
      <c r="K3" s="680"/>
      <c r="L3" s="681"/>
    </row>
    <row r="4" spans="1:12" ht="24.75" customHeight="1">
      <c r="A4" s="682" t="s">
        <v>503</v>
      </c>
      <c r="B4" s="683"/>
      <c r="C4" s="683"/>
      <c r="D4" s="683" t="s">
        <v>504</v>
      </c>
      <c r="E4" s="683"/>
      <c r="F4" s="683"/>
      <c r="G4" s="684"/>
      <c r="H4" s="684"/>
      <c r="I4" s="684"/>
      <c r="J4" s="683" t="s">
        <v>505</v>
      </c>
      <c r="K4" s="683" t="s">
        <v>506</v>
      </c>
      <c r="L4" s="685"/>
    </row>
    <row r="5" spans="1:12" ht="28.5" customHeight="1">
      <c r="A5" s="686" t="s">
        <v>507</v>
      </c>
      <c r="B5" s="687" t="s">
        <v>508</v>
      </c>
      <c r="C5" s="683"/>
      <c r="D5" s="683" t="s">
        <v>509</v>
      </c>
      <c r="E5" s="683"/>
      <c r="F5" s="683"/>
      <c r="G5" s="684"/>
      <c r="H5" s="684"/>
      <c r="I5" s="684"/>
      <c r="J5" s="684"/>
      <c r="K5" s="684"/>
      <c r="L5" s="685"/>
    </row>
    <row r="6" spans="1:12" ht="56.25" customHeight="1">
      <c r="A6" s="686"/>
      <c r="B6" s="687"/>
      <c r="C6" s="688" t="s">
        <v>510</v>
      </c>
      <c r="D6" s="688"/>
      <c r="E6" s="688"/>
      <c r="F6" s="688"/>
      <c r="G6" s="688"/>
      <c r="H6" s="688"/>
      <c r="I6" s="688"/>
      <c r="J6" s="688"/>
      <c r="K6" s="688"/>
      <c r="L6" s="688"/>
    </row>
    <row r="7" spans="1:12" ht="40.4" customHeight="1">
      <c r="A7" s="689" t="s">
        <v>511</v>
      </c>
      <c r="B7" s="690" t="s">
        <v>512</v>
      </c>
      <c r="C7" s="691"/>
      <c r="D7" s="692" t="s">
        <v>513</v>
      </c>
      <c r="E7" s="693" t="s">
        <v>514</v>
      </c>
      <c r="F7" s="694" t="s">
        <v>515</v>
      </c>
      <c r="G7" s="695" t="s">
        <v>60</v>
      </c>
      <c r="H7" s="695" t="s">
        <v>516</v>
      </c>
      <c r="I7" s="695" t="s">
        <v>517</v>
      </c>
      <c r="J7" s="695" t="s">
        <v>57</v>
      </c>
      <c r="K7" s="695" t="s">
        <v>58</v>
      </c>
      <c r="L7" s="695" t="s">
        <v>59</v>
      </c>
    </row>
    <row r="8" spans="1:12" ht="36.75" customHeight="1">
      <c r="A8" s="696" t="s">
        <v>518</v>
      </c>
      <c r="B8" s="697" t="s">
        <v>519</v>
      </c>
      <c r="C8" s="698" t="s">
        <v>520</v>
      </c>
      <c r="D8" s="699" t="s">
        <v>521</v>
      </c>
      <c r="E8" s="699">
        <v>0.25</v>
      </c>
      <c r="F8" s="700">
        <v>0.25</v>
      </c>
      <c r="G8" s="701">
        <f t="shared" ref="G8:G23" si="0">I8-G29</f>
        <v>7.75</v>
      </c>
      <c r="H8" s="702" t="s">
        <v>522</v>
      </c>
      <c r="I8" s="703">
        <v>8</v>
      </c>
      <c r="J8" s="704">
        <f t="shared" ref="J8:L23" si="1">I8+I29</f>
        <v>8.25</v>
      </c>
      <c r="K8" s="704">
        <f t="shared" si="1"/>
        <v>8.5</v>
      </c>
      <c r="L8" s="704">
        <f t="shared" si="1"/>
        <v>8.75</v>
      </c>
    </row>
    <row r="9" spans="1:12" ht="36.75" customHeight="1">
      <c r="A9" s="696" t="s">
        <v>523</v>
      </c>
      <c r="B9" s="697" t="s">
        <v>524</v>
      </c>
      <c r="C9" s="698" t="s">
        <v>525</v>
      </c>
      <c r="D9" s="699" t="s">
        <v>526</v>
      </c>
      <c r="E9" s="699">
        <v>0.125</v>
      </c>
      <c r="F9" s="705">
        <v>0.25</v>
      </c>
      <c r="G9" s="701">
        <f t="shared" si="0"/>
        <v>4</v>
      </c>
      <c r="H9" s="706">
        <v>4</v>
      </c>
      <c r="I9" s="707">
        <v>4.125</v>
      </c>
      <c r="J9" s="704">
        <f t="shared" si="1"/>
        <v>4.25</v>
      </c>
      <c r="K9" s="704">
        <f t="shared" si="1"/>
        <v>4.375</v>
      </c>
      <c r="L9" s="704">
        <f t="shared" si="1"/>
        <v>4.5</v>
      </c>
    </row>
    <row r="10" spans="1:12" ht="36.75" customHeight="1">
      <c r="A10" s="696" t="s">
        <v>527</v>
      </c>
      <c r="B10" s="697" t="s">
        <v>528</v>
      </c>
      <c r="C10" s="698" t="s">
        <v>529</v>
      </c>
      <c r="D10" s="708">
        <v>0</v>
      </c>
      <c r="E10" s="708">
        <v>0.125</v>
      </c>
      <c r="F10" s="709">
        <v>0.125</v>
      </c>
      <c r="G10" s="701">
        <f t="shared" si="0"/>
        <v>0.875</v>
      </c>
      <c r="H10" s="702">
        <v>0.875</v>
      </c>
      <c r="I10" s="703">
        <v>0.875</v>
      </c>
      <c r="J10" s="704">
        <f t="shared" si="1"/>
        <v>0.875</v>
      </c>
      <c r="K10" s="704">
        <f t="shared" si="1"/>
        <v>0.875</v>
      </c>
      <c r="L10" s="704">
        <f t="shared" si="1"/>
        <v>0.875</v>
      </c>
    </row>
    <row r="11" spans="1:12" ht="36.75" customHeight="1">
      <c r="A11" s="696" t="s">
        <v>530</v>
      </c>
      <c r="B11" s="697" t="s">
        <v>531</v>
      </c>
      <c r="C11" s="698" t="s">
        <v>532</v>
      </c>
      <c r="D11" s="708">
        <v>0</v>
      </c>
      <c r="E11" s="708">
        <v>0.125</v>
      </c>
      <c r="F11" s="709">
        <v>0.125</v>
      </c>
      <c r="G11" s="701">
        <f t="shared" si="0"/>
        <v>0.875</v>
      </c>
      <c r="H11" s="702">
        <v>0.875</v>
      </c>
      <c r="I11" s="703">
        <v>0.875</v>
      </c>
      <c r="J11" s="704">
        <f t="shared" si="1"/>
        <v>0.875</v>
      </c>
      <c r="K11" s="704">
        <f t="shared" si="1"/>
        <v>0.875</v>
      </c>
      <c r="L11" s="704">
        <f t="shared" si="1"/>
        <v>0.875</v>
      </c>
    </row>
    <row r="12" spans="1:12" ht="36.75" customHeight="1">
      <c r="A12" s="696" t="s">
        <v>533</v>
      </c>
      <c r="B12" s="697" t="s">
        <v>534</v>
      </c>
      <c r="C12" s="697" t="s">
        <v>535</v>
      </c>
      <c r="D12" s="699" t="s">
        <v>536</v>
      </c>
      <c r="E12" s="699">
        <v>0.375</v>
      </c>
      <c r="F12" s="700">
        <v>0.375</v>
      </c>
      <c r="G12" s="701">
        <f t="shared" si="0"/>
        <v>18.875</v>
      </c>
      <c r="H12" s="706">
        <v>19</v>
      </c>
      <c r="I12" s="707">
        <v>19.5</v>
      </c>
      <c r="J12" s="704">
        <f t="shared" si="1"/>
        <v>20.125</v>
      </c>
      <c r="K12" s="704">
        <f t="shared" si="1"/>
        <v>20.75</v>
      </c>
      <c r="L12" s="704">
        <f t="shared" si="1"/>
        <v>21.375</v>
      </c>
    </row>
    <row r="13" spans="1:12" ht="36.75" customHeight="1">
      <c r="A13" s="696" t="s">
        <v>537</v>
      </c>
      <c r="B13" s="697" t="s">
        <v>538</v>
      </c>
      <c r="C13" s="697" t="s">
        <v>539</v>
      </c>
      <c r="D13" s="699" t="s">
        <v>536</v>
      </c>
      <c r="E13" s="699">
        <v>0.375</v>
      </c>
      <c r="F13" s="700">
        <v>0.375</v>
      </c>
      <c r="G13" s="701">
        <f t="shared" si="0"/>
        <v>17.375</v>
      </c>
      <c r="H13" s="702" t="s">
        <v>540</v>
      </c>
      <c r="I13" s="703">
        <v>18</v>
      </c>
      <c r="J13" s="704">
        <f t="shared" si="1"/>
        <v>18.625</v>
      </c>
      <c r="K13" s="704">
        <f t="shared" si="1"/>
        <v>19.25</v>
      </c>
      <c r="L13" s="704">
        <f t="shared" si="1"/>
        <v>19.875</v>
      </c>
    </row>
    <row r="14" spans="1:12" ht="36.75" customHeight="1">
      <c r="A14" s="696" t="s">
        <v>541</v>
      </c>
      <c r="B14" s="697" t="s">
        <v>542</v>
      </c>
      <c r="C14" s="697" t="s">
        <v>543</v>
      </c>
      <c r="D14" s="699" t="s">
        <v>536</v>
      </c>
      <c r="E14" s="699">
        <v>0.375</v>
      </c>
      <c r="F14" s="700">
        <v>0.375</v>
      </c>
      <c r="G14" s="701">
        <f t="shared" si="0"/>
        <v>18.375</v>
      </c>
      <c r="H14" s="702" t="s">
        <v>544</v>
      </c>
      <c r="I14" s="703">
        <v>19</v>
      </c>
      <c r="J14" s="704">
        <f t="shared" si="1"/>
        <v>19.625</v>
      </c>
      <c r="K14" s="704">
        <f t="shared" si="1"/>
        <v>20.25</v>
      </c>
      <c r="L14" s="704">
        <f t="shared" si="1"/>
        <v>20.875</v>
      </c>
    </row>
    <row r="15" spans="1:12" ht="36.75" customHeight="1">
      <c r="A15" s="696" t="s">
        <v>545</v>
      </c>
      <c r="B15" s="697" t="s">
        <v>546</v>
      </c>
      <c r="C15" s="697" t="s">
        <v>547</v>
      </c>
      <c r="D15" s="699" t="s">
        <v>521</v>
      </c>
      <c r="E15" s="699">
        <v>0.25</v>
      </c>
      <c r="F15" s="705">
        <v>0.375</v>
      </c>
      <c r="G15" s="701">
        <f t="shared" si="0"/>
        <v>11.75</v>
      </c>
      <c r="H15" s="702" t="s">
        <v>548</v>
      </c>
      <c r="I15" s="703">
        <v>12</v>
      </c>
      <c r="J15" s="704">
        <f t="shared" si="1"/>
        <v>12.25</v>
      </c>
      <c r="K15" s="704">
        <f t="shared" si="1"/>
        <v>12.5</v>
      </c>
      <c r="L15" s="704">
        <f t="shared" si="1"/>
        <v>12.75</v>
      </c>
    </row>
    <row r="16" spans="1:12" ht="36.75" customHeight="1">
      <c r="A16" s="696" t="s">
        <v>549</v>
      </c>
      <c r="B16" s="697" t="s">
        <v>550</v>
      </c>
      <c r="C16" s="697" t="s">
        <v>551</v>
      </c>
      <c r="D16" s="708">
        <v>0</v>
      </c>
      <c r="E16" s="708">
        <v>0.125</v>
      </c>
      <c r="F16" s="709">
        <v>0.125</v>
      </c>
      <c r="G16" s="701">
        <f t="shared" si="0"/>
        <v>1.75</v>
      </c>
      <c r="H16" s="702" t="s">
        <v>552</v>
      </c>
      <c r="I16" s="703" t="s">
        <v>552</v>
      </c>
      <c r="J16" s="704">
        <f t="shared" si="1"/>
        <v>1.75</v>
      </c>
      <c r="K16" s="704">
        <f t="shared" si="1"/>
        <v>1.75</v>
      </c>
      <c r="L16" s="704">
        <f t="shared" si="1"/>
        <v>1.75</v>
      </c>
    </row>
    <row r="17" spans="1:12" ht="36.75" customHeight="1">
      <c r="A17" s="696" t="s">
        <v>553</v>
      </c>
      <c r="B17" s="697" t="s">
        <v>554</v>
      </c>
      <c r="C17" s="697" t="s">
        <v>555</v>
      </c>
      <c r="D17" s="708">
        <v>0</v>
      </c>
      <c r="E17" s="708">
        <v>0.125</v>
      </c>
      <c r="F17" s="709">
        <v>0.125</v>
      </c>
      <c r="G17" s="701">
        <f t="shared" si="0"/>
        <v>0.5</v>
      </c>
      <c r="H17" s="702">
        <v>0.5</v>
      </c>
      <c r="I17" s="703">
        <v>0.5</v>
      </c>
      <c r="J17" s="704">
        <f t="shared" si="1"/>
        <v>0.5</v>
      </c>
      <c r="K17" s="704">
        <f t="shared" si="1"/>
        <v>0.5</v>
      </c>
      <c r="L17" s="704">
        <f t="shared" si="1"/>
        <v>0.5</v>
      </c>
    </row>
    <row r="18" spans="1:12" ht="36.75" customHeight="1">
      <c r="A18" s="696" t="s">
        <v>556</v>
      </c>
      <c r="B18" s="697" t="s">
        <v>557</v>
      </c>
      <c r="C18" s="697" t="s">
        <v>558</v>
      </c>
      <c r="D18" s="699" t="s">
        <v>559</v>
      </c>
      <c r="E18" s="699">
        <v>1</v>
      </c>
      <c r="F18" s="700">
        <v>1</v>
      </c>
      <c r="G18" s="701">
        <f t="shared" si="0"/>
        <v>41.75</v>
      </c>
      <c r="H18" s="706">
        <v>43</v>
      </c>
      <c r="I18" s="707">
        <v>44.25</v>
      </c>
      <c r="J18" s="704">
        <f t="shared" si="1"/>
        <v>46.75</v>
      </c>
      <c r="K18" s="704">
        <f t="shared" si="1"/>
        <v>49.25</v>
      </c>
      <c r="L18" s="704">
        <f t="shared" si="1"/>
        <v>51.75</v>
      </c>
    </row>
    <row r="19" spans="1:12" ht="36.75" customHeight="1">
      <c r="A19" s="696" t="s">
        <v>560</v>
      </c>
      <c r="B19" s="697" t="s">
        <v>561</v>
      </c>
      <c r="C19" s="697" t="s">
        <v>562</v>
      </c>
      <c r="D19" s="699" t="s">
        <v>559</v>
      </c>
      <c r="E19" s="699">
        <v>1</v>
      </c>
      <c r="F19" s="700">
        <v>1</v>
      </c>
      <c r="G19" s="701">
        <f t="shared" si="0"/>
        <v>40.75</v>
      </c>
      <c r="H19" s="706">
        <v>42</v>
      </c>
      <c r="I19" s="707">
        <v>43.25</v>
      </c>
      <c r="J19" s="704">
        <f t="shared" si="1"/>
        <v>45.75</v>
      </c>
      <c r="K19" s="704">
        <f t="shared" si="1"/>
        <v>48.25</v>
      </c>
      <c r="L19" s="704">
        <f t="shared" si="1"/>
        <v>50.75</v>
      </c>
    </row>
    <row r="20" spans="1:12" ht="36.75" customHeight="1">
      <c r="A20" s="696" t="s">
        <v>563</v>
      </c>
      <c r="B20" s="697" t="s">
        <v>564</v>
      </c>
      <c r="C20" s="697" t="s">
        <v>565</v>
      </c>
      <c r="D20" s="699" t="s">
        <v>566</v>
      </c>
      <c r="E20" s="699">
        <v>0.375</v>
      </c>
      <c r="F20" s="705">
        <v>0.5</v>
      </c>
      <c r="G20" s="701">
        <f t="shared" si="0"/>
        <v>29.125</v>
      </c>
      <c r="H20" s="702" t="s">
        <v>567</v>
      </c>
      <c r="I20" s="703">
        <v>29.625</v>
      </c>
      <c r="J20" s="704">
        <f t="shared" si="1"/>
        <v>30.125</v>
      </c>
      <c r="K20" s="704">
        <f t="shared" si="1"/>
        <v>30.625</v>
      </c>
      <c r="L20" s="704">
        <f t="shared" si="1"/>
        <v>31.125</v>
      </c>
    </row>
    <row r="21" spans="1:12" ht="36.75" customHeight="1">
      <c r="A21" s="696" t="s">
        <v>568</v>
      </c>
      <c r="B21" s="697" t="s">
        <v>569</v>
      </c>
      <c r="C21" s="698" t="s">
        <v>570</v>
      </c>
      <c r="D21" s="699" t="s">
        <v>571</v>
      </c>
      <c r="E21" s="699">
        <v>0.375</v>
      </c>
      <c r="F21" s="705">
        <v>0.5</v>
      </c>
      <c r="G21" s="701">
        <f t="shared" si="0"/>
        <v>18.625</v>
      </c>
      <c r="H21" s="702" t="s">
        <v>544</v>
      </c>
      <c r="I21" s="703">
        <v>19.25</v>
      </c>
      <c r="J21" s="704">
        <f t="shared" si="1"/>
        <v>19.875</v>
      </c>
      <c r="K21" s="704">
        <f t="shared" si="1"/>
        <v>20.5</v>
      </c>
      <c r="L21" s="704">
        <f t="shared" si="1"/>
        <v>21.125</v>
      </c>
    </row>
    <row r="22" spans="1:12" ht="36.75" customHeight="1">
      <c r="A22" s="696" t="s">
        <v>572</v>
      </c>
      <c r="B22" s="697" t="s">
        <v>573</v>
      </c>
      <c r="C22" s="698" t="s">
        <v>574</v>
      </c>
      <c r="D22" s="699" t="s">
        <v>536</v>
      </c>
      <c r="E22" s="699">
        <v>0.375</v>
      </c>
      <c r="F22" s="705">
        <v>0.5</v>
      </c>
      <c r="G22" s="701">
        <f t="shared" si="0"/>
        <v>17.875</v>
      </c>
      <c r="H22" s="706">
        <v>18</v>
      </c>
      <c r="I22" s="707">
        <v>18.5</v>
      </c>
      <c r="J22" s="704">
        <f t="shared" si="1"/>
        <v>19.125</v>
      </c>
      <c r="K22" s="704">
        <f t="shared" si="1"/>
        <v>19.75</v>
      </c>
      <c r="L22" s="704">
        <f t="shared" si="1"/>
        <v>20.375</v>
      </c>
    </row>
    <row r="23" spans="1:12" ht="36.75" customHeight="1">
      <c r="A23" s="696" t="s">
        <v>575</v>
      </c>
      <c r="B23" s="697" t="s">
        <v>576</v>
      </c>
      <c r="C23" s="698" t="s">
        <v>577</v>
      </c>
      <c r="D23" s="699" t="s">
        <v>536</v>
      </c>
      <c r="E23" s="699">
        <v>0.375</v>
      </c>
      <c r="F23" s="705">
        <v>0.5</v>
      </c>
      <c r="G23" s="701">
        <f t="shared" si="0"/>
        <v>15.875</v>
      </c>
      <c r="H23" s="706">
        <v>16</v>
      </c>
      <c r="I23" s="707">
        <v>16.5</v>
      </c>
      <c r="J23" s="704">
        <f t="shared" si="1"/>
        <v>17.125</v>
      </c>
      <c r="K23" s="704">
        <f t="shared" si="1"/>
        <v>17.75</v>
      </c>
      <c r="L23" s="704">
        <f t="shared" si="1"/>
        <v>18.375</v>
      </c>
    </row>
    <row r="24" spans="1:12" ht="36.75" customHeight="1">
      <c r="A24" s="689" t="s">
        <v>578</v>
      </c>
      <c r="B24" s="690" t="s">
        <v>407</v>
      </c>
      <c r="C24" s="690" t="s">
        <v>408</v>
      </c>
      <c r="D24" s="710">
        <v>0.125</v>
      </c>
      <c r="E24" s="711">
        <v>0.125</v>
      </c>
      <c r="F24" s="712">
        <v>0.25</v>
      </c>
      <c r="G24" s="713">
        <f>I24-D24</f>
        <v>8.25</v>
      </c>
      <c r="H24" s="714">
        <v>8</v>
      </c>
      <c r="I24" s="715">
        <v>8.375</v>
      </c>
      <c r="J24" s="713">
        <f>I24+D24</f>
        <v>8.5</v>
      </c>
      <c r="K24" s="713">
        <f>J24+D24</f>
        <v>8.625</v>
      </c>
      <c r="L24" s="713">
        <f>K24+D24</f>
        <v>8.75</v>
      </c>
    </row>
    <row r="25" spans="1:12" ht="36.75" customHeight="1">
      <c r="A25" s="689" t="s">
        <v>579</v>
      </c>
      <c r="B25" s="690" t="s">
        <v>413</v>
      </c>
      <c r="C25" s="690" t="s">
        <v>414</v>
      </c>
      <c r="D25" s="710">
        <v>0.375</v>
      </c>
      <c r="E25" s="711">
        <v>0.25</v>
      </c>
      <c r="F25" s="716">
        <v>0.25</v>
      </c>
      <c r="G25" s="713">
        <f>I25-D25</f>
        <v>4.25</v>
      </c>
      <c r="H25" s="717" t="s">
        <v>580</v>
      </c>
      <c r="I25" s="718">
        <v>4.625</v>
      </c>
      <c r="J25" s="713">
        <f>I25+D25</f>
        <v>5</v>
      </c>
      <c r="K25" s="713">
        <f>J25+D25</f>
        <v>5.375</v>
      </c>
      <c r="L25" s="713">
        <f>K25+D25</f>
        <v>5.75</v>
      </c>
    </row>
    <row r="26" spans="1:12" ht="36.75" customHeight="1">
      <c r="A26" s="689" t="s">
        <v>581</v>
      </c>
      <c r="B26" s="690" t="s">
        <v>421</v>
      </c>
      <c r="C26" s="690" t="s">
        <v>422</v>
      </c>
      <c r="D26" s="710">
        <v>0.25</v>
      </c>
      <c r="E26" s="711">
        <v>0.125</v>
      </c>
      <c r="F26" s="712">
        <v>0.25</v>
      </c>
      <c r="G26" s="713">
        <f>I26-D26</f>
        <v>4.375</v>
      </c>
      <c r="H26" s="717" t="s">
        <v>580</v>
      </c>
      <c r="I26" s="718">
        <v>4.625</v>
      </c>
      <c r="J26" s="713">
        <f>I26</f>
        <v>4.625</v>
      </c>
      <c r="K26" s="713">
        <f>J26+D26</f>
        <v>4.875</v>
      </c>
      <c r="L26" s="713">
        <f>K26</f>
        <v>4.875</v>
      </c>
    </row>
    <row r="27" spans="1:12" ht="40.5" customHeight="1">
      <c r="A27" s="689" t="s">
        <v>582</v>
      </c>
      <c r="B27" s="690" t="s">
        <v>425</v>
      </c>
      <c r="C27" s="690" t="s">
        <v>426</v>
      </c>
      <c r="D27" s="710">
        <v>0.25</v>
      </c>
      <c r="E27" s="711">
        <v>0.125</v>
      </c>
      <c r="F27" s="712">
        <v>0.25</v>
      </c>
      <c r="G27" s="713">
        <f>I27-D27</f>
        <v>5.25</v>
      </c>
      <c r="H27" s="717" t="s">
        <v>583</v>
      </c>
      <c r="I27" s="718">
        <v>5.5</v>
      </c>
      <c r="J27" s="713">
        <f>I27</f>
        <v>5.5</v>
      </c>
      <c r="K27" s="713">
        <f>J27+D27</f>
        <v>5.75</v>
      </c>
      <c r="L27" s="713">
        <f>K27</f>
        <v>5.75</v>
      </c>
    </row>
    <row r="28" spans="1:12" ht="29.25" hidden="1" customHeight="1">
      <c r="F28" s="719" t="s">
        <v>584</v>
      </c>
      <c r="G28" s="719"/>
      <c r="H28" s="719"/>
      <c r="I28" s="719"/>
      <c r="J28" s="719"/>
      <c r="K28" s="719"/>
      <c r="L28" s="719"/>
    </row>
    <row r="29" spans="1:12">
      <c r="G29" s="720">
        <v>0.25</v>
      </c>
      <c r="H29" s="720"/>
      <c r="I29" s="720">
        <v>0.25</v>
      </c>
      <c r="J29" s="720">
        <v>0.25</v>
      </c>
      <c r="K29" s="720">
        <v>0.25</v>
      </c>
    </row>
    <row r="30" spans="1:12">
      <c r="G30" s="720">
        <v>0.125</v>
      </c>
      <c r="H30" s="720"/>
      <c r="I30" s="720">
        <v>0.125</v>
      </c>
      <c r="J30" s="720">
        <v>0.125</v>
      </c>
      <c r="K30" s="720">
        <v>0.125</v>
      </c>
    </row>
    <row r="31" spans="1:12">
      <c r="G31" s="720">
        <v>0</v>
      </c>
      <c r="H31" s="720"/>
      <c r="I31" s="720">
        <v>0</v>
      </c>
      <c r="J31" s="720">
        <v>0</v>
      </c>
      <c r="K31" s="720">
        <v>0</v>
      </c>
    </row>
    <row r="32" spans="1:12">
      <c r="G32" s="720">
        <v>0</v>
      </c>
      <c r="H32" s="720"/>
      <c r="I32" s="720">
        <v>0</v>
      </c>
      <c r="J32" s="720">
        <v>0</v>
      </c>
      <c r="K32" s="720">
        <v>0</v>
      </c>
    </row>
    <row r="33" spans="7:11">
      <c r="G33" s="720">
        <v>0.625</v>
      </c>
      <c r="H33" s="720"/>
      <c r="I33" s="720">
        <v>0.625</v>
      </c>
      <c r="J33" s="720">
        <v>0.625</v>
      </c>
      <c r="K33" s="720">
        <v>0.625</v>
      </c>
    </row>
    <row r="34" spans="7:11">
      <c r="G34" s="720">
        <v>0.625</v>
      </c>
      <c r="H34" s="720"/>
      <c r="I34" s="720">
        <v>0.625</v>
      </c>
      <c r="J34" s="720">
        <v>0.625</v>
      </c>
      <c r="K34" s="720">
        <v>0.625</v>
      </c>
    </row>
    <row r="35" spans="7:11">
      <c r="G35" s="720">
        <v>0.625</v>
      </c>
      <c r="H35" s="720"/>
      <c r="I35" s="720">
        <v>0.625</v>
      </c>
      <c r="J35" s="720">
        <v>0.625</v>
      </c>
      <c r="K35" s="720">
        <v>0.625</v>
      </c>
    </row>
    <row r="36" spans="7:11">
      <c r="G36" s="720">
        <v>0.25</v>
      </c>
      <c r="H36" s="720"/>
      <c r="I36" s="720">
        <v>0.25</v>
      </c>
      <c r="J36" s="720">
        <v>0.25</v>
      </c>
      <c r="K36" s="720">
        <v>0.25</v>
      </c>
    </row>
    <row r="37" spans="7:11">
      <c r="G37" s="720">
        <v>0</v>
      </c>
      <c r="H37" s="720"/>
      <c r="I37" s="720">
        <v>0</v>
      </c>
      <c r="J37" s="720">
        <v>0</v>
      </c>
      <c r="K37" s="720">
        <v>0</v>
      </c>
    </row>
    <row r="38" spans="7:11">
      <c r="G38" s="720">
        <v>0</v>
      </c>
      <c r="H38" s="720"/>
      <c r="I38" s="720">
        <v>0</v>
      </c>
      <c r="J38" s="720">
        <v>0</v>
      </c>
      <c r="K38" s="720">
        <v>0</v>
      </c>
    </row>
    <row r="39" spans="7:11">
      <c r="G39" s="720">
        <v>2.5</v>
      </c>
      <c r="H39" s="720"/>
      <c r="I39" s="720">
        <v>2.5</v>
      </c>
      <c r="J39" s="720">
        <v>2.5</v>
      </c>
      <c r="K39" s="720">
        <v>2.5</v>
      </c>
    </row>
    <row r="40" spans="7:11">
      <c r="G40" s="720">
        <v>2.5</v>
      </c>
      <c r="H40" s="720"/>
      <c r="I40" s="720">
        <v>2.5</v>
      </c>
      <c r="J40" s="720">
        <v>2.5</v>
      </c>
      <c r="K40" s="720">
        <v>2.5</v>
      </c>
    </row>
    <row r="41" spans="7:11">
      <c r="G41" s="720">
        <v>0.5</v>
      </c>
      <c r="H41" s="720"/>
      <c r="I41" s="720">
        <v>0.5</v>
      </c>
      <c r="J41" s="720">
        <v>0.5</v>
      </c>
      <c r="K41" s="720">
        <v>0.5</v>
      </c>
    </row>
    <row r="42" spans="7:11">
      <c r="G42" s="720">
        <v>0.625</v>
      </c>
      <c r="H42" s="720"/>
      <c r="I42" s="720">
        <v>0.625</v>
      </c>
      <c r="J42" s="720">
        <v>0.625</v>
      </c>
      <c r="K42" s="720">
        <v>0.625</v>
      </c>
    </row>
    <row r="43" spans="7:11">
      <c r="G43" s="720">
        <v>0.625</v>
      </c>
      <c r="H43" s="720"/>
      <c r="I43" s="720">
        <v>0.625</v>
      </c>
      <c r="J43" s="720">
        <v>0.625</v>
      </c>
      <c r="K43" s="720">
        <v>0.625</v>
      </c>
    </row>
    <row r="44" spans="7:11">
      <c r="G44" s="720">
        <v>0.625</v>
      </c>
      <c r="H44" s="720"/>
      <c r="I44" s="720">
        <v>0.625</v>
      </c>
      <c r="J44" s="720">
        <v>0.625</v>
      </c>
      <c r="K44" s="720">
        <v>0.625</v>
      </c>
    </row>
  </sheetData>
  <mergeCells count="4">
    <mergeCell ref="A1:L1"/>
    <mergeCell ref="A2:L2"/>
    <mergeCell ref="C6:L6"/>
    <mergeCell ref="F28:L28"/>
  </mergeCells>
  <pageMargins left="0.25" right="0.25" top="0.75" bottom="0.75" header="0.3" footer="0.3"/>
  <pageSetup paperSize="9" scale="50" fitToWidth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001BE06-749B-4131-A731-27F802935D5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7DCE6D-17AF-4DC2-B1C4-5662292C7F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B739288-0C7F-40DA-BF6B-A3B68E541CE2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17</vt:i4>
      </vt:variant>
    </vt:vector>
  </HeadingPairs>
  <TitlesOfParts>
    <vt:vector size="28" baseType="lpstr">
      <vt:lpstr>1. CUTTING DOCKET</vt:lpstr>
      <vt:lpstr>GREY</vt:lpstr>
      <vt:lpstr>2. TRIM CARD (GREY)</vt:lpstr>
      <vt:lpstr>3. ĐỊNH VỊ HÌNH IN.THÊU</vt:lpstr>
      <vt:lpstr>2. TRIM CARD </vt:lpstr>
      <vt:lpstr>FULL-SIZE SPEC </vt:lpstr>
      <vt:lpstr>1. CUTTING DOCKET (white)</vt:lpstr>
      <vt:lpstr>2. TRIM CARD</vt:lpstr>
      <vt:lpstr>L=4%,W=3%</vt:lpstr>
      <vt:lpstr>UPC STICKER</vt:lpstr>
      <vt:lpstr>MER.QT-04.BM4</vt:lpstr>
      <vt:lpstr>'1. CUTTING DOCKET'!Print_Area</vt:lpstr>
      <vt:lpstr>'1. CUTTING DOCKET (white)'!Print_Area</vt:lpstr>
      <vt:lpstr>'2. TRIM CARD'!Print_Area</vt:lpstr>
      <vt:lpstr>'2. TRIM CARD '!Print_Area</vt:lpstr>
      <vt:lpstr>'2. TRIM CARD (GREY)'!Print_Area</vt:lpstr>
      <vt:lpstr>GREY!Print_Area</vt:lpstr>
      <vt:lpstr>'L=4%,W=3%'!Print_Area</vt:lpstr>
      <vt:lpstr>'MER.QT-04.BM4'!Print_Area</vt:lpstr>
      <vt:lpstr>'UPC STICKER'!Print_Area</vt:lpstr>
      <vt:lpstr>'1. CUTTING DOCKET'!Print_Titles</vt:lpstr>
      <vt:lpstr>'1. CUTTING DOCKET (white)'!Print_Titles</vt:lpstr>
      <vt:lpstr>'2. TRIM CARD'!Print_Titles</vt:lpstr>
      <vt:lpstr>'2. TRIM CARD '!Print_Titles</vt:lpstr>
      <vt:lpstr>'2. TRIM CARD (GREY)'!Print_Titles</vt:lpstr>
      <vt:lpstr>'FULL-SIZE SPEC '!Print_Titles</vt:lpstr>
      <vt:lpstr>GREY!Print_Titles</vt:lpstr>
      <vt:lpstr>'UPC STICKER'!Print_Titles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Lai Vu Thi</cp:lastModifiedBy>
  <cp:lastPrinted>2024-01-08T07:08:08Z</cp:lastPrinted>
  <dcterms:created xsi:type="dcterms:W3CDTF">2016-05-06T01:47:29Z</dcterms:created>
  <dcterms:modified xsi:type="dcterms:W3CDTF">2024-07-04T04:53:12Z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