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TEE/"/>
    </mc:Choice>
  </mc:AlternateContent>
  <xr:revisionPtr revIDLastSave="2" documentId="13_ncr:1_{A39F85DA-E780-49D8-8ECE-115752FDF558}" xr6:coauthVersionLast="47" xr6:coauthVersionMax="47" xr10:uidLastSave="{BDDB0BC9-9461-482F-AB9A-855408EAE83E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24" state="hidden" r:id="rId6"/>
    <sheet name="TS gốc- CÓ DYE " sheetId="25" r:id="rId7"/>
    <sheet name="MER.QT-04.BM4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SCM40" localSheetId="4">'[1]Raw material movement'!#REF!</definedName>
    <definedName name="____SCM40" localSheetId="5">'[1]Raw material movement'!#REF!</definedName>
    <definedName name="____SCM40" localSheetId="7">'[1]Raw material movement'!#REF!</definedName>
    <definedName name="____SCM40" localSheetId="6">'[1]Raw material movement'!#REF!</definedName>
    <definedName name="____SCM40">'[1]Raw material movement'!#REF!</definedName>
    <definedName name="___SCM40" localSheetId="4">'[2]Raw material movement'!#REF!</definedName>
    <definedName name="___SCM40" localSheetId="7">'[2]Raw material movement'!#REF!</definedName>
    <definedName name="___SCM40" localSheetId="6">'[2]Raw material movement'!#REF!</definedName>
    <definedName name="___SCM40">'[2]Raw material movement'!#REF!</definedName>
    <definedName name="__SCM40" localSheetId="4">'[3]Raw material movement'!#REF!</definedName>
    <definedName name="__SCM40" localSheetId="7">'[3]Raw material movement'!#REF!</definedName>
    <definedName name="__SCM40" localSheetId="6">'[3]Raw material movement'!#REF!</definedName>
    <definedName name="__SCM40">'[3]Raw material movement'!#REF!</definedName>
    <definedName name="_2DATA_DATA2_L" localSheetId="4">'[4]#REF'!#REF!</definedName>
    <definedName name="_2DATA_DATA2_L" localSheetId="7">'[4]#REF'!#REF!</definedName>
    <definedName name="_2DATA_DATA2_L" localSheetId="6">'[4]#REF'!#REF!</definedName>
    <definedName name="_2DATA_DATA2_L">'[4]#REF'!#REF!</definedName>
    <definedName name="_DATA_DATA2_L" localSheetId="4">'[5]#REF'!#REF!</definedName>
    <definedName name="_DATA_DATA2_L" localSheetId="7">'[5]#REF'!#REF!</definedName>
    <definedName name="_DATA_DATA2_L" localSheetId="6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7" hidden="1">#REF!</definedName>
    <definedName name="_Fill" localSheetId="6" hidden="1">#REF!</definedName>
    <definedName name="_Fill" hidden="1">#REF!</definedName>
    <definedName name="_xlnm._FilterDatabase" localSheetId="0" hidden="1">'1. CUTTING DOCKET'!$A$30:$R$54</definedName>
    <definedName name="_xlnm._FilterDatabase" localSheetId="1" hidden="1">GREY!$A$64:$Q$131</definedName>
    <definedName name="_SCM40" localSheetId="5">'[2]Raw material movement'!#REF!</definedName>
    <definedName name="_SCM40" localSheetId="6">'[2]Raw material movement'!#REF!</definedName>
    <definedName name="_SCM40">'[2]Raw material movement'!#REF!</definedName>
    <definedName name="AB" localSheetId="5">#REF!</definedName>
    <definedName name="AB" localSheetId="6">#REF!</definedName>
    <definedName name="AB">#REF!</definedName>
    <definedName name="CODE" localSheetId="6">[6]CODE!$A$6:$B$156</definedName>
    <definedName name="CODE">[6]CODE!$A$6:$B$156</definedName>
    <definedName name="DA">'[7]Raw material movement'!#REF!</definedName>
    <definedName name="df" localSheetId="6">'[2]Raw material movement'!#REF!</definedName>
    <definedName name="df">'[2]Raw material movement'!#REF!</definedName>
    <definedName name="dsdf" localSheetId="6">'[1]Raw material movement'!#REF!</definedName>
    <definedName name="dsdf">'[1]Raw material movement'!#REF!</definedName>
    <definedName name="GDFD" localSheetId="6">'[8]Raw material movement'!#REF!</definedName>
    <definedName name="GDFD">'[8]Raw material movement'!#REF!</definedName>
    <definedName name="IB" localSheetId="5">#REF!</definedName>
    <definedName name="IB" localSheetId="6">#REF!</definedName>
    <definedName name="IB">#REF!</definedName>
    <definedName name="INTERNAL_INVOICE" localSheetId="5">[9]UN!#REF!</definedName>
    <definedName name="INTERNAL_INVOICE" localSheetId="6">[9]UN!#REF!</definedName>
    <definedName name="INTERNAL_INVOICE">[9]UN!#REF!</definedName>
    <definedName name="MAHANG" localSheetId="5">#REF!</definedName>
    <definedName name="MAHANG" localSheetId="6">#REF!</definedName>
    <definedName name="MAHANG">#REF!</definedName>
    <definedName name="MAVT" localSheetId="6">[10]Code!$A$7:$A$73</definedName>
    <definedName name="MAVT">[10]Code!$A$7:$A$73</definedName>
    <definedName name="PRICE" localSheetId="5">#REF!</definedName>
    <definedName name="PRICE" localSheetId="6">#REF!</definedName>
    <definedName name="PRICE">#REF!</definedName>
    <definedName name="_xlnm.Print_Area" localSheetId="0">'1. CUTTING DOCKET'!$A$1:$Q$84</definedName>
    <definedName name="_xlnm.Print_Area" localSheetId="4">'2. TRIM CARD '!$A$1:$C$50</definedName>
    <definedName name="_xlnm.Print_Area" localSheetId="2">'2. TRIM CARD (GREY)'!$A$1:$E$39</definedName>
    <definedName name="_xlnm.Print_Area" localSheetId="1">GREY!$A$1:$P$169</definedName>
    <definedName name="_xlnm.Print_Area" localSheetId="7">'MER.QT-04.BM4'!$A$1:$H$19</definedName>
    <definedName name="_xlnm.Print_Area" localSheetId="6">'TS gốc- CÓ DYE '!$A$1:$K$23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5">'FULL-SIZE SPEC'!$1:$6</definedName>
    <definedName name="_xlnm.Print_Titles" localSheetId="1">GREY!$1:$15</definedName>
    <definedName name="style" localSheetId="5">#REF!</definedName>
    <definedName name="style" localSheetId="6">#REF!</definedName>
    <definedName name="style">#REF!</definedName>
    <definedName name="WAFORD" localSheetId="5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25" l="1"/>
  <c r="J22" i="25" s="1"/>
  <c r="K22" i="25" s="1"/>
  <c r="G22" i="25"/>
  <c r="J21" i="25"/>
  <c r="K21" i="25" s="1"/>
  <c r="I21" i="25"/>
  <c r="G21" i="25"/>
  <c r="I20" i="25"/>
  <c r="J20" i="25" s="1"/>
  <c r="K20" i="25" s="1"/>
  <c r="G20" i="25"/>
  <c r="J19" i="25"/>
  <c r="K19" i="25" s="1"/>
  <c r="I19" i="25"/>
  <c r="G19" i="25"/>
  <c r="I18" i="25"/>
  <c r="J18" i="25" s="1"/>
  <c r="K18" i="25" s="1"/>
  <c r="G18" i="25"/>
  <c r="J17" i="25"/>
  <c r="K17" i="25" s="1"/>
  <c r="I17" i="25"/>
  <c r="G17" i="25"/>
  <c r="I16" i="25"/>
  <c r="J16" i="25" s="1"/>
  <c r="K16" i="25" s="1"/>
  <c r="G16" i="25"/>
  <c r="J15" i="25"/>
  <c r="K15" i="25" s="1"/>
  <c r="I15" i="25"/>
  <c r="G15" i="25"/>
  <c r="I14" i="25"/>
  <c r="J14" i="25" s="1"/>
  <c r="K14" i="25" s="1"/>
  <c r="G14" i="25"/>
  <c r="J13" i="25"/>
  <c r="K13" i="25" s="1"/>
  <c r="I13" i="25"/>
  <c r="G13" i="25"/>
  <c r="I12" i="25"/>
  <c r="J12" i="25" s="1"/>
  <c r="K12" i="25" s="1"/>
  <c r="G12" i="25"/>
  <c r="J11" i="25"/>
  <c r="K11" i="25" s="1"/>
  <c r="I11" i="25"/>
  <c r="G11" i="25"/>
  <c r="I10" i="25"/>
  <c r="J10" i="25" s="1"/>
  <c r="K10" i="25" s="1"/>
  <c r="G10" i="25"/>
  <c r="J9" i="25"/>
  <c r="K9" i="25" s="1"/>
  <c r="I9" i="25"/>
  <c r="G9" i="25"/>
  <c r="I8" i="25"/>
  <c r="J8" i="25" s="1"/>
  <c r="K8" i="25" s="1"/>
  <c r="G8" i="25"/>
  <c r="J7" i="25"/>
  <c r="K7" i="25" s="1"/>
  <c r="I7" i="25"/>
  <c r="G7" i="25"/>
  <c r="M27" i="1"/>
  <c r="J28" i="1"/>
  <c r="J27" i="1"/>
  <c r="G37" i="1"/>
  <c r="I37" i="1"/>
  <c r="A17" i="21" l="1"/>
  <c r="I32" i="1" l="1"/>
  <c r="F32" i="1"/>
  <c r="H32" i="1" s="1"/>
  <c r="H31" i="1" s="1"/>
  <c r="B5" i="21"/>
  <c r="B9" i="21" s="1"/>
  <c r="D8" i="22" l="1"/>
  <c r="A21" i="21"/>
  <c r="A9" i="21"/>
  <c r="B7" i="21"/>
  <c r="B4" i="21"/>
  <c r="B3" i="21"/>
  <c r="B49" i="21"/>
  <c r="A41" i="21"/>
  <c r="A39" i="21"/>
  <c r="A37" i="21"/>
  <c r="B35" i="21"/>
  <c r="B37" i="21" s="1"/>
  <c r="A35" i="21"/>
  <c r="A33" i="21"/>
  <c r="A31" i="21"/>
  <c r="A28" i="21"/>
  <c r="A26" i="21"/>
  <c r="A24" i="21"/>
  <c r="A19" i="21"/>
  <c r="A15" i="21"/>
  <c r="A14" i="21"/>
  <c r="C13" i="21"/>
  <c r="A13" i="21"/>
  <c r="A12" i="21"/>
  <c r="C11" i="21"/>
  <c r="A11" i="21"/>
  <c r="A4" i="21"/>
  <c r="A3" i="21"/>
  <c r="B2" i="21"/>
  <c r="A2" i="21"/>
  <c r="L50" i="1" l="1"/>
  <c r="I50" i="1"/>
  <c r="L51" i="1"/>
  <c r="I51" i="1"/>
  <c r="L31" i="1" l="1"/>
  <c r="A26" i="1"/>
  <c r="L49" i="1" l="1"/>
  <c r="L48" i="1"/>
  <c r="L45" i="1"/>
  <c r="C57" i="1" l="1"/>
  <c r="I35" i="1" l="1"/>
  <c r="I36" i="1"/>
  <c r="I33" i="1"/>
  <c r="I34" i="1"/>
  <c r="I31" i="1"/>
  <c r="I43" i="1"/>
  <c r="C76" i="1"/>
  <c r="I49" i="1"/>
  <c r="I48" i="1"/>
  <c r="I44" i="1"/>
  <c r="I47" i="1"/>
  <c r="I41" i="1"/>
  <c r="I45" i="1"/>
  <c r="I46" i="1"/>
  <c r="I42" i="1"/>
  <c r="H20" i="1" l="1"/>
  <c r="H22" i="1" s="1"/>
  <c r="I20" i="1"/>
  <c r="H4" i="1"/>
  <c r="E83" i="1" l="1"/>
  <c r="I22" i="1"/>
  <c r="F83" i="1" s="1"/>
  <c r="G22" i="1"/>
  <c r="D83" i="1" s="1"/>
  <c r="J22" i="1"/>
  <c r="G83" i="1" s="1"/>
  <c r="F22" i="1"/>
  <c r="C83" i="1" s="1"/>
  <c r="K22" i="1"/>
  <c r="H83" i="1" s="1"/>
  <c r="L47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8" i="1" l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37" i="1" s="1"/>
  <c r="Q18" i="1"/>
  <c r="Q19" i="1"/>
  <c r="H50" i="1" l="1"/>
  <c r="B57" i="1"/>
  <c r="H51" i="1"/>
  <c r="H35" i="1"/>
  <c r="H36" i="1"/>
  <c r="H33" i="1"/>
  <c r="H34" i="1"/>
  <c r="H43" i="1"/>
  <c r="B76" i="1"/>
  <c r="H48" i="1"/>
  <c r="H46" i="1"/>
  <c r="H44" i="1"/>
  <c r="H49" i="1"/>
  <c r="H47" i="1"/>
  <c r="H45" i="1"/>
  <c r="H42" i="1"/>
  <c r="H41" i="1"/>
  <c r="Q20" i="1"/>
  <c r="K37" i="1" s="1"/>
  <c r="M37" i="1" s="1"/>
  <c r="O37" i="1" s="1"/>
  <c r="B68" i="1"/>
  <c r="B5" i="17"/>
  <c r="K32" i="1" l="1"/>
  <c r="M32" i="1" s="1"/>
  <c r="K51" i="1"/>
  <c r="M51" i="1" s="1"/>
  <c r="K50" i="1"/>
  <c r="M50" i="1" s="1"/>
  <c r="K36" i="1"/>
  <c r="M36" i="1" s="1"/>
  <c r="O36" i="1" s="1"/>
  <c r="Q22" i="1"/>
  <c r="K34" i="1"/>
  <c r="M34" i="1" s="1"/>
  <c r="O34" i="1" s="1"/>
  <c r="K35" i="1"/>
  <c r="M35" i="1" s="1"/>
  <c r="O35" i="1" s="1"/>
  <c r="K31" i="1"/>
  <c r="M31" i="1" s="1"/>
  <c r="K33" i="1"/>
  <c r="M33" i="1" s="1"/>
  <c r="O33" i="1" s="1"/>
  <c r="G28" i="1"/>
  <c r="I28" i="1" s="1"/>
  <c r="G27" i="1"/>
  <c r="I27" i="1" s="1"/>
  <c r="K43" i="1"/>
  <c r="M43" i="1" s="1"/>
  <c r="O43" i="1" s="1"/>
  <c r="K41" i="1"/>
  <c r="K48" i="1"/>
  <c r="K44" i="1"/>
  <c r="K47" i="1"/>
  <c r="K42" i="1"/>
  <c r="K46" i="1"/>
  <c r="K49" i="1"/>
  <c r="K45" i="1"/>
  <c r="B15" i="17"/>
  <c r="M28" i="1" l="1"/>
  <c r="M49" i="1"/>
  <c r="M46" i="1"/>
  <c r="O46" i="1" s="1"/>
  <c r="M48" i="1"/>
  <c r="O48" i="1" s="1"/>
  <c r="M42" i="1"/>
  <c r="O42" i="1" s="1"/>
  <c r="M45" i="1"/>
  <c r="O45" i="1" s="1"/>
  <c r="M44" i="1"/>
  <c r="O44" i="1" s="1"/>
  <c r="M41" i="1"/>
  <c r="M47" i="1"/>
  <c r="O47" i="1" s="1"/>
</calcChain>
</file>

<file path=xl/sharedStrings.xml><?xml version="1.0" encoding="utf-8"?>
<sst xmlns="http://schemas.openxmlformats.org/spreadsheetml/2006/main" count="1011" uniqueCount="497">
  <si>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</si>
  <si>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</si>
  <si>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</si>
  <si>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</si>
  <si>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</si>
  <si>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</si>
  <si>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</si>
  <si>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</si>
  <si>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</si>
  <si>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</si>
  <si>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</si>
  <si>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</si>
  <si>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</si>
  <si>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</si>
  <si>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</si>
  <si>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</si>
  <si>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</si>
  <si>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</si>
  <si>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</si>
  <si>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</si>
  <si>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</si>
  <si>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</si>
  <si>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</si>
  <si>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</si>
  <si>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</si>
  <si>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</si>
  <si>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</si>
  <si>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</si>
  <si>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</si>
  <si>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</si>
  <si>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</si>
  <si>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</si>
  <si>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</si>
  <si>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</si>
  <si>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</si>
  <si>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</si>
  <si>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</si>
  <si>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</si>
  <si>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</si>
  <si>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</si>
  <si>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</si>
  <si>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</si>
  <si>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</si>
  <si>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</si>
  <si>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</si>
  <si>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</si>
  <si>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</si>
  <si>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</si>
  <si>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</si>
  <si>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</si>
  <si>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</si>
  <si>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</si>
  <si>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</si>
  <si>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</si>
  <si>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</si>
  <si>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</si>
  <si>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</si>
  <si>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</si>
  <si>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</si>
  <si>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</si>
  <si>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</si>
  <si>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</si>
  <si>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</si>
  <si>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</si>
  <si>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</si>
  <si>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</si>
  <si>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</si>
  <si>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</si>
  <si>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</si>
  <si>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</si>
  <si>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</si>
  <si>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</si>
  <si>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</si>
  <si>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</si>
  <si>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</si>
  <si>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</si>
  <si>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</si>
  <si>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</si>
  <si>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</si>
  <si>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</si>
  <si>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</si>
  <si>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</si>
  <si>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</si>
  <si>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</si>
  <si>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</si>
  <si>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</si>
  <si>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</si>
  <si>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</si>
  <si>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</si>
  <si>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</si>
  <si>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</si>
  <si>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</si>
  <si>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</si>
  <si>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</si>
  <si>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</si>
  <si>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</si>
  <si>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</si>
  <si>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</si>
  <si>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</si>
  <si>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</si>
  <si>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</si>
  <si>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</si>
  <si>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</si>
  <si>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</si>
  <si>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</si>
  <si>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</si>
  <si>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</si>
  <si>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</si>
  <si>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</si>
  <si>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</si>
  <si>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</si>
  <si>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</si>
  <si>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</si>
  <si>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</si>
  <si>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</si>
  <si>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</si>
  <si>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</si>
  <si>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</si>
  <si>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</si>
  <si>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</si>
  <si>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</si>
  <si>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</si>
  <si>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</si>
  <si>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</si>
  <si>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</si>
  <si>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</si>
  <si>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</si>
  <si>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</si>
  <si>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</si>
  <si>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</si>
  <si>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</si>
  <si>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</si>
  <si>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</si>
  <si>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</si>
  <si>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</si>
  <si>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</si>
  <si>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</si>
  <si>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</si>
  <si>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</si>
  <si>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</si>
  <si>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</si>
  <si>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</si>
  <si>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</si>
  <si>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</si>
  <si>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</si>
  <si>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</si>
  <si>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</si>
  <si>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</si>
  <si>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</si>
  <si>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</si>
  <si>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</si>
  <si>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</si>
  <si>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</si>
  <si>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</si>
  <si>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</si>
  <si>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</si>
  <si>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</si>
  <si>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</si>
  <si>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</si>
  <si>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</si>
  <si>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</si>
  <si>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</si>
  <si>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</si>
  <si>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</si>
  <si>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</si>
  <si>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</si>
  <si>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</si>
  <si>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</si>
  <si>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</si>
  <si>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</si>
  <si>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</si>
  <si>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</si>
  <si>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</si>
  <si>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</si>
  <si>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</si>
  <si>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</si>
  <si>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</si>
  <si>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</si>
  <si>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</si>
  <si>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</si>
  <si>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</si>
  <si>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</si>
  <si>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</si>
  <si>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</si>
  <si>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</si>
  <si>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</si>
  <si>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</si>
  <si>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</si>
  <si>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</si>
  <si>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</si>
  <si>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</si>
  <si>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</si>
  <si>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</si>
  <si>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</si>
  <si>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</si>
  <si>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</si>
  <si>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</si>
  <si>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</si>
  <si>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</si>
  <si>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</si>
  <si>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</si>
  <si>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</si>
  <si>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</si>
  <si>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</si>
  <si>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</si>
  <si>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</si>
  <si>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</si>
  <si>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</si>
  <si>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</si>
  <si>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</si>
  <si>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</si>
  <si>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</si>
  <si>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</si>
  <si>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</si>
  <si>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</si>
  <si>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</si>
  <si>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</si>
  <si>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</si>
  <si>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</si>
  <si>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</si>
  <si>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</si>
  <si>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</si>
  <si>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</si>
  <si>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</si>
  <si>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</si>
  <si>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</si>
  <si>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CODE</t>
  </si>
  <si>
    <t>DESCRIPTION</t>
  </si>
  <si>
    <t>GRADE RULE</t>
  </si>
  <si>
    <t>NECK WIDTH HSP SEAM TO SEAM</t>
  </si>
  <si>
    <t>FRONT NECK DROP FROM HSP</t>
  </si>
  <si>
    <t>HẠ CỔ TRƯỚC TỪ ĐỈNH VAI</t>
  </si>
  <si>
    <t>BACK NECK DROP FROM HSP</t>
  </si>
  <si>
    <t>HẠ CỔ SAU TỪ ĐỈNH VAI</t>
  </si>
  <si>
    <t>BACK NECK TAPE LENGTH</t>
  </si>
  <si>
    <t>NECK TRIM HEIGHT</t>
  </si>
  <si>
    <t>RIB CIRCUMFERENCE AT EDGE</t>
  </si>
  <si>
    <t/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</si>
  <si>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</si>
  <si>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</si>
  <si>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</si>
  <si>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</si>
  <si>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</si>
  <si>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</si>
  <si>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</si>
  <si>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</si>
  <si>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</si>
  <si>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</si>
  <si>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</si>
  <si>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</si>
  <si>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</si>
  <si>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</si>
  <si>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</si>
  <si>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</si>
  <si>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</si>
  <si>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FRONT LENGTH AT CF - ABOVE LOW HIP (NON ZIP)</t>
  </si>
  <si>
    <t>BACK LENGTH AT CB - ABOVE LOW HIP (NON ZIP)</t>
  </si>
  <si>
    <t>CB SLEEVE LENGTH - SHORT SLV</t>
  </si>
  <si>
    <t>BICEP CIRCUMFERENCE 1" FROM UNDERARM</t>
  </si>
  <si>
    <t>BẮP TAY 1" TỪ NÁCH</t>
  </si>
  <si>
    <t>SLEEVE HEM CIRCUMFERENCE - SHORT SLV</t>
  </si>
  <si>
    <t>CỬA TAY NGUYÊN VÒNG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</si>
  <si>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</si>
  <si>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</si>
  <si>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TRACKING</t>
  </si>
  <si>
    <t>MER: DIỆU - 204</t>
  </si>
  <si>
    <t xml:space="preserve">SS25 </t>
  </si>
  <si>
    <t xml:space="preserve">S1 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</si>
  <si>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</si>
  <si>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</si>
  <si>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</si>
  <si>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</si>
  <si>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</si>
  <si>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</si>
  <si>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</si>
  <si>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</si>
  <si>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</si>
  <si>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</si>
  <si>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</si>
  <si>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</si>
  <si>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</si>
  <si>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</si>
  <si>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</si>
  <si>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</si>
  <si>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</si>
  <si>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</si>
  <si>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</si>
  <si>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</si>
  <si>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</si>
  <si>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</si>
  <si>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</si>
  <si>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</si>
  <si>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</si>
  <si>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</si>
  <si>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</si>
  <si>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</si>
  <si>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</si>
  <si>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</si>
  <si>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</si>
  <si>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</si>
  <si>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</si>
  <si>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</si>
  <si>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</si>
  <si>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</si>
  <si>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</si>
  <si>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</si>
  <si>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</si>
  <si>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</si>
  <si>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</si>
  <si>
    <t>SINGLE JERSEY 20'S 100% COTTON 190GSM</t>
  </si>
  <si>
    <t>100% COTTON 1x1RIB_ 260GSM</t>
  </si>
  <si>
    <t>H06-ST56M-DYE</t>
  </si>
  <si>
    <t>PIGMENT DYE BASIC TEE MEN'S</t>
  </si>
  <si>
    <t>TÁC NGHIỆP MAY MẪU SMS+SIZE SET: 
THAM KHẢO CÁCH MAY THEO ÁO MẪU PHOTO MÃ H06-ST56M-DYE, MÀU ABBEY STONE CHUYỂN CÙNG TÁC NGHIỆP</t>
  </si>
  <si>
    <t>ABBEY STONE</t>
  </si>
  <si>
    <t>PFD</t>
  </si>
  <si>
    <t>HSSS24S0088009T00K
L0773/7
ÁNH A CẤP ĐỦ SL</t>
  </si>
  <si>
    <t>HSSS24S0088010T00K
L0773/7
ÁNH A CẤP ĐỦ SL</t>
  </si>
  <si>
    <t>CHỈ SỬA HÀNG</t>
  </si>
  <si>
    <t>DYE MAX</t>
  </si>
  <si>
    <t>H06-0338</t>
  </si>
  <si>
    <t>PIGMENT DYE</t>
  </si>
  <si>
    <t>IN BÁN THÀNH PHẨM THÂN TRƯỚC BÊN TRÁI</t>
  </si>
  <si>
    <t>DUYỆT MÀU SẮC + CHẤT LƯỢNG HÌNH IN THEO S/O MÃ H06-ST56M-DYE MÀU ABBEY STONE</t>
  </si>
  <si>
    <t>DUYỆT CHẤT LƯỢNG + MÀU SẮC THEO ÁO MẪU PHOTO MÃ H06-ST56M-DYE CHUYỂN CHO TEAM DYE</t>
  </si>
  <si>
    <t>DÙNG ĐỂ SỬA HÀNG</t>
  </si>
  <si>
    <t>MHFW23CHI11</t>
  </si>
  <si>
    <t>NỀN TRẮNG CHỮ ĐEN - GẮN BỌC NHÃN TRƯỚC NHUỘM</t>
  </si>
  <si>
    <t>BAO BỌC NHÃN CHÍNH</t>
  </si>
  <si>
    <t>NỀN TRẮNG CHỮ ĐEN - GẮN SAU NHUỘM</t>
  </si>
  <si>
    <t>Herschel Supply Co.</t>
  </si>
  <si>
    <t>Base Measurements</t>
  </si>
  <si>
    <t>Style Name:</t>
  </si>
  <si>
    <t>Men's Tee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</si>
  <si>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</si>
  <si>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</si>
  <si>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</si>
  <si>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</si>
  <si>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</si>
  <si>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</si>
  <si>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</si>
  <si>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</si>
  <si>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</si>
  <si>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TOLERANCE</t>
  </si>
  <si>
    <t>A</t>
  </si>
  <si>
    <t xml:space="preserve">RỘNG CỔ TỪ ĐỈNH VAI TỪ ĐƯỜNG MAY TỚI ĐƯỜNG MAY </t>
  </si>
  <si>
    <t>1/4</t>
  </si>
  <si>
    <t>7 1/2</t>
  </si>
  <si>
    <t>7 3/4</t>
  </si>
  <si>
    <t>8 1/4</t>
  </si>
  <si>
    <t>8 1/2</t>
  </si>
  <si>
    <t>B</t>
  </si>
  <si>
    <t>1/8</t>
  </si>
  <si>
    <t>3 7/8</t>
  </si>
  <si>
    <t>4 1/8</t>
  </si>
  <si>
    <t>4 1/4</t>
  </si>
  <si>
    <t>4 3/8</t>
  </si>
  <si>
    <t>C</t>
  </si>
  <si>
    <t>7/8</t>
  </si>
  <si>
    <t>D</t>
  </si>
  <si>
    <t>1/2</t>
  </si>
  <si>
    <t>E</t>
  </si>
  <si>
    <t xml:space="preserve">TO BẢN BO CỔ </t>
  </si>
  <si>
    <t>F</t>
  </si>
  <si>
    <t>G</t>
  </si>
  <si>
    <t>5/8</t>
  </si>
  <si>
    <t>18 3/8</t>
  </si>
  <si>
    <t>19 5/8</t>
  </si>
  <si>
    <t>20 1/4</t>
  </si>
  <si>
    <t>20 7/8</t>
  </si>
  <si>
    <t>H</t>
  </si>
  <si>
    <t>16 7/8</t>
  </si>
  <si>
    <t>17 1/2</t>
  </si>
  <si>
    <t>18 1/8</t>
  </si>
  <si>
    <t>18 3/4</t>
  </si>
  <si>
    <t>19 3/8</t>
  </si>
  <si>
    <t>I</t>
  </si>
  <si>
    <t>17 7/8</t>
  </si>
  <si>
    <t>18 1/2</t>
  </si>
  <si>
    <t>19 1/8</t>
  </si>
  <si>
    <t>19 3/4</t>
  </si>
  <si>
    <t>20 3/8</t>
  </si>
  <si>
    <t>J</t>
  </si>
  <si>
    <t>11 1/4</t>
  </si>
  <si>
    <t>11 1/2</t>
  </si>
  <si>
    <t>11 3/4</t>
  </si>
  <si>
    <t>12 1/4</t>
  </si>
  <si>
    <t>K</t>
  </si>
  <si>
    <t>1 3/4</t>
  </si>
  <si>
    <t>CHỒM VAI</t>
  </si>
  <si>
    <t>2 1/2</t>
  </si>
  <si>
    <t>40 1/2</t>
  </si>
  <si>
    <t>45 1/2</t>
  </si>
  <si>
    <t>50 1/2</t>
  </si>
  <si>
    <t>N</t>
  </si>
  <si>
    <t>39 1/2</t>
  </si>
  <si>
    <t>44 1/2</t>
  </si>
  <si>
    <t>49 1/2</t>
  </si>
  <si>
    <t>O</t>
  </si>
  <si>
    <t>28 1/2</t>
  </si>
  <si>
    <t>29 1/2</t>
  </si>
  <si>
    <t>P</t>
  </si>
  <si>
    <t>DÀI THÂN TRƯỚC - TRÊN HÔNG</t>
  </si>
  <si>
    <t>Q</t>
  </si>
  <si>
    <t>DÀI THÂN SAU - TRÊN HÔNG</t>
  </si>
  <si>
    <t>R</t>
  </si>
  <si>
    <t xml:space="preserve">DÀI TAY - ĐO TẠI GIỮA SAU </t>
  </si>
  <si>
    <t>17 3/8</t>
  </si>
  <si>
    <t>18 5/8</t>
  </si>
  <si>
    <t>19 1/4</t>
  </si>
  <si>
    <t>19 7/8</t>
  </si>
  <si>
    <t>T</t>
  </si>
  <si>
    <t>15 3/8</t>
  </si>
  <si>
    <t>16 5/8</t>
  </si>
  <si>
    <t>17 1/4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</si>
  <si>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</si>
  <si>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</si>
  <si>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</si>
  <si>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</si>
  <si>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</si>
  <si>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</si>
  <si>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</si>
  <si>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50278|50279|50280|50281|50282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</si>
  <si>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</si>
  <si>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</si>
  <si>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</si>
  <si>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</si>
  <si>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2024 S1</t>
    </r>
  </si>
  <si>
    <r>
      <rPr>
        <sz val="11"/>
        <rFont val="Calibri"/>
        <family val="1"/>
      </rPr>
      <t>Developer:</t>
    </r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</si>
  <si>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</si>
  <si>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</si>
  <si>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</si>
  <si>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</si>
  <si>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 UA suggest</t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</si>
  <si>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</si>
  <si>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</si>
  <si>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</si>
  <si>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XL</t>
    </r>
  </si>
  <si>
    <r>
      <rPr>
        <sz val="11"/>
        <rFont val="Calibri"/>
        <family val="1"/>
      </rPr>
      <t>XXL</t>
    </r>
  </si>
  <si>
    <r>
      <rPr>
        <sz val="11"/>
        <rFont val="Calibri"/>
        <family val="1"/>
      </rPr>
      <t>A</t>
    </r>
  </si>
  <si>
    <r>
      <rPr>
        <sz val="11"/>
        <rFont val="Calibri"/>
        <family val="1"/>
      </rPr>
      <t>Neck Width HSP Seam to Seam</t>
    </r>
  </si>
  <si>
    <t xml:space="preserve">rộng cổ từ đỉnh vai từ đường may tới đường may </t>
  </si>
  <si>
    <r>
      <rPr>
        <sz val="11"/>
        <rFont val="Calibri"/>
        <family val="1"/>
      </rPr>
      <t>1/4</t>
    </r>
  </si>
  <si>
    <r>
      <rPr>
        <sz val="11"/>
        <rFont val="Calibri"/>
        <family val="1"/>
      </rPr>
      <t>7 3/4</t>
    </r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</si>
  <si>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</si>
  <si>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Front Neck Drop from HSP</t>
    </r>
  </si>
  <si>
    <t>hạ cổ trước từ đỉnh vai</t>
  </si>
  <si>
    <r>
      <rPr>
        <sz val="11"/>
        <rFont val="Calibri"/>
        <family val="1"/>
      </rPr>
      <t>1/8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</si>
  <si>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</si>
  <si>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Back Neck Drop from HSP</t>
    </r>
  </si>
  <si>
    <t>hạ cổ sau từ đỉnh vai</t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</si>
  <si>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</si>
  <si>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Neck Trim Height</t>
    </r>
  </si>
  <si>
    <t xml:space="preserve">to bản bo cổ </t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</si>
  <si>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</si>
  <si>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Shoulder Width - Set in</t>
    </r>
  </si>
  <si>
    <t xml:space="preserve">ngang vai </t>
  </si>
  <si>
    <r>
      <rPr>
        <sz val="11"/>
        <rFont val="Calibri"/>
        <family val="1"/>
      </rPr>
      <t>5/8</t>
    </r>
  </si>
  <si>
    <r>
      <rPr>
        <sz val="11"/>
        <rFont val="Calibri"/>
        <family val="1"/>
      </rPr>
      <t>H</t>
    </r>
  </si>
  <si>
    <r>
      <rPr>
        <sz val="11"/>
        <rFont val="Calibri"/>
        <family val="1"/>
      </rPr>
      <t>Across Front (6" from HSP)</t>
    </r>
  </si>
  <si>
    <t>ngang thân trước 6" từ đỉnh vai</t>
  </si>
  <si>
    <r>
      <rPr>
        <sz val="11"/>
        <rFont val="Calibri"/>
        <family val="1"/>
      </rPr>
      <t>17 1/2</t>
    </r>
  </si>
  <si>
    <r>
      <rPr>
        <sz val="11"/>
        <rFont val="Calibri"/>
        <family val="1"/>
      </rPr>
      <t>I</t>
    </r>
  </si>
  <si>
    <r>
      <rPr>
        <sz val="11"/>
        <rFont val="Calibri"/>
        <family val="1"/>
      </rPr>
      <t>Across Back (6" from HSP)</t>
    </r>
  </si>
  <si>
    <t>ngang thân sau 6" từ đỉnh vai</t>
  </si>
  <si>
    <r>
      <rPr>
        <sz val="11"/>
        <rFont val="Calibri"/>
        <family val="1"/>
      </rPr>
      <t>18 1/2</t>
    </r>
  </si>
  <si>
    <r>
      <rPr>
        <sz val="11"/>
        <rFont val="Calibri"/>
        <family val="1"/>
      </rPr>
      <t>J</t>
    </r>
  </si>
  <si>
    <r>
      <rPr>
        <sz val="11"/>
        <rFont val="Calibri"/>
        <family val="1"/>
      </rPr>
      <t>Armhole Drop from HSP</t>
    </r>
  </si>
  <si>
    <t>hạ nách từ đỉnh vai</t>
  </si>
  <si>
    <r>
      <rPr>
        <sz val="11"/>
        <rFont val="Calibri"/>
        <family val="1"/>
      </rPr>
      <t>11 1/2</t>
    </r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</si>
  <si>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</si>
  <si>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Shoulder Slope (for Ref.)</t>
    </r>
  </si>
  <si>
    <t>xuôi vai</t>
  </si>
  <si>
    <r>
      <rPr>
        <sz val="11"/>
        <rFont val="Calibri"/>
        <family val="1"/>
      </rPr>
      <t>1 3/4</t>
    </r>
  </si>
  <si>
    <r>
      <rPr>
        <sz val="11"/>
        <rFont val="Calibri"/>
        <family val="1"/>
      </rPr>
      <t>Shoulder Seam Forward (for Ref.)</t>
    </r>
  </si>
  <si>
    <t>chồm vai</t>
  </si>
  <si>
    <r>
      <rPr>
        <sz val="11"/>
        <rFont val="Calibri"/>
        <family val="1"/>
      </rPr>
      <t>Chest Circumference  1" Below Armhole</t>
    </r>
  </si>
  <si>
    <t>vòng ngực 1" từ nách</t>
  </si>
  <si>
    <r>
      <rPr>
        <sz val="11"/>
        <rFont val="Calibri"/>
        <family val="1"/>
      </rPr>
      <t>2 1/2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</si>
  <si>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</si>
  <si>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Hem Circumference - Straight</t>
    </r>
  </si>
  <si>
    <t>vòng lai đo thẳng</t>
  </si>
  <si>
    <r>
      <rPr>
        <sz val="11"/>
        <rFont val="Calibri"/>
        <family val="1"/>
      </rPr>
      <t>O</t>
    </r>
  </si>
  <si>
    <r>
      <rPr>
        <sz val="11"/>
        <rFont val="Calibri"/>
        <family val="1"/>
      </rPr>
      <t>Front Length (HSP to Hem) - Above Low Hip (non zip)</t>
    </r>
  </si>
  <si>
    <t xml:space="preserve">dài thân trước - đỉnh vai tới lai </t>
  </si>
  <si>
    <r>
      <rPr>
        <sz val="11"/>
        <rFont val="Calibri"/>
        <family val="1"/>
      </rPr>
      <t>1/2</t>
    </r>
  </si>
  <si>
    <r>
      <rPr>
        <sz val="11"/>
        <rFont val="Calibri"/>
        <family val="1"/>
      </rPr>
      <t>28 1/2</t>
    </r>
  </si>
  <si>
    <r>
      <rPr>
        <sz val="11"/>
        <rFont val="Calibri"/>
        <family val="1"/>
      </rPr>
      <t>R</t>
    </r>
  </si>
  <si>
    <r>
      <rPr>
        <sz val="11"/>
        <rFont val="Calibri"/>
        <family val="1"/>
      </rPr>
      <t>CB Sleeve Length - Short SLV</t>
    </r>
  </si>
  <si>
    <t xml:space="preserve">dài tay - đo tại giữa sau </t>
  </si>
  <si>
    <r>
      <rPr>
        <sz val="11"/>
        <color rgb="FFFF0000"/>
        <rFont val="Calibri"/>
        <family val="1"/>
      </rPr>
      <t>5/8</t>
    </r>
  </si>
  <si>
    <r>
      <rPr>
        <sz val="11"/>
        <rFont val="Calibri"/>
        <family val="1"/>
      </rPr>
      <t>Bicep Circumference 1" from underarm</t>
    </r>
  </si>
  <si>
    <t>bắp tay 1" từ nách</t>
  </si>
  <si>
    <r>
      <rPr>
        <sz val="11"/>
        <rFont val="Calibri"/>
        <family val="1"/>
      </rPr>
      <t>T</t>
    </r>
  </si>
  <si>
    <r>
      <rPr>
        <sz val="11"/>
        <rFont val="Calibri"/>
        <family val="1"/>
      </rPr>
      <t>Sleeve Hem Circumference - Short SLV</t>
    </r>
  </si>
  <si>
    <t>cửa tay nguyên vòng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</si>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</sst>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  <font>
      <b/>
      <sz val="31"/>
      <name val="Muli"/>
    </font>
    <font>
      <b/>
      <sz val="18"/>
      <color rgb="FF000000"/>
      <name val="Muli"/>
    </font>
    <font>
      <sz val="18"/>
      <color rgb="FF000000"/>
      <name val="Muli"/>
    </font>
    <font>
      <sz val="18"/>
      <color theme="1"/>
      <name val="Muli"/>
    </font>
    <font>
      <sz val="11"/>
      <name val="Calibri"/>
      <family val="2"/>
    </font>
    <font>
      <sz val="11"/>
      <name val="Calibri"/>
      <family val="1"/>
    </font>
    <font>
      <b/>
      <sz val="11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sz val="11"/>
      <color rgb="FFFF0000"/>
      <name val="Calibri"/>
      <family val="1"/>
    </font>
    <font>
      <b/>
      <sz val="14"/>
      <color rgb="FFFF0000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627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100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101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2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3" fillId="9" borderId="42" xfId="0" applyFont="1" applyFill="1" applyBorder="1" applyAlignment="1">
      <alignment vertical="center"/>
    </xf>
    <xf numFmtId="0" fontId="104" fillId="0" borderId="42" xfId="0" applyFont="1" applyBorder="1" applyAlignment="1">
      <alignment horizontal="center"/>
    </xf>
    <xf numFmtId="0" fontId="104" fillId="0" borderId="42" xfId="0" quotePrefix="1" applyFont="1" applyBorder="1" applyAlignment="1">
      <alignment horizontal="center"/>
    </xf>
    <xf numFmtId="16" fontId="104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52" fillId="0" borderId="42" xfId="120" applyNumberFormat="1" applyFont="1" applyBorder="1" applyAlignment="1">
      <alignment horizontal="center" vertical="center" wrapText="1"/>
    </xf>
    <xf numFmtId="0" fontId="106" fillId="0" borderId="0" xfId="128" applyFont="1" applyAlignment="1">
      <alignment horizontal="left" vertical="top"/>
    </xf>
    <xf numFmtId="0" fontId="97" fillId="0" borderId="68" xfId="128" applyFont="1" applyBorder="1" applyAlignment="1">
      <alignment horizontal="left" vertical="center" wrapText="1"/>
    </xf>
    <xf numFmtId="0" fontId="97" fillId="0" borderId="69" xfId="128" applyFont="1" applyBorder="1" applyAlignment="1">
      <alignment horizontal="left" vertical="center" wrapText="1"/>
    </xf>
    <xf numFmtId="0" fontId="106" fillId="0" borderId="69" xfId="128" applyFont="1" applyBorder="1" applyAlignment="1">
      <alignment horizontal="center" vertical="center" wrapText="1"/>
    </xf>
    <xf numFmtId="0" fontId="97" fillId="0" borderId="69" xfId="128" applyFont="1" applyBorder="1" applyAlignment="1">
      <alignment horizontal="center" vertical="center" wrapText="1"/>
    </xf>
    <xf numFmtId="177" fontId="106" fillId="0" borderId="69" xfId="128" applyNumberFormat="1" applyFont="1" applyBorder="1" applyAlignment="1">
      <alignment horizontal="center" vertical="center" shrinkToFit="1"/>
    </xf>
    <xf numFmtId="0" fontId="106" fillId="0" borderId="70" xfId="128" applyFont="1" applyBorder="1" applyAlignment="1">
      <alignment horizontal="center" vertical="center" wrapText="1"/>
    </xf>
    <xf numFmtId="0" fontId="106" fillId="0" borderId="0" xfId="128" applyFont="1" applyAlignment="1">
      <alignment horizontal="left" vertical="center"/>
    </xf>
    <xf numFmtId="0" fontId="97" fillId="0" borderId="71" xfId="128" applyFont="1" applyBorder="1" applyAlignment="1">
      <alignment horizontal="left" vertical="center" wrapText="1"/>
    </xf>
    <xf numFmtId="0" fontId="97" fillId="0" borderId="0" xfId="128" applyFont="1" applyAlignment="1">
      <alignment horizontal="left" vertical="center" wrapText="1"/>
    </xf>
    <xf numFmtId="0" fontId="106" fillId="0" borderId="0" xfId="128" applyFont="1" applyAlignment="1">
      <alignment horizontal="center" vertical="center" wrapText="1"/>
    </xf>
    <xf numFmtId="0" fontId="97" fillId="0" borderId="0" xfId="128" applyFont="1" applyAlignment="1">
      <alignment horizontal="center" vertical="center" wrapText="1"/>
    </xf>
    <xf numFmtId="0" fontId="106" fillId="0" borderId="72" xfId="128" applyFont="1" applyBorder="1" applyAlignment="1">
      <alignment horizontal="center" vertical="center" wrapText="1"/>
    </xf>
    <xf numFmtId="0" fontId="97" fillId="0" borderId="60" xfId="128" applyFont="1" applyBorder="1" applyAlignment="1">
      <alignment horizontal="left" vertical="center" wrapText="1"/>
    </xf>
    <xf numFmtId="0" fontId="97" fillId="0" borderId="73" xfId="128" applyFont="1" applyBorder="1" applyAlignment="1">
      <alignment horizontal="left" vertical="center" wrapText="1"/>
    </xf>
    <xf numFmtId="0" fontId="106" fillId="0" borderId="73" xfId="128" applyFont="1" applyBorder="1" applyAlignment="1">
      <alignment horizontal="center" vertical="center" wrapText="1"/>
    </xf>
    <xf numFmtId="0" fontId="106" fillId="0" borderId="74" xfId="128" applyFont="1" applyBorder="1" applyAlignment="1">
      <alignment horizontal="center" vertical="center" wrapText="1"/>
    </xf>
    <xf numFmtId="0" fontId="97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left" vertical="center" wrapText="1"/>
    </xf>
    <xf numFmtId="0" fontId="35" fillId="0" borderId="67" xfId="128" applyFont="1" applyBorder="1" applyAlignment="1">
      <alignment horizontal="left" vertical="center" wrapText="1"/>
    </xf>
    <xf numFmtId="12" fontId="35" fillId="0" borderId="75" xfId="128" applyNumberFormat="1" applyFont="1" applyBorder="1" applyAlignment="1">
      <alignment horizontal="center" vertical="center" wrapText="1"/>
    </xf>
    <xf numFmtId="1" fontId="107" fillId="0" borderId="75" xfId="128" applyNumberFormat="1" applyFont="1" applyBorder="1" applyAlignment="1">
      <alignment horizontal="center" vertical="center" shrinkToFit="1"/>
    </xf>
    <xf numFmtId="0" fontId="107" fillId="0" borderId="0" xfId="128" applyFont="1" applyAlignment="1">
      <alignment horizontal="left" vertical="center"/>
    </xf>
    <xf numFmtId="0" fontId="107" fillId="0" borderId="75" xfId="128" applyFont="1" applyBorder="1" applyAlignment="1">
      <alignment horizontal="center" vertical="center" wrapText="1"/>
    </xf>
    <xf numFmtId="0" fontId="108" fillId="0" borderId="75" xfId="128" applyFont="1" applyBorder="1" applyAlignment="1">
      <alignment horizontal="center" vertical="center" wrapText="1"/>
    </xf>
    <xf numFmtId="0" fontId="107" fillId="0" borderId="0" xfId="128" applyFont="1" applyAlignment="1">
      <alignment horizontal="left" vertical="top"/>
    </xf>
    <xf numFmtId="0" fontId="107" fillId="0" borderId="0" xfId="128" applyFont="1" applyAlignment="1">
      <alignment horizontal="center" vertical="top"/>
    </xf>
    <xf numFmtId="1" fontId="26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5" fillId="0" borderId="23" xfId="0" applyFont="1" applyBorder="1" applyAlignment="1">
      <alignment horizontal="center" vertical="center" wrapText="1"/>
    </xf>
    <xf numFmtId="0" fontId="105" fillId="0" borderId="24" xfId="0" applyFont="1" applyBorder="1" applyAlignment="1">
      <alignment horizontal="center" vertical="center" wrapText="1"/>
    </xf>
    <xf numFmtId="0" fontId="105" fillId="0" borderId="25" xfId="0" applyFont="1" applyBorder="1" applyAlignment="1">
      <alignment horizontal="center" vertical="center" wrapText="1"/>
    </xf>
    <xf numFmtId="0" fontId="105" fillId="0" borderId="26" xfId="0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 wrapText="1"/>
    </xf>
    <xf numFmtId="0" fontId="105" fillId="0" borderId="27" xfId="0" applyFont="1" applyBorder="1" applyAlignment="1">
      <alignment horizontal="center" vertical="center" wrapText="1"/>
    </xf>
    <xf numFmtId="0" fontId="105" fillId="0" borderId="31" xfId="0" applyFont="1" applyBorder="1" applyAlignment="1">
      <alignment horizontal="center" vertical="center" wrapText="1"/>
    </xf>
    <xf numFmtId="0" fontId="105" fillId="0" borderId="28" xfId="0" applyFont="1" applyBorder="1" applyAlignment="1">
      <alignment horizontal="center" vertical="center" wrapText="1"/>
    </xf>
    <xf numFmtId="0" fontId="105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2" fillId="0" borderId="43" xfId="0" applyNumberFormat="1" applyFont="1" applyBorder="1" applyAlignment="1">
      <alignment horizontal="center" vertical="center" wrapText="1"/>
    </xf>
    <xf numFmtId="1" fontId="92" fillId="0" borderId="40" xfId="0" applyNumberFormat="1" applyFont="1" applyBorder="1" applyAlignment="1">
      <alignment horizontal="center" vertical="center" wrapText="1"/>
    </xf>
    <xf numFmtId="1" fontId="92" fillId="0" borderId="41" xfId="0" applyNumberFormat="1" applyFont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41" fillId="2" borderId="43" xfId="0" quotePrefix="1" applyFont="1" applyFill="1" applyBorder="1" applyAlignment="1">
      <alignment horizontal="center" vertical="center" wrapText="1"/>
    </xf>
    <xf numFmtId="0" fontId="41" fillId="2" borderId="40" xfId="0" quotePrefix="1" applyFont="1" applyFill="1" applyBorder="1" applyAlignment="1">
      <alignment horizontal="center" vertical="center" wrapText="1"/>
    </xf>
    <xf numFmtId="0" fontId="41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91" fillId="2" borderId="0" xfId="0" applyFont="1" applyFill="1" applyAlignment="1">
      <alignment horizontal="left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7" fillId="0" borderId="67" xfId="128" applyFont="1" applyBorder="1" applyAlignment="1">
      <alignment horizontal="center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97" fillId="0" borderId="59" xfId="59" applyFont="1" applyBorder="1" applyAlignment="1">
      <alignment vertical="center" wrapText="1"/>
    </xf>
    <xf numFmtId="0" fontId="109" fillId="0" borderId="65" xfId="128" applyFont="1" applyBorder="1" applyAlignment="1">
      <alignment horizontal="center" vertical="top" wrapText="1"/>
    </xf>
    <xf numFmtId="0" fontId="109" fillId="0" borderId="66" xfId="128" applyFont="1" applyBorder="1" applyAlignment="1">
      <alignment horizontal="center" vertical="top" wrapText="1"/>
    </xf>
    <xf numFmtId="0" fontId="109" fillId="0" borderId="67" xfId="128" applyFont="1" applyBorder="1" applyAlignment="1">
      <alignment horizontal="center" vertical="top" wrapText="1"/>
    </xf>
    <xf numFmtId="0" fontId="96" fillId="0" borderId="0" xfId="128" applyAlignment="1">
      <alignment horizontal="left" vertical="top"/>
    </xf>
    <xf numFmtId="0" fontId="109" fillId="0" borderId="68" xfId="128" applyFont="1" applyBorder="1" applyAlignment="1">
      <alignment horizontal="left" vertical="top" wrapText="1"/>
    </xf>
    <xf numFmtId="0" fontId="109" fillId="0" borderId="69" xfId="128" applyFont="1" applyBorder="1" applyAlignment="1">
      <alignment horizontal="left" vertical="top" wrapText="1"/>
    </xf>
    <xf numFmtId="0" fontId="96" fillId="0" borderId="69" xfId="128" applyBorder="1" applyAlignment="1">
      <alignment horizontal="left" wrapText="1"/>
    </xf>
    <xf numFmtId="177" fontId="51" fillId="0" borderId="69" xfId="128" applyNumberFormat="1" applyFont="1" applyBorder="1" applyAlignment="1">
      <alignment horizontal="left" vertical="top" indent="2" shrinkToFit="1"/>
    </xf>
    <xf numFmtId="0" fontId="96" fillId="0" borderId="70" xfId="128" applyBorder="1" applyAlignment="1">
      <alignment horizontal="left" wrapText="1"/>
    </xf>
    <xf numFmtId="0" fontId="109" fillId="0" borderId="71" xfId="128" applyFont="1" applyBorder="1" applyAlignment="1">
      <alignment horizontal="left" vertical="top" wrapText="1"/>
    </xf>
    <xf numFmtId="0" fontId="109" fillId="0" borderId="0" xfId="128" applyFont="1" applyAlignment="1">
      <alignment horizontal="left" vertical="top" wrapText="1"/>
    </xf>
    <xf numFmtId="0" fontId="96" fillId="0" borderId="0" xfId="128" applyAlignment="1">
      <alignment horizontal="left" wrapText="1"/>
    </xf>
    <xf numFmtId="0" fontId="96" fillId="0" borderId="72" xfId="128" applyBorder="1" applyAlignment="1">
      <alignment horizontal="left" wrapText="1"/>
    </xf>
    <xf numFmtId="0" fontId="109" fillId="0" borderId="60" xfId="128" applyFont="1" applyBorder="1" applyAlignment="1">
      <alignment horizontal="left" vertical="top" wrapText="1"/>
    </xf>
    <xf numFmtId="0" fontId="109" fillId="0" borderId="73" xfId="128" applyFont="1" applyBorder="1" applyAlignment="1">
      <alignment horizontal="left" vertical="top" wrapText="1"/>
    </xf>
    <xf numFmtId="0" fontId="96" fillId="0" borderId="73" xfId="128" applyBorder="1" applyAlignment="1">
      <alignment horizontal="left" wrapText="1"/>
    </xf>
    <xf numFmtId="0" fontId="96" fillId="0" borderId="74" xfId="128" applyBorder="1" applyAlignment="1">
      <alignment horizontal="left" wrapText="1"/>
    </xf>
    <xf numFmtId="0" fontId="109" fillId="0" borderId="75" xfId="128" applyFont="1" applyBorder="1" applyAlignment="1">
      <alignment horizontal="center" vertical="center" wrapText="1"/>
    </xf>
    <xf numFmtId="0" fontId="109" fillId="0" borderId="75" xfId="128" applyFont="1" applyBorder="1" applyAlignment="1">
      <alignment horizontal="left" vertical="center" wrapText="1"/>
    </xf>
    <xf numFmtId="0" fontId="109" fillId="0" borderId="75" xfId="128" applyFont="1" applyBorder="1" applyAlignment="1">
      <alignment horizontal="left" vertical="center" wrapText="1" indent="1"/>
    </xf>
    <xf numFmtId="0" fontId="109" fillId="0" borderId="76" xfId="128" applyFont="1" applyBorder="1" applyAlignment="1">
      <alignment horizontal="left" vertical="center" wrapText="1" indent="1"/>
    </xf>
    <xf numFmtId="0" fontId="111" fillId="47" borderId="76" xfId="128" applyFont="1" applyFill="1" applyBorder="1" applyAlignment="1">
      <alignment horizontal="left" vertical="center" wrapText="1" indent="1"/>
    </xf>
    <xf numFmtId="0" fontId="109" fillId="0" borderId="75" xfId="128" applyFont="1" applyBorder="1" applyAlignment="1">
      <alignment horizontal="center" vertical="top" wrapText="1"/>
    </xf>
    <xf numFmtId="0" fontId="109" fillId="0" borderId="75" xfId="128" applyFont="1" applyBorder="1" applyAlignment="1">
      <alignment horizontal="left" vertical="top" wrapText="1"/>
    </xf>
    <xf numFmtId="0" fontId="109" fillId="0" borderId="67" xfId="128" applyFont="1" applyBorder="1" applyAlignment="1">
      <alignment horizontal="left" vertical="top" wrapText="1"/>
    </xf>
    <xf numFmtId="12" fontId="112" fillId="0" borderId="75" xfId="128" applyNumberFormat="1" applyFont="1" applyBorder="1" applyAlignment="1">
      <alignment horizontal="center" vertical="center" wrapText="1"/>
    </xf>
    <xf numFmtId="12" fontId="112" fillId="51" borderId="75" xfId="128" applyNumberFormat="1" applyFont="1" applyFill="1" applyBorder="1" applyAlignment="1">
      <alignment horizontal="center" vertical="center" wrapText="1"/>
    </xf>
    <xf numFmtId="12" fontId="109" fillId="52" borderId="75" xfId="128" applyNumberFormat="1" applyFont="1" applyFill="1" applyBorder="1" applyAlignment="1">
      <alignment horizontal="left" vertical="top" wrapText="1" indent="3"/>
    </xf>
    <xf numFmtId="12" fontId="109" fillId="0" borderId="75" xfId="128" applyNumberFormat="1" applyFont="1" applyBorder="1" applyAlignment="1">
      <alignment horizontal="left" vertical="top" wrapText="1" indent="3"/>
    </xf>
    <xf numFmtId="12" fontId="51" fillId="52" borderId="75" xfId="128" applyNumberFormat="1" applyFont="1" applyFill="1" applyBorder="1" applyAlignment="1">
      <alignment horizontal="left" vertical="top" indent="3" shrinkToFit="1"/>
    </xf>
    <xf numFmtId="12" fontId="113" fillId="51" borderId="75" xfId="128" applyNumberFormat="1" applyFont="1" applyFill="1" applyBorder="1" applyAlignment="1">
      <alignment horizontal="center" vertical="center" wrapText="1"/>
    </xf>
    <xf numFmtId="12" fontId="51" fillId="0" borderId="75" xfId="128" applyNumberFormat="1" applyFont="1" applyBorder="1" applyAlignment="1">
      <alignment horizontal="left" vertical="top" indent="3" shrinkToFit="1"/>
    </xf>
    <xf numFmtId="1" fontId="51" fillId="0" borderId="75" xfId="128" applyNumberFormat="1" applyFont="1" applyBorder="1" applyAlignment="1">
      <alignment horizontal="left" vertical="top" indent="3" shrinkToFit="1"/>
    </xf>
    <xf numFmtId="12" fontId="114" fillId="0" borderId="75" xfId="128" applyNumberFormat="1" applyFont="1" applyBorder="1" applyAlignment="1">
      <alignment horizontal="center" vertical="center" shrinkToFit="1"/>
    </xf>
    <xf numFmtId="12" fontId="114" fillId="51" borderId="75" xfId="128" applyNumberFormat="1" applyFont="1" applyFill="1" applyBorder="1" applyAlignment="1">
      <alignment horizontal="center" vertical="center" shrinkToFit="1"/>
    </xf>
    <xf numFmtId="12" fontId="109" fillId="0" borderId="75" xfId="128" applyNumberFormat="1" applyFont="1" applyBorder="1" applyAlignment="1">
      <alignment horizontal="center" vertical="top" wrapText="1"/>
    </xf>
    <xf numFmtId="12" fontId="51" fillId="0" borderId="75" xfId="128" applyNumberFormat="1" applyFont="1" applyBorder="1" applyAlignment="1">
      <alignment horizontal="left" vertical="top" indent="2" shrinkToFit="1"/>
    </xf>
    <xf numFmtId="12" fontId="109" fillId="0" borderId="75" xfId="128" applyNumberFormat="1" applyFont="1" applyBorder="1" applyAlignment="1">
      <alignment horizontal="left" vertical="top" wrapText="1" indent="2"/>
    </xf>
    <xf numFmtId="0" fontId="109" fillId="0" borderId="75" xfId="128" applyFont="1" applyBorder="1" applyAlignment="1">
      <alignment horizontal="left" vertical="top" wrapText="1" indent="3"/>
    </xf>
    <xf numFmtId="0" fontId="96" fillId="0" borderId="75" xfId="128" applyBorder="1" applyAlignment="1">
      <alignment horizontal="left" wrapText="1"/>
    </xf>
    <xf numFmtId="0" fontId="116" fillId="51" borderId="65" xfId="128" applyFont="1" applyFill="1" applyBorder="1" applyAlignment="1">
      <alignment horizontal="center" vertical="center" wrapText="1"/>
    </xf>
    <xf numFmtId="0" fontId="116" fillId="51" borderId="66" xfId="128" applyFont="1" applyFill="1" applyBorder="1" applyAlignment="1">
      <alignment horizontal="center" vertical="center" wrapText="1"/>
    </xf>
    <xf numFmtId="0" fontId="116" fillId="51" borderId="67" xfId="128" applyFont="1" applyFill="1" applyBorder="1" applyAlignment="1">
      <alignment horizontal="center" vertical="center" wrapText="1"/>
    </xf>
    <xf numFmtId="12" fontId="96" fillId="0" borderId="0" xfId="128" applyNumberFormat="1" applyAlignment="1">
      <alignment horizontal="left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333376</xdr:colOff>
      <xdr:row>3</xdr:row>
      <xdr:rowOff>285750</xdr:rowOff>
    </xdr:from>
    <xdr:to>
      <xdr:col>16</xdr:col>
      <xdr:colOff>1555751</xdr:colOff>
      <xdr:row>7</xdr:row>
      <xdr:rowOff>346892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6B48C-AD07-486E-E572-5A4C72FC9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34126" y="1809750"/>
          <a:ext cx="3619500" cy="2902767"/>
        </a:xfrm>
        <a:prstGeom prst="rect">
          <a:avLst/>
        </a:prstGeom>
      </xdr:spPr>
    </xdr:pic>
    <xdr:clientData/>
  </xdr:twoCellAnchor>
  <xdr:twoCellAnchor editAs="oneCell">
    <xdr:from>
      <xdr:col>10</xdr:col>
      <xdr:colOff>968375</xdr:colOff>
      <xdr:row>62</xdr:row>
      <xdr:rowOff>2413000</xdr:rowOff>
    </xdr:from>
    <xdr:to>
      <xdr:col>16</xdr:col>
      <xdr:colOff>857250</xdr:colOff>
      <xdr:row>79</xdr:row>
      <xdr:rowOff>59570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02B645-7D71-4CC5-8BB2-94CCA916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2625" y="51387375"/>
          <a:ext cx="6032500" cy="4837945"/>
        </a:xfrm>
        <a:prstGeom prst="rect">
          <a:avLst/>
        </a:prstGeom>
      </xdr:spPr>
    </xdr:pic>
    <xdr:clientData/>
  </xdr:twoCellAnchor>
  <xdr:twoCellAnchor editAs="oneCell">
    <xdr:from>
      <xdr:col>11</xdr:col>
      <xdr:colOff>487841</xdr:colOff>
      <xdr:row>52</xdr:row>
      <xdr:rowOff>238125</xdr:rowOff>
    </xdr:from>
    <xdr:to>
      <xdr:col>14</xdr:col>
      <xdr:colOff>650565</xdr:colOff>
      <xdr:row>58</xdr:row>
      <xdr:rowOff>254000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DD8E8B-A15E-425C-9D1D-B48CD889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4466" y="41179750"/>
          <a:ext cx="3623474" cy="3778250"/>
        </a:xfrm>
        <a:prstGeom prst="rect">
          <a:avLst/>
        </a:prstGeom>
      </xdr:spPr>
    </xdr:pic>
    <xdr:clientData/>
  </xdr:twoCellAnchor>
  <xdr:twoCellAnchor editAs="oneCell">
    <xdr:from>
      <xdr:col>10</xdr:col>
      <xdr:colOff>938958</xdr:colOff>
      <xdr:row>59</xdr:row>
      <xdr:rowOff>301624</xdr:rowOff>
    </xdr:from>
    <xdr:to>
      <xdr:col>16</xdr:col>
      <xdr:colOff>790843</xdr:colOff>
      <xdr:row>62</xdr:row>
      <xdr:rowOff>1889125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5C7CBA-B3C0-411A-99AB-706A02390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93208" y="45418374"/>
          <a:ext cx="5995510" cy="5445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3508374</xdr:colOff>
      <xdr:row>24</xdr:row>
      <xdr:rowOff>476250</xdr:rowOff>
    </xdr:from>
    <xdr:to>
      <xdr:col>2</xdr:col>
      <xdr:colOff>2381253</xdr:colOff>
      <xdr:row>24</xdr:row>
      <xdr:rowOff>2677935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861096" y="33350903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380999</xdr:rowOff>
    </xdr:from>
    <xdr:to>
      <xdr:col>2</xdr:col>
      <xdr:colOff>2500312</xdr:colOff>
      <xdr:row>19</xdr:row>
      <xdr:rowOff>4524374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91249"/>
          <a:ext cx="3769116" cy="414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1653413</xdr:colOff>
      <xdr:row>29</xdr:row>
      <xdr:rowOff>15875</xdr:rowOff>
    </xdr:from>
    <xdr:to>
      <xdr:col>1</xdr:col>
      <xdr:colOff>3943832</xdr:colOff>
      <xdr:row>29</xdr:row>
      <xdr:rowOff>4111625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0663" y="41656000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2169598</xdr:colOff>
      <xdr:row>29</xdr:row>
      <xdr:rowOff>63500</xdr:rowOff>
    </xdr:from>
    <xdr:to>
      <xdr:col>2</xdr:col>
      <xdr:colOff>4349750</xdr:colOff>
      <xdr:row>29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96598" y="39798625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29</xdr:row>
      <xdr:rowOff>1968499</xdr:rowOff>
    </xdr:from>
    <xdr:to>
      <xdr:col>2</xdr:col>
      <xdr:colOff>3651250</xdr:colOff>
      <xdr:row>29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1703624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5127624</xdr:colOff>
      <xdr:row>31</xdr:row>
      <xdr:rowOff>15875</xdr:rowOff>
    </xdr:from>
    <xdr:to>
      <xdr:col>2</xdr:col>
      <xdr:colOff>949735</xdr:colOff>
      <xdr:row>31</xdr:row>
      <xdr:rowOff>1309854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34874" y="451961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33</xdr:row>
      <xdr:rowOff>95251</xdr:rowOff>
    </xdr:from>
    <xdr:to>
      <xdr:col>2</xdr:col>
      <xdr:colOff>1780717</xdr:colOff>
      <xdr:row>33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35</xdr:row>
      <xdr:rowOff>63500</xdr:rowOff>
    </xdr:from>
    <xdr:to>
      <xdr:col>2</xdr:col>
      <xdr:colOff>2112116</xdr:colOff>
      <xdr:row>35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37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43</xdr:row>
      <xdr:rowOff>47625</xdr:rowOff>
    </xdr:from>
    <xdr:to>
      <xdr:col>2</xdr:col>
      <xdr:colOff>1530292</xdr:colOff>
      <xdr:row>43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>
    <xdr:from>
      <xdr:col>1</xdr:col>
      <xdr:colOff>365125</xdr:colOff>
      <xdr:row>21</xdr:row>
      <xdr:rowOff>126999</xdr:rowOff>
    </xdr:from>
    <xdr:to>
      <xdr:col>1</xdr:col>
      <xdr:colOff>5588000</xdr:colOff>
      <xdr:row>22</xdr:row>
      <xdr:rowOff>841375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7572375" y="26987499"/>
          <a:ext cx="5222875" cy="5921376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2508250</xdr:colOff>
      <xdr:row>0</xdr:row>
      <xdr:rowOff>111126</xdr:rowOff>
    </xdr:from>
    <xdr:to>
      <xdr:col>2</xdr:col>
      <xdr:colOff>5041979</xdr:colOff>
      <xdr:row>3</xdr:row>
      <xdr:rowOff>333376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19B4E2-2C8B-4EC9-8863-ECD6DFDD0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35250" y="111126"/>
          <a:ext cx="2533729" cy="203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SINGLE/MEN/&#272;&#195;%20CHUY&#7874;N%20TN/H06-ST25M-SUNCREST%20TEE%20MEN'S%206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SINGLE/MEN/&#272;&#195;%20CHUY&#7874;N%20TN/H06-ST25M-SUNCREST%20TEE%20MEN'S%206.6.XLSX?D4FE92F7" TargetMode="External"/><Relationship Id="rId1" Type="http://schemas.openxmlformats.org/officeDocument/2006/relationships/externalLinkPath" Target="file:///\\D4FE92F7\H06-ST25M-SUNCREST%20TEE%20MEN'S%206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Sheet2"/>
      <sheetName val="L=4%,W=3%- KHÔNG DYE"/>
      <sheetName val="TS gốc- CÓ DYE "/>
      <sheetName val="UPC STICKER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view="pageBreakPreview" topLeftCell="A25" zoomScale="40" zoomScaleNormal="10" zoomScaleSheetLayoutView="40" zoomScalePageLayoutView="25" workbookViewId="0">
      <selection activeCell="M27" sqref="M27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3" t="s">
        <v>73</v>
      </c>
      <c r="O1" s="373" t="s">
        <v>73</v>
      </c>
      <c r="P1" s="374" t="s">
        <v>74</v>
      </c>
      <c r="Q1" s="374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3" t="s">
        <v>75</v>
      </c>
      <c r="O2" s="373" t="s">
        <v>75</v>
      </c>
      <c r="P2" s="375" t="s">
        <v>76</v>
      </c>
      <c r="Q2" s="375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73" t="s">
        <v>77</v>
      </c>
      <c r="O3" s="373" t="s">
        <v>77</v>
      </c>
      <c r="P3" s="376" t="s">
        <v>79</v>
      </c>
      <c r="Q3" s="374"/>
    </row>
    <row r="4" spans="1:17" s="2" customFormat="1" ht="44.5" customHeight="1" thickBot="1">
      <c r="B4" s="3" t="s">
        <v>265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78" t="s">
        <v>313</v>
      </c>
      <c r="H5" s="379"/>
      <c r="I5" s="379"/>
      <c r="J5" s="379"/>
      <c r="K5" s="379"/>
      <c r="L5" s="379"/>
      <c r="M5" s="380"/>
    </row>
    <row r="6" spans="1:17" s="7" customFormat="1" ht="61.5" customHeight="1">
      <c r="B6" s="8" t="s">
        <v>43</v>
      </c>
      <c r="C6" s="8"/>
      <c r="D6" s="9" t="s">
        <v>262</v>
      </c>
      <c r="E6" s="11"/>
      <c r="F6" s="8"/>
      <c r="G6" s="381"/>
      <c r="H6" s="382"/>
      <c r="I6" s="382"/>
      <c r="J6" s="382"/>
      <c r="K6" s="382"/>
      <c r="L6" s="382"/>
      <c r="M6" s="383"/>
      <c r="N6" s="10"/>
      <c r="O6" s="10"/>
      <c r="P6" s="10"/>
      <c r="Q6" s="10"/>
    </row>
    <row r="7" spans="1:17" s="7" customFormat="1" ht="55.5" customHeight="1">
      <c r="B7" s="8" t="s">
        <v>44</v>
      </c>
      <c r="C7" s="8"/>
      <c r="D7" s="9" t="s">
        <v>311</v>
      </c>
      <c r="E7" s="9"/>
      <c r="F7" s="8"/>
      <c r="G7" s="381"/>
      <c r="H7" s="382"/>
      <c r="I7" s="382"/>
      <c r="J7" s="382"/>
      <c r="K7" s="382"/>
      <c r="L7" s="382"/>
      <c r="M7" s="383"/>
      <c r="N7" s="10"/>
      <c r="O7" s="10"/>
      <c r="P7" s="10"/>
      <c r="Q7" s="10"/>
    </row>
    <row r="8" spans="1:17" s="7" customFormat="1" ht="48" customHeight="1" thickBot="1">
      <c r="B8" s="8" t="s">
        <v>45</v>
      </c>
      <c r="C8" s="8"/>
      <c r="D8" s="377" t="s">
        <v>312</v>
      </c>
      <c r="E8" s="377"/>
      <c r="F8" s="377"/>
      <c r="G8" s="384"/>
      <c r="H8" s="385"/>
      <c r="I8" s="385"/>
      <c r="J8" s="385"/>
      <c r="K8" s="385"/>
      <c r="L8" s="385"/>
      <c r="M8" s="386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266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267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89">
        <v>45243</v>
      </c>
      <c r="E11" s="390"/>
      <c r="F11" s="390"/>
      <c r="G11" s="22"/>
      <c r="H11" s="23"/>
      <c r="I11" s="20"/>
      <c r="J11" s="204" t="s">
        <v>4</v>
      </c>
      <c r="K11" s="20"/>
      <c r="L11" s="205"/>
      <c r="M11" s="387" t="s">
        <v>217</v>
      </c>
      <c r="N11" s="387"/>
      <c r="O11" s="387"/>
      <c r="P11" s="387"/>
      <c r="Q11" s="387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91"/>
      <c r="C13" s="391"/>
      <c r="D13" s="391"/>
      <c r="E13" s="391"/>
      <c r="F13" s="391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218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80"/>
      <c r="Q17" s="281" t="s">
        <v>11</v>
      </c>
    </row>
    <row r="18" spans="1:17" s="219" customFormat="1" ht="109" customHeight="1">
      <c r="B18" s="220" t="s">
        <v>12</v>
      </c>
      <c r="C18" s="270"/>
      <c r="D18" s="276" t="s">
        <v>314</v>
      </c>
      <c r="E18" s="221"/>
      <c r="F18" s="222"/>
      <c r="G18" s="222"/>
      <c r="H18" s="222">
        <v>34</v>
      </c>
      <c r="I18" s="222">
        <v>1</v>
      </c>
      <c r="J18" s="222"/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09" customHeight="1">
      <c r="B19" s="220" t="s">
        <v>63</v>
      </c>
      <c r="C19" s="270"/>
      <c r="D19" s="277" t="str">
        <f>+D18</f>
        <v>ABBEY STONE</v>
      </c>
      <c r="E19" s="221"/>
      <c r="F19" s="222"/>
      <c r="G19" s="222"/>
      <c r="H19" s="222">
        <v>4</v>
      </c>
      <c r="I19" s="222">
        <v>1</v>
      </c>
      <c r="J19" s="222"/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9" customHeight="1">
      <c r="B20" s="225" t="s">
        <v>13</v>
      </c>
      <c r="C20" s="271"/>
      <c r="D20" s="278" t="str">
        <f>+D19</f>
        <v>ABBEY STONE</v>
      </c>
      <c r="E20" s="226"/>
      <c r="F20" s="227"/>
      <c r="G20" s="227"/>
      <c r="H20" s="227">
        <f t="shared" ref="H20:I20" si="0">SUM(H18:H19)</f>
        <v>38</v>
      </c>
      <c r="I20" s="227">
        <f t="shared" si="0"/>
        <v>2</v>
      </c>
      <c r="J20" s="227"/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38</v>
      </c>
      <c r="I22" s="238">
        <f t="shared" si="1"/>
        <v>2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388" t="s">
        <v>185</v>
      </c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</row>
    <row r="24" spans="1:17" s="1" customFormat="1" ht="55" customHeight="1">
      <c r="B24" s="285" t="s">
        <v>14</v>
      </c>
      <c r="C24" s="32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</row>
    <row r="25" spans="1:17" s="33" customFormat="1" ht="120">
      <c r="A25" s="372" t="s">
        <v>15</v>
      </c>
      <c r="B25" s="372"/>
      <c r="C25" s="372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71" t="s">
        <v>51</v>
      </c>
      <c r="O25" s="371"/>
      <c r="P25" s="371"/>
      <c r="Q25" s="371"/>
    </row>
    <row r="26" spans="1:17" s="43" customFormat="1" ht="60.5" customHeight="1">
      <c r="A26" s="392" t="str">
        <f>$D$18</f>
        <v>ABBEY STONE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</row>
    <row r="27" spans="1:17" s="2" customFormat="1" ht="168.5" customHeight="1">
      <c r="A27" s="262">
        <v>1</v>
      </c>
      <c r="B27" s="393" t="s">
        <v>309</v>
      </c>
      <c r="C27" s="393"/>
      <c r="D27" s="263" t="s">
        <v>219</v>
      </c>
      <c r="E27" s="263" t="s">
        <v>315</v>
      </c>
      <c r="F27" s="262" t="s">
        <v>10</v>
      </c>
      <c r="G27" s="264">
        <f>$Q$20</f>
        <v>40</v>
      </c>
      <c r="H27" s="265">
        <v>0.8</v>
      </c>
      <c r="I27" s="266">
        <f>H27*G27</f>
        <v>32</v>
      </c>
      <c r="J27" s="267">
        <f>(I27*3%+(I27/50)*0.5)</f>
        <v>1.28</v>
      </c>
      <c r="K27" s="267">
        <v>2</v>
      </c>
      <c r="L27" s="267">
        <v>0</v>
      </c>
      <c r="M27" s="268">
        <f>ROUNDUP(SUM(I27:L27),0)</f>
        <v>36</v>
      </c>
      <c r="N27" s="394" t="s">
        <v>316</v>
      </c>
      <c r="O27" s="395"/>
      <c r="P27" s="395"/>
      <c r="Q27" s="396"/>
    </row>
    <row r="28" spans="1:17" s="2" customFormat="1" ht="168.5" customHeight="1">
      <c r="A28" s="262">
        <v>2</v>
      </c>
      <c r="B28" s="393" t="s">
        <v>310</v>
      </c>
      <c r="C28" s="393"/>
      <c r="D28" s="263" t="s">
        <v>214</v>
      </c>
      <c r="E28" s="263" t="s">
        <v>315</v>
      </c>
      <c r="F28" s="262" t="s">
        <v>10</v>
      </c>
      <c r="G28" s="264">
        <f>$Q$20</f>
        <v>40</v>
      </c>
      <c r="H28" s="265">
        <v>0.02</v>
      </c>
      <c r="I28" s="266">
        <f>H28*G28</f>
        <v>0.8</v>
      </c>
      <c r="J28" s="267">
        <f>(I28*0%+(I28/50)*0.5)</f>
        <v>8.0000000000000002E-3</v>
      </c>
      <c r="K28" s="267">
        <v>0</v>
      </c>
      <c r="L28" s="267">
        <v>0</v>
      </c>
      <c r="M28" s="268">
        <f>ROUNDUP(SUM(I28:L28),0)</f>
        <v>1</v>
      </c>
      <c r="N28" s="394" t="s">
        <v>317</v>
      </c>
      <c r="O28" s="395"/>
      <c r="P28" s="395"/>
      <c r="Q28" s="396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31" t="s">
        <v>22</v>
      </c>
      <c r="B30" s="332"/>
      <c r="C30" s="332"/>
      <c r="D30" s="332"/>
      <c r="E30" s="333"/>
      <c r="F30" s="272" t="s">
        <v>47</v>
      </c>
      <c r="G30" s="272" t="s">
        <v>23</v>
      </c>
      <c r="H30" s="334" t="s">
        <v>42</v>
      </c>
      <c r="I30" s="335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36" t="s">
        <v>28</v>
      </c>
      <c r="Q30" s="337"/>
    </row>
    <row r="31" spans="1:17" s="12" customFormat="1" ht="75" customHeight="1">
      <c r="A31" s="210">
        <v>1</v>
      </c>
      <c r="B31" s="339" t="s">
        <v>212</v>
      </c>
      <c r="C31" s="339"/>
      <c r="D31" s="339"/>
      <c r="E31" s="339"/>
      <c r="F31" s="201" t="s">
        <v>315</v>
      </c>
      <c r="G31" s="283" t="s">
        <v>319</v>
      </c>
      <c r="H31" s="330" t="str">
        <f>H32</f>
        <v>ABBEY STONE</v>
      </c>
      <c r="I31" s="330" t="e">
        <f>#REF!</f>
        <v>#REF!</v>
      </c>
      <c r="J31" s="206" t="s">
        <v>29</v>
      </c>
      <c r="K31" s="206">
        <f t="shared" ref="K31:K37" si="2">$Q$20</f>
        <v>40</v>
      </c>
      <c r="L31" s="282">
        <f>135/5000</f>
        <v>2.7E-2</v>
      </c>
      <c r="M31" s="211">
        <f>ROUNDUP(K31*L31,0)</f>
        <v>2</v>
      </c>
      <c r="N31" s="211"/>
      <c r="O31" s="207">
        <v>1</v>
      </c>
      <c r="P31" s="398" t="s">
        <v>283</v>
      </c>
      <c r="Q31" s="399"/>
    </row>
    <row r="32" spans="1:17" s="12" customFormat="1" ht="61" customHeight="1">
      <c r="A32" s="210">
        <v>2</v>
      </c>
      <c r="B32" s="339" t="s">
        <v>318</v>
      </c>
      <c r="C32" s="339"/>
      <c r="D32" s="339"/>
      <c r="E32" s="339"/>
      <c r="F32" s="201" t="str">
        <f>$D$18</f>
        <v>ABBEY STONE</v>
      </c>
      <c r="G32" s="283"/>
      <c r="H32" s="330" t="str">
        <f>F32</f>
        <v>ABBEY STONE</v>
      </c>
      <c r="I32" s="330" t="e">
        <f>#REF!</f>
        <v>#REF!</v>
      </c>
      <c r="J32" s="206" t="s">
        <v>29</v>
      </c>
      <c r="K32" s="206">
        <f t="shared" si="2"/>
        <v>40</v>
      </c>
      <c r="L32" s="282">
        <v>0.01</v>
      </c>
      <c r="M32" s="211">
        <f>ROUNDUP(K32*L32,0)</f>
        <v>1</v>
      </c>
      <c r="N32" s="211"/>
      <c r="O32" s="207">
        <v>1</v>
      </c>
      <c r="P32" s="340" t="s">
        <v>320</v>
      </c>
      <c r="Q32" s="341"/>
    </row>
    <row r="33" spans="1:17" s="43" customFormat="1" ht="113" customHeight="1">
      <c r="A33" s="210">
        <v>2</v>
      </c>
      <c r="B33" s="338" t="s">
        <v>220</v>
      </c>
      <c r="C33" s="339"/>
      <c r="D33" s="339"/>
      <c r="E33" s="339"/>
      <c r="F33" s="201" t="s">
        <v>89</v>
      </c>
      <c r="G33" s="275" t="s">
        <v>89</v>
      </c>
      <c r="H33" s="330" t="str">
        <f t="shared" ref="H33:H37" si="3">$D$20</f>
        <v>ABBEY STONE</v>
      </c>
      <c r="I33" s="330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40" t="s">
        <v>268</v>
      </c>
      <c r="Q33" s="341"/>
    </row>
    <row r="34" spans="1:17" s="43" customFormat="1" ht="101.5" customHeight="1">
      <c r="A34" s="210">
        <v>3</v>
      </c>
      <c r="B34" s="338" t="s">
        <v>221</v>
      </c>
      <c r="C34" s="339"/>
      <c r="D34" s="339"/>
      <c r="E34" s="339"/>
      <c r="F34" s="201" t="s">
        <v>89</v>
      </c>
      <c r="G34" s="275" t="s">
        <v>89</v>
      </c>
      <c r="H34" s="330" t="str">
        <f t="shared" si="3"/>
        <v>ABBEY STONE</v>
      </c>
      <c r="I34" s="330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40" t="s">
        <v>269</v>
      </c>
      <c r="Q34" s="341"/>
    </row>
    <row r="35" spans="1:17" s="43" customFormat="1" ht="93" customHeight="1">
      <c r="A35" s="210">
        <v>4</v>
      </c>
      <c r="B35" s="338" t="s">
        <v>222</v>
      </c>
      <c r="C35" s="339"/>
      <c r="D35" s="339"/>
      <c r="E35" s="339"/>
      <c r="F35" s="201" t="s">
        <v>89</v>
      </c>
      <c r="G35" s="275" t="s">
        <v>89</v>
      </c>
      <c r="H35" s="330" t="str">
        <f t="shared" si="3"/>
        <v>ABBEY STONE</v>
      </c>
      <c r="I35" s="330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40" t="s">
        <v>270</v>
      </c>
      <c r="Q35" s="341"/>
    </row>
    <row r="36" spans="1:17" s="43" customFormat="1" ht="96.5" customHeight="1">
      <c r="A36" s="210">
        <v>5</v>
      </c>
      <c r="B36" s="338" t="s">
        <v>264</v>
      </c>
      <c r="C36" s="339"/>
      <c r="D36" s="339"/>
      <c r="E36" s="339"/>
      <c r="F36" s="201" t="s">
        <v>89</v>
      </c>
      <c r="G36" s="275" t="s">
        <v>89</v>
      </c>
      <c r="H36" s="330" t="str">
        <f t="shared" si="3"/>
        <v>ABBEY STONE</v>
      </c>
      <c r="I36" s="330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40" t="s">
        <v>271</v>
      </c>
      <c r="Q36" s="341"/>
    </row>
    <row r="37" spans="1:17" s="43" customFormat="1" ht="76.5" customHeight="1">
      <c r="A37" s="210">
        <v>6</v>
      </c>
      <c r="B37" s="338" t="s">
        <v>328</v>
      </c>
      <c r="C37" s="339"/>
      <c r="D37" s="339"/>
      <c r="E37" s="339"/>
      <c r="F37" s="201" t="s">
        <v>92</v>
      </c>
      <c r="G37" s="301" t="str">
        <f>F37</f>
        <v>CLEAR</v>
      </c>
      <c r="H37" s="330" t="str">
        <f t="shared" si="3"/>
        <v>ABBEY STONE</v>
      </c>
      <c r="I37" s="330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40"/>
      <c r="Q37" s="341"/>
    </row>
    <row r="38" spans="1:17" s="43" customFormat="1" ht="25.5" customHeight="1">
      <c r="A38" s="397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</row>
    <row r="39" spans="1:17" s="34" customFormat="1" ht="39" customHeight="1">
      <c r="B39" s="80" t="s">
        <v>65</v>
      </c>
      <c r="C39" s="35"/>
      <c r="D39" s="35"/>
      <c r="E39" s="35"/>
      <c r="G39" s="36"/>
      <c r="Q39" s="37"/>
    </row>
    <row r="40" spans="1:17" s="51" customFormat="1" ht="97" customHeight="1">
      <c r="A40" s="372" t="s">
        <v>22</v>
      </c>
      <c r="B40" s="372"/>
      <c r="C40" s="372"/>
      <c r="D40" s="372"/>
      <c r="E40" s="372"/>
      <c r="F40" s="208" t="s">
        <v>47</v>
      </c>
      <c r="G40" s="208" t="s">
        <v>23</v>
      </c>
      <c r="H40" s="371" t="s">
        <v>42</v>
      </c>
      <c r="I40" s="371"/>
      <c r="J40" s="209" t="s">
        <v>18</v>
      </c>
      <c r="K40" s="208" t="s">
        <v>48</v>
      </c>
      <c r="L40" s="208" t="s">
        <v>24</v>
      </c>
      <c r="M40" s="208" t="s">
        <v>25</v>
      </c>
      <c r="N40" s="208" t="s">
        <v>26</v>
      </c>
      <c r="O40" s="208" t="s">
        <v>27</v>
      </c>
      <c r="P40" s="371" t="s">
        <v>28</v>
      </c>
      <c r="Q40" s="371"/>
    </row>
    <row r="41" spans="1:17" s="258" customFormat="1" ht="95.5" customHeight="1">
      <c r="A41" s="256">
        <v>1</v>
      </c>
      <c r="B41" s="405" t="s">
        <v>272</v>
      </c>
      <c r="C41" s="406"/>
      <c r="D41" s="406"/>
      <c r="E41" s="407"/>
      <c r="F41" s="289" t="s">
        <v>89</v>
      </c>
      <c r="G41" s="257" t="s">
        <v>89</v>
      </c>
      <c r="H41" s="330" t="str">
        <f t="shared" ref="H41:H51" si="14">$D$20</f>
        <v>ABBEY STONE</v>
      </c>
      <c r="I41" s="330" t="e">
        <f>#REF!</f>
        <v>#REF!</v>
      </c>
      <c r="J41" s="206" t="s">
        <v>30</v>
      </c>
      <c r="K41" s="206">
        <f>$Q$20</f>
        <v>40</v>
      </c>
      <c r="L41" s="212">
        <v>1</v>
      </c>
      <c r="M41" s="206">
        <f>L41*K41</f>
        <v>40</v>
      </c>
      <c r="N41" s="211"/>
      <c r="O41" s="207">
        <v>40</v>
      </c>
      <c r="P41" s="340" t="s">
        <v>282</v>
      </c>
      <c r="Q41" s="341"/>
    </row>
    <row r="42" spans="1:17" s="258" customFormat="1" ht="55" customHeight="1">
      <c r="A42" s="256">
        <v>2</v>
      </c>
      <c r="B42" s="405" t="s">
        <v>273</v>
      </c>
      <c r="C42" s="406"/>
      <c r="D42" s="406"/>
      <c r="E42" s="407"/>
      <c r="F42" s="289" t="s">
        <v>39</v>
      </c>
      <c r="G42" s="289" t="s">
        <v>39</v>
      </c>
      <c r="H42" s="330" t="str">
        <f t="shared" si="14"/>
        <v>ABBEY STONE</v>
      </c>
      <c r="I42" s="330" t="e">
        <f>#REF!</f>
        <v>#REF!</v>
      </c>
      <c r="J42" s="206" t="s">
        <v>30</v>
      </c>
      <c r="K42" s="206">
        <f t="shared" ref="K42" si="15">$Q$20</f>
        <v>40</v>
      </c>
      <c r="L42" s="212">
        <v>1</v>
      </c>
      <c r="M42" s="206">
        <f t="shared" ref="M42" si="16">L42*K42</f>
        <v>40</v>
      </c>
      <c r="N42" s="211"/>
      <c r="O42" s="207">
        <f t="shared" ref="O42" si="17">N42+M42</f>
        <v>40</v>
      </c>
      <c r="P42" s="398" t="s">
        <v>283</v>
      </c>
      <c r="Q42" s="398"/>
    </row>
    <row r="43" spans="1:17" s="258" customFormat="1" ht="94.5" customHeight="1">
      <c r="A43" s="256">
        <v>3</v>
      </c>
      <c r="B43" s="405" t="s">
        <v>274</v>
      </c>
      <c r="C43" s="406"/>
      <c r="D43" s="406"/>
      <c r="E43" s="407"/>
      <c r="F43" s="289" t="s">
        <v>89</v>
      </c>
      <c r="G43" s="289" t="s">
        <v>89</v>
      </c>
      <c r="H43" s="330" t="str">
        <f t="shared" si="14"/>
        <v>ABBEY STONE</v>
      </c>
      <c r="I43" s="330" t="e">
        <f>#REF!</f>
        <v>#REF!</v>
      </c>
      <c r="J43" s="206" t="s">
        <v>30</v>
      </c>
      <c r="K43" s="206">
        <f t="shared" ref="K43:K44" si="18">$Q$20</f>
        <v>40</v>
      </c>
      <c r="L43" s="212">
        <v>1</v>
      </c>
      <c r="M43" s="206">
        <f t="shared" ref="M43" si="19">L43*K43</f>
        <v>40</v>
      </c>
      <c r="N43" s="211"/>
      <c r="O43" s="207">
        <f t="shared" ref="O43" si="20">N43+M43</f>
        <v>40</v>
      </c>
      <c r="P43" s="398" t="s">
        <v>284</v>
      </c>
      <c r="Q43" s="399"/>
    </row>
    <row r="44" spans="1:17" s="258" customFormat="1" ht="103" customHeight="1">
      <c r="A44" s="256">
        <v>4</v>
      </c>
      <c r="B44" s="405" t="s">
        <v>275</v>
      </c>
      <c r="C44" s="406"/>
      <c r="D44" s="406"/>
      <c r="E44" s="407"/>
      <c r="F44" s="289" t="s">
        <v>89</v>
      </c>
      <c r="G44" s="289" t="s">
        <v>89</v>
      </c>
      <c r="H44" s="330" t="str">
        <f t="shared" si="14"/>
        <v>ABBEY STONE</v>
      </c>
      <c r="I44" s="330" t="e">
        <f>#REF!</f>
        <v>#REF!</v>
      </c>
      <c r="J44" s="206" t="s">
        <v>30</v>
      </c>
      <c r="K44" s="206">
        <f t="shared" si="18"/>
        <v>40</v>
      </c>
      <c r="L44" s="212">
        <v>1</v>
      </c>
      <c r="M44" s="206">
        <f t="shared" ref="M44" si="21">L44*K44</f>
        <v>40</v>
      </c>
      <c r="N44" s="211"/>
      <c r="O44" s="207">
        <f t="shared" ref="O44" si="22">N44+M44</f>
        <v>40</v>
      </c>
      <c r="P44" s="398" t="s">
        <v>284</v>
      </c>
      <c r="Q44" s="399"/>
    </row>
    <row r="45" spans="1:17" s="12" customFormat="1" ht="98" customHeight="1">
      <c r="A45" s="256">
        <v>5</v>
      </c>
      <c r="B45" s="405" t="s">
        <v>276</v>
      </c>
      <c r="C45" s="406"/>
      <c r="D45" s="406"/>
      <c r="E45" s="407"/>
      <c r="F45" s="289" t="s">
        <v>89</v>
      </c>
      <c r="G45" s="289" t="s">
        <v>89</v>
      </c>
      <c r="H45" s="330" t="str">
        <f t="shared" si="14"/>
        <v>ABBEY STONE</v>
      </c>
      <c r="I45" s="330" t="e">
        <f>#REF!</f>
        <v>#REF!</v>
      </c>
      <c r="J45" s="206" t="s">
        <v>30</v>
      </c>
      <c r="K45" s="206">
        <f t="shared" ref="K45" si="23">$Q$20</f>
        <v>40</v>
      </c>
      <c r="L45" s="212">
        <f>1/50</f>
        <v>0.02</v>
      </c>
      <c r="M45" s="206">
        <f t="shared" ref="M45" si="24">L45*K45</f>
        <v>0.8</v>
      </c>
      <c r="N45" s="211"/>
      <c r="O45" s="207">
        <f>N45+M45</f>
        <v>0.8</v>
      </c>
      <c r="P45" s="340" t="s">
        <v>285</v>
      </c>
      <c r="Q45" s="341"/>
    </row>
    <row r="46" spans="1:17" s="12" customFormat="1" ht="54" customHeight="1">
      <c r="A46" s="256">
        <v>6</v>
      </c>
      <c r="B46" s="405" t="s">
        <v>277</v>
      </c>
      <c r="C46" s="406"/>
      <c r="D46" s="406"/>
      <c r="E46" s="407"/>
      <c r="F46" s="289" t="s">
        <v>92</v>
      </c>
      <c r="G46" s="289" t="s">
        <v>92</v>
      </c>
      <c r="H46" s="330" t="str">
        <f t="shared" si="14"/>
        <v>ABBEY STONE</v>
      </c>
      <c r="I46" s="330" t="e">
        <f>#REF!</f>
        <v>#REF!</v>
      </c>
      <c r="J46" s="206" t="s">
        <v>30</v>
      </c>
      <c r="K46" s="206">
        <f t="shared" ref="K46" si="25">$Q$20</f>
        <v>40</v>
      </c>
      <c r="L46" s="212">
        <v>1</v>
      </c>
      <c r="M46" s="206">
        <f t="shared" ref="M46" si="26">L46*K46</f>
        <v>40</v>
      </c>
      <c r="N46" s="211"/>
      <c r="O46" s="207">
        <f t="shared" ref="O46" si="27">N46+M46</f>
        <v>40</v>
      </c>
      <c r="P46" s="340" t="s">
        <v>286</v>
      </c>
      <c r="Q46" s="341"/>
    </row>
    <row r="47" spans="1:17" s="12" customFormat="1" ht="48" customHeight="1">
      <c r="A47" s="256">
        <v>7</v>
      </c>
      <c r="B47" s="405" t="s">
        <v>278</v>
      </c>
      <c r="C47" s="406"/>
      <c r="D47" s="406"/>
      <c r="E47" s="407"/>
      <c r="F47" s="289" t="s">
        <v>92</v>
      </c>
      <c r="G47" s="289" t="s">
        <v>92</v>
      </c>
      <c r="H47" s="330" t="str">
        <f t="shared" si="14"/>
        <v>ABBEY STONE</v>
      </c>
      <c r="I47" s="330" t="e">
        <f>#REF!</f>
        <v>#REF!</v>
      </c>
      <c r="J47" s="206" t="s">
        <v>30</v>
      </c>
      <c r="K47" s="206">
        <f t="shared" ref="K47" si="28">$Q$20</f>
        <v>40</v>
      </c>
      <c r="L47" s="212">
        <f>1/50</f>
        <v>0.02</v>
      </c>
      <c r="M47" s="206">
        <f t="shared" ref="M47" si="29">L47*K47</f>
        <v>0.8</v>
      </c>
      <c r="N47" s="211"/>
      <c r="O47" s="207">
        <f t="shared" ref="O47" si="30">N47+M47</f>
        <v>0.8</v>
      </c>
      <c r="P47" s="398"/>
      <c r="Q47" s="398"/>
    </row>
    <row r="48" spans="1:17" s="12" customFormat="1" ht="50.5" customHeight="1">
      <c r="A48" s="256">
        <v>8</v>
      </c>
      <c r="B48" s="286" t="s">
        <v>279</v>
      </c>
      <c r="C48" s="287"/>
      <c r="D48" s="287"/>
      <c r="E48" s="288"/>
      <c r="F48" s="289" t="s">
        <v>55</v>
      </c>
      <c r="G48" s="289" t="s">
        <v>55</v>
      </c>
      <c r="H48" s="330" t="str">
        <f t="shared" si="14"/>
        <v>ABBEY STONE</v>
      </c>
      <c r="I48" s="330" t="e">
        <f>#REF!</f>
        <v>#REF!</v>
      </c>
      <c r="J48" s="206" t="s">
        <v>30</v>
      </c>
      <c r="K48" s="206">
        <f t="shared" ref="K48" si="31">$Q$20</f>
        <v>40</v>
      </c>
      <c r="L48" s="212">
        <f>2/50</f>
        <v>0.04</v>
      </c>
      <c r="M48" s="206">
        <f>L48*K48</f>
        <v>1.6</v>
      </c>
      <c r="N48" s="211"/>
      <c r="O48" s="207">
        <f t="shared" ref="O48" si="32">N48+M48</f>
        <v>1.6</v>
      </c>
      <c r="P48" s="398"/>
      <c r="Q48" s="398"/>
    </row>
    <row r="49" spans="1:17" s="12" customFormat="1" ht="53.5" customHeight="1">
      <c r="A49" s="256">
        <v>9</v>
      </c>
      <c r="B49" s="286" t="s">
        <v>280</v>
      </c>
      <c r="C49" s="287"/>
      <c r="D49" s="287"/>
      <c r="E49" s="288"/>
      <c r="F49" s="289" t="s">
        <v>55</v>
      </c>
      <c r="G49" s="289" t="s">
        <v>55</v>
      </c>
      <c r="H49" s="330" t="str">
        <f t="shared" si="14"/>
        <v>ABBEY STONE</v>
      </c>
      <c r="I49" s="330" t="e">
        <f>#REF!</f>
        <v>#REF!</v>
      </c>
      <c r="J49" s="206" t="s">
        <v>30</v>
      </c>
      <c r="K49" s="206">
        <f t="shared" ref="K49:K51" si="33">$Q$20</f>
        <v>40</v>
      </c>
      <c r="L49" s="212">
        <f>2/40</f>
        <v>0.05</v>
      </c>
      <c r="M49" s="206">
        <f t="shared" ref="M49:M50" si="34">L49*K49</f>
        <v>2</v>
      </c>
      <c r="N49" s="206"/>
      <c r="O49" s="207">
        <v>26</v>
      </c>
      <c r="P49" s="398"/>
      <c r="Q49" s="398"/>
    </row>
    <row r="50" spans="1:17" s="12" customFormat="1" ht="48" customHeight="1">
      <c r="A50" s="256">
        <v>9</v>
      </c>
      <c r="B50" s="286" t="s">
        <v>281</v>
      </c>
      <c r="C50" s="287"/>
      <c r="D50" s="287"/>
      <c r="E50" s="288"/>
      <c r="F50" s="289" t="s">
        <v>55</v>
      </c>
      <c r="G50" s="289" t="s">
        <v>55</v>
      </c>
      <c r="H50" s="330" t="str">
        <f t="shared" si="14"/>
        <v>ABBEY STONE</v>
      </c>
      <c r="I50" s="330" t="e">
        <f>#REF!</f>
        <v>#REF!</v>
      </c>
      <c r="J50" s="206" t="s">
        <v>30</v>
      </c>
      <c r="K50" s="206">
        <f t="shared" si="33"/>
        <v>40</v>
      </c>
      <c r="L50" s="212">
        <f>2/40</f>
        <v>0.05</v>
      </c>
      <c r="M50" s="206">
        <f t="shared" si="34"/>
        <v>2</v>
      </c>
      <c r="N50" s="206"/>
      <c r="O50" s="207">
        <v>26</v>
      </c>
      <c r="P50" s="398"/>
      <c r="Q50" s="398"/>
    </row>
    <row r="51" spans="1:17" s="12" customFormat="1" ht="48.5" customHeight="1">
      <c r="A51" s="256">
        <v>9</v>
      </c>
      <c r="B51" s="286" t="s">
        <v>204</v>
      </c>
      <c r="C51" s="287"/>
      <c r="D51" s="287"/>
      <c r="E51" s="288"/>
      <c r="F51" s="289" t="s">
        <v>55</v>
      </c>
      <c r="G51" s="289" t="s">
        <v>55</v>
      </c>
      <c r="H51" s="330" t="str">
        <f t="shared" si="14"/>
        <v>ABBEY STONE</v>
      </c>
      <c r="I51" s="330" t="e">
        <f>#REF!</f>
        <v>#REF!</v>
      </c>
      <c r="J51" s="206" t="s">
        <v>30</v>
      </c>
      <c r="K51" s="206">
        <f t="shared" si="33"/>
        <v>40</v>
      </c>
      <c r="L51" s="212">
        <f>2/40</f>
        <v>0.05</v>
      </c>
      <c r="M51" s="206">
        <f t="shared" ref="M51" si="35">L51*K51</f>
        <v>2</v>
      </c>
      <c r="N51" s="206"/>
      <c r="O51" s="207">
        <v>26</v>
      </c>
      <c r="P51" s="398"/>
      <c r="Q51" s="398"/>
    </row>
    <row r="52" spans="1:17" s="12" customFormat="1" ht="16" customHeight="1">
      <c r="A52" s="88"/>
      <c r="B52" s="8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7" s="12" customFormat="1" ht="33" customHeight="1">
      <c r="B53" s="284" t="s">
        <v>66</v>
      </c>
      <c r="C53" s="76"/>
      <c r="D53" s="77"/>
      <c r="E53" s="77"/>
      <c r="F53" s="77"/>
      <c r="G53" s="78"/>
      <c r="H53" s="77"/>
      <c r="I53" s="77"/>
      <c r="J53" s="419" t="s">
        <v>31</v>
      </c>
      <c r="K53" s="419"/>
      <c r="L53" s="419"/>
      <c r="M53" s="419"/>
      <c r="N53" s="419"/>
      <c r="O53" s="42"/>
      <c r="P53" s="42"/>
      <c r="Q53" s="43"/>
    </row>
    <row r="54" spans="1:17" s="88" customFormat="1" ht="35.5" customHeight="1">
      <c r="A54" s="88">
        <v>1</v>
      </c>
      <c r="B54" s="255" t="s">
        <v>213</v>
      </c>
      <c r="C54" s="3" t="s">
        <v>322</v>
      </c>
      <c r="D54" s="12"/>
      <c r="E54" s="12"/>
      <c r="F54" s="12"/>
      <c r="G54" s="44"/>
      <c r="H54" s="44"/>
      <c r="I54" s="44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34.5" customHeight="1">
      <c r="A55" s="88"/>
      <c r="B55" s="411" t="s">
        <v>49</v>
      </c>
      <c r="C55" s="412"/>
      <c r="D55" s="412"/>
      <c r="E55" s="412"/>
      <c r="F55" s="412"/>
      <c r="G55" s="412"/>
      <c r="H55" s="412"/>
      <c r="I55" s="413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59.25" customHeight="1">
      <c r="A56" s="88"/>
      <c r="B56" s="359" t="s">
        <v>42</v>
      </c>
      <c r="C56" s="360"/>
      <c r="D56" s="361" t="s">
        <v>54</v>
      </c>
      <c r="E56" s="362"/>
      <c r="F56" s="362"/>
      <c r="G56" s="362"/>
      <c r="H56" s="362"/>
      <c r="I56" s="363"/>
      <c r="J56" s="44"/>
      <c r="K56" s="44"/>
      <c r="L56" s="44"/>
      <c r="M56" s="44"/>
      <c r="N56" s="44"/>
      <c r="O56" s="44"/>
      <c r="P56" s="44"/>
      <c r="Q56" s="44"/>
    </row>
    <row r="57" spans="1:17" s="12" customFormat="1" ht="102.5" customHeight="1">
      <c r="A57" s="88"/>
      <c r="B57" s="364" t="str">
        <f>$D$20</f>
        <v>ABBEY STONE</v>
      </c>
      <c r="C57" s="364" t="e">
        <f>#REF!</f>
        <v>#REF!</v>
      </c>
      <c r="D57" s="408" t="s">
        <v>323</v>
      </c>
      <c r="E57" s="409"/>
      <c r="F57" s="409"/>
      <c r="G57" s="409"/>
      <c r="H57" s="409"/>
      <c r="I57" s="410"/>
      <c r="J57" s="44"/>
      <c r="K57" s="44"/>
      <c r="L57" s="44"/>
      <c r="M57" s="44"/>
      <c r="N57" s="44"/>
      <c r="O57" s="44"/>
    </row>
    <row r="58" spans="1:17" s="12" customFormat="1" ht="27.5"/>
    <row r="59" spans="1:17" s="12" customFormat="1" ht="28">
      <c r="A59" s="88"/>
      <c r="B59" s="414" t="s">
        <v>287</v>
      </c>
      <c r="C59" s="415"/>
      <c r="D59" s="416"/>
      <c r="E59" s="416"/>
      <c r="F59" s="416"/>
      <c r="G59" s="416"/>
      <c r="H59" s="416"/>
      <c r="I59" s="417"/>
      <c r="J59" s="44"/>
      <c r="K59" s="44"/>
      <c r="L59" s="44"/>
    </row>
    <row r="60" spans="1:17" s="12" customFormat="1" ht="40.5" customHeight="1">
      <c r="A60" s="88"/>
      <c r="B60" s="368"/>
      <c r="C60" s="369"/>
      <c r="D60" s="259" t="s">
        <v>182</v>
      </c>
      <c r="E60" s="259" t="s">
        <v>60</v>
      </c>
      <c r="F60" s="259" t="s">
        <v>10</v>
      </c>
      <c r="G60" s="259" t="s">
        <v>57</v>
      </c>
      <c r="H60" s="259" t="s">
        <v>58</v>
      </c>
      <c r="I60" s="259" t="s">
        <v>59</v>
      </c>
      <c r="J60" s="44"/>
    </row>
    <row r="61" spans="1:17" s="12" customFormat="1" ht="81.5" customHeight="1">
      <c r="A61" s="88"/>
      <c r="B61" s="418" t="s">
        <v>211</v>
      </c>
      <c r="C61" s="418"/>
      <c r="D61" s="402" t="s">
        <v>288</v>
      </c>
      <c r="E61" s="403"/>
      <c r="F61" s="403"/>
      <c r="G61" s="403"/>
      <c r="H61" s="403"/>
      <c r="I61" s="404"/>
      <c r="J61" s="44"/>
    </row>
    <row r="62" spans="1:17" s="12" customFormat="1" ht="182" customHeight="1">
      <c r="A62" s="88"/>
      <c r="B62" s="400" t="s">
        <v>289</v>
      </c>
      <c r="C62" s="401"/>
      <c r="D62" s="402" t="s">
        <v>290</v>
      </c>
      <c r="E62" s="403"/>
      <c r="F62" s="403"/>
      <c r="G62" s="403"/>
      <c r="H62" s="403"/>
      <c r="I62" s="404"/>
      <c r="J62" s="44"/>
    </row>
    <row r="63" spans="1:17" s="12" customFormat="1" ht="222.5" customHeight="1">
      <c r="A63" s="88"/>
      <c r="B63" s="400" t="s">
        <v>291</v>
      </c>
      <c r="C63" s="401"/>
      <c r="D63" s="402" t="s">
        <v>292</v>
      </c>
      <c r="E63" s="403"/>
      <c r="F63" s="403"/>
      <c r="G63" s="403"/>
      <c r="H63" s="403"/>
      <c r="I63" s="404"/>
      <c r="J63" s="44"/>
    </row>
    <row r="64" spans="1:17" s="12" customFormat="1" ht="12.75" customHeight="1">
      <c r="A64" s="88"/>
      <c r="B64" s="88"/>
      <c r="C64" s="88"/>
      <c r="D64" s="88"/>
      <c r="E64" s="88"/>
      <c r="F64" s="88"/>
      <c r="G64" s="88"/>
      <c r="H64" s="88"/>
      <c r="I64" s="88"/>
      <c r="J64" s="44"/>
      <c r="K64" s="44"/>
      <c r="L64" s="44"/>
      <c r="M64" s="44"/>
      <c r="N64" s="44"/>
      <c r="O64" s="44"/>
      <c r="P64" s="44"/>
      <c r="Q64" s="44"/>
    </row>
    <row r="65" spans="1:17" s="88" customFormat="1" ht="42" customHeight="1">
      <c r="A65" s="13">
        <v>2</v>
      </c>
      <c r="B65" s="255" t="s">
        <v>215</v>
      </c>
      <c r="C65" s="343" t="s">
        <v>203</v>
      </c>
      <c r="D65" s="343"/>
      <c r="E65" s="343"/>
      <c r="F65" s="343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28" hidden="1">
      <c r="A66" s="88"/>
      <c r="B66" s="345" t="s">
        <v>49</v>
      </c>
      <c r="C66" s="346"/>
      <c r="D66" s="346"/>
      <c r="E66" s="346"/>
      <c r="F66" s="346"/>
      <c r="G66" s="346"/>
      <c r="H66" s="346"/>
      <c r="I66" s="349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63" hidden="1" customHeight="1">
      <c r="A67" s="88"/>
      <c r="B67" s="351" t="s">
        <v>42</v>
      </c>
      <c r="C67" s="352"/>
      <c r="D67" s="353" t="s">
        <v>69</v>
      </c>
      <c r="E67" s="354"/>
      <c r="F67" s="354"/>
      <c r="G67" s="354"/>
      <c r="H67" s="354"/>
      <c r="I67" s="355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2" hidden="1" customHeight="1">
      <c r="A68" s="88"/>
      <c r="B68" s="350" t="str">
        <f>$D$20</f>
        <v>ABBEY STONE</v>
      </c>
      <c r="C68" s="350" t="e">
        <f>#REF!</f>
        <v>#REF!</v>
      </c>
      <c r="D68" s="356" t="s">
        <v>178</v>
      </c>
      <c r="E68" s="357"/>
      <c r="F68" s="357"/>
      <c r="G68" s="357"/>
      <c r="H68" s="357"/>
      <c r="I68" s="358"/>
      <c r="J68" s="44"/>
      <c r="K68" s="44"/>
      <c r="L68" s="44"/>
      <c r="M68" s="44"/>
      <c r="N68" s="44"/>
      <c r="O68" s="44"/>
    </row>
    <row r="69" spans="1:17" s="12" customFormat="1" ht="29.15" hidden="1" customHeight="1">
      <c r="A69" s="88"/>
      <c r="B69" s="213"/>
      <c r="C69" s="214"/>
      <c r="D69" s="215"/>
      <c r="E69" s="202"/>
      <c r="F69" s="202"/>
      <c r="G69" s="202"/>
      <c r="H69" s="202"/>
      <c r="I69" s="203"/>
      <c r="J69" s="44"/>
      <c r="K69" s="44"/>
      <c r="L69" s="44"/>
      <c r="M69" s="44"/>
      <c r="N69" s="44"/>
      <c r="O69" s="44"/>
    </row>
    <row r="70" spans="1:17" s="12" customFormat="1" ht="28" hidden="1">
      <c r="A70" s="88"/>
      <c r="B70" s="345" t="s">
        <v>70</v>
      </c>
      <c r="C70" s="346"/>
      <c r="D70" s="347"/>
      <c r="E70" s="347"/>
      <c r="F70" s="347"/>
      <c r="G70" s="347"/>
      <c r="H70" s="347"/>
      <c r="I70" s="348"/>
      <c r="J70" s="44"/>
      <c r="K70" s="44"/>
      <c r="L70" s="44"/>
    </row>
    <row r="71" spans="1:17" s="12" customFormat="1" ht="56.25" hidden="1" customHeight="1">
      <c r="A71" s="88"/>
      <c r="B71" s="368"/>
      <c r="C71" s="369"/>
      <c r="D71" s="259" t="s">
        <v>182</v>
      </c>
      <c r="E71" s="259" t="s">
        <v>60</v>
      </c>
      <c r="F71" s="259" t="s">
        <v>10</v>
      </c>
      <c r="G71" s="259" t="s">
        <v>57</v>
      </c>
      <c r="H71" s="259" t="s">
        <v>58</v>
      </c>
      <c r="I71" s="259" t="s">
        <v>59</v>
      </c>
      <c r="J71" s="44"/>
    </row>
    <row r="72" spans="1:17" s="12" customFormat="1" ht="67.5" hidden="1" customHeight="1">
      <c r="A72" s="88"/>
      <c r="B72" s="370" t="s">
        <v>183</v>
      </c>
      <c r="C72" s="370"/>
      <c r="D72" s="195"/>
      <c r="E72" s="196"/>
      <c r="F72" s="196"/>
      <c r="G72" s="196"/>
      <c r="H72" s="196"/>
      <c r="I72" s="196"/>
      <c r="J72" s="44"/>
    </row>
    <row r="73" spans="1:17" s="12" customFormat="1" ht="27.5" hidden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8.65" customHeight="1">
      <c r="A74" s="13">
        <v>3</v>
      </c>
      <c r="B74" s="255" t="s">
        <v>216</v>
      </c>
      <c r="C74" s="99" t="s">
        <v>321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customHeight="1">
      <c r="A75" s="88"/>
      <c r="B75" s="359" t="s">
        <v>42</v>
      </c>
      <c r="C75" s="360"/>
      <c r="D75" s="361" t="s">
        <v>210</v>
      </c>
      <c r="E75" s="362"/>
      <c r="F75" s="362"/>
      <c r="G75" s="362"/>
      <c r="H75" s="362"/>
      <c r="I75" s="363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08" customHeight="1">
      <c r="A76" s="88"/>
      <c r="B76" s="364" t="str">
        <f>$D$20</f>
        <v>ABBEY STONE</v>
      </c>
      <c r="C76" s="364" t="e">
        <f>#REF!</f>
        <v>#REF!</v>
      </c>
      <c r="D76" s="365" t="s">
        <v>324</v>
      </c>
      <c r="E76" s="366"/>
      <c r="F76" s="366"/>
      <c r="G76" s="366"/>
      <c r="H76" s="366"/>
      <c r="I76" s="367"/>
      <c r="J76" s="44"/>
    </row>
    <row r="77" spans="1:17" s="12" customFormat="1" ht="27.5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344" t="s">
        <v>78</v>
      </c>
      <c r="C78" s="344"/>
      <c r="D78" s="344"/>
      <c r="E78" s="344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207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208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209</v>
      </c>
      <c r="C81" s="88"/>
      <c r="D81" s="88"/>
      <c r="G81" s="44"/>
      <c r="N81" s="43"/>
      <c r="O81" s="42"/>
      <c r="P81" s="42"/>
      <c r="Q81" s="43"/>
    </row>
    <row r="82" spans="1:17" s="15" customFormat="1" ht="52.5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52.5" customHeight="1">
      <c r="A83" s="13"/>
      <c r="B83" s="260" t="s">
        <v>62</v>
      </c>
      <c r="C83" s="207">
        <f>F22</f>
        <v>0</v>
      </c>
      <c r="D83" s="207">
        <f t="shared" ref="D83:H83" si="36">G22</f>
        <v>0</v>
      </c>
      <c r="E83" s="207">
        <f t="shared" si="36"/>
        <v>38</v>
      </c>
      <c r="F83" s="207">
        <f t="shared" si="36"/>
        <v>2</v>
      </c>
      <c r="G83" s="207">
        <f t="shared" si="36"/>
        <v>0</v>
      </c>
      <c r="H83" s="207">
        <f t="shared" si="36"/>
        <v>0</v>
      </c>
      <c r="I83" s="207">
        <f>SUM(C83:H83)</f>
        <v>40</v>
      </c>
      <c r="M83" s="47"/>
      <c r="N83" s="48"/>
      <c r="O83" s="48"/>
      <c r="P83" s="47"/>
    </row>
    <row r="84" spans="1:17" s="95" customFormat="1" ht="208" customHeight="1">
      <c r="A84" s="342" t="s">
        <v>263</v>
      </c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4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J53:N53"/>
    <mergeCell ref="P49:Q49"/>
    <mergeCell ref="P47:Q47"/>
    <mergeCell ref="H49:I49"/>
    <mergeCell ref="H47:I47"/>
    <mergeCell ref="B47:E47"/>
    <mergeCell ref="H48:I48"/>
    <mergeCell ref="P48:Q48"/>
    <mergeCell ref="H51:I51"/>
    <mergeCell ref="P51:Q51"/>
    <mergeCell ref="H50:I50"/>
    <mergeCell ref="P50:Q50"/>
    <mergeCell ref="B57:C57"/>
    <mergeCell ref="D57:I57"/>
    <mergeCell ref="B55:I55"/>
    <mergeCell ref="B56:C56"/>
    <mergeCell ref="D56:I56"/>
    <mergeCell ref="B59:I59"/>
    <mergeCell ref="B60:C60"/>
    <mergeCell ref="B61:C61"/>
    <mergeCell ref="D61:I61"/>
    <mergeCell ref="B62:C62"/>
    <mergeCell ref="D62:I62"/>
    <mergeCell ref="B63:C63"/>
    <mergeCell ref="D63:I63"/>
    <mergeCell ref="P45:Q45"/>
    <mergeCell ref="B46:E46"/>
    <mergeCell ref="H40:I40"/>
    <mergeCell ref="H46:I46"/>
    <mergeCell ref="P46:Q46"/>
    <mergeCell ref="P42:Q42"/>
    <mergeCell ref="B44:E44"/>
    <mergeCell ref="H44:I44"/>
    <mergeCell ref="P44:Q44"/>
    <mergeCell ref="A40:E40"/>
    <mergeCell ref="P40:Q40"/>
    <mergeCell ref="B43:E43"/>
    <mergeCell ref="H43:I43"/>
    <mergeCell ref="B45:E45"/>
    <mergeCell ref="H45:I45"/>
    <mergeCell ref="P43:Q43"/>
    <mergeCell ref="B41:E41"/>
    <mergeCell ref="H41:I41"/>
    <mergeCell ref="P41:Q41"/>
    <mergeCell ref="B42:E42"/>
    <mergeCell ref="B37:E37"/>
    <mergeCell ref="H37:I37"/>
    <mergeCell ref="P37:Q37"/>
    <mergeCell ref="A26:Q26"/>
    <mergeCell ref="B27:C27"/>
    <mergeCell ref="N27:Q27"/>
    <mergeCell ref="B28:C28"/>
    <mergeCell ref="N28:Q28"/>
    <mergeCell ref="A38:Q38"/>
    <mergeCell ref="B31:E31"/>
    <mergeCell ref="P32:Q32"/>
    <mergeCell ref="H31:I31"/>
    <mergeCell ref="P31:Q31"/>
    <mergeCell ref="B33:E33"/>
    <mergeCell ref="H33:I33"/>
    <mergeCell ref="P33:Q33"/>
    <mergeCell ref="B35:E35"/>
    <mergeCell ref="H35:I35"/>
    <mergeCell ref="P35:Q35"/>
    <mergeCell ref="B36:E36"/>
    <mergeCell ref="H36:I36"/>
    <mergeCell ref="P36:Q36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H42:I42"/>
    <mergeCell ref="A30:E30"/>
    <mergeCell ref="H30:I30"/>
    <mergeCell ref="P30:Q30"/>
    <mergeCell ref="B34:E34"/>
    <mergeCell ref="H34:I34"/>
    <mergeCell ref="P34:Q34"/>
    <mergeCell ref="A84:Q84"/>
    <mergeCell ref="C65:F65"/>
    <mergeCell ref="B78:E78"/>
    <mergeCell ref="B70:I70"/>
    <mergeCell ref="B66:I66"/>
    <mergeCell ref="B68:C68"/>
    <mergeCell ref="B67:C67"/>
    <mergeCell ref="D67:I67"/>
    <mergeCell ref="D68:I68"/>
    <mergeCell ref="B75:C75"/>
    <mergeCell ref="D75:I75"/>
    <mergeCell ref="B76:C76"/>
    <mergeCell ref="D76:I76"/>
    <mergeCell ref="B71:C71"/>
    <mergeCell ref="B72:C72"/>
    <mergeCell ref="B32:E32"/>
    <mergeCell ref="H32:I32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3" t="s">
        <v>73</v>
      </c>
      <c r="N1" s="373" t="s">
        <v>73</v>
      </c>
      <c r="O1" s="374" t="s">
        <v>74</v>
      </c>
      <c r="P1" s="37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3" t="s">
        <v>75</v>
      </c>
      <c r="N2" s="373" t="s">
        <v>75</v>
      </c>
      <c r="O2" s="375" t="s">
        <v>76</v>
      </c>
      <c r="P2" s="37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3" t="s">
        <v>77</v>
      </c>
      <c r="N3" s="373" t="s">
        <v>77</v>
      </c>
      <c r="O3" s="376" t="s">
        <v>79</v>
      </c>
      <c r="P3" s="37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99" t="s">
        <v>139</v>
      </c>
      <c r="H5" s="500"/>
      <c r="I5" s="500"/>
      <c r="J5" s="500"/>
      <c r="K5" s="500"/>
      <c r="L5" s="501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2"/>
      <c r="H6" s="503"/>
      <c r="I6" s="503"/>
      <c r="J6" s="503"/>
      <c r="K6" s="503"/>
      <c r="L6" s="504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2"/>
      <c r="H7" s="503"/>
      <c r="I7" s="503"/>
      <c r="J7" s="503"/>
      <c r="K7" s="503"/>
      <c r="L7" s="504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77" t="s">
        <v>142</v>
      </c>
      <c r="E8" s="377"/>
      <c r="F8" s="377"/>
      <c r="G8" s="505"/>
      <c r="H8" s="506"/>
      <c r="I8" s="506"/>
      <c r="J8" s="506"/>
      <c r="K8" s="506"/>
      <c r="L8" s="507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9">
        <v>44964</v>
      </c>
      <c r="E11" s="390"/>
      <c r="F11" s="390"/>
      <c r="G11" s="22"/>
      <c r="H11" s="23"/>
      <c r="I11" s="20"/>
      <c r="J11" s="20" t="s">
        <v>4</v>
      </c>
      <c r="K11" s="20"/>
      <c r="L11" s="508" t="s">
        <v>128</v>
      </c>
      <c r="M11" s="508"/>
      <c r="N11" s="508"/>
      <c r="O11" s="508"/>
      <c r="P11" s="508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1"/>
      <c r="C13" s="391"/>
      <c r="D13" s="391"/>
      <c r="E13" s="391"/>
      <c r="F13" s="39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91" t="s">
        <v>147</v>
      </c>
      <c r="E28" s="491"/>
      <c r="F28" s="491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91" t="str">
        <f>+D28</f>
        <v>WASHED BURGUNDY</v>
      </c>
      <c r="E29" s="491"/>
      <c r="F29" s="491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92" t="str">
        <f>+D29</f>
        <v>WASHED BURGUNDY</v>
      </c>
      <c r="E30" s="492"/>
      <c r="F30" s="492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88" t="s">
        <v>130</v>
      </c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</row>
    <row r="44" spans="1:16" s="1" customFormat="1" ht="59.15" customHeight="1" thickBot="1">
      <c r="B44" s="75" t="s">
        <v>14</v>
      </c>
      <c r="C44" s="32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</row>
    <row r="45" spans="1:16" s="33" customFormat="1" ht="100.5" thickBot="1">
      <c r="A45" s="494" t="s">
        <v>15</v>
      </c>
      <c r="B45" s="495"/>
      <c r="C45" s="495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96" t="s">
        <v>51</v>
      </c>
      <c r="N45" s="497"/>
      <c r="O45" s="497"/>
      <c r="P45" s="498"/>
    </row>
    <row r="46" spans="1:16" s="43" customFormat="1" ht="45.75" hidden="1" customHeight="1">
      <c r="A46" s="488" t="str">
        <f>D18</f>
        <v>BLACK</v>
      </c>
      <c r="B46" s="489"/>
      <c r="C46" s="489"/>
      <c r="D46" s="489"/>
      <c r="E46" s="489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90"/>
    </row>
    <row r="47" spans="1:16" s="139" customFormat="1" ht="120" hidden="1" customHeight="1">
      <c r="A47" s="115">
        <v>1</v>
      </c>
      <c r="B47" s="483" t="str">
        <f>$L$11</f>
        <v>100% DRY COTTON FLEECE 410GSM</v>
      </c>
      <c r="C47" s="48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4"/>
      <c r="N47" s="485"/>
      <c r="O47" s="485"/>
      <c r="P47" s="486"/>
    </row>
    <row r="48" spans="1:16" s="139" customFormat="1" ht="89.25" hidden="1" customHeight="1">
      <c r="A48" s="144">
        <v>2</v>
      </c>
      <c r="B48" s="483" t="s">
        <v>149</v>
      </c>
      <c r="C48" s="48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4"/>
      <c r="N48" s="485"/>
      <c r="O48" s="485"/>
      <c r="P48" s="486"/>
    </row>
    <row r="49" spans="1:16" s="139" customFormat="1" ht="129" hidden="1" customHeight="1">
      <c r="A49" s="115">
        <v>3</v>
      </c>
      <c r="B49" s="487" t="s">
        <v>126</v>
      </c>
      <c r="C49" s="48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4"/>
      <c r="N49" s="485"/>
      <c r="O49" s="485"/>
      <c r="P49" s="486"/>
    </row>
    <row r="50" spans="1:16" s="43" customFormat="1" ht="51.75" customHeight="1">
      <c r="A50" s="480" t="str">
        <f>D23</f>
        <v>GREY HEATHER</v>
      </c>
      <c r="B50" s="481"/>
      <c r="C50" s="481"/>
      <c r="D50" s="481"/>
      <c r="E50" s="481"/>
      <c r="F50" s="481"/>
      <c r="G50" s="481"/>
      <c r="H50" s="481"/>
      <c r="I50" s="481"/>
      <c r="J50" s="481"/>
      <c r="K50" s="481"/>
      <c r="L50" s="481"/>
      <c r="M50" s="481"/>
      <c r="N50" s="481"/>
      <c r="O50" s="481"/>
      <c r="P50" s="482"/>
    </row>
    <row r="51" spans="1:16" s="139" customFormat="1" ht="186.75" customHeight="1">
      <c r="A51" s="115">
        <v>1</v>
      </c>
      <c r="B51" s="483" t="str">
        <f>$L$11</f>
        <v>100% DRY COTTON FLEECE 410GSM</v>
      </c>
      <c r="C51" s="48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4" t="s">
        <v>177</v>
      </c>
      <c r="N51" s="485"/>
      <c r="O51" s="485"/>
      <c r="P51" s="486"/>
    </row>
    <row r="52" spans="1:16" s="139" customFormat="1" ht="186.75" customHeight="1">
      <c r="A52" s="144">
        <v>2</v>
      </c>
      <c r="B52" s="483" t="s">
        <v>149</v>
      </c>
      <c r="C52" s="48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4" t="s">
        <v>168</v>
      </c>
      <c r="N52" s="485"/>
      <c r="O52" s="485"/>
      <c r="P52" s="486"/>
    </row>
    <row r="53" spans="1:16" s="139" customFormat="1" ht="186.75" customHeight="1">
      <c r="A53" s="115">
        <v>3</v>
      </c>
      <c r="B53" s="487" t="s">
        <v>126</v>
      </c>
      <c r="C53" s="48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4" t="s">
        <v>169</v>
      </c>
      <c r="N53" s="485"/>
      <c r="O53" s="485"/>
      <c r="P53" s="486"/>
    </row>
    <row r="54" spans="1:16" s="43" customFormat="1" ht="51.75" hidden="1" customHeight="1">
      <c r="A54" s="480" t="str">
        <f>D28</f>
        <v>WASHED BURGUNDY</v>
      </c>
      <c r="B54" s="481"/>
      <c r="C54" s="481"/>
      <c r="D54" s="481"/>
      <c r="E54" s="481"/>
      <c r="F54" s="481"/>
      <c r="G54" s="481"/>
      <c r="H54" s="481"/>
      <c r="I54" s="481"/>
      <c r="J54" s="481"/>
      <c r="K54" s="481"/>
      <c r="L54" s="481"/>
      <c r="M54" s="481"/>
      <c r="N54" s="481"/>
      <c r="O54" s="481"/>
      <c r="P54" s="482"/>
    </row>
    <row r="55" spans="1:16" s="139" customFormat="1" ht="96.75" hidden="1" customHeight="1">
      <c r="A55" s="115">
        <v>1</v>
      </c>
      <c r="B55" s="483" t="str">
        <f>$L$11</f>
        <v>100% DRY COTTON FLEECE 410GSM</v>
      </c>
      <c r="C55" s="48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4"/>
      <c r="N55" s="485"/>
      <c r="O55" s="485"/>
      <c r="P55" s="486"/>
    </row>
    <row r="56" spans="1:16" s="139" customFormat="1" ht="70.5" hidden="1" customHeight="1">
      <c r="A56" s="144">
        <v>2</v>
      </c>
      <c r="B56" s="483" t="s">
        <v>149</v>
      </c>
      <c r="C56" s="48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4"/>
      <c r="N56" s="485"/>
      <c r="O56" s="485"/>
      <c r="P56" s="486"/>
    </row>
    <row r="57" spans="1:16" s="139" customFormat="1" ht="125.25" hidden="1" customHeight="1">
      <c r="A57" s="115">
        <v>3</v>
      </c>
      <c r="B57" s="487" t="s">
        <v>126</v>
      </c>
      <c r="C57" s="48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4"/>
      <c r="N57" s="485"/>
      <c r="O57" s="485"/>
      <c r="P57" s="486"/>
    </row>
    <row r="58" spans="1:16" s="43" customFormat="1" ht="51.75" hidden="1" customHeight="1">
      <c r="A58" s="480" t="str">
        <f>D33</f>
        <v>LIME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481"/>
      <c r="O58" s="481"/>
      <c r="P58" s="482"/>
    </row>
    <row r="59" spans="1:16" s="139" customFormat="1" ht="96.75" hidden="1" customHeight="1">
      <c r="A59" s="115">
        <v>1</v>
      </c>
      <c r="B59" s="483" t="str">
        <f>$L$11</f>
        <v>100% DRY COTTON FLEECE 410GSM</v>
      </c>
      <c r="C59" s="48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4"/>
      <c r="N59" s="485"/>
      <c r="O59" s="485"/>
      <c r="P59" s="486"/>
    </row>
    <row r="60" spans="1:16" s="139" customFormat="1" ht="70.5" hidden="1" customHeight="1">
      <c r="A60" s="144">
        <v>2</v>
      </c>
      <c r="B60" s="483" t="s">
        <v>149</v>
      </c>
      <c r="C60" s="48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4"/>
      <c r="N60" s="485"/>
      <c r="O60" s="485"/>
      <c r="P60" s="486"/>
    </row>
    <row r="61" spans="1:16" s="139" customFormat="1" ht="125.25" hidden="1" customHeight="1">
      <c r="A61" s="115">
        <v>3</v>
      </c>
      <c r="B61" s="487" t="s">
        <v>126</v>
      </c>
      <c r="C61" s="48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4"/>
      <c r="N61" s="485"/>
      <c r="O61" s="485"/>
      <c r="P61" s="486"/>
    </row>
    <row r="62" spans="1:16" s="43" customFormat="1" ht="21.75" customHeight="1">
      <c r="A62" s="480"/>
      <c r="B62" s="481"/>
      <c r="C62" s="481"/>
      <c r="D62" s="481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2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31" t="s">
        <v>22</v>
      </c>
      <c r="B64" s="470"/>
      <c r="C64" s="470"/>
      <c r="D64" s="470"/>
      <c r="E64" s="471"/>
      <c r="F64" s="72" t="s">
        <v>47</v>
      </c>
      <c r="G64" s="72" t="s">
        <v>23</v>
      </c>
      <c r="H64" s="472" t="s">
        <v>42</v>
      </c>
      <c r="I64" s="47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8" t="s">
        <v>41</v>
      </c>
      <c r="C65" s="458"/>
      <c r="D65" s="458"/>
      <c r="E65" s="458"/>
      <c r="F65" s="82" t="str">
        <f>H65</f>
        <v>BLACK</v>
      </c>
      <c r="G65" s="112"/>
      <c r="H65" s="462" t="str">
        <f>$D$18</f>
        <v>BLACK</v>
      </c>
      <c r="I65" s="46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8" t="s">
        <v>41</v>
      </c>
      <c r="C66" s="458"/>
      <c r="D66" s="458"/>
      <c r="E66" s="458"/>
      <c r="F66" s="82" t="str">
        <f t="shared" ref="F66:F68" si="18">H66</f>
        <v>GREY HEATHER</v>
      </c>
      <c r="G66" s="112" t="s">
        <v>176</v>
      </c>
      <c r="H66" s="462" t="str">
        <f>$D$23</f>
        <v>GREY HEATHER</v>
      </c>
      <c r="I66" s="46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8" t="s">
        <v>41</v>
      </c>
      <c r="C67" s="458"/>
      <c r="D67" s="458"/>
      <c r="E67" s="458"/>
      <c r="F67" s="82" t="str">
        <f t="shared" si="18"/>
        <v>WASHED BURGUNDY</v>
      </c>
      <c r="G67" s="112"/>
      <c r="H67" s="462" t="str">
        <f>$D$28</f>
        <v>WASHED BURGUNDY</v>
      </c>
      <c r="I67" s="46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8" t="s">
        <v>41</v>
      </c>
      <c r="C68" s="458"/>
      <c r="D68" s="458"/>
      <c r="E68" s="458"/>
      <c r="F68" s="82" t="str">
        <f t="shared" si="18"/>
        <v>LIME</v>
      </c>
      <c r="G68" s="112"/>
      <c r="H68" s="462" t="str">
        <f>$D$33</f>
        <v>LIME</v>
      </c>
      <c r="I68" s="46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8" t="s">
        <v>123</v>
      </c>
      <c r="C69" s="458"/>
      <c r="D69" s="458"/>
      <c r="E69" s="458"/>
      <c r="F69" s="464" t="s">
        <v>39</v>
      </c>
      <c r="G69" s="467" t="s">
        <v>131</v>
      </c>
      <c r="H69" s="478" t="str">
        <f t="shared" ref="H69" si="19">$D$18</f>
        <v>BLACK</v>
      </c>
      <c r="I69" s="47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8" t="s">
        <v>123</v>
      </c>
      <c r="C70" s="458"/>
      <c r="D70" s="458"/>
      <c r="E70" s="458"/>
      <c r="F70" s="476" t="s">
        <v>39</v>
      </c>
      <c r="G70" s="477" t="s">
        <v>131</v>
      </c>
      <c r="H70" s="330" t="str">
        <f t="shared" ref="H70" si="21">$D$23</f>
        <v>GREY HEATHER</v>
      </c>
      <c r="I70" s="330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8" t="s">
        <v>123</v>
      </c>
      <c r="C71" s="458"/>
      <c r="D71" s="458"/>
      <c r="E71" s="458"/>
      <c r="F71" s="465" t="s">
        <v>39</v>
      </c>
      <c r="G71" s="468" t="s">
        <v>131</v>
      </c>
      <c r="H71" s="474" t="str">
        <f t="shared" ref="H71" si="23">$D$28</f>
        <v>WASHED BURGUNDY</v>
      </c>
      <c r="I71" s="475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8" t="s">
        <v>123</v>
      </c>
      <c r="C72" s="458"/>
      <c r="D72" s="458"/>
      <c r="E72" s="458"/>
      <c r="F72" s="466" t="s">
        <v>39</v>
      </c>
      <c r="G72" s="469" t="s">
        <v>131</v>
      </c>
      <c r="H72" s="462" t="str">
        <f t="shared" ref="H72" si="25">$D$33</f>
        <v>LIME</v>
      </c>
      <c r="I72" s="46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7" t="s">
        <v>151</v>
      </c>
      <c r="C73" s="458"/>
      <c r="D73" s="458"/>
      <c r="E73" s="458"/>
      <c r="F73" s="464" t="s">
        <v>107</v>
      </c>
      <c r="G73" s="467" t="s">
        <v>152</v>
      </c>
      <c r="H73" s="478" t="str">
        <f t="shared" ref="H73" si="27">$D$18</f>
        <v>BLACK</v>
      </c>
      <c r="I73" s="47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7" t="s">
        <v>151</v>
      </c>
      <c r="C74" s="458"/>
      <c r="D74" s="458"/>
      <c r="E74" s="458"/>
      <c r="F74" s="476"/>
      <c r="G74" s="477"/>
      <c r="H74" s="330" t="str">
        <f t="shared" ref="H74" si="30">$D$23</f>
        <v>GREY HEATHER</v>
      </c>
      <c r="I74" s="330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7" t="s">
        <v>151</v>
      </c>
      <c r="C75" s="458"/>
      <c r="D75" s="458"/>
      <c r="E75" s="458"/>
      <c r="F75" s="465"/>
      <c r="G75" s="468"/>
      <c r="H75" s="474" t="str">
        <f t="shared" ref="H75" si="32">$D$28</f>
        <v>WASHED BURGUNDY</v>
      </c>
      <c r="I75" s="475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7" t="s">
        <v>151</v>
      </c>
      <c r="C76" s="458"/>
      <c r="D76" s="458"/>
      <c r="E76" s="458"/>
      <c r="F76" s="466"/>
      <c r="G76" s="469"/>
      <c r="H76" s="462" t="str">
        <f t="shared" ref="H76" si="34">$D$33</f>
        <v>LIME</v>
      </c>
      <c r="I76" s="46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7" t="s">
        <v>85</v>
      </c>
      <c r="C77" s="458"/>
      <c r="D77" s="458"/>
      <c r="E77" s="458"/>
      <c r="F77" s="464" t="s">
        <v>107</v>
      </c>
      <c r="G77" s="467" t="s">
        <v>86</v>
      </c>
      <c r="H77" s="478" t="str">
        <f t="shared" ref="H77" si="36">$D$18</f>
        <v>BLACK</v>
      </c>
      <c r="I77" s="47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7" t="s">
        <v>85</v>
      </c>
      <c r="C78" s="458"/>
      <c r="D78" s="458"/>
      <c r="E78" s="458"/>
      <c r="F78" s="476"/>
      <c r="G78" s="477"/>
      <c r="H78" s="330" t="str">
        <f t="shared" ref="H78" si="38">$D$23</f>
        <v>GREY HEATHER</v>
      </c>
      <c r="I78" s="330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7" t="s">
        <v>85</v>
      </c>
      <c r="C79" s="458"/>
      <c r="D79" s="458"/>
      <c r="E79" s="458"/>
      <c r="F79" s="465"/>
      <c r="G79" s="468"/>
      <c r="H79" s="474" t="str">
        <f t="shared" ref="H79" si="40">$D$28</f>
        <v>WASHED BURGUNDY</v>
      </c>
      <c r="I79" s="475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7" t="s">
        <v>85</v>
      </c>
      <c r="C80" s="458"/>
      <c r="D80" s="458"/>
      <c r="E80" s="458"/>
      <c r="F80" s="466"/>
      <c r="G80" s="469"/>
      <c r="H80" s="462" t="str">
        <f t="shared" ref="H80" si="42">$D$33</f>
        <v>LIME</v>
      </c>
      <c r="I80" s="46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7" t="s">
        <v>114</v>
      </c>
      <c r="C81" s="458"/>
      <c r="D81" s="458"/>
      <c r="E81" s="458"/>
      <c r="F81" s="464" t="s">
        <v>89</v>
      </c>
      <c r="G81" s="467"/>
      <c r="H81" s="478" t="str">
        <f t="shared" ref="H81" si="44">$D$18</f>
        <v>BLACK</v>
      </c>
      <c r="I81" s="47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7" t="s">
        <v>114</v>
      </c>
      <c r="C82" s="458"/>
      <c r="D82" s="458"/>
      <c r="E82" s="458"/>
      <c r="F82" s="476"/>
      <c r="G82" s="477"/>
      <c r="H82" s="330" t="str">
        <f t="shared" ref="H82" si="46">$D$23</f>
        <v>GREY HEATHER</v>
      </c>
      <c r="I82" s="330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7" t="s">
        <v>114</v>
      </c>
      <c r="C83" s="458"/>
      <c r="D83" s="458"/>
      <c r="E83" s="458"/>
      <c r="F83" s="465"/>
      <c r="G83" s="468"/>
      <c r="H83" s="474" t="str">
        <f t="shared" ref="H83" si="48">$D$28</f>
        <v>WASHED BURGUNDY</v>
      </c>
      <c r="I83" s="475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7" t="s">
        <v>114</v>
      </c>
      <c r="C84" s="458"/>
      <c r="D84" s="458"/>
      <c r="E84" s="458"/>
      <c r="F84" s="466"/>
      <c r="G84" s="469"/>
      <c r="H84" s="462" t="str">
        <f t="shared" ref="H84" si="50">$D$33</f>
        <v>LIME</v>
      </c>
      <c r="I84" s="46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8" t="s">
        <v>87</v>
      </c>
      <c r="C85" s="458"/>
      <c r="D85" s="458"/>
      <c r="E85" s="458"/>
      <c r="F85" s="464" t="s">
        <v>108</v>
      </c>
      <c r="G85" s="467" t="s">
        <v>88</v>
      </c>
      <c r="H85" s="478" t="str">
        <f t="shared" ref="H85" si="52">$D$18</f>
        <v>BLACK</v>
      </c>
      <c r="I85" s="47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8" t="s">
        <v>87</v>
      </c>
      <c r="C86" s="458"/>
      <c r="D86" s="458"/>
      <c r="E86" s="458"/>
      <c r="F86" s="476"/>
      <c r="G86" s="477"/>
      <c r="H86" s="330" t="str">
        <f t="shared" ref="H86" si="55">$D$23</f>
        <v>GREY HEATHER</v>
      </c>
      <c r="I86" s="330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8" t="s">
        <v>87</v>
      </c>
      <c r="C87" s="458"/>
      <c r="D87" s="458"/>
      <c r="E87" s="458"/>
      <c r="F87" s="465"/>
      <c r="G87" s="468"/>
      <c r="H87" s="474" t="str">
        <f t="shared" ref="H87" si="57">$D$28</f>
        <v>WASHED BURGUNDY</v>
      </c>
      <c r="I87" s="475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8" t="s">
        <v>87</v>
      </c>
      <c r="C88" s="458"/>
      <c r="D88" s="458"/>
      <c r="E88" s="458"/>
      <c r="F88" s="466"/>
      <c r="G88" s="469"/>
      <c r="H88" s="462" t="str">
        <f t="shared" ref="H88" si="59">$D$33</f>
        <v>LIME</v>
      </c>
      <c r="I88" s="46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31" t="s">
        <v>22</v>
      </c>
      <c r="B90" s="470"/>
      <c r="C90" s="470"/>
      <c r="D90" s="470"/>
      <c r="E90" s="471"/>
      <c r="F90" s="72" t="s">
        <v>47</v>
      </c>
      <c r="G90" s="72" t="s">
        <v>23</v>
      </c>
      <c r="H90" s="472" t="s">
        <v>42</v>
      </c>
      <c r="I90" s="47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7" t="s">
        <v>132</v>
      </c>
      <c r="C91" s="458"/>
      <c r="D91" s="458"/>
      <c r="E91" s="458"/>
      <c r="F91" s="464" t="s">
        <v>89</v>
      </c>
      <c r="G91" s="467" t="s">
        <v>118</v>
      </c>
      <c r="H91" s="462" t="str">
        <f t="shared" ref="H91" si="61">$D$18</f>
        <v>BLACK</v>
      </c>
      <c r="I91" s="46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7" t="s">
        <v>132</v>
      </c>
      <c r="C92" s="458"/>
      <c r="D92" s="458"/>
      <c r="E92" s="458"/>
      <c r="F92" s="465"/>
      <c r="G92" s="468"/>
      <c r="H92" s="462" t="str">
        <f t="shared" ref="H92" si="66">$D$23</f>
        <v>GREY HEATHER</v>
      </c>
      <c r="I92" s="46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7" t="s">
        <v>132</v>
      </c>
      <c r="C93" s="458"/>
      <c r="D93" s="458"/>
      <c r="E93" s="458"/>
      <c r="F93" s="465"/>
      <c r="G93" s="468"/>
      <c r="H93" s="462" t="str">
        <f t="shared" ref="H93" si="68">$D$28</f>
        <v>WASHED BURGUNDY</v>
      </c>
      <c r="I93" s="46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7" t="s">
        <v>132</v>
      </c>
      <c r="C94" s="458"/>
      <c r="D94" s="458"/>
      <c r="E94" s="458"/>
      <c r="F94" s="466"/>
      <c r="G94" s="469"/>
      <c r="H94" s="462" t="str">
        <f t="shared" ref="H94" si="70">$D$33</f>
        <v>LIME</v>
      </c>
      <c r="I94" s="46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4" t="s">
        <v>133</v>
      </c>
      <c r="C95" s="463"/>
      <c r="D95" s="463"/>
      <c r="E95" s="435"/>
      <c r="F95" s="464" t="s">
        <v>89</v>
      </c>
      <c r="G95" s="467" t="s">
        <v>118</v>
      </c>
      <c r="H95" s="462" t="str">
        <f t="shared" ref="H95:H123" si="72">$D$18</f>
        <v>BLACK</v>
      </c>
      <c r="I95" s="46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4" t="s">
        <v>133</v>
      </c>
      <c r="C96" s="463"/>
      <c r="D96" s="463"/>
      <c r="E96" s="435"/>
      <c r="F96" s="465"/>
      <c r="G96" s="468"/>
      <c r="H96" s="462" t="str">
        <f t="shared" ref="H96:H124" si="73">$D$23</f>
        <v>GREY HEATHER</v>
      </c>
      <c r="I96" s="46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4" t="s">
        <v>133</v>
      </c>
      <c r="C97" s="463"/>
      <c r="D97" s="463"/>
      <c r="E97" s="435"/>
      <c r="F97" s="465"/>
      <c r="G97" s="468"/>
      <c r="H97" s="462" t="str">
        <f t="shared" ref="H97:H121" si="74">$D$28</f>
        <v>WASHED BURGUNDY</v>
      </c>
      <c r="I97" s="46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4" t="s">
        <v>133</v>
      </c>
      <c r="C98" s="463"/>
      <c r="D98" s="463"/>
      <c r="E98" s="435"/>
      <c r="F98" s="466"/>
      <c r="G98" s="469"/>
      <c r="H98" s="462" t="str">
        <f t="shared" ref="H98:H122" si="76">$D$33</f>
        <v>LIME</v>
      </c>
      <c r="I98" s="46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4" t="s">
        <v>153</v>
      </c>
      <c r="C99" s="463"/>
      <c r="D99" s="463"/>
      <c r="E99" s="435"/>
      <c r="F99" s="464" t="s">
        <v>91</v>
      </c>
      <c r="G99" s="467" t="s">
        <v>174</v>
      </c>
      <c r="H99" s="462" t="str">
        <f t="shared" si="72"/>
        <v>BLACK</v>
      </c>
      <c r="I99" s="46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4" t="s">
        <v>153</v>
      </c>
      <c r="C100" s="463"/>
      <c r="D100" s="463"/>
      <c r="E100" s="435"/>
      <c r="F100" s="465"/>
      <c r="G100" s="468"/>
      <c r="H100" s="462" t="str">
        <f t="shared" si="73"/>
        <v>GREY HEATHER</v>
      </c>
      <c r="I100" s="46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4" t="s">
        <v>153</v>
      </c>
      <c r="C101" s="463"/>
      <c r="D101" s="463"/>
      <c r="E101" s="435"/>
      <c r="F101" s="465"/>
      <c r="G101" s="468"/>
      <c r="H101" s="462" t="str">
        <f t="shared" si="74"/>
        <v>WASHED BURGUNDY</v>
      </c>
      <c r="I101" s="46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4" t="s">
        <v>153</v>
      </c>
      <c r="C102" s="463"/>
      <c r="D102" s="463"/>
      <c r="E102" s="435"/>
      <c r="F102" s="466"/>
      <c r="G102" s="469"/>
      <c r="H102" s="462" t="str">
        <f t="shared" si="76"/>
        <v>LIME</v>
      </c>
      <c r="I102" s="46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4" t="s">
        <v>116</v>
      </c>
      <c r="C103" s="463"/>
      <c r="D103" s="463"/>
      <c r="E103" s="435"/>
      <c r="F103" s="82" t="s">
        <v>92</v>
      </c>
      <c r="G103" s="82"/>
      <c r="H103" s="462" t="str">
        <f t="shared" si="72"/>
        <v>BLACK</v>
      </c>
      <c r="I103" s="46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4" t="s">
        <v>116</v>
      </c>
      <c r="C104" s="463"/>
      <c r="D104" s="463"/>
      <c r="E104" s="435"/>
      <c r="F104" s="82" t="s">
        <v>92</v>
      </c>
      <c r="G104" s="82"/>
      <c r="H104" s="462" t="str">
        <f t="shared" si="73"/>
        <v>GREY HEATHER</v>
      </c>
      <c r="I104" s="46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4" t="s">
        <v>116</v>
      </c>
      <c r="C105" s="463"/>
      <c r="D105" s="463"/>
      <c r="E105" s="435"/>
      <c r="F105" s="82" t="s">
        <v>92</v>
      </c>
      <c r="G105" s="82"/>
      <c r="H105" s="462" t="str">
        <f t="shared" si="74"/>
        <v>WASHED BURGUNDY</v>
      </c>
      <c r="I105" s="46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4" t="s">
        <v>116</v>
      </c>
      <c r="C106" s="463"/>
      <c r="D106" s="463"/>
      <c r="E106" s="435"/>
      <c r="F106" s="82" t="s">
        <v>92</v>
      </c>
      <c r="G106" s="82"/>
      <c r="H106" s="462" t="str">
        <f t="shared" si="76"/>
        <v>LIME</v>
      </c>
      <c r="I106" s="46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7" t="s">
        <v>93</v>
      </c>
      <c r="C107" s="458"/>
      <c r="D107" s="458"/>
      <c r="E107" s="458"/>
      <c r="F107" s="82" t="s">
        <v>55</v>
      </c>
      <c r="G107" s="82"/>
      <c r="H107" s="462" t="str">
        <f t="shared" si="72"/>
        <v>BLACK</v>
      </c>
      <c r="I107" s="46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7" t="s">
        <v>93</v>
      </c>
      <c r="C108" s="458"/>
      <c r="D108" s="458"/>
      <c r="E108" s="458"/>
      <c r="F108" s="82" t="s">
        <v>55</v>
      </c>
      <c r="G108" s="82"/>
      <c r="H108" s="462" t="str">
        <f t="shared" si="73"/>
        <v>GREY HEATHER</v>
      </c>
      <c r="I108" s="46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7" t="s">
        <v>93</v>
      </c>
      <c r="C109" s="458"/>
      <c r="D109" s="458"/>
      <c r="E109" s="458"/>
      <c r="F109" s="82" t="s">
        <v>55</v>
      </c>
      <c r="G109" s="82"/>
      <c r="H109" s="462" t="str">
        <f t="shared" si="74"/>
        <v>WASHED BURGUNDY</v>
      </c>
      <c r="I109" s="46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7" t="s">
        <v>93</v>
      </c>
      <c r="C110" s="458"/>
      <c r="D110" s="458"/>
      <c r="E110" s="458"/>
      <c r="F110" s="82" t="s">
        <v>55</v>
      </c>
      <c r="G110" s="82"/>
      <c r="H110" s="462" t="str">
        <f t="shared" si="76"/>
        <v>LIME</v>
      </c>
      <c r="I110" s="46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7" t="s">
        <v>94</v>
      </c>
      <c r="C111" s="458"/>
      <c r="D111" s="458"/>
      <c r="E111" s="458"/>
      <c r="F111" s="82" t="s">
        <v>55</v>
      </c>
      <c r="G111" s="82"/>
      <c r="H111" s="462" t="str">
        <f t="shared" si="72"/>
        <v>BLACK</v>
      </c>
      <c r="I111" s="46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7" t="s">
        <v>94</v>
      </c>
      <c r="C112" s="458"/>
      <c r="D112" s="458"/>
      <c r="E112" s="458"/>
      <c r="F112" s="82" t="s">
        <v>55</v>
      </c>
      <c r="G112" s="82"/>
      <c r="H112" s="462" t="str">
        <f t="shared" si="73"/>
        <v>GREY HEATHER</v>
      </c>
      <c r="I112" s="46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7" t="s">
        <v>94</v>
      </c>
      <c r="C113" s="458"/>
      <c r="D113" s="458"/>
      <c r="E113" s="458"/>
      <c r="F113" s="82" t="s">
        <v>55</v>
      </c>
      <c r="G113" s="82"/>
      <c r="H113" s="462" t="str">
        <f t="shared" si="74"/>
        <v>WASHED BURGUNDY</v>
      </c>
      <c r="I113" s="46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7" t="s">
        <v>94</v>
      </c>
      <c r="C114" s="458"/>
      <c r="D114" s="458"/>
      <c r="E114" s="458"/>
      <c r="F114" s="82" t="s">
        <v>55</v>
      </c>
      <c r="G114" s="82"/>
      <c r="H114" s="462" t="str">
        <f t="shared" si="76"/>
        <v>LIME</v>
      </c>
      <c r="I114" s="46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7" t="s">
        <v>95</v>
      </c>
      <c r="C115" s="458"/>
      <c r="D115" s="458"/>
      <c r="E115" s="458"/>
      <c r="F115" s="82" t="s">
        <v>92</v>
      </c>
      <c r="G115" s="82"/>
      <c r="H115" s="462" t="str">
        <f t="shared" si="72"/>
        <v>BLACK</v>
      </c>
      <c r="I115" s="46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7" t="s">
        <v>95</v>
      </c>
      <c r="C116" s="458"/>
      <c r="D116" s="458"/>
      <c r="E116" s="458"/>
      <c r="F116" s="82" t="s">
        <v>92</v>
      </c>
      <c r="G116" s="82"/>
      <c r="H116" s="462" t="str">
        <f t="shared" si="73"/>
        <v>GREY HEATHER</v>
      </c>
      <c r="I116" s="46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7" t="s">
        <v>95</v>
      </c>
      <c r="C117" s="458"/>
      <c r="D117" s="458"/>
      <c r="E117" s="458"/>
      <c r="F117" s="82" t="s">
        <v>92</v>
      </c>
      <c r="G117" s="82"/>
      <c r="H117" s="462" t="str">
        <f t="shared" si="74"/>
        <v>WASHED BURGUNDY</v>
      </c>
      <c r="I117" s="46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7" t="s">
        <v>95</v>
      </c>
      <c r="C118" s="458"/>
      <c r="D118" s="458"/>
      <c r="E118" s="458"/>
      <c r="F118" s="82" t="s">
        <v>92</v>
      </c>
      <c r="G118" s="82"/>
      <c r="H118" s="462" t="str">
        <f t="shared" si="76"/>
        <v>LIME</v>
      </c>
      <c r="I118" s="46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4" t="s">
        <v>96</v>
      </c>
      <c r="C119" s="463"/>
      <c r="D119" s="463"/>
      <c r="E119" s="435"/>
      <c r="F119" s="82" t="s">
        <v>38</v>
      </c>
      <c r="G119" s="82"/>
      <c r="H119" s="462" t="str">
        <f t="shared" si="72"/>
        <v>BLACK</v>
      </c>
      <c r="I119" s="46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7" t="s">
        <v>96</v>
      </c>
      <c r="C120" s="458"/>
      <c r="D120" s="458"/>
      <c r="E120" s="458"/>
      <c r="F120" s="82" t="s">
        <v>38</v>
      </c>
      <c r="G120" s="82"/>
      <c r="H120" s="462" t="str">
        <f t="shared" si="73"/>
        <v>GREY HEATHER</v>
      </c>
      <c r="I120" s="46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7" t="s">
        <v>96</v>
      </c>
      <c r="C121" s="458"/>
      <c r="D121" s="458"/>
      <c r="E121" s="458"/>
      <c r="F121" s="82" t="s">
        <v>38</v>
      </c>
      <c r="G121" s="82"/>
      <c r="H121" s="462" t="str">
        <f t="shared" si="74"/>
        <v>WASHED BURGUNDY</v>
      </c>
      <c r="I121" s="46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7" t="s">
        <v>96</v>
      </c>
      <c r="C122" s="458"/>
      <c r="D122" s="458"/>
      <c r="E122" s="458"/>
      <c r="F122" s="82" t="s">
        <v>38</v>
      </c>
      <c r="G122" s="82"/>
      <c r="H122" s="462" t="str">
        <f t="shared" si="76"/>
        <v>LIME</v>
      </c>
      <c r="I122" s="46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7" t="s">
        <v>97</v>
      </c>
      <c r="C123" s="458"/>
      <c r="D123" s="458"/>
      <c r="E123" s="458"/>
      <c r="F123" s="82" t="s">
        <v>92</v>
      </c>
      <c r="G123" s="82"/>
      <c r="H123" s="462" t="str">
        <f t="shared" si="72"/>
        <v>BLACK</v>
      </c>
      <c r="I123" s="46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4" t="s">
        <v>97</v>
      </c>
      <c r="C124" s="463"/>
      <c r="D124" s="463"/>
      <c r="E124" s="435"/>
      <c r="F124" s="82" t="s">
        <v>92</v>
      </c>
      <c r="G124" s="82"/>
      <c r="H124" s="462" t="str">
        <f t="shared" si="73"/>
        <v>GREY HEATHER</v>
      </c>
      <c r="I124" s="46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4" t="s">
        <v>97</v>
      </c>
      <c r="C125" s="463"/>
      <c r="D125" s="463"/>
      <c r="E125" s="435"/>
      <c r="F125" s="82" t="s">
        <v>92</v>
      </c>
      <c r="G125" s="82"/>
      <c r="H125" s="462" t="str">
        <f>$D$28</f>
        <v>WASHED BURGUNDY</v>
      </c>
      <c r="I125" s="46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4" t="s">
        <v>97</v>
      </c>
      <c r="C126" s="463"/>
      <c r="D126" s="463"/>
      <c r="E126" s="435"/>
      <c r="F126" s="82" t="s">
        <v>92</v>
      </c>
      <c r="G126" s="82"/>
      <c r="H126" s="462" t="str">
        <f>$D$33</f>
        <v>LIME</v>
      </c>
      <c r="I126" s="46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7" t="s">
        <v>110</v>
      </c>
      <c r="C127" s="458"/>
      <c r="D127" s="458"/>
      <c r="E127" s="458"/>
      <c r="F127" s="459" t="s">
        <v>111</v>
      </c>
      <c r="G127" s="82"/>
      <c r="H127" s="460" t="s">
        <v>134</v>
      </c>
      <c r="I127" s="46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7" t="s">
        <v>110</v>
      </c>
      <c r="C128" s="458"/>
      <c r="D128" s="458"/>
      <c r="E128" s="458"/>
      <c r="F128" s="459"/>
      <c r="G128" s="82"/>
      <c r="H128" s="460" t="s">
        <v>135</v>
      </c>
      <c r="I128" s="46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7" t="s">
        <v>110</v>
      </c>
      <c r="C129" s="458"/>
      <c r="D129" s="458"/>
      <c r="E129" s="458"/>
      <c r="F129" s="459"/>
      <c r="G129" s="82"/>
      <c r="H129" s="460" t="s">
        <v>136</v>
      </c>
      <c r="I129" s="46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7" t="s">
        <v>110</v>
      </c>
      <c r="C130" s="458"/>
      <c r="D130" s="458"/>
      <c r="E130" s="458"/>
      <c r="F130" s="459"/>
      <c r="G130" s="82"/>
      <c r="H130" s="460">
        <v>41</v>
      </c>
      <c r="I130" s="46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7" t="s">
        <v>110</v>
      </c>
      <c r="C131" s="458"/>
      <c r="D131" s="458"/>
      <c r="E131" s="458"/>
      <c r="F131" s="459"/>
      <c r="G131" s="82"/>
      <c r="H131" s="462">
        <v>42</v>
      </c>
      <c r="I131" s="46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4" t="s">
        <v>31</v>
      </c>
      <c r="K133" s="344"/>
      <c r="L133" s="344"/>
      <c r="M133" s="344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3" t="s">
        <v>49</v>
      </c>
      <c r="C135" s="444"/>
      <c r="D135" s="444"/>
      <c r="E135" s="444"/>
      <c r="F135" s="444"/>
      <c r="G135" s="444"/>
      <c r="H135" s="444"/>
      <c r="I135" s="45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1" t="s">
        <v>99</v>
      </c>
      <c r="E136" s="451"/>
      <c r="F136" s="451" t="s">
        <v>54</v>
      </c>
      <c r="G136" s="451"/>
      <c r="H136" s="451"/>
      <c r="I136" s="45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2" t="s">
        <v>122</v>
      </c>
      <c r="D137" s="454" t="s">
        <v>124</v>
      </c>
      <c r="E137" s="455"/>
      <c r="F137" s="456" t="s">
        <v>137</v>
      </c>
      <c r="G137" s="456"/>
      <c r="H137" s="456"/>
      <c r="I137" s="456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53"/>
      <c r="D138" s="420" t="s">
        <v>125</v>
      </c>
      <c r="E138" s="422"/>
      <c r="F138" s="456" t="s">
        <v>138</v>
      </c>
      <c r="G138" s="456"/>
      <c r="H138" s="456"/>
      <c r="I138" s="456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3"/>
      <c r="C140" s="444"/>
      <c r="D140" s="347"/>
      <c r="E140" s="347"/>
      <c r="F140" s="347"/>
      <c r="G140" s="347"/>
      <c r="H140" s="347"/>
      <c r="I140" s="348"/>
      <c r="J140" s="44"/>
      <c r="K140" s="44"/>
    </row>
    <row r="141" spans="1:16" s="12" customFormat="1" ht="28" hidden="1">
      <c r="A141" s="88"/>
      <c r="B141" s="434"/>
      <c r="C141" s="43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45" t="s">
        <v>119</v>
      </c>
      <c r="C142" s="445"/>
      <c r="D142" s="100"/>
      <c r="E142" s="100">
        <v>2.2000000000000002</v>
      </c>
      <c r="F142" s="446">
        <v>3</v>
      </c>
      <c r="G142" s="447"/>
      <c r="H142" s="447"/>
      <c r="I142" s="44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49" t="s">
        <v>155</v>
      </c>
      <c r="D144" s="449"/>
      <c r="E144" s="449"/>
      <c r="F144" s="44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3" t="s">
        <v>49</v>
      </c>
      <c r="C145" s="444"/>
      <c r="D145" s="444"/>
      <c r="E145" s="444"/>
      <c r="F145" s="444"/>
      <c r="G145" s="444"/>
      <c r="H145" s="444"/>
      <c r="I145" s="45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3" t="s">
        <v>69</v>
      </c>
      <c r="F146" s="354"/>
      <c r="G146" s="354"/>
      <c r="H146" s="354"/>
      <c r="I146" s="355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56" t="s">
        <v>161</v>
      </c>
      <c r="F147" s="357"/>
      <c r="G147" s="357"/>
      <c r="H147" s="357"/>
      <c r="I147" s="358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56" t="s">
        <v>171</v>
      </c>
      <c r="F148" s="357"/>
      <c r="G148" s="357"/>
      <c r="H148" s="357"/>
      <c r="I148" s="358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56" t="s">
        <v>161</v>
      </c>
      <c r="F149" s="357"/>
      <c r="G149" s="357"/>
      <c r="H149" s="357"/>
      <c r="I149" s="358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56" t="s">
        <v>161</v>
      </c>
      <c r="F150" s="357"/>
      <c r="G150" s="357"/>
      <c r="H150" s="357"/>
      <c r="I150" s="358"/>
      <c r="J150" s="44"/>
      <c r="K150" s="44"/>
      <c r="L150" s="44"/>
      <c r="M150" s="44"/>
      <c r="N150" s="44"/>
    </row>
    <row r="151" spans="1:16" s="12" customFormat="1" ht="28">
      <c r="A151" s="88"/>
      <c r="B151" s="443" t="s">
        <v>70</v>
      </c>
      <c r="C151" s="444"/>
      <c r="D151" s="347"/>
      <c r="E151" s="347"/>
      <c r="F151" s="347"/>
      <c r="G151" s="347"/>
      <c r="H151" s="347"/>
      <c r="I151" s="348"/>
      <c r="J151" s="44"/>
      <c r="K151" s="44"/>
    </row>
    <row r="152" spans="1:16" s="12" customFormat="1" ht="56.25" customHeight="1">
      <c r="A152" s="88"/>
      <c r="B152" s="434"/>
      <c r="C152" s="43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36" t="s">
        <v>162</v>
      </c>
      <c r="C153" s="43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38" t="s">
        <v>163</v>
      </c>
      <c r="C154" s="43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0" t="s">
        <v>71</v>
      </c>
      <c r="D157" s="441"/>
      <c r="E157" s="441"/>
      <c r="F157" s="441"/>
      <c r="G157" s="441"/>
      <c r="H157" s="441"/>
      <c r="I157" s="44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20" t="s">
        <v>164</v>
      </c>
      <c r="D158" s="421"/>
      <c r="E158" s="421"/>
      <c r="F158" s="421"/>
      <c r="G158" s="421"/>
      <c r="H158" s="421"/>
      <c r="I158" s="42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20" t="s">
        <v>165</v>
      </c>
      <c r="D159" s="421"/>
      <c r="E159" s="421"/>
      <c r="F159" s="421"/>
      <c r="G159" s="421"/>
      <c r="H159" s="421"/>
      <c r="I159" s="42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3" t="s">
        <v>164</v>
      </c>
      <c r="D160" s="424"/>
      <c r="E160" s="424"/>
      <c r="F160" s="424"/>
      <c r="G160" s="424"/>
      <c r="H160" s="424"/>
      <c r="I160" s="42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26"/>
      <c r="D161" s="427"/>
      <c r="E161" s="427"/>
      <c r="F161" s="427"/>
      <c r="G161" s="427"/>
      <c r="H161" s="427"/>
      <c r="I161" s="42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29"/>
      <c r="D162" s="430"/>
      <c r="E162" s="430"/>
      <c r="F162" s="430"/>
      <c r="G162" s="430"/>
      <c r="H162" s="430"/>
      <c r="I162" s="43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4" t="s">
        <v>78</v>
      </c>
      <c r="C164" s="344"/>
      <c r="D164" s="344"/>
      <c r="E164" s="344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32"/>
      <c r="B170" s="433"/>
      <c r="C170" s="433"/>
      <c r="D170" s="433"/>
      <c r="E170" s="433"/>
      <c r="F170" s="433"/>
      <c r="G170" s="433"/>
      <c r="H170" s="433"/>
      <c r="I170" s="433"/>
      <c r="J170" s="433"/>
      <c r="K170" s="433"/>
      <c r="L170" s="433"/>
      <c r="M170" s="433"/>
      <c r="N170" s="433"/>
      <c r="O170" s="433"/>
      <c r="P170" s="43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H06-ST56M-DYE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BASIC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8" t="str">
        <f>'1. CUTTING DOCKET'!M11</f>
        <v>SINGLE JERSEY 20'S 100% COTTON 190GSM- SOFT HAND FEEL</v>
      </c>
      <c r="C7" s="539"/>
      <c r="D7" s="539"/>
      <c r="E7" s="540"/>
    </row>
    <row r="8" spans="1:12" s="62" customFormat="1" ht="409.6" customHeight="1">
      <c r="A8" s="64" t="e">
        <f>'1. CUTTING DOCKET'!#REF!</f>
        <v>#REF!</v>
      </c>
      <c r="B8" s="541"/>
      <c r="C8" s="542"/>
      <c r="D8" s="543"/>
      <c r="E8" s="54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5" t="e">
        <f>'1. CUTTING DOCKET'!#REF!</f>
        <v>#REF!</v>
      </c>
      <c r="C13" s="539"/>
      <c r="D13" s="54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41"/>
      <c r="C14" s="542"/>
      <c r="D14" s="54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7" t="e">
        <f>'1. CUTTING DOCKET'!#REF!</f>
        <v>#REF!</v>
      </c>
      <c r="C17" s="548"/>
      <c r="D17" s="549"/>
      <c r="E17" s="550"/>
    </row>
    <row r="18" spans="1:5" s="62" customFormat="1" ht="90" customHeight="1">
      <c r="A18" s="61" t="e">
        <f>'1. CUTTING DOCKET'!#REF!</f>
        <v>#REF!</v>
      </c>
      <c r="B18" s="523" t="e">
        <f>'1. CUTTING DOCKET'!#REF!</f>
        <v>#REF!</v>
      </c>
      <c r="C18" s="518"/>
      <c r="D18" s="518"/>
      <c r="E18" s="524"/>
    </row>
    <row r="19" spans="1:5" s="62" customFormat="1" ht="409.6" customHeight="1">
      <c r="A19" s="166" t="s">
        <v>166</v>
      </c>
      <c r="B19" s="520"/>
      <c r="C19" s="521"/>
      <c r="D19" s="522"/>
      <c r="E19" s="522"/>
    </row>
    <row r="20" spans="1:5" s="62" customFormat="1" ht="79.5" customHeight="1">
      <c r="A20" s="61" t="e">
        <f>'1. CUTTING DOCKET'!#REF!</f>
        <v>#REF!</v>
      </c>
      <c r="B20" s="523" t="e">
        <f>'1. CUTTING DOCKET'!#REF!</f>
        <v>#REF!</v>
      </c>
      <c r="C20" s="518"/>
      <c r="D20" s="518"/>
      <c r="E20" s="524"/>
    </row>
    <row r="21" spans="1:5" s="62" customFormat="1" ht="346.5" customHeight="1">
      <c r="A21" s="64" t="s">
        <v>117</v>
      </c>
      <c r="B21" s="525"/>
      <c r="C21" s="526"/>
      <c r="D21" s="527"/>
      <c r="E21" s="528"/>
    </row>
    <row r="22" spans="1:5" s="62" customFormat="1" ht="35">
      <c r="A22" s="61">
        <f>'1. CUTTING DOCKET'!B40</f>
        <v>0</v>
      </c>
      <c r="B22" s="517" t="str">
        <f>'1. CUTTING DOCKET'!F40</f>
        <v>MÀU PHỤ LIỆU</v>
      </c>
      <c r="C22" s="518"/>
      <c r="D22" s="519"/>
      <c r="E22" s="101"/>
    </row>
    <row r="23" spans="1:5" s="62" customFormat="1" ht="299.25" customHeight="1">
      <c r="A23" s="66" t="s">
        <v>100</v>
      </c>
      <c r="B23" s="529"/>
      <c r="C23" s="530"/>
      <c r="D23" s="531"/>
      <c r="E23" s="531"/>
    </row>
    <row r="24" spans="1:5" s="62" customFormat="1" ht="101.5" customHeight="1">
      <c r="A24" s="61" t="str">
        <f>'1. CUTTING DOCKET'!B39</f>
        <v>PHẦN C : PHỤ LIỆU ĐÓNG GÓI</v>
      </c>
      <c r="B24" s="517">
        <f>'1. CUTTING DOCKET'!F39</f>
        <v>0</v>
      </c>
      <c r="C24" s="518"/>
      <c r="D24" s="519"/>
      <c r="E24" s="101"/>
    </row>
    <row r="25" spans="1:5" s="62" customFormat="1" ht="362.25" customHeight="1">
      <c r="A25" s="66" t="s">
        <v>172</v>
      </c>
      <c r="B25" s="532" t="s">
        <v>173</v>
      </c>
      <c r="C25" s="533"/>
      <c r="D25" s="534"/>
      <c r="E25" s="113"/>
    </row>
    <row r="26" spans="1:5" s="62" customFormat="1" ht="109.5" customHeight="1">
      <c r="A26" s="61" t="s">
        <v>101</v>
      </c>
      <c r="B26" s="517" t="e">
        <f>'1. CUTTING DOCKET'!#REF!</f>
        <v>#REF!</v>
      </c>
      <c r="C26" s="518"/>
      <c r="D26" s="519"/>
      <c r="E26" s="102"/>
    </row>
    <row r="27" spans="1:5" s="62" customFormat="1" ht="282" customHeight="1">
      <c r="A27" s="66" t="s">
        <v>102</v>
      </c>
      <c r="B27" s="535" t="s">
        <v>167</v>
      </c>
      <c r="C27" s="536"/>
      <c r="D27" s="537"/>
      <c r="E27" s="537"/>
    </row>
    <row r="28" spans="1:5" s="62" customFormat="1" ht="93.65" customHeight="1">
      <c r="A28" s="61" t="e">
        <f>'1. CUTTING DOCKET'!#REF!</f>
        <v>#REF!</v>
      </c>
      <c r="B28" s="517" t="e">
        <f>'1. CUTTING DOCKET'!#REF!</f>
        <v>#REF!</v>
      </c>
      <c r="C28" s="518"/>
      <c r="D28" s="519"/>
      <c r="E28" s="102"/>
    </row>
    <row r="29" spans="1:5" s="62" customFormat="1" ht="273" customHeight="1">
      <c r="A29" s="64" t="s">
        <v>103</v>
      </c>
      <c r="B29" s="509"/>
      <c r="C29" s="510"/>
      <c r="D29" s="511"/>
      <c r="E29" s="511"/>
    </row>
    <row r="30" spans="1:5" s="62" customFormat="1" ht="95.25" customHeight="1">
      <c r="A30" s="61" t="str">
        <f>'1. CUTTING DOCKET'!B47</f>
        <v>POLY BAG THÙNG</v>
      </c>
      <c r="B30" s="517" t="str">
        <f>'1. CUTTING DOCKET'!F47</f>
        <v>CLEAR</v>
      </c>
      <c r="C30" s="518"/>
      <c r="D30" s="519"/>
      <c r="E30" s="102"/>
    </row>
    <row r="31" spans="1:5" s="62" customFormat="1" ht="324.75" customHeight="1">
      <c r="A31" s="64"/>
      <c r="B31" s="509"/>
      <c r="C31" s="510"/>
      <c r="D31" s="511"/>
      <c r="E31" s="511"/>
    </row>
    <row r="32" spans="1:5" s="62" customFormat="1" ht="119.5" customHeight="1">
      <c r="A32" s="61" t="s">
        <v>105</v>
      </c>
      <c r="B32" s="517" t="e">
        <f>'1. CUTTING DOCKET'!#REF!</f>
        <v>#REF!</v>
      </c>
      <c r="C32" s="518"/>
      <c r="D32" s="519"/>
      <c r="E32" s="102"/>
    </row>
    <row r="33" spans="1:9" s="62" customFormat="1" ht="287.25" customHeight="1">
      <c r="A33" s="64" t="s">
        <v>106</v>
      </c>
      <c r="B33" s="509"/>
      <c r="C33" s="510"/>
      <c r="D33" s="511"/>
      <c r="E33" s="511"/>
    </row>
    <row r="34" spans="1:9" s="62" customFormat="1" ht="71.5" customHeight="1">
      <c r="A34" s="61" t="s">
        <v>96</v>
      </c>
      <c r="B34" s="517" t="s">
        <v>38</v>
      </c>
      <c r="C34" s="518"/>
      <c r="D34" s="519"/>
      <c r="E34" s="102"/>
    </row>
    <row r="35" spans="1:9" s="62" customFormat="1" ht="87" customHeight="1">
      <c r="A35" s="64" t="s">
        <v>104</v>
      </c>
      <c r="B35" s="509"/>
      <c r="C35" s="510"/>
      <c r="D35" s="511"/>
      <c r="E35" s="511"/>
    </row>
    <row r="36" spans="1:9" s="62" customFormat="1" ht="63.65" customHeight="1">
      <c r="A36" s="61" t="s">
        <v>97</v>
      </c>
      <c r="B36" s="517" t="s">
        <v>92</v>
      </c>
      <c r="C36" s="518"/>
      <c r="D36" s="519"/>
      <c r="E36" s="102"/>
    </row>
    <row r="37" spans="1:9" s="62" customFormat="1" ht="97.5" customHeight="1">
      <c r="A37" s="64" t="s">
        <v>104</v>
      </c>
      <c r="B37" s="509"/>
      <c r="C37" s="510"/>
      <c r="D37" s="511"/>
      <c r="E37" s="511"/>
    </row>
    <row r="38" spans="1:9" s="62" customFormat="1" ht="97.5" customHeight="1">
      <c r="A38" s="98" t="e">
        <f>'1. CUTTING DOCKET'!#REF!</f>
        <v>#REF!</v>
      </c>
      <c r="B38" s="512" t="e">
        <f>'1. CUTTING DOCKET'!#REF!</f>
        <v>#REF!</v>
      </c>
      <c r="C38" s="513"/>
      <c r="D38" s="514"/>
      <c r="E38" s="103"/>
    </row>
    <row r="39" spans="1:9" s="62" customFormat="1" ht="221.5" customHeight="1">
      <c r="A39" s="64"/>
      <c r="B39" s="515"/>
      <c r="C39" s="516"/>
      <c r="D39" s="515"/>
      <c r="E39" s="515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50"/>
  <sheetViews>
    <sheetView view="pageBreakPreview" topLeftCell="A21" zoomScale="40" zoomScaleNormal="40" zoomScaleSheetLayoutView="40" zoomScalePageLayoutView="25" workbookViewId="0">
      <selection activeCell="H23" sqref="H23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H06-ST56M-DYE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BASIC TEE MEN'S</v>
      </c>
      <c r="C4" s="59"/>
    </row>
    <row r="5" spans="1:3" s="58" customFormat="1" ht="76" customHeight="1">
      <c r="A5" s="199"/>
      <c r="B5" s="557" t="str">
        <f>'1. CUTTING DOCKET'!$D$18</f>
        <v>ABBEY STONE</v>
      </c>
      <c r="C5" s="558"/>
    </row>
    <row r="6" spans="1:3" s="62" customFormat="1" ht="69.75" customHeight="1">
      <c r="A6" s="161" t="s">
        <v>32</v>
      </c>
      <c r="B6" s="538" t="s">
        <v>315</v>
      </c>
      <c r="C6" s="540"/>
    </row>
    <row r="7" spans="1:3" s="62" customFormat="1" ht="93" customHeight="1">
      <c r="A7" s="200" t="s">
        <v>33</v>
      </c>
      <c r="B7" s="538" t="str">
        <f>'1. CUTTING DOCKET'!$M$11</f>
        <v>SINGLE JERSEY 20'S 100% COTTON 190GSM- SOFT HAND FEEL</v>
      </c>
      <c r="C7" s="539"/>
    </row>
    <row r="8" spans="1:3" s="62" customFormat="1" ht="317" customHeight="1">
      <c r="A8" s="162" t="s">
        <v>32</v>
      </c>
      <c r="B8" s="559"/>
      <c r="C8" s="560"/>
    </row>
    <row r="9" spans="1:3" s="62" customFormat="1" ht="94.5" customHeight="1">
      <c r="A9" s="161" t="str">
        <f>'1. CUTTING DOCKET'!$B$28</f>
        <v>100% COTTON 1x1RIB_ 260GSM</v>
      </c>
      <c r="B9" s="538" t="str">
        <f>B6</f>
        <v>PFD</v>
      </c>
      <c r="C9" s="540"/>
    </row>
    <row r="10" spans="1:3" s="62" customFormat="1" ht="293" customHeight="1">
      <c r="A10" s="162" t="s">
        <v>214</v>
      </c>
      <c r="B10" s="559"/>
      <c r="C10" s="560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23" t="s">
        <v>315</v>
      </c>
      <c r="C15" s="524"/>
    </row>
    <row r="16" spans="1:3" s="62" customFormat="1" ht="78.5" customHeight="1">
      <c r="A16" s="279"/>
      <c r="B16" s="561" t="s">
        <v>326</v>
      </c>
      <c r="C16" s="562"/>
    </row>
    <row r="17" spans="1:3" s="62" customFormat="1" ht="74.25" customHeight="1">
      <c r="A17" s="161" t="str">
        <f>'1. CUTTING DOCKET'!$B$32</f>
        <v>CHỈ SỬA HÀNG</v>
      </c>
      <c r="B17" s="523" t="s">
        <v>314</v>
      </c>
      <c r="C17" s="524"/>
    </row>
    <row r="18" spans="1:3" s="62" customFormat="1" ht="84" customHeight="1">
      <c r="A18" s="279" t="s">
        <v>325</v>
      </c>
      <c r="B18" s="561"/>
      <c r="C18" s="562"/>
    </row>
    <row r="19" spans="1:3" s="62" customFormat="1" ht="143" customHeight="1">
      <c r="A19" s="291" t="str">
        <f>'[11]1. CUTTING DOCKET'!$B$32</f>
        <v>NHÃN DỆT BẰNG VẢI 38MM*71MM 
(NHÃN CHÍNH-PHÂN THEO TỪNG SIZE)
CODE: HSC-ML-0047(MENS)</v>
      </c>
      <c r="B19" s="523" t="s">
        <v>327</v>
      </c>
      <c r="C19" s="518"/>
    </row>
    <row r="20" spans="1:3" s="62" customFormat="1" ht="409.6" customHeight="1">
      <c r="A20" s="292" t="s">
        <v>223</v>
      </c>
      <c r="B20" s="563"/>
      <c r="C20" s="564"/>
    </row>
    <row r="21" spans="1:3" s="62" customFormat="1" ht="128.5" customHeight="1">
      <c r="A21" s="291" t="str">
        <f>'1. CUTTING DOCKET'!$B$34</f>
        <v>NHÃN THÀNH PHẦN 100% COTTON
KÍCH THƯỚC: 82.2 *20 MM
CODE: CC-041</v>
      </c>
      <c r="B21" s="523" t="s">
        <v>329</v>
      </c>
      <c r="C21" s="518"/>
    </row>
    <row r="22" spans="1:3" s="62" customFormat="1" ht="409.5" customHeight="1">
      <c r="A22" s="551" t="s">
        <v>303</v>
      </c>
      <c r="B22" s="553"/>
      <c r="C22" s="554"/>
    </row>
    <row r="23" spans="1:3" s="62" customFormat="1" ht="86.5" customHeight="1">
      <c r="A23" s="552"/>
      <c r="B23" s="555"/>
      <c r="C23" s="556"/>
    </row>
    <row r="24" spans="1:3" s="62" customFormat="1" ht="102" customHeight="1">
      <c r="A24" s="291" t="str">
        <f>'[11]1. CUTTING DOCKET'!$B$34</f>
        <v>NHÃN HSCO SATIN
CODE: HSC-ML-0002</v>
      </c>
      <c r="B24" s="523" t="s">
        <v>329</v>
      </c>
      <c r="C24" s="518"/>
    </row>
    <row r="25" spans="1:3" s="62" customFormat="1" ht="231" customHeight="1">
      <c r="A25" s="292" t="s">
        <v>224</v>
      </c>
      <c r="B25" s="563"/>
      <c r="C25" s="564"/>
    </row>
    <row r="26" spans="1:3" s="62" customFormat="1" ht="89.5" customHeight="1">
      <c r="A26" s="291" t="str">
        <f>'[11]1. CUTTING DOCKET'!$B$35</f>
        <v>NHÃN TRACKING
#240324S1</v>
      </c>
      <c r="B26" s="523" t="s">
        <v>329</v>
      </c>
      <c r="C26" s="518"/>
    </row>
    <row r="27" spans="1:3" s="62" customFormat="1" ht="104" customHeight="1">
      <c r="A27" s="292" t="s">
        <v>225</v>
      </c>
      <c r="B27" s="569" t="s">
        <v>293</v>
      </c>
      <c r="C27" s="570"/>
    </row>
    <row r="28" spans="1:3" s="62" customFormat="1" ht="73" customHeight="1">
      <c r="A28" s="565" t="str">
        <f>'[11]1. CUTTING DOCKET'!B43</f>
        <v>ĐẠN BẮN TREO THẺ BÀI</v>
      </c>
      <c r="B28" s="567" t="s">
        <v>89</v>
      </c>
      <c r="C28" s="568"/>
    </row>
    <row r="29" spans="1:3" s="62" customFormat="1" ht="78" customHeight="1">
      <c r="A29" s="566"/>
      <c r="B29" s="161" t="s">
        <v>294</v>
      </c>
      <c r="C29" s="165" t="s">
        <v>295</v>
      </c>
    </row>
    <row r="30" spans="1:3" s="62" customFormat="1" ht="341" customHeight="1">
      <c r="A30" s="293" t="s">
        <v>296</v>
      </c>
      <c r="B30" s="290"/>
      <c r="C30" s="294"/>
    </row>
    <row r="31" spans="1:3" s="62" customFormat="1" ht="52" customHeight="1">
      <c r="A31" s="291" t="str">
        <f>'[11]1. CUTTING DOCKET'!B43</f>
        <v>ĐẠN BẮN TREO THẺ BÀI</v>
      </c>
      <c r="B31" s="523" t="s">
        <v>39</v>
      </c>
      <c r="C31" s="524"/>
    </row>
    <row r="32" spans="1:3" s="62" customFormat="1" ht="107.5" customHeight="1">
      <c r="A32" s="293" t="s">
        <v>297</v>
      </c>
      <c r="B32" s="559"/>
      <c r="C32" s="571"/>
    </row>
    <row r="33" spans="1:3" s="62" customFormat="1" ht="90" customHeight="1">
      <c r="A33" s="291" t="str">
        <f>'[11]1. CUTTING DOCKET'!B44</f>
        <v>STICKER BARCODE TẠI THẺ BÀI
KÍCH THƯỚC: 20CMX30CM</v>
      </c>
      <c r="B33" s="523" t="s">
        <v>89</v>
      </c>
      <c r="C33" s="524"/>
    </row>
    <row r="34" spans="1:3" s="62" customFormat="1" ht="185.5" customHeight="1">
      <c r="A34" s="293" t="s">
        <v>298</v>
      </c>
      <c r="B34" s="559"/>
      <c r="C34" s="571"/>
    </row>
    <row r="35" spans="1:3" s="62" customFormat="1" ht="88" customHeight="1">
      <c r="A35" s="291" t="str">
        <f>'[11]1. CUTTING DOCKET'!B45</f>
        <v>STICKER BARCODE TẠI POLY BAG
KÍCH THƯỚC: 35CMX55CM</v>
      </c>
      <c r="B35" s="523" t="str">
        <f>B33</f>
        <v>NỀN TRẮNG CHỮ ĐEN</v>
      </c>
      <c r="C35" s="524"/>
    </row>
    <row r="36" spans="1:3" s="62" customFormat="1" ht="221.5" customHeight="1">
      <c r="A36" s="293" t="s">
        <v>299</v>
      </c>
      <c r="B36" s="559"/>
      <c r="C36" s="560"/>
    </row>
    <row r="37" spans="1:3" s="62" customFormat="1" ht="80" customHeight="1">
      <c r="A37" s="291" t="str">
        <f>'[11]1. CUTTING DOCKET'!B46</f>
        <v>STICKER CARTON CHI TIẾT TỪNG CỬA HÀNG</v>
      </c>
      <c r="B37" s="523" t="str">
        <f>B35</f>
        <v>NỀN TRẮNG CHỮ ĐEN</v>
      </c>
      <c r="C37" s="524"/>
    </row>
    <row r="38" spans="1:3" s="62" customFormat="1" ht="173.5" customHeight="1">
      <c r="A38" s="293" t="s">
        <v>206</v>
      </c>
      <c r="B38" s="559"/>
      <c r="C38" s="560"/>
    </row>
    <row r="39" spans="1:3" s="62" customFormat="1" ht="51" customHeight="1">
      <c r="A39" s="291" t="str">
        <f>'[11]1. CUTTING DOCKET'!B47</f>
        <v>POLY BAG LỚN</v>
      </c>
      <c r="B39" s="523" t="s">
        <v>92</v>
      </c>
      <c r="C39" s="524"/>
    </row>
    <row r="40" spans="1:3" s="62" customFormat="1" ht="68.5" customHeight="1">
      <c r="A40" s="293" t="s">
        <v>300</v>
      </c>
      <c r="B40" s="559"/>
      <c r="C40" s="560"/>
    </row>
    <row r="41" spans="1:3" s="62" customFormat="1" ht="49" customHeight="1">
      <c r="A41" s="291" t="str">
        <f>'[11]1. CUTTING DOCKET'!B48</f>
        <v>POLY BAG THÙNG</v>
      </c>
      <c r="B41" s="523" t="s">
        <v>92</v>
      </c>
      <c r="C41" s="524"/>
    </row>
    <row r="42" spans="1:3" s="62" customFormat="1" ht="72.5" customHeight="1">
      <c r="A42" s="293" t="s">
        <v>301</v>
      </c>
      <c r="B42" s="559"/>
      <c r="C42" s="560"/>
    </row>
    <row r="43" spans="1:3" s="62" customFormat="1" ht="54" customHeight="1">
      <c r="A43" s="291" t="s">
        <v>279</v>
      </c>
      <c r="B43" s="523" t="s">
        <v>92</v>
      </c>
      <c r="C43" s="524"/>
    </row>
    <row r="44" spans="1:3" s="62" customFormat="1" ht="116" customHeight="1">
      <c r="A44" s="293" t="s">
        <v>205</v>
      </c>
      <c r="B44" s="559"/>
      <c r="C44" s="560"/>
    </row>
    <row r="45" spans="1:3" s="62" customFormat="1" ht="55" customHeight="1">
      <c r="A45" s="291" t="s">
        <v>280</v>
      </c>
      <c r="B45" s="523" t="s">
        <v>92</v>
      </c>
      <c r="C45" s="524"/>
    </row>
    <row r="46" spans="1:3" s="62" customFormat="1" ht="67" customHeight="1">
      <c r="A46" s="293" t="s">
        <v>205</v>
      </c>
      <c r="B46" s="559"/>
      <c r="C46" s="560"/>
    </row>
    <row r="47" spans="1:3" s="62" customFormat="1" ht="51.5" customHeight="1">
      <c r="A47" s="291" t="s">
        <v>281</v>
      </c>
      <c r="B47" s="523" t="s">
        <v>55</v>
      </c>
      <c r="C47" s="524"/>
    </row>
    <row r="48" spans="1:3" s="62" customFormat="1" ht="57" customHeight="1">
      <c r="A48" s="293" t="s">
        <v>302</v>
      </c>
      <c r="B48" s="559"/>
      <c r="C48" s="560"/>
    </row>
    <row r="49" spans="1:3" s="62" customFormat="1" ht="46" customHeight="1">
      <c r="A49" s="291" t="s">
        <v>204</v>
      </c>
      <c r="B49" s="523" t="str">
        <f>B47</f>
        <v>NATURAL</v>
      </c>
      <c r="C49" s="524"/>
    </row>
    <row r="50" spans="1:3" s="62" customFormat="1" ht="64" customHeight="1">
      <c r="A50" s="293" t="s">
        <v>301</v>
      </c>
      <c r="B50" s="559"/>
      <c r="C50" s="560"/>
    </row>
  </sheetData>
  <mergeCells count="41">
    <mergeCell ref="B49:C49"/>
    <mergeCell ref="B50:C50"/>
    <mergeCell ref="B43:C43"/>
    <mergeCell ref="B44:C44"/>
    <mergeCell ref="B45:C45"/>
    <mergeCell ref="B46:C46"/>
    <mergeCell ref="B47:C47"/>
    <mergeCell ref="B48:C48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28:A29"/>
    <mergeCell ref="B28:C28"/>
    <mergeCell ref="B24:C24"/>
    <mergeCell ref="B25:C25"/>
    <mergeCell ref="B26:C26"/>
    <mergeCell ref="B27:C27"/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  <mergeCell ref="B17:C17"/>
    <mergeCell ref="B18:C18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A3FC-9B24-453A-8420-DCD6C05489E0}">
  <sheetPr>
    <pageSetUpPr fitToPage="1"/>
  </sheetPr>
  <dimension ref="A1:J26"/>
  <sheetViews>
    <sheetView view="pageBreakPreview" zoomScale="40" zoomScaleNormal="40" zoomScaleSheetLayoutView="40" workbookViewId="0">
      <selection activeCell="L11" sqref="L11"/>
    </sheetView>
  </sheetViews>
  <sheetFormatPr defaultColWidth="8.81640625" defaultRowHeight="22.5"/>
  <cols>
    <col min="1" max="1" width="22.1796875" style="328" customWidth="1"/>
    <col min="2" max="2" width="85.7265625" style="328" customWidth="1"/>
    <col min="3" max="3" width="66.81640625" style="328" customWidth="1"/>
    <col min="4" max="5" width="21.81640625" style="328" customWidth="1"/>
    <col min="6" max="10" width="20.54296875" style="329" customWidth="1"/>
    <col min="11" max="16384" width="8.81640625" style="328"/>
  </cols>
  <sheetData>
    <row r="1" spans="1:10" s="302" customFormat="1" ht="33" customHeight="1">
      <c r="A1" s="572" t="s">
        <v>330</v>
      </c>
      <c r="B1" s="573"/>
      <c r="C1" s="573"/>
      <c r="D1" s="573"/>
      <c r="E1" s="573"/>
      <c r="F1" s="573"/>
      <c r="G1" s="573"/>
      <c r="H1" s="573"/>
      <c r="I1" s="573"/>
      <c r="J1" s="574"/>
    </row>
    <row r="2" spans="1:10" s="302" customFormat="1" ht="33" customHeight="1">
      <c r="A2" s="572" t="s">
        <v>331</v>
      </c>
      <c r="B2" s="573"/>
      <c r="C2" s="573"/>
      <c r="D2" s="573"/>
      <c r="E2" s="573"/>
      <c r="F2" s="573"/>
      <c r="G2" s="573"/>
      <c r="H2" s="573"/>
      <c r="I2" s="573"/>
      <c r="J2" s="574"/>
    </row>
    <row r="3" spans="1:10" s="309" customFormat="1" ht="38.5" customHeight="1">
      <c r="A3" s="303" t="s">
        <v>332</v>
      </c>
      <c r="B3" s="304" t="s">
        <v>333</v>
      </c>
      <c r="C3" s="304"/>
      <c r="D3" s="304" t="s">
        <v>334</v>
      </c>
      <c r="E3" s="304"/>
      <c r="F3" s="305"/>
      <c r="G3" s="305"/>
      <c r="H3" s="306" t="s">
        <v>335</v>
      </c>
      <c r="I3" s="307">
        <v>45063</v>
      </c>
      <c r="J3" s="308"/>
    </row>
    <row r="4" spans="1:10" s="309" customFormat="1" ht="52" customHeight="1">
      <c r="A4" s="310" t="s">
        <v>336</v>
      </c>
      <c r="B4" s="311"/>
      <c r="C4" s="311"/>
      <c r="D4" s="311" t="s">
        <v>337</v>
      </c>
      <c r="E4" s="311"/>
      <c r="F4" s="312"/>
      <c r="G4" s="312"/>
      <c r="H4" s="313" t="s">
        <v>338</v>
      </c>
      <c r="I4" s="313" t="s">
        <v>339</v>
      </c>
      <c r="J4" s="314"/>
    </row>
    <row r="5" spans="1:10" s="309" customFormat="1" ht="33" customHeight="1">
      <c r="A5" s="315" t="s">
        <v>340</v>
      </c>
      <c r="B5" s="316" t="s">
        <v>341</v>
      </c>
      <c r="C5" s="316"/>
      <c r="D5" s="316" t="s">
        <v>342</v>
      </c>
      <c r="E5" s="316"/>
      <c r="F5" s="317"/>
      <c r="G5" s="317"/>
      <c r="H5" s="317"/>
      <c r="I5" s="317"/>
      <c r="J5" s="318"/>
    </row>
    <row r="6" spans="1:10" s="302" customFormat="1" ht="31.5" customHeight="1">
      <c r="A6" s="319" t="s">
        <v>226</v>
      </c>
      <c r="B6" s="319" t="s">
        <v>227</v>
      </c>
      <c r="C6" s="319"/>
      <c r="D6" s="319" t="s">
        <v>228</v>
      </c>
      <c r="E6" s="319" t="s">
        <v>343</v>
      </c>
      <c r="F6" s="319" t="s">
        <v>60</v>
      </c>
      <c r="G6" s="319" t="s">
        <v>10</v>
      </c>
      <c r="H6" s="319" t="s">
        <v>57</v>
      </c>
      <c r="I6" s="319" t="s">
        <v>58</v>
      </c>
      <c r="J6" s="319" t="s">
        <v>59</v>
      </c>
    </row>
    <row r="7" spans="1:10" s="325" customFormat="1" ht="59" customHeight="1">
      <c r="A7" s="320" t="s">
        <v>344</v>
      </c>
      <c r="B7" s="321" t="s">
        <v>229</v>
      </c>
      <c r="C7" s="322" t="s">
        <v>345</v>
      </c>
      <c r="D7" s="320" t="s">
        <v>346</v>
      </c>
      <c r="E7" s="323">
        <v>0.25</v>
      </c>
      <c r="F7" s="320" t="s">
        <v>347</v>
      </c>
      <c r="G7" s="320" t="s">
        <v>348</v>
      </c>
      <c r="H7" s="324">
        <v>8</v>
      </c>
      <c r="I7" s="320" t="s">
        <v>349</v>
      </c>
      <c r="J7" s="320" t="s">
        <v>350</v>
      </c>
    </row>
    <row r="8" spans="1:10" s="325" customFormat="1" ht="47.5" customHeight="1">
      <c r="A8" s="320" t="s">
        <v>351</v>
      </c>
      <c r="B8" s="321" t="s">
        <v>230</v>
      </c>
      <c r="C8" s="322" t="s">
        <v>231</v>
      </c>
      <c r="D8" s="320" t="s">
        <v>352</v>
      </c>
      <c r="E8" s="323">
        <v>0.125</v>
      </c>
      <c r="F8" s="320" t="s">
        <v>353</v>
      </c>
      <c r="G8" s="324">
        <v>4</v>
      </c>
      <c r="H8" s="320" t="s">
        <v>354</v>
      </c>
      <c r="I8" s="320" t="s">
        <v>355</v>
      </c>
      <c r="J8" s="320" t="s">
        <v>356</v>
      </c>
    </row>
    <row r="9" spans="1:10" s="325" customFormat="1" ht="47.5" customHeight="1">
      <c r="A9" s="320" t="s">
        <v>357</v>
      </c>
      <c r="B9" s="321" t="s">
        <v>232</v>
      </c>
      <c r="C9" s="322" t="s">
        <v>233</v>
      </c>
      <c r="D9" s="324">
        <v>0</v>
      </c>
      <c r="E9" s="323">
        <v>0.125</v>
      </c>
      <c r="F9" s="320" t="s">
        <v>358</v>
      </c>
      <c r="G9" s="320" t="s">
        <v>358</v>
      </c>
      <c r="H9" s="320" t="s">
        <v>358</v>
      </c>
      <c r="I9" s="320" t="s">
        <v>358</v>
      </c>
      <c r="J9" s="320" t="s">
        <v>358</v>
      </c>
    </row>
    <row r="10" spans="1:10" s="325" customFormat="1" ht="47.5" customHeight="1">
      <c r="A10" s="320" t="s">
        <v>359</v>
      </c>
      <c r="B10" s="321" t="s">
        <v>234</v>
      </c>
      <c r="C10" s="322"/>
      <c r="D10" s="320" t="s">
        <v>360</v>
      </c>
      <c r="E10" s="323">
        <v>0</v>
      </c>
      <c r="F10" s="320"/>
      <c r="G10" s="324">
        <v>0</v>
      </c>
      <c r="H10" s="320"/>
      <c r="I10" s="324"/>
      <c r="J10" s="320"/>
    </row>
    <row r="11" spans="1:10" s="325" customFormat="1" ht="47.5" customHeight="1">
      <c r="A11" s="320" t="s">
        <v>361</v>
      </c>
      <c r="B11" s="321" t="s">
        <v>235</v>
      </c>
      <c r="C11" s="322" t="s">
        <v>362</v>
      </c>
      <c r="D11" s="324">
        <v>0</v>
      </c>
      <c r="E11" s="323">
        <v>0.125</v>
      </c>
      <c r="F11" s="320" t="s">
        <v>358</v>
      </c>
      <c r="G11" s="320" t="s">
        <v>358</v>
      </c>
      <c r="H11" s="320" t="s">
        <v>358</v>
      </c>
      <c r="I11" s="320" t="s">
        <v>358</v>
      </c>
      <c r="J11" s="320" t="s">
        <v>358</v>
      </c>
    </row>
    <row r="12" spans="1:10" s="325" customFormat="1" ht="47.5" customHeight="1">
      <c r="A12" s="320" t="s">
        <v>363</v>
      </c>
      <c r="B12" s="321" t="s">
        <v>236</v>
      </c>
      <c r="C12" s="322" t="s">
        <v>237</v>
      </c>
      <c r="D12" s="320" t="s">
        <v>360</v>
      </c>
      <c r="E12" s="323">
        <v>0</v>
      </c>
      <c r="F12" s="320"/>
      <c r="G12" s="324">
        <v>0</v>
      </c>
      <c r="H12" s="320"/>
      <c r="I12" s="324"/>
      <c r="J12" s="320"/>
    </row>
    <row r="13" spans="1:10" s="325" customFormat="1" ht="47.5" customHeight="1">
      <c r="A13" s="320" t="s">
        <v>364</v>
      </c>
      <c r="B13" s="321" t="s">
        <v>238</v>
      </c>
      <c r="C13" s="322" t="s">
        <v>239</v>
      </c>
      <c r="D13" s="320" t="s">
        <v>365</v>
      </c>
      <c r="E13" s="323">
        <v>0.375</v>
      </c>
      <c r="F13" s="320" t="s">
        <v>366</v>
      </c>
      <c r="G13" s="324">
        <v>19</v>
      </c>
      <c r="H13" s="320" t="s">
        <v>367</v>
      </c>
      <c r="I13" s="320" t="s">
        <v>368</v>
      </c>
      <c r="J13" s="320" t="s">
        <v>369</v>
      </c>
    </row>
    <row r="14" spans="1:10" s="325" customFormat="1" ht="47.5" customHeight="1">
      <c r="A14" s="320" t="s">
        <v>370</v>
      </c>
      <c r="B14" s="321" t="s">
        <v>240</v>
      </c>
      <c r="C14" s="322" t="s">
        <v>241</v>
      </c>
      <c r="D14" s="320" t="s">
        <v>365</v>
      </c>
      <c r="E14" s="323">
        <v>0.375</v>
      </c>
      <c r="F14" s="320" t="s">
        <v>371</v>
      </c>
      <c r="G14" s="320" t="s">
        <v>372</v>
      </c>
      <c r="H14" s="320" t="s">
        <v>373</v>
      </c>
      <c r="I14" s="320" t="s">
        <v>374</v>
      </c>
      <c r="J14" s="320" t="s">
        <v>375</v>
      </c>
    </row>
    <row r="15" spans="1:10" s="325" customFormat="1" ht="47.5" customHeight="1">
      <c r="A15" s="320" t="s">
        <v>376</v>
      </c>
      <c r="B15" s="321" t="s">
        <v>242</v>
      </c>
      <c r="C15" s="322" t="s">
        <v>243</v>
      </c>
      <c r="D15" s="320" t="s">
        <v>365</v>
      </c>
      <c r="E15" s="323">
        <v>0.375</v>
      </c>
      <c r="F15" s="320" t="s">
        <v>377</v>
      </c>
      <c r="G15" s="320" t="s">
        <v>378</v>
      </c>
      <c r="H15" s="320" t="s">
        <v>379</v>
      </c>
      <c r="I15" s="320" t="s">
        <v>380</v>
      </c>
      <c r="J15" s="320" t="s">
        <v>381</v>
      </c>
    </row>
    <row r="16" spans="1:10" s="325" customFormat="1" ht="47.5" customHeight="1">
      <c r="A16" s="320" t="s">
        <v>382</v>
      </c>
      <c r="B16" s="321" t="s">
        <v>244</v>
      </c>
      <c r="C16" s="322" t="s">
        <v>245</v>
      </c>
      <c r="D16" s="320" t="s">
        <v>346</v>
      </c>
      <c r="E16" s="323">
        <v>0.25</v>
      </c>
      <c r="F16" s="320" t="s">
        <v>383</v>
      </c>
      <c r="G16" s="320" t="s">
        <v>384</v>
      </c>
      <c r="H16" s="320" t="s">
        <v>385</v>
      </c>
      <c r="I16" s="324">
        <v>12</v>
      </c>
      <c r="J16" s="320" t="s">
        <v>386</v>
      </c>
    </row>
    <row r="17" spans="1:10" s="325" customFormat="1" ht="47.5" customHeight="1">
      <c r="A17" s="320" t="s">
        <v>387</v>
      </c>
      <c r="B17" s="321" t="s">
        <v>246</v>
      </c>
      <c r="C17" s="322" t="s">
        <v>247</v>
      </c>
      <c r="D17" s="324">
        <v>0</v>
      </c>
      <c r="E17" s="323">
        <v>0.125</v>
      </c>
      <c r="F17" s="320" t="s">
        <v>388</v>
      </c>
      <c r="G17" s="320" t="s">
        <v>388</v>
      </c>
      <c r="H17" s="320" t="s">
        <v>388</v>
      </c>
      <c r="I17" s="320" t="s">
        <v>388</v>
      </c>
      <c r="J17" s="320" t="s">
        <v>388</v>
      </c>
    </row>
    <row r="18" spans="1:10" s="325" customFormat="1" ht="47.5" customHeight="1">
      <c r="A18" s="320" t="s">
        <v>57</v>
      </c>
      <c r="B18" s="321" t="s">
        <v>248</v>
      </c>
      <c r="C18" s="322" t="s">
        <v>389</v>
      </c>
      <c r="D18" s="324">
        <v>0</v>
      </c>
      <c r="E18" s="323">
        <v>0.125</v>
      </c>
      <c r="F18" s="320" t="s">
        <v>360</v>
      </c>
      <c r="G18" s="320" t="s">
        <v>360</v>
      </c>
      <c r="H18" s="320" t="s">
        <v>360</v>
      </c>
      <c r="I18" s="320" t="s">
        <v>360</v>
      </c>
      <c r="J18" s="320" t="s">
        <v>360</v>
      </c>
    </row>
    <row r="19" spans="1:10" s="325" customFormat="1" ht="47.5" customHeight="1">
      <c r="A19" s="320" t="s">
        <v>10</v>
      </c>
      <c r="B19" s="321" t="s">
        <v>249</v>
      </c>
      <c r="C19" s="322" t="s">
        <v>250</v>
      </c>
      <c r="D19" s="320" t="s">
        <v>390</v>
      </c>
      <c r="E19" s="323">
        <v>1</v>
      </c>
      <c r="F19" s="320" t="s">
        <v>391</v>
      </c>
      <c r="G19" s="324">
        <v>43</v>
      </c>
      <c r="H19" s="320" t="s">
        <v>392</v>
      </c>
      <c r="I19" s="324">
        <v>48</v>
      </c>
      <c r="J19" s="320" t="s">
        <v>393</v>
      </c>
    </row>
    <row r="20" spans="1:10" s="325" customFormat="1" ht="47.5" customHeight="1">
      <c r="A20" s="320" t="s">
        <v>394</v>
      </c>
      <c r="B20" s="321" t="s">
        <v>251</v>
      </c>
      <c r="C20" s="322" t="s">
        <v>252</v>
      </c>
      <c r="D20" s="320" t="s">
        <v>390</v>
      </c>
      <c r="E20" s="323">
        <v>1</v>
      </c>
      <c r="F20" s="320" t="s">
        <v>395</v>
      </c>
      <c r="G20" s="324">
        <v>42</v>
      </c>
      <c r="H20" s="320" t="s">
        <v>396</v>
      </c>
      <c r="I20" s="324">
        <v>47</v>
      </c>
      <c r="J20" s="320" t="s">
        <v>397</v>
      </c>
    </row>
    <row r="21" spans="1:10" s="325" customFormat="1" ht="47.5" customHeight="1">
      <c r="A21" s="320" t="s">
        <v>398</v>
      </c>
      <c r="B21" s="321" t="s">
        <v>253</v>
      </c>
      <c r="C21" s="322" t="s">
        <v>254</v>
      </c>
      <c r="D21" s="320" t="s">
        <v>360</v>
      </c>
      <c r="E21" s="323">
        <v>0.375</v>
      </c>
      <c r="F21" s="324">
        <v>28</v>
      </c>
      <c r="G21" s="320" t="s">
        <v>399</v>
      </c>
      <c r="H21" s="324">
        <v>29</v>
      </c>
      <c r="I21" s="320" t="s">
        <v>400</v>
      </c>
      <c r="J21" s="324">
        <v>30</v>
      </c>
    </row>
    <row r="22" spans="1:10" s="325" customFormat="1" ht="47.5" customHeight="1">
      <c r="A22" s="320" t="s">
        <v>401</v>
      </c>
      <c r="B22" s="321" t="s">
        <v>255</v>
      </c>
      <c r="C22" s="322" t="s">
        <v>402</v>
      </c>
      <c r="D22" s="326"/>
      <c r="E22" s="323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</row>
    <row r="23" spans="1:10" s="325" customFormat="1" ht="47.5" customHeight="1">
      <c r="A23" s="320" t="s">
        <v>403</v>
      </c>
      <c r="B23" s="321" t="s">
        <v>256</v>
      </c>
      <c r="C23" s="322" t="s">
        <v>404</v>
      </c>
      <c r="D23" s="326"/>
      <c r="E23" s="323">
        <v>0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</row>
    <row r="24" spans="1:10" s="325" customFormat="1" ht="47.5" customHeight="1">
      <c r="A24" s="320" t="s">
        <v>405</v>
      </c>
      <c r="B24" s="321" t="s">
        <v>257</v>
      </c>
      <c r="C24" s="322" t="s">
        <v>406</v>
      </c>
      <c r="D24" s="327" t="s">
        <v>365</v>
      </c>
      <c r="E24" s="323">
        <v>0.375</v>
      </c>
      <c r="F24" s="320" t="s">
        <v>377</v>
      </c>
      <c r="G24" s="320" t="s">
        <v>378</v>
      </c>
      <c r="H24" s="320" t="s">
        <v>379</v>
      </c>
      <c r="I24" s="320" t="s">
        <v>380</v>
      </c>
      <c r="J24" s="320" t="s">
        <v>381</v>
      </c>
    </row>
    <row r="25" spans="1:10" s="325" customFormat="1" ht="47.5" customHeight="1">
      <c r="A25" s="320" t="s">
        <v>60</v>
      </c>
      <c r="B25" s="321" t="s">
        <v>258</v>
      </c>
      <c r="C25" s="322" t="s">
        <v>259</v>
      </c>
      <c r="D25" s="320" t="s">
        <v>365</v>
      </c>
      <c r="E25" s="323">
        <v>0.375</v>
      </c>
      <c r="F25" s="320" t="s">
        <v>407</v>
      </c>
      <c r="G25" s="324">
        <v>18</v>
      </c>
      <c r="H25" s="320" t="s">
        <v>408</v>
      </c>
      <c r="I25" s="320" t="s">
        <v>409</v>
      </c>
      <c r="J25" s="320" t="s">
        <v>410</v>
      </c>
    </row>
    <row r="26" spans="1:10" s="325" customFormat="1" ht="47.5" customHeight="1">
      <c r="A26" s="320" t="s">
        <v>411</v>
      </c>
      <c r="B26" s="321" t="s">
        <v>260</v>
      </c>
      <c r="C26" s="322" t="s">
        <v>261</v>
      </c>
      <c r="D26" s="320" t="s">
        <v>365</v>
      </c>
      <c r="E26" s="323">
        <v>0.375</v>
      </c>
      <c r="F26" s="320" t="s">
        <v>412</v>
      </c>
      <c r="G26" s="324">
        <v>16</v>
      </c>
      <c r="H26" s="320" t="s">
        <v>413</v>
      </c>
      <c r="I26" s="320" t="s">
        <v>414</v>
      </c>
      <c r="J26" s="320" t="s">
        <v>377</v>
      </c>
    </row>
  </sheetData>
  <mergeCells count="2">
    <mergeCell ref="A1:J1"/>
    <mergeCell ref="A2:J2"/>
  </mergeCells>
  <pageMargins left="0.7" right="0.7" top="0.25" bottom="0.25" header="0.3" footer="0.3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6F2D-FFF4-4111-9216-CEF6B6EC36BD}">
  <sheetPr>
    <pageSetUpPr fitToPage="1"/>
  </sheetPr>
  <dimension ref="A1:K44"/>
  <sheetViews>
    <sheetView tabSelected="1" view="pageBreakPreview" topLeftCell="A5" zoomScale="80" zoomScaleNormal="89" zoomScaleSheetLayoutView="80" workbookViewId="0">
      <selection activeCell="C8" sqref="C8"/>
    </sheetView>
  </sheetViews>
  <sheetFormatPr defaultColWidth="8.7265625" defaultRowHeight="13"/>
  <cols>
    <col min="1" max="1" width="9.54296875" style="586" customWidth="1"/>
    <col min="2" max="2" width="43" style="586" customWidth="1"/>
    <col min="3" max="3" width="40" style="586" customWidth="1"/>
    <col min="4" max="4" width="14.453125" style="586" customWidth="1"/>
    <col min="5" max="5" width="12.1796875" style="586" customWidth="1"/>
    <col min="6" max="6" width="12.1796875" style="586" hidden="1" customWidth="1"/>
    <col min="7" max="11" width="14.453125" style="586" customWidth="1"/>
    <col min="12" max="16384" width="8.7265625" style="586"/>
  </cols>
  <sheetData>
    <row r="1" spans="1:11" ht="24.75" customHeight="1">
      <c r="A1" s="583" t="s">
        <v>415</v>
      </c>
      <c r="B1" s="584"/>
      <c r="C1" s="584"/>
      <c r="D1" s="584"/>
      <c r="E1" s="584"/>
      <c r="F1" s="584"/>
      <c r="G1" s="584"/>
      <c r="H1" s="584"/>
      <c r="I1" s="584"/>
      <c r="J1" s="584"/>
      <c r="K1" s="585"/>
    </row>
    <row r="2" spans="1:11" ht="24.75" customHeight="1">
      <c r="A2" s="583" t="s">
        <v>416</v>
      </c>
      <c r="B2" s="584"/>
      <c r="C2" s="584"/>
      <c r="D2" s="584"/>
      <c r="E2" s="584"/>
      <c r="F2" s="584"/>
      <c r="G2" s="584"/>
      <c r="H2" s="584"/>
      <c r="I2" s="584"/>
      <c r="J2" s="584"/>
      <c r="K2" s="585"/>
    </row>
    <row r="3" spans="1:11" ht="24.75" customHeight="1">
      <c r="A3" s="587" t="s">
        <v>417</v>
      </c>
      <c r="B3" s="588" t="s">
        <v>418</v>
      </c>
      <c r="C3" s="588"/>
      <c r="D3" s="588" t="s">
        <v>419</v>
      </c>
      <c r="E3" s="588"/>
      <c r="F3" s="588"/>
      <c r="G3" s="589"/>
      <c r="H3" s="589"/>
      <c r="I3" s="588" t="s">
        <v>420</v>
      </c>
      <c r="J3" s="590">
        <v>45063</v>
      </c>
      <c r="K3" s="591"/>
    </row>
    <row r="4" spans="1:11" ht="24.75" customHeight="1">
      <c r="A4" s="592" t="s">
        <v>421</v>
      </c>
      <c r="B4" s="593" t="s">
        <v>422</v>
      </c>
      <c r="C4" s="593"/>
      <c r="D4" s="593" t="s">
        <v>423</v>
      </c>
      <c r="E4" s="593"/>
      <c r="F4" s="593"/>
      <c r="G4" s="594"/>
      <c r="H4" s="594"/>
      <c r="I4" s="593" t="s">
        <v>424</v>
      </c>
      <c r="J4" s="593" t="s">
        <v>425</v>
      </c>
      <c r="K4" s="595"/>
    </row>
    <row r="5" spans="1:11" ht="24.75" customHeight="1">
      <c r="A5" s="596" t="s">
        <v>426</v>
      </c>
      <c r="B5" s="597" t="s">
        <v>427</v>
      </c>
      <c r="C5" s="597"/>
      <c r="D5" s="597" t="s">
        <v>428</v>
      </c>
      <c r="E5" s="597"/>
      <c r="F5" s="597"/>
      <c r="G5" s="598"/>
      <c r="H5" s="598"/>
      <c r="I5" s="598"/>
      <c r="J5" s="598"/>
      <c r="K5" s="599"/>
    </row>
    <row r="6" spans="1:11" ht="40.4" customHeight="1">
      <c r="A6" s="600" t="s">
        <v>429</v>
      </c>
      <c r="B6" s="601" t="s">
        <v>430</v>
      </c>
      <c r="C6" s="601"/>
      <c r="D6" s="602" t="s">
        <v>431</v>
      </c>
      <c r="E6" s="603" t="s">
        <v>432</v>
      </c>
      <c r="F6" s="604" t="s">
        <v>433</v>
      </c>
      <c r="G6" s="600" t="s">
        <v>434</v>
      </c>
      <c r="H6" s="600" t="s">
        <v>435</v>
      </c>
      <c r="I6" s="600" t="s">
        <v>436</v>
      </c>
      <c r="J6" s="600" t="s">
        <v>437</v>
      </c>
      <c r="K6" s="600" t="s">
        <v>438</v>
      </c>
    </row>
    <row r="7" spans="1:11" ht="36.75" customHeight="1">
      <c r="A7" s="605" t="s">
        <v>439</v>
      </c>
      <c r="B7" s="606" t="s">
        <v>440</v>
      </c>
      <c r="C7" s="607" t="s">
        <v>441</v>
      </c>
      <c r="D7" s="605" t="s">
        <v>442</v>
      </c>
      <c r="E7" s="608">
        <v>0.25</v>
      </c>
      <c r="F7" s="609">
        <v>0.25</v>
      </c>
      <c r="G7" s="610">
        <f>H7-G29</f>
        <v>7.5</v>
      </c>
      <c r="H7" s="611" t="s">
        <v>443</v>
      </c>
      <c r="I7" s="612">
        <f>H7+H29</f>
        <v>8</v>
      </c>
      <c r="J7" s="612">
        <f t="shared" ref="J7:K7" si="0">I7+I29</f>
        <v>8.25</v>
      </c>
      <c r="K7" s="612">
        <f t="shared" si="0"/>
        <v>8.5</v>
      </c>
    </row>
    <row r="8" spans="1:11" ht="36.75" customHeight="1">
      <c r="A8" s="605" t="s">
        <v>444</v>
      </c>
      <c r="B8" s="606" t="s">
        <v>445</v>
      </c>
      <c r="C8" s="607" t="s">
        <v>446</v>
      </c>
      <c r="D8" s="605" t="s">
        <v>447</v>
      </c>
      <c r="E8" s="608">
        <v>0.125</v>
      </c>
      <c r="F8" s="613">
        <v>0.25</v>
      </c>
      <c r="G8" s="610">
        <f t="shared" ref="G8:G22" si="1">H8-G30</f>
        <v>3.875</v>
      </c>
      <c r="H8" s="614">
        <v>4</v>
      </c>
      <c r="I8" s="612">
        <f t="shared" ref="I8:K22" si="2">H8+H30</f>
        <v>4.125</v>
      </c>
      <c r="J8" s="612">
        <f t="shared" si="2"/>
        <v>4.25</v>
      </c>
      <c r="K8" s="612">
        <f t="shared" si="2"/>
        <v>4.375</v>
      </c>
    </row>
    <row r="9" spans="1:11" ht="36.75" customHeight="1">
      <c r="A9" s="605" t="s">
        <v>448</v>
      </c>
      <c r="B9" s="606" t="s">
        <v>449</v>
      </c>
      <c r="C9" s="607" t="s">
        <v>450</v>
      </c>
      <c r="D9" s="615">
        <v>0</v>
      </c>
      <c r="E9" s="616">
        <v>0.125</v>
      </c>
      <c r="F9" s="617">
        <v>0.125</v>
      </c>
      <c r="G9" s="610">
        <f t="shared" si="1"/>
        <v>0.875</v>
      </c>
      <c r="H9" s="618">
        <v>0.875</v>
      </c>
      <c r="I9" s="612">
        <f t="shared" si="2"/>
        <v>0.875</v>
      </c>
      <c r="J9" s="612">
        <f t="shared" si="2"/>
        <v>0.875</v>
      </c>
      <c r="K9" s="612">
        <f t="shared" si="2"/>
        <v>0.875</v>
      </c>
    </row>
    <row r="10" spans="1:11" ht="36.75" customHeight="1">
      <c r="A10" s="605" t="s">
        <v>451</v>
      </c>
      <c r="B10" s="606" t="s">
        <v>452</v>
      </c>
      <c r="C10" s="607" t="s">
        <v>453</v>
      </c>
      <c r="D10" s="615">
        <v>0</v>
      </c>
      <c r="E10" s="616">
        <v>0.125</v>
      </c>
      <c r="F10" s="617">
        <v>0.125</v>
      </c>
      <c r="G10" s="610">
        <f t="shared" si="1"/>
        <v>0.875</v>
      </c>
      <c r="H10" s="618">
        <v>0.875</v>
      </c>
      <c r="I10" s="612">
        <f t="shared" si="2"/>
        <v>0.875</v>
      </c>
      <c r="J10" s="612">
        <f t="shared" si="2"/>
        <v>0.875</v>
      </c>
      <c r="K10" s="612">
        <f t="shared" si="2"/>
        <v>0.875</v>
      </c>
    </row>
    <row r="11" spans="1:11" ht="36.75" customHeight="1">
      <c r="A11" s="605" t="s">
        <v>454</v>
      </c>
      <c r="B11" s="606" t="s">
        <v>455</v>
      </c>
      <c r="C11" s="606" t="s">
        <v>456</v>
      </c>
      <c r="D11" s="605" t="s">
        <v>457</v>
      </c>
      <c r="E11" s="608">
        <v>0.375</v>
      </c>
      <c r="F11" s="609">
        <v>0.375</v>
      </c>
      <c r="G11" s="610">
        <f t="shared" si="1"/>
        <v>18.375</v>
      </c>
      <c r="H11" s="619">
        <v>19</v>
      </c>
      <c r="I11" s="612">
        <f t="shared" si="2"/>
        <v>19.625</v>
      </c>
      <c r="J11" s="612">
        <f t="shared" si="2"/>
        <v>20.25</v>
      </c>
      <c r="K11" s="612">
        <f t="shared" si="2"/>
        <v>20.875</v>
      </c>
    </row>
    <row r="12" spans="1:11" ht="36.75" customHeight="1">
      <c r="A12" s="605" t="s">
        <v>458</v>
      </c>
      <c r="B12" s="606" t="s">
        <v>459</v>
      </c>
      <c r="C12" s="606" t="s">
        <v>460</v>
      </c>
      <c r="D12" s="605" t="s">
        <v>457</v>
      </c>
      <c r="E12" s="608">
        <v>0.375</v>
      </c>
      <c r="F12" s="609">
        <v>0.375</v>
      </c>
      <c r="G12" s="610">
        <f t="shared" si="1"/>
        <v>16.875</v>
      </c>
      <c r="H12" s="620" t="s">
        <v>461</v>
      </c>
      <c r="I12" s="612">
        <f t="shared" si="2"/>
        <v>18.125</v>
      </c>
      <c r="J12" s="612">
        <f t="shared" si="2"/>
        <v>18.75</v>
      </c>
      <c r="K12" s="612">
        <f t="shared" si="2"/>
        <v>19.375</v>
      </c>
    </row>
    <row r="13" spans="1:11" ht="36.75" customHeight="1">
      <c r="A13" s="605" t="s">
        <v>462</v>
      </c>
      <c r="B13" s="606" t="s">
        <v>463</v>
      </c>
      <c r="C13" s="606" t="s">
        <v>464</v>
      </c>
      <c r="D13" s="605" t="s">
        <v>457</v>
      </c>
      <c r="E13" s="608">
        <v>0.375</v>
      </c>
      <c r="F13" s="609">
        <v>0.375</v>
      </c>
      <c r="G13" s="610">
        <f t="shared" si="1"/>
        <v>17.875</v>
      </c>
      <c r="H13" s="620" t="s">
        <v>465</v>
      </c>
      <c r="I13" s="612">
        <f t="shared" si="2"/>
        <v>19.125</v>
      </c>
      <c r="J13" s="612">
        <f t="shared" si="2"/>
        <v>19.75</v>
      </c>
      <c r="K13" s="612">
        <f t="shared" si="2"/>
        <v>20.375</v>
      </c>
    </row>
    <row r="14" spans="1:11" ht="36.75" customHeight="1">
      <c r="A14" s="605" t="s">
        <v>466</v>
      </c>
      <c r="B14" s="606" t="s">
        <v>467</v>
      </c>
      <c r="C14" s="606" t="s">
        <v>468</v>
      </c>
      <c r="D14" s="605" t="s">
        <v>442</v>
      </c>
      <c r="E14" s="608">
        <v>0.25</v>
      </c>
      <c r="F14" s="613">
        <v>0.375</v>
      </c>
      <c r="G14" s="610">
        <f t="shared" si="1"/>
        <v>11.25</v>
      </c>
      <c r="H14" s="620" t="s">
        <v>469</v>
      </c>
      <c r="I14" s="612">
        <f t="shared" si="2"/>
        <v>11.75</v>
      </c>
      <c r="J14" s="612">
        <f t="shared" si="2"/>
        <v>12</v>
      </c>
      <c r="K14" s="612">
        <f t="shared" si="2"/>
        <v>12.25</v>
      </c>
    </row>
    <row r="15" spans="1:11" ht="36.75" customHeight="1">
      <c r="A15" s="605" t="s">
        <v>470</v>
      </c>
      <c r="B15" s="606" t="s">
        <v>471</v>
      </c>
      <c r="C15" s="606" t="s">
        <v>472</v>
      </c>
      <c r="D15" s="615">
        <v>0</v>
      </c>
      <c r="E15" s="616">
        <v>0.125</v>
      </c>
      <c r="F15" s="617">
        <v>0.125</v>
      </c>
      <c r="G15" s="610">
        <f t="shared" si="1"/>
        <v>1.75</v>
      </c>
      <c r="H15" s="611" t="s">
        <v>473</v>
      </c>
      <c r="I15" s="612">
        <f t="shared" si="2"/>
        <v>1.75</v>
      </c>
      <c r="J15" s="612">
        <f t="shared" si="2"/>
        <v>1.75</v>
      </c>
      <c r="K15" s="612">
        <f t="shared" si="2"/>
        <v>1.75</v>
      </c>
    </row>
    <row r="16" spans="1:11" ht="36.75" customHeight="1">
      <c r="A16" s="605" t="s">
        <v>436</v>
      </c>
      <c r="B16" s="606" t="s">
        <v>474</v>
      </c>
      <c r="C16" s="606" t="s">
        <v>475</v>
      </c>
      <c r="D16" s="615">
        <v>0</v>
      </c>
      <c r="E16" s="616">
        <v>0.125</v>
      </c>
      <c r="F16" s="617">
        <v>0.125</v>
      </c>
      <c r="G16" s="610">
        <f t="shared" si="1"/>
        <v>0.5</v>
      </c>
      <c r="H16" s="618">
        <v>0.5</v>
      </c>
      <c r="I16" s="612">
        <f t="shared" si="2"/>
        <v>0.5</v>
      </c>
      <c r="J16" s="612">
        <f t="shared" si="2"/>
        <v>0.5</v>
      </c>
      <c r="K16" s="612">
        <f t="shared" si="2"/>
        <v>0.5</v>
      </c>
    </row>
    <row r="17" spans="1:11" ht="36.75" customHeight="1">
      <c r="A17" s="605" t="s">
        <v>435</v>
      </c>
      <c r="B17" s="606" t="s">
        <v>476</v>
      </c>
      <c r="C17" s="606" t="s">
        <v>477</v>
      </c>
      <c r="D17" s="621" t="s">
        <v>478</v>
      </c>
      <c r="E17" s="608">
        <v>1</v>
      </c>
      <c r="F17" s="609">
        <v>1</v>
      </c>
      <c r="G17" s="610">
        <f t="shared" si="1"/>
        <v>40.5</v>
      </c>
      <c r="H17" s="619">
        <v>43</v>
      </c>
      <c r="I17" s="612">
        <f t="shared" si="2"/>
        <v>45.5</v>
      </c>
      <c r="J17" s="612">
        <f t="shared" si="2"/>
        <v>48</v>
      </c>
      <c r="K17" s="612">
        <f t="shared" si="2"/>
        <v>50.5</v>
      </c>
    </row>
    <row r="18" spans="1:11" ht="36.75" customHeight="1">
      <c r="A18" s="605" t="s">
        <v>479</v>
      </c>
      <c r="B18" s="606" t="s">
        <v>480</v>
      </c>
      <c r="C18" s="606" t="s">
        <v>481</v>
      </c>
      <c r="D18" s="621" t="s">
        <v>478</v>
      </c>
      <c r="E18" s="608">
        <v>1</v>
      </c>
      <c r="F18" s="609">
        <v>1</v>
      </c>
      <c r="G18" s="610">
        <f t="shared" si="1"/>
        <v>39.5</v>
      </c>
      <c r="H18" s="619">
        <v>42</v>
      </c>
      <c r="I18" s="612">
        <f t="shared" si="2"/>
        <v>44.5</v>
      </c>
      <c r="J18" s="612">
        <f t="shared" si="2"/>
        <v>47</v>
      </c>
      <c r="K18" s="612">
        <f t="shared" si="2"/>
        <v>49.5</v>
      </c>
    </row>
    <row r="19" spans="1:11" ht="36.75" customHeight="1">
      <c r="A19" s="605" t="s">
        <v>482</v>
      </c>
      <c r="B19" s="606" t="s">
        <v>483</v>
      </c>
      <c r="C19" s="606" t="s">
        <v>484</v>
      </c>
      <c r="D19" s="605" t="s">
        <v>485</v>
      </c>
      <c r="E19" s="608">
        <v>0.375</v>
      </c>
      <c r="F19" s="613">
        <v>0.5</v>
      </c>
      <c r="G19" s="610">
        <f t="shared" si="1"/>
        <v>28</v>
      </c>
      <c r="H19" s="620" t="s">
        <v>486</v>
      </c>
      <c r="I19" s="612">
        <f t="shared" si="2"/>
        <v>29</v>
      </c>
      <c r="J19" s="612">
        <f t="shared" si="2"/>
        <v>29.5</v>
      </c>
      <c r="K19" s="612">
        <f t="shared" si="2"/>
        <v>30</v>
      </c>
    </row>
    <row r="20" spans="1:11" ht="36.75" customHeight="1">
      <c r="A20" s="605" t="s">
        <v>487</v>
      </c>
      <c r="B20" s="606" t="s">
        <v>488</v>
      </c>
      <c r="C20" s="607" t="s">
        <v>489</v>
      </c>
      <c r="D20" s="605" t="s">
        <v>490</v>
      </c>
      <c r="E20" s="608">
        <v>0.375</v>
      </c>
      <c r="F20" s="613">
        <v>0.5</v>
      </c>
      <c r="G20" s="610">
        <f t="shared" si="1"/>
        <v>17.875</v>
      </c>
      <c r="H20" s="620" t="s">
        <v>465</v>
      </c>
      <c r="I20" s="612">
        <f t="shared" si="2"/>
        <v>19.125</v>
      </c>
      <c r="J20" s="612">
        <f t="shared" si="2"/>
        <v>19.75</v>
      </c>
      <c r="K20" s="612">
        <f t="shared" si="2"/>
        <v>20.375</v>
      </c>
    </row>
    <row r="21" spans="1:11" ht="36.75" customHeight="1">
      <c r="A21" s="605" t="s">
        <v>434</v>
      </c>
      <c r="B21" s="606" t="s">
        <v>491</v>
      </c>
      <c r="C21" s="607" t="s">
        <v>492</v>
      </c>
      <c r="D21" s="605" t="s">
        <v>457</v>
      </c>
      <c r="E21" s="608">
        <v>0.375</v>
      </c>
      <c r="F21" s="613">
        <v>0.5</v>
      </c>
      <c r="G21" s="610">
        <f t="shared" si="1"/>
        <v>17.375</v>
      </c>
      <c r="H21" s="619">
        <v>18</v>
      </c>
      <c r="I21" s="612">
        <f t="shared" si="2"/>
        <v>18.625</v>
      </c>
      <c r="J21" s="612">
        <f t="shared" si="2"/>
        <v>19.25</v>
      </c>
      <c r="K21" s="612">
        <f t="shared" si="2"/>
        <v>19.875</v>
      </c>
    </row>
    <row r="22" spans="1:11" ht="36.75" customHeight="1">
      <c r="A22" s="605" t="s">
        <v>493</v>
      </c>
      <c r="B22" s="606" t="s">
        <v>494</v>
      </c>
      <c r="C22" s="607" t="s">
        <v>495</v>
      </c>
      <c r="D22" s="605" t="s">
        <v>457</v>
      </c>
      <c r="E22" s="608">
        <v>0.375</v>
      </c>
      <c r="F22" s="613">
        <v>0.5</v>
      </c>
      <c r="G22" s="610">
        <f t="shared" si="1"/>
        <v>15.375</v>
      </c>
      <c r="H22" s="619">
        <v>16</v>
      </c>
      <c r="I22" s="612">
        <f t="shared" si="2"/>
        <v>16.625</v>
      </c>
      <c r="J22" s="612">
        <f t="shared" si="2"/>
        <v>17.25</v>
      </c>
      <c r="K22" s="612">
        <f t="shared" si="2"/>
        <v>17.875</v>
      </c>
    </row>
    <row r="23" spans="1:11" ht="29.25" hidden="1" customHeight="1">
      <c r="A23" s="622"/>
      <c r="B23" s="622"/>
      <c r="C23" s="622"/>
      <c r="D23" s="622"/>
      <c r="E23" s="622"/>
      <c r="F23" s="623" t="s">
        <v>496</v>
      </c>
      <c r="G23" s="624"/>
      <c r="H23" s="624"/>
      <c r="I23" s="624"/>
      <c r="J23" s="624"/>
      <c r="K23" s="625"/>
    </row>
    <row r="29" spans="1:11">
      <c r="G29" s="626">
        <v>0.25</v>
      </c>
      <c r="H29" s="626">
        <v>0.25</v>
      </c>
      <c r="I29" s="626">
        <v>0.25</v>
      </c>
      <c r="J29" s="626">
        <v>0.25</v>
      </c>
    </row>
    <row r="30" spans="1:11">
      <c r="G30" s="626">
        <v>0.125</v>
      </c>
      <c r="H30" s="626">
        <v>0.125</v>
      </c>
      <c r="I30" s="626">
        <v>0.125</v>
      </c>
      <c r="J30" s="626">
        <v>0.125</v>
      </c>
    </row>
    <row r="31" spans="1:11">
      <c r="G31" s="626">
        <v>0</v>
      </c>
      <c r="H31" s="626">
        <v>0</v>
      </c>
      <c r="I31" s="626">
        <v>0</v>
      </c>
      <c r="J31" s="626">
        <v>0</v>
      </c>
    </row>
    <row r="32" spans="1:11">
      <c r="G32" s="626">
        <v>0</v>
      </c>
      <c r="H32" s="626">
        <v>0</v>
      </c>
      <c r="I32" s="626">
        <v>0</v>
      </c>
      <c r="J32" s="626">
        <v>0</v>
      </c>
    </row>
    <row r="33" spans="7:10">
      <c r="G33" s="626">
        <v>0.625</v>
      </c>
      <c r="H33" s="626">
        <v>0.625</v>
      </c>
      <c r="I33" s="626">
        <v>0.625</v>
      </c>
      <c r="J33" s="626">
        <v>0.625</v>
      </c>
    </row>
    <row r="34" spans="7:10">
      <c r="G34" s="626">
        <v>0.625</v>
      </c>
      <c r="H34" s="626">
        <v>0.625</v>
      </c>
      <c r="I34" s="626">
        <v>0.625</v>
      </c>
      <c r="J34" s="626">
        <v>0.625</v>
      </c>
    </row>
    <row r="35" spans="7:10">
      <c r="G35" s="626">
        <v>0.625</v>
      </c>
      <c r="H35" s="626">
        <v>0.625</v>
      </c>
      <c r="I35" s="626">
        <v>0.625</v>
      </c>
      <c r="J35" s="626">
        <v>0.625</v>
      </c>
    </row>
    <row r="36" spans="7:10">
      <c r="G36" s="626">
        <v>0.25</v>
      </c>
      <c r="H36" s="626">
        <v>0.25</v>
      </c>
      <c r="I36" s="626">
        <v>0.25</v>
      </c>
      <c r="J36" s="626">
        <v>0.25</v>
      </c>
    </row>
    <row r="37" spans="7:10">
      <c r="G37" s="626">
        <v>0</v>
      </c>
      <c r="H37" s="626">
        <v>0</v>
      </c>
      <c r="I37" s="626">
        <v>0</v>
      </c>
      <c r="J37" s="626">
        <v>0</v>
      </c>
    </row>
    <row r="38" spans="7:10">
      <c r="G38" s="626">
        <v>0</v>
      </c>
      <c r="H38" s="626">
        <v>0</v>
      </c>
      <c r="I38" s="626">
        <v>0</v>
      </c>
      <c r="J38" s="626">
        <v>0</v>
      </c>
    </row>
    <row r="39" spans="7:10">
      <c r="G39" s="626">
        <v>2.5</v>
      </c>
      <c r="H39" s="626">
        <v>2.5</v>
      </c>
      <c r="I39" s="626">
        <v>2.5</v>
      </c>
      <c r="J39" s="626">
        <v>2.5</v>
      </c>
    </row>
    <row r="40" spans="7:10">
      <c r="G40" s="626">
        <v>2.5</v>
      </c>
      <c r="H40" s="626">
        <v>2.5</v>
      </c>
      <c r="I40" s="626">
        <v>2.5</v>
      </c>
      <c r="J40" s="626">
        <v>2.5</v>
      </c>
    </row>
    <row r="41" spans="7:10">
      <c r="G41" s="626">
        <v>0.5</v>
      </c>
      <c r="H41" s="626">
        <v>0.5</v>
      </c>
      <c r="I41" s="626">
        <v>0.5</v>
      </c>
      <c r="J41" s="626">
        <v>0.5</v>
      </c>
    </row>
    <row r="42" spans="7:10">
      <c r="G42" s="626">
        <v>0.625</v>
      </c>
      <c r="H42" s="626">
        <v>0.625</v>
      </c>
      <c r="I42" s="626">
        <v>0.625</v>
      </c>
      <c r="J42" s="626">
        <v>0.625</v>
      </c>
    </row>
    <row r="43" spans="7:10">
      <c r="G43" s="626">
        <v>0.625</v>
      </c>
      <c r="H43" s="626">
        <v>0.625</v>
      </c>
      <c r="I43" s="626">
        <v>0.625</v>
      </c>
      <c r="J43" s="626">
        <v>0.625</v>
      </c>
    </row>
    <row r="44" spans="7:10">
      <c r="G44" s="626">
        <v>0.625</v>
      </c>
      <c r="H44" s="626">
        <v>0.625</v>
      </c>
      <c r="I44" s="626">
        <v>0.625</v>
      </c>
      <c r="J44" s="626">
        <v>0.625</v>
      </c>
    </row>
  </sheetData>
  <mergeCells count="3">
    <mergeCell ref="A1:K1"/>
    <mergeCell ref="A2:K2"/>
    <mergeCell ref="F23:K23"/>
  </mergeCell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H11" sqref="H11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5" t="s">
        <v>73</v>
      </c>
      <c r="G1" s="296" t="s">
        <v>186</v>
      </c>
      <c r="H1"/>
    </row>
    <row r="2" spans="1:8" s="239" customFormat="1" ht="12.75" customHeight="1">
      <c r="B2"/>
      <c r="C2"/>
      <c r="D2"/>
      <c r="E2"/>
      <c r="F2" s="295" t="s">
        <v>75</v>
      </c>
      <c r="G2" s="297" t="s">
        <v>187</v>
      </c>
      <c r="H2"/>
    </row>
    <row r="3" spans="1:8" s="239" customFormat="1" ht="12.75" customHeight="1" thickBot="1">
      <c r="B3"/>
      <c r="C3"/>
      <c r="D3"/>
      <c r="E3"/>
      <c r="F3" s="295" t="s">
        <v>77</v>
      </c>
      <c r="G3" s="298" t="s">
        <v>188</v>
      </c>
      <c r="H3"/>
    </row>
    <row r="4" spans="1:8" s="239" customFormat="1" ht="17.25" customHeight="1" thickBot="1">
      <c r="A4" s="240"/>
      <c r="B4" s="576" t="s">
        <v>189</v>
      </c>
      <c r="C4" s="576"/>
      <c r="D4" s="242"/>
      <c r="E4"/>
      <c r="F4"/>
      <c r="G4"/>
      <c r="H4"/>
    </row>
    <row r="5" spans="1:8" s="239" customFormat="1" ht="3.9" customHeight="1" thickBot="1">
      <c r="A5" s="240"/>
      <c r="B5" s="577"/>
      <c r="C5" s="577"/>
      <c r="D5" s="243"/>
      <c r="E5"/>
      <c r="F5" s="240"/>
      <c r="G5" s="240"/>
      <c r="H5"/>
    </row>
    <row r="6" spans="1:8" s="239" customFormat="1" ht="17.25" customHeight="1" thickBot="1">
      <c r="A6" s="240"/>
      <c r="B6" s="576" t="s">
        <v>304</v>
      </c>
      <c r="C6" s="576"/>
      <c r="D6" s="244" t="s">
        <v>218</v>
      </c>
      <c r="E6"/>
      <c r="F6" s="241" t="s">
        <v>190</v>
      </c>
      <c r="G6" s="244" t="s">
        <v>308</v>
      </c>
      <c r="H6"/>
    </row>
    <row r="7" spans="1:8" s="239" customFormat="1" ht="3.9" customHeight="1" thickBot="1">
      <c r="A7" s="240"/>
      <c r="B7" s="578"/>
      <c r="C7" s="578"/>
      <c r="D7" s="243"/>
      <c r="E7"/>
      <c r="F7" s="245"/>
      <c r="G7" s="246"/>
      <c r="H7"/>
    </row>
    <row r="8" spans="1:8" s="239" customFormat="1" ht="17.25" customHeight="1" thickBot="1">
      <c r="A8" s="240"/>
      <c r="B8" s="576" t="s">
        <v>191</v>
      </c>
      <c r="C8" s="576"/>
      <c r="D8" s="244" t="str">
        <f>'1. CUTTING DOCKET'!$D$7</f>
        <v>H06-ST56M-DYE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575" t="s">
        <v>195</v>
      </c>
      <c r="D10" s="575"/>
      <c r="E10" s="575"/>
      <c r="F10" s="575"/>
      <c r="G10" s="250" t="s">
        <v>196</v>
      </c>
      <c r="H10" s="250" t="s">
        <v>197</v>
      </c>
    </row>
    <row r="11" spans="1:8" s="239" customFormat="1" ht="106.75" customHeight="1" thickBot="1">
      <c r="A11" s="581">
        <v>1</v>
      </c>
      <c r="B11" s="300" t="s">
        <v>305</v>
      </c>
      <c r="C11" s="582"/>
      <c r="D11" s="582"/>
      <c r="E11" s="582"/>
      <c r="F11" s="582"/>
      <c r="G11" s="581"/>
      <c r="H11" s="299"/>
    </row>
    <row r="12" spans="1:8" s="239" customFormat="1" ht="106.75" customHeight="1" thickBot="1">
      <c r="A12" s="581"/>
      <c r="B12" s="300" t="s">
        <v>198</v>
      </c>
      <c r="C12" s="582"/>
      <c r="D12" s="582"/>
      <c r="E12" s="582"/>
      <c r="F12" s="582"/>
      <c r="G12" s="581"/>
      <c r="H12" s="299"/>
    </row>
    <row r="13" spans="1:8" s="239" customFormat="1" ht="106.75" customHeight="1" thickBot="1">
      <c r="A13" s="299">
        <v>2</v>
      </c>
      <c r="B13" s="300" t="s">
        <v>199</v>
      </c>
      <c r="C13" s="579"/>
      <c r="D13" s="579"/>
      <c r="E13" s="579"/>
      <c r="F13" s="579"/>
      <c r="G13" s="299"/>
      <c r="H13" s="299"/>
    </row>
    <row r="14" spans="1:8" s="239" customFormat="1" ht="106.75" customHeight="1" thickBot="1">
      <c r="A14" s="299">
        <v>3</v>
      </c>
      <c r="B14" s="300" t="s">
        <v>306</v>
      </c>
      <c r="C14" s="579"/>
      <c r="D14" s="579"/>
      <c r="E14" s="579"/>
      <c r="F14" s="579"/>
      <c r="G14" s="299"/>
      <c r="H14" s="299"/>
    </row>
    <row r="15" spans="1:8" s="239" customFormat="1" ht="106.75" customHeight="1" thickBot="1">
      <c r="A15" s="299">
        <v>4</v>
      </c>
      <c r="B15" s="300" t="s">
        <v>200</v>
      </c>
      <c r="C15" s="579"/>
      <c r="D15" s="579"/>
      <c r="E15" s="579"/>
      <c r="F15" s="579"/>
      <c r="G15" s="299"/>
      <c r="H15" s="299"/>
    </row>
    <row r="16" spans="1:8" s="239" customFormat="1" ht="106.75" customHeight="1" thickBot="1">
      <c r="A16" s="299">
        <v>5</v>
      </c>
      <c r="B16" s="300" t="s">
        <v>307</v>
      </c>
      <c r="C16" s="579"/>
      <c r="D16" s="579"/>
      <c r="E16" s="579"/>
      <c r="F16" s="579"/>
      <c r="G16" s="299"/>
      <c r="H16" s="299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80" t="s">
        <v>201</v>
      </c>
      <c r="C18" s="580"/>
      <c r="D18" s="580"/>
      <c r="E18" s="251"/>
      <c r="F18" s="251"/>
      <c r="G18" s="580" t="s">
        <v>202</v>
      </c>
      <c r="H18" s="580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634C2-9420-4012-B32E-0C1E6C7E28E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505B6A7-A678-4077-9CC0-61C9D0EB5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B31BA-5508-480C-A767-1BED9F303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TS gốc- CÓ DYE </vt:lpstr>
      <vt:lpstr>MER.QT-04.BM4</vt:lpstr>
      <vt:lpstr>'1. CUTTING DOCKET'!Print_Area</vt:lpstr>
      <vt:lpstr>'2. TRIM CARD '!Print_Area</vt:lpstr>
      <vt:lpstr>'2. TRIM CARD (GREY)'!Print_Area</vt:lpstr>
      <vt:lpstr>GREY!Print_Area</vt:lpstr>
      <vt:lpstr>'MER.QT-04.BM4'!Print_Area</vt:lpstr>
      <vt:lpstr>'TS gốc- CÓ DYE '!Print_Area</vt:lpstr>
      <vt:lpstr>'1. CUTTING DOCKET'!Print_Titles</vt:lpstr>
      <vt:lpstr>'2. TRIM CARD 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2024-01-08T07:51:37Z</cp:lastPrinted>
  <dcterms:created xsi:type="dcterms:W3CDTF">2016-05-06T01:47:29Z</dcterms:created>
  <dcterms:modified xsi:type="dcterms:W3CDTF">2024-07-04T06:21:25Z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