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2-SS24/2-PRODUCTION/2-STYLE-FILE/CUTTING DOCKETS/SS24-S4/SINGLE/MEN/ADDING/"/>
    </mc:Choice>
  </mc:AlternateContent>
  <xr:revisionPtr revIDLastSave="948" documentId="13_ncr:1_{61DFC59A-350B-4C1C-AF6B-E06196F6737D}" xr6:coauthVersionLast="47" xr6:coauthVersionMax="47" xr10:uidLastSave="{15A53065-348C-496E-89A8-3066F1EC716C}"/>
  <bookViews>
    <workbookView xWindow="-110" yWindow="-110" windowWidth="19420" windowHeight="10300" tabRatio="672" xr2:uid="{00000000-000D-0000-FFFF-FFFF00000000}"/>
  </bookViews>
  <sheets>
    <sheet name="1. CUTTING DOCKET" sheetId="18" r:id="rId1"/>
    <sheet name="2. TRIM CARD" sheetId="19" r:id="rId2"/>
    <sheet name="Sheet2" sheetId="15" state="hidden" r:id="rId3"/>
    <sheet name="L=4%,W=3%- KHÔNG DYE" sheetId="22" r:id="rId4"/>
    <sheet name="TS gốc- CÓ DYE " sheetId="23" state="hidden" r:id="rId5"/>
    <sheet name="UPS STICKER" sheetId="24" r:id="rId6"/>
    <sheet name="MER.QT-04.BM4" sheetId="1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3">'[1]Raw material movement'!#REF!</definedName>
    <definedName name="____SCM40" localSheetId="4">'[1]Raw material movement'!#REF!</definedName>
    <definedName name="____SCM40" localSheetId="5">'[2]Raw material movement'!#REF!</definedName>
    <definedName name="____SCM40">'[2]Raw material movement'!#REF!</definedName>
    <definedName name="___SCM40" localSheetId="3">'[3]Raw material movement'!#REF!</definedName>
    <definedName name="___SCM40" localSheetId="4">'[3]Raw material movement'!#REF!</definedName>
    <definedName name="___SCM40" localSheetId="5">'[4]Raw material movement'!#REF!</definedName>
    <definedName name="___SCM40">'[4]Raw material movement'!#REF!</definedName>
    <definedName name="__SCM40" localSheetId="3">'[5]Raw material movement'!#REF!</definedName>
    <definedName name="__SCM40" localSheetId="4">'[5]Raw material movement'!#REF!</definedName>
    <definedName name="__SCM40" localSheetId="5">'[6]Raw material movement'!#REF!</definedName>
    <definedName name="__SCM40">'[6]Raw material movement'!#REF!</definedName>
    <definedName name="_2DATA_DATA2_L" localSheetId="3">'[7]#REF'!#REF!</definedName>
    <definedName name="_2DATA_DATA2_L" localSheetId="4">'[7]#REF'!#REF!</definedName>
    <definedName name="_2DATA_DATA2_L" localSheetId="5">'[8]#REF'!#REF!</definedName>
    <definedName name="_2DATA_DATA2_L">'[8]#REF'!#REF!</definedName>
    <definedName name="_DATA_DATA2_L" localSheetId="3">'[9]#REF'!#REF!</definedName>
    <definedName name="_DATA_DATA2_L" localSheetId="4">'[9]#REF'!#REF!</definedName>
    <definedName name="_DATA_DATA2_L" localSheetId="5">'[10]#REF'!#REF!</definedName>
    <definedName name="_DATA_DATA2_L">'[10]#REF'!#REF!</definedName>
    <definedName name="_Fill" localSheetId="1" hidden="1">#REF!</definedName>
    <definedName name="_Fill" localSheetId="3" hidden="1">#REF!</definedName>
    <definedName name="_Fill" localSheetId="6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0" hidden="1">'1. CUTTING DOCKET'!$A$40:$R$70</definedName>
    <definedName name="_xlnm._FilterDatabase" localSheetId="5" hidden="1">'UPS STICKER'!$A$2:$I$55</definedName>
    <definedName name="_SCM40" localSheetId="3">'[3]Raw material movement'!#REF!</definedName>
    <definedName name="_SCM40" localSheetId="4">'[3]Raw material movement'!#REF!</definedName>
    <definedName name="_SCM40" localSheetId="5">'[4]Raw material movement'!#REF!</definedName>
    <definedName name="_SCM40">'[4]Raw material movement'!#REF!</definedName>
    <definedName name="AB" localSheetId="3">#REF!</definedName>
    <definedName name="AB" localSheetId="4">#REF!</definedName>
    <definedName name="AB" localSheetId="5">#REF!</definedName>
    <definedName name="AB">#REF!</definedName>
    <definedName name="CODE" localSheetId="3">[11]CODE!$A$6:$B$156</definedName>
    <definedName name="CODE" localSheetId="4">[11]CODE!$A$6:$B$156</definedName>
    <definedName name="CODE">[12]CODE!$A$6:$B$156</definedName>
    <definedName name="DA">'[13]Raw material movement'!#REF!</definedName>
    <definedName name="df" localSheetId="3">'[3]Raw material movement'!#REF!</definedName>
    <definedName name="df" localSheetId="4">'[3]Raw material movement'!#REF!</definedName>
    <definedName name="df" localSheetId="5">'[4]Raw material movement'!#REF!</definedName>
    <definedName name="df">'[4]Raw material movement'!#REF!</definedName>
    <definedName name="dsdf" localSheetId="3">'[1]Raw material movement'!#REF!</definedName>
    <definedName name="dsdf" localSheetId="4">'[1]Raw material movement'!#REF!</definedName>
    <definedName name="dsdf" localSheetId="5">'[2]Raw material movement'!#REF!</definedName>
    <definedName name="dsdf">'[2]Raw material movement'!#REF!</definedName>
    <definedName name="GDFD" localSheetId="5">'[14]Raw material movement'!#REF!</definedName>
    <definedName name="GDFD">'[14]Raw material movement'!#REF!</definedName>
    <definedName name="IB" localSheetId="3">#REF!</definedName>
    <definedName name="IB" localSheetId="4">#REF!</definedName>
    <definedName name="IB" localSheetId="5">#REF!</definedName>
    <definedName name="IB">#REF!</definedName>
    <definedName name="INTERNAL_INVOICE" localSheetId="5">[15]UN!#REF!</definedName>
    <definedName name="INTERNAL_INVOICE">[15]UN!#REF!</definedName>
    <definedName name="MAHANG" localSheetId="3">#REF!</definedName>
    <definedName name="MAHANG" localSheetId="4">#REF!</definedName>
    <definedName name="MAHANG" localSheetId="5">#REF!</definedName>
    <definedName name="MAHANG">#REF!</definedName>
    <definedName name="MAVT" localSheetId="3">[16]Code!$A$7:$A$73</definedName>
    <definedName name="MAVT" localSheetId="4">[16]Code!$A$7:$A$73</definedName>
    <definedName name="MAVT">[17]Code!$A$7:$A$73</definedName>
    <definedName name="PRICE" localSheetId="3">#REF!</definedName>
    <definedName name="PRICE" localSheetId="4">#REF!</definedName>
    <definedName name="PRICE" localSheetId="5">#REF!</definedName>
    <definedName name="PRICE">#REF!</definedName>
    <definedName name="_xlnm.Print_Area" localSheetId="0">'1. CUTTING DOCKET'!$A$1:$Q$111</definedName>
    <definedName name="_xlnm.Print_Area" localSheetId="1">'2. TRIM CARD'!$A$1:$C$41</definedName>
    <definedName name="_xlnm.Print_Area" localSheetId="3">'L=4%,W=3%- KHÔNG DYE'!$A$1:$L$24</definedName>
    <definedName name="_xlnm.Print_Area" localSheetId="6">'MER.QT-04.BM4'!$A$1:$H$19</definedName>
    <definedName name="_xlnm.Print_Area" localSheetId="4">'TS gốc- CÓ DYE '!$A$1:$K$23</definedName>
    <definedName name="_xlnm.Print_Area" localSheetId="5">'UPS STICKER'!$A$1:$G$55</definedName>
    <definedName name="_xlnm.Print_Titles" localSheetId="0">'1. CUTTING DOCKET'!$1:$15</definedName>
    <definedName name="_xlnm.Print_Titles" localSheetId="1">'2. TRIM CARD'!$1:$5</definedName>
    <definedName name="_xlnm.Print_Titles" localSheetId="5">'UPS STICKER'!$1:$2</definedName>
    <definedName name="style" localSheetId="3">#REF!</definedName>
    <definedName name="style" localSheetId="4">#REF!</definedName>
    <definedName name="style" localSheetId="5">#REF!</definedName>
    <definedName name="style">#REF!</definedName>
    <definedName name="WAFORD" localSheetId="3">#REF!</definedName>
    <definedName name="WAFORD" localSheetId="4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5" i="24" l="1"/>
  <c r="K54" i="24"/>
  <c r="L54" i="24" s="1"/>
  <c r="I54" i="24"/>
  <c r="K53" i="24"/>
  <c r="L53" i="24" s="1"/>
  <c r="I53" i="24"/>
  <c r="K52" i="24"/>
  <c r="L52" i="24" s="1"/>
  <c r="I52" i="24"/>
  <c r="L51" i="24"/>
  <c r="K51" i="24"/>
  <c r="I51" i="24"/>
  <c r="K50" i="24"/>
  <c r="L50" i="24" s="1"/>
  <c r="I50" i="24"/>
  <c r="L49" i="24"/>
  <c r="K49" i="24"/>
  <c r="I49" i="24"/>
  <c r="L48" i="24"/>
  <c r="K48" i="24"/>
  <c r="I48" i="24"/>
  <c r="L47" i="24"/>
  <c r="K47" i="24"/>
  <c r="I47" i="24"/>
  <c r="K46" i="24"/>
  <c r="L46" i="24" s="1"/>
  <c r="I46" i="24"/>
  <c r="K45" i="24"/>
  <c r="L45" i="24" s="1"/>
  <c r="I45" i="24"/>
  <c r="K44" i="24"/>
  <c r="L44" i="24" s="1"/>
  <c r="I44" i="24"/>
  <c r="L43" i="24"/>
  <c r="K43" i="24"/>
  <c r="I43" i="24"/>
  <c r="K42" i="24"/>
  <c r="L42" i="24" s="1"/>
  <c r="I42" i="24"/>
  <c r="L41" i="24"/>
  <c r="K41" i="24"/>
  <c r="I41" i="24"/>
  <c r="L40" i="24"/>
  <c r="K40" i="24"/>
  <c r="I40" i="24"/>
  <c r="L39" i="24"/>
  <c r="K39" i="24"/>
  <c r="I39" i="24"/>
  <c r="K38" i="24"/>
  <c r="L38" i="24" s="1"/>
  <c r="I38" i="24"/>
  <c r="K37" i="24"/>
  <c r="L37" i="24" s="1"/>
  <c r="I37" i="24"/>
  <c r="K36" i="24"/>
  <c r="L36" i="24" s="1"/>
  <c r="I36" i="24"/>
  <c r="L35" i="24"/>
  <c r="K35" i="24"/>
  <c r="I35" i="24"/>
  <c r="K34" i="24"/>
  <c r="L34" i="24" s="1"/>
  <c r="I34" i="24"/>
  <c r="L33" i="24"/>
  <c r="K33" i="24"/>
  <c r="I33" i="24"/>
  <c r="L32" i="24"/>
  <c r="K32" i="24"/>
  <c r="I32" i="24"/>
  <c r="L31" i="24"/>
  <c r="K31" i="24"/>
  <c r="I31" i="24"/>
  <c r="K30" i="24"/>
  <c r="L30" i="24" s="1"/>
  <c r="I30" i="24"/>
  <c r="K29" i="24"/>
  <c r="L29" i="24" s="1"/>
  <c r="I29" i="24"/>
  <c r="K28" i="24"/>
  <c r="L28" i="24" s="1"/>
  <c r="I28" i="24"/>
  <c r="L27" i="24"/>
  <c r="K27" i="24"/>
  <c r="I27" i="24"/>
  <c r="K26" i="24"/>
  <c r="L26" i="24" s="1"/>
  <c r="I26" i="24"/>
  <c r="L25" i="24"/>
  <c r="K25" i="24"/>
  <c r="I25" i="24"/>
  <c r="L24" i="24"/>
  <c r="K24" i="24"/>
  <c r="I24" i="24"/>
  <c r="L23" i="24"/>
  <c r="K23" i="24"/>
  <c r="I23" i="24"/>
  <c r="K22" i="24"/>
  <c r="L22" i="24" s="1"/>
  <c r="I22" i="24"/>
  <c r="K21" i="24"/>
  <c r="L21" i="24" s="1"/>
  <c r="I21" i="24"/>
  <c r="K20" i="24"/>
  <c r="L20" i="24" s="1"/>
  <c r="I20" i="24"/>
  <c r="L19" i="24"/>
  <c r="K19" i="24"/>
  <c r="I19" i="24"/>
  <c r="K18" i="24"/>
  <c r="L18" i="24" s="1"/>
  <c r="I18" i="24"/>
  <c r="L17" i="24"/>
  <c r="K17" i="24"/>
  <c r="I17" i="24"/>
  <c r="L16" i="24"/>
  <c r="K16" i="24"/>
  <c r="I16" i="24"/>
  <c r="L15" i="24"/>
  <c r="K15" i="24"/>
  <c r="I15" i="24"/>
  <c r="K14" i="24"/>
  <c r="L14" i="24" s="1"/>
  <c r="I14" i="24"/>
  <c r="K13" i="24"/>
  <c r="L13" i="24" s="1"/>
  <c r="I13" i="24"/>
  <c r="K12" i="24"/>
  <c r="L12" i="24" s="1"/>
  <c r="I12" i="24"/>
  <c r="L11" i="24"/>
  <c r="K11" i="24"/>
  <c r="I11" i="24"/>
  <c r="K10" i="24"/>
  <c r="L10" i="24" s="1"/>
  <c r="I10" i="24"/>
  <c r="L9" i="24"/>
  <c r="K9" i="24"/>
  <c r="I9" i="24"/>
  <c r="L8" i="24"/>
  <c r="K8" i="24"/>
  <c r="I8" i="24"/>
  <c r="L7" i="24"/>
  <c r="K7" i="24"/>
  <c r="I7" i="24"/>
  <c r="K6" i="24"/>
  <c r="L6" i="24" s="1"/>
  <c r="I6" i="24"/>
  <c r="K5" i="24"/>
  <c r="L5" i="24" s="1"/>
  <c r="I5" i="24"/>
  <c r="K4" i="24"/>
  <c r="L4" i="24" s="1"/>
  <c r="I4" i="24"/>
  <c r="L3" i="24"/>
  <c r="K3" i="24"/>
  <c r="I3" i="24"/>
  <c r="I55" i="24" s="1"/>
  <c r="J37" i="18" l="1"/>
  <c r="J34" i="18"/>
  <c r="B24" i="19"/>
  <c r="A24" i="19"/>
  <c r="K52" i="18"/>
  <c r="K51" i="18"/>
  <c r="H52" i="18"/>
  <c r="I51" i="18"/>
  <c r="H51" i="18"/>
  <c r="A10" i="19" l="1"/>
  <c r="L42" i="18"/>
  <c r="L41" i="18"/>
  <c r="I22" i="23" l="1"/>
  <c r="J22" i="23" s="1"/>
  <c r="K22" i="23" s="1"/>
  <c r="G22" i="23"/>
  <c r="I21" i="23"/>
  <c r="J21" i="23" s="1"/>
  <c r="K21" i="23" s="1"/>
  <c r="G21" i="23"/>
  <c r="I20" i="23"/>
  <c r="J20" i="23" s="1"/>
  <c r="K20" i="23" s="1"/>
  <c r="G20" i="23"/>
  <c r="I19" i="23"/>
  <c r="J19" i="23" s="1"/>
  <c r="K19" i="23" s="1"/>
  <c r="G19" i="23"/>
  <c r="I18" i="23"/>
  <c r="J18" i="23" s="1"/>
  <c r="K18" i="23" s="1"/>
  <c r="G18" i="23"/>
  <c r="I17" i="23"/>
  <c r="J17" i="23" s="1"/>
  <c r="K17" i="23" s="1"/>
  <c r="G17" i="23"/>
  <c r="I16" i="23"/>
  <c r="J16" i="23" s="1"/>
  <c r="K16" i="23" s="1"/>
  <c r="G16" i="23"/>
  <c r="I15" i="23"/>
  <c r="J15" i="23" s="1"/>
  <c r="K15" i="23" s="1"/>
  <c r="G15" i="23"/>
  <c r="I14" i="23"/>
  <c r="J14" i="23" s="1"/>
  <c r="K14" i="23" s="1"/>
  <c r="G14" i="23"/>
  <c r="I13" i="23"/>
  <c r="J13" i="23" s="1"/>
  <c r="K13" i="23" s="1"/>
  <c r="G13" i="23"/>
  <c r="I12" i="23"/>
  <c r="J12" i="23" s="1"/>
  <c r="K12" i="23" s="1"/>
  <c r="G12" i="23"/>
  <c r="I11" i="23"/>
  <c r="J11" i="23" s="1"/>
  <c r="K11" i="23" s="1"/>
  <c r="G11" i="23"/>
  <c r="I10" i="23"/>
  <c r="J10" i="23" s="1"/>
  <c r="K10" i="23" s="1"/>
  <c r="G10" i="23"/>
  <c r="I9" i="23"/>
  <c r="J9" i="23" s="1"/>
  <c r="K9" i="23" s="1"/>
  <c r="G9" i="23"/>
  <c r="I8" i="23"/>
  <c r="J8" i="23" s="1"/>
  <c r="K8" i="23" s="1"/>
  <c r="G8" i="23"/>
  <c r="I7" i="23"/>
  <c r="J7" i="23" s="1"/>
  <c r="K7" i="23" s="1"/>
  <c r="G7" i="23"/>
  <c r="J23" i="22"/>
  <c r="K23" i="22" s="1"/>
  <c r="L23" i="22" s="1"/>
  <c r="G23" i="22"/>
  <c r="J22" i="22"/>
  <c r="K22" i="22" s="1"/>
  <c r="L22" i="22" s="1"/>
  <c r="G22" i="22"/>
  <c r="J21" i="22"/>
  <c r="K21" i="22" s="1"/>
  <c r="L21" i="22" s="1"/>
  <c r="G21" i="22"/>
  <c r="J20" i="22"/>
  <c r="K20" i="22" s="1"/>
  <c r="L20" i="22" s="1"/>
  <c r="G20" i="22"/>
  <c r="J19" i="22"/>
  <c r="K19" i="22" s="1"/>
  <c r="L19" i="22" s="1"/>
  <c r="G19" i="22"/>
  <c r="J18" i="22"/>
  <c r="K18" i="22" s="1"/>
  <c r="L18" i="22" s="1"/>
  <c r="G18" i="22"/>
  <c r="J17" i="22"/>
  <c r="K17" i="22" s="1"/>
  <c r="L17" i="22" s="1"/>
  <c r="G17" i="22"/>
  <c r="J16" i="22"/>
  <c r="K16" i="22" s="1"/>
  <c r="L16" i="22" s="1"/>
  <c r="G16" i="22"/>
  <c r="J15" i="22"/>
  <c r="K15" i="22" s="1"/>
  <c r="L15" i="22" s="1"/>
  <c r="G15" i="22"/>
  <c r="J14" i="22"/>
  <c r="K14" i="22" s="1"/>
  <c r="L14" i="22" s="1"/>
  <c r="G14" i="22"/>
  <c r="J13" i="22"/>
  <c r="K13" i="22" s="1"/>
  <c r="L13" i="22" s="1"/>
  <c r="G13" i="22"/>
  <c r="J12" i="22"/>
  <c r="K12" i="22" s="1"/>
  <c r="L12" i="22" s="1"/>
  <c r="G12" i="22"/>
  <c r="J11" i="22"/>
  <c r="K11" i="22" s="1"/>
  <c r="L11" i="22" s="1"/>
  <c r="G11" i="22"/>
  <c r="J10" i="22"/>
  <c r="K10" i="22" s="1"/>
  <c r="L10" i="22" s="1"/>
  <c r="G10" i="22"/>
  <c r="J9" i="22"/>
  <c r="K9" i="22" s="1"/>
  <c r="L9" i="22" s="1"/>
  <c r="G9" i="22"/>
  <c r="J8" i="22"/>
  <c r="K8" i="22" s="1"/>
  <c r="L8" i="22" s="1"/>
  <c r="G8" i="22"/>
  <c r="C13" i="16" l="1"/>
  <c r="C12" i="16"/>
  <c r="G8" i="16"/>
  <c r="D8" i="16"/>
  <c r="B40" i="19"/>
  <c r="A40" i="19"/>
  <c r="B38" i="19"/>
  <c r="A38" i="19"/>
  <c r="B36" i="19"/>
  <c r="A36" i="19"/>
  <c r="B34" i="19"/>
  <c r="A34" i="19"/>
  <c r="B32" i="19"/>
  <c r="A32" i="19"/>
  <c r="B27" i="19" l="1"/>
  <c r="B26" i="19"/>
  <c r="A26" i="19"/>
  <c r="A22" i="19" l="1"/>
  <c r="A20" i="19"/>
  <c r="L70" i="18" l="1"/>
  <c r="L62" i="18" s="1"/>
  <c r="L69" i="18"/>
  <c r="L61" i="18" s="1"/>
  <c r="L68" i="18"/>
  <c r="L67" i="18"/>
  <c r="B37" i="18" l="1"/>
  <c r="K25" i="18"/>
  <c r="J25" i="18"/>
  <c r="I25" i="18"/>
  <c r="H25" i="18"/>
  <c r="G25" i="18"/>
  <c r="D25" i="18"/>
  <c r="C25" i="18"/>
  <c r="C19" i="18"/>
  <c r="B30" i="19" l="1"/>
  <c r="A30" i="19"/>
  <c r="B28" i="19"/>
  <c r="A28" i="19"/>
  <c r="B22" i="19"/>
  <c r="B20" i="19"/>
  <c r="B17" i="19"/>
  <c r="A17" i="19"/>
  <c r="B15" i="19"/>
  <c r="A15" i="19"/>
  <c r="D14" i="19"/>
  <c r="C14" i="19"/>
  <c r="B14" i="19"/>
  <c r="A12" i="19"/>
  <c r="D11" i="19"/>
  <c r="B11" i="19"/>
  <c r="A11" i="19"/>
  <c r="A8" i="19"/>
  <c r="B7" i="19"/>
  <c r="D5" i="19"/>
  <c r="B4" i="19"/>
  <c r="A4" i="19"/>
  <c r="B3" i="19"/>
  <c r="A3" i="19"/>
  <c r="B2" i="19"/>
  <c r="A2" i="19"/>
  <c r="B34" i="18"/>
  <c r="B102" i="18"/>
  <c r="Q27" i="18"/>
  <c r="J26" i="18"/>
  <c r="I26" i="18"/>
  <c r="D26" i="18"/>
  <c r="K26" i="18"/>
  <c r="H26" i="18"/>
  <c r="G26" i="18"/>
  <c r="Q24" i="18"/>
  <c r="Q21" i="18"/>
  <c r="K19" i="18"/>
  <c r="K20" i="18" s="1"/>
  <c r="J19" i="18"/>
  <c r="J20" i="18" s="1"/>
  <c r="I19" i="18"/>
  <c r="I20" i="18" s="1"/>
  <c r="H19" i="18"/>
  <c r="H20" i="18" s="1"/>
  <c r="G19" i="18"/>
  <c r="G20" i="18" s="1"/>
  <c r="D19" i="18"/>
  <c r="D20" i="18" s="1"/>
  <c r="Q18" i="18"/>
  <c r="J29" i="18" l="1"/>
  <c r="F110" i="18" s="1"/>
  <c r="G29" i="18"/>
  <c r="C110" i="18" s="1"/>
  <c r="H29" i="18"/>
  <c r="D110" i="18" s="1"/>
  <c r="I29" i="18"/>
  <c r="E110" i="18" s="1"/>
  <c r="K29" i="18"/>
  <c r="G110" i="18" s="1"/>
  <c r="B90" i="18"/>
  <c r="B103" i="18"/>
  <c r="B91" i="18"/>
  <c r="B77" i="18"/>
  <c r="C5" i="19"/>
  <c r="B5" i="19"/>
  <c r="B100" i="18"/>
  <c r="D6" i="19"/>
  <c r="D13" i="19"/>
  <c r="B92" i="18"/>
  <c r="A33" i="18"/>
  <c r="E34" i="18" s="1"/>
  <c r="A36" i="18"/>
  <c r="E37" i="18" s="1"/>
  <c r="B89" i="18"/>
  <c r="Q19" i="18"/>
  <c r="Q20" i="18" s="1"/>
  <c r="B76" i="18"/>
  <c r="B101" i="18"/>
  <c r="Q25" i="18"/>
  <c r="Q26" i="18" s="1"/>
  <c r="M52" i="18" l="1"/>
  <c r="O52" i="18" s="1"/>
  <c r="M51" i="18"/>
  <c r="O51" i="18" s="1"/>
  <c r="C6" i="19"/>
  <c r="H55" i="18"/>
  <c r="I67" i="18"/>
  <c r="H57" i="18"/>
  <c r="I63" i="18"/>
  <c r="H61" i="18"/>
  <c r="H69" i="18"/>
  <c r="I59" i="18"/>
  <c r="I57" i="18"/>
  <c r="I61" i="18"/>
  <c r="I69" i="18"/>
  <c r="H67" i="18"/>
  <c r="I65" i="18"/>
  <c r="H63" i="18"/>
  <c r="H65" i="18"/>
  <c r="H59" i="18"/>
  <c r="I45" i="18"/>
  <c r="H43" i="18"/>
  <c r="H41" i="18"/>
  <c r="F41" i="18" s="1"/>
  <c r="B13" i="19" s="1"/>
  <c r="I49" i="18"/>
  <c r="H47" i="18"/>
  <c r="I43" i="18"/>
  <c r="I55" i="18"/>
  <c r="I47" i="18"/>
  <c r="H45" i="18"/>
  <c r="H49" i="18"/>
  <c r="C102" i="18"/>
  <c r="C89" i="18"/>
  <c r="I41" i="18"/>
  <c r="B6" i="19"/>
  <c r="C92" i="18"/>
  <c r="C91" i="18"/>
  <c r="C100" i="18"/>
  <c r="C76" i="18"/>
  <c r="E35" i="18"/>
  <c r="B9" i="19" s="1"/>
  <c r="C103" i="18"/>
  <c r="H70" i="18"/>
  <c r="H66" i="18"/>
  <c r="H62" i="18"/>
  <c r="H64" i="18"/>
  <c r="H60" i="18"/>
  <c r="H58" i="18"/>
  <c r="H68" i="18"/>
  <c r="H56" i="18"/>
  <c r="H48" i="18"/>
  <c r="H44" i="18"/>
  <c r="H50" i="18"/>
  <c r="E38" i="18"/>
  <c r="C9" i="19" s="1"/>
  <c r="H46" i="18"/>
  <c r="H42" i="18"/>
  <c r="F42" i="18" s="1"/>
  <c r="C13" i="19" s="1"/>
  <c r="Q29" i="18"/>
  <c r="K70" i="18"/>
  <c r="M70" i="18" s="1"/>
  <c r="O70" i="18" s="1"/>
  <c r="K69" i="18"/>
  <c r="M69" i="18" s="1"/>
  <c r="O69" i="18" s="1"/>
  <c r="K68" i="18"/>
  <c r="M68" i="18" s="1"/>
  <c r="O68" i="18" s="1"/>
  <c r="K67" i="18"/>
  <c r="M67" i="18" s="1"/>
  <c r="O67" i="18" s="1"/>
  <c r="K61" i="18"/>
  <c r="M61" i="18" s="1"/>
  <c r="O61" i="18" s="1"/>
  <c r="K62" i="18"/>
  <c r="M62" i="18" s="1"/>
  <c r="O62" i="18" s="1"/>
  <c r="G38" i="18"/>
  <c r="I38" i="18" s="1"/>
  <c r="G37" i="18"/>
  <c r="I37" i="18" s="1"/>
  <c r="H110" i="18"/>
  <c r="K57" i="18"/>
  <c r="M57" i="18" s="1"/>
  <c r="O57" i="18" s="1"/>
  <c r="K47" i="18"/>
  <c r="M47" i="18" s="1"/>
  <c r="O47" i="18" s="1"/>
  <c r="K65" i="18"/>
  <c r="M65" i="18" s="1"/>
  <c r="O65" i="18" s="1"/>
  <c r="K45" i="18"/>
  <c r="M45" i="18" s="1"/>
  <c r="O45" i="18" s="1"/>
  <c r="K41" i="18"/>
  <c r="M41" i="18" s="1"/>
  <c r="O41" i="18" s="1"/>
  <c r="K63" i="18"/>
  <c r="M63" i="18" s="1"/>
  <c r="O63" i="18" s="1"/>
  <c r="K55" i="18"/>
  <c r="M55" i="18" s="1"/>
  <c r="O55" i="18" s="1"/>
  <c r="G34" i="18"/>
  <c r="I34" i="18" s="1"/>
  <c r="M34" i="18" s="1"/>
  <c r="K59" i="18"/>
  <c r="M59" i="18" s="1"/>
  <c r="O59" i="18" s="1"/>
  <c r="K49" i="18"/>
  <c r="M49" i="18" s="1"/>
  <c r="O49" i="18" s="1"/>
  <c r="G35" i="18"/>
  <c r="I35" i="18" s="1"/>
  <c r="J35" i="18" s="1"/>
  <c r="M35" i="18" s="1"/>
  <c r="K43" i="18"/>
  <c r="M43" i="18" s="1"/>
  <c r="O43" i="18" s="1"/>
  <c r="D9" i="19"/>
  <c r="K60" i="18"/>
  <c r="M60" i="18" s="1"/>
  <c r="O60" i="18" s="1"/>
  <c r="K50" i="18"/>
  <c r="M50" i="18" s="1"/>
  <c r="O50" i="18" s="1"/>
  <c r="K42" i="18"/>
  <c r="M42" i="18" s="1"/>
  <c r="O42" i="18" s="1"/>
  <c r="K44" i="18"/>
  <c r="M44" i="18" s="1"/>
  <c r="O44" i="18" s="1"/>
  <c r="K58" i="18"/>
  <c r="M58" i="18" s="1"/>
  <c r="O58" i="18" s="1"/>
  <c r="K48" i="18"/>
  <c r="M48" i="18" s="1"/>
  <c r="O48" i="18" s="1"/>
  <c r="K46" i="18"/>
  <c r="M46" i="18" s="1"/>
  <c r="O46" i="18" s="1"/>
  <c r="K64" i="18"/>
  <c r="M64" i="18" s="1"/>
  <c r="O64" i="18" s="1"/>
  <c r="K66" i="18"/>
  <c r="M66" i="18" s="1"/>
  <c r="O66" i="18" s="1"/>
  <c r="K56" i="18"/>
  <c r="M56" i="18" s="1"/>
  <c r="O56" i="18" s="1"/>
  <c r="M37" i="18" l="1"/>
  <c r="J38" i="18"/>
  <c r="M38" i="18" s="1"/>
</calcChain>
</file>

<file path=xl/sharedStrings.xml><?xml version="1.0" encoding="utf-8"?>
<sst xmlns="http://schemas.openxmlformats.org/spreadsheetml/2006/main" count="884" uniqueCount="456">
  <si>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</si>
  <si>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</si>
  <si>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</si>
  <si>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</si>
  <si>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</si>
  <si>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</si>
  <si>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</si>
  <si>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</si>
  <si>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</si>
  <si>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</si>
  <si>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</si>
  <si>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</si>
  <si>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</si>
  <si>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</si>
  <si>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</si>
  <si>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</si>
  <si>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</si>
  <si>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</si>
  <si>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</si>
  <si>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</si>
  <si>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</si>
  <si>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</si>
  <si>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</si>
  <si>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</si>
  <si>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</si>
  <si>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</si>
  <si>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</si>
  <si>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</si>
  <si>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</si>
  <si>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</si>
  <si>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</si>
  <si>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</si>
  <si>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</si>
  <si>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</si>
  <si>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</si>
  <si>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</si>
  <si>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</si>
  <si>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</si>
  <si>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</si>
  <si>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</si>
  <si>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</si>
  <si>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</si>
  <si>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</si>
  <si>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</si>
  <si>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</si>
  <si>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</si>
  <si>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</si>
  <si>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</si>
  <si>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</si>
  <si>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</si>
  <si>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</si>
  <si>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</si>
  <si>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</si>
  <si>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</si>
  <si>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</si>
  <si>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</si>
  <si>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</si>
  <si>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</si>
  <si>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</si>
  <si>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</si>
  <si>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</si>
  <si>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</si>
  <si>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</si>
  <si>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</si>
  <si>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</si>
  <si>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</si>
  <si>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</si>
  <si>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</si>
  <si>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</si>
  <si>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</si>
  <si>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</si>
  <si>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</si>
  <si>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</si>
  <si>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</si>
  <si>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</si>
  <si>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</si>
  <si>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THẺ BÀI BẰNG GIẤY
GẮN VÀO ÁO KHI ĐÓNG GÓI</t>
  </si>
  <si>
    <t>NHÃN DỆT BẰNG VẢI 38MM*71MM 
(NHÃN CHÍNH-PHÂN THEO TỪNG SIZE)
CODE: HSC-ML-0047(MENS)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</si>
  <si>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</si>
  <si>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</si>
  <si>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</si>
  <si>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</si>
  <si>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</si>
  <si>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</si>
  <si>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</si>
  <si>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</si>
  <si>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</si>
  <si>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</si>
  <si>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</si>
  <si>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</si>
  <si>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</si>
  <si>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</si>
  <si>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</si>
  <si>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</si>
  <si>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</si>
  <si>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</si>
  <si>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</si>
  <si>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</si>
  <si>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</si>
  <si>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</si>
  <si>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</si>
  <si>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</si>
  <si>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</si>
  <si>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</si>
  <si>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</si>
  <si>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</si>
  <si>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</si>
  <si>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</si>
  <si>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</si>
  <si>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H06  SS24  G2521 </t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</si>
  <si>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</si>
  <si>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</si>
  <si>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</si>
  <si>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</si>
  <si>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</si>
  <si>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</si>
  <si>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</si>
  <si>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</si>
  <si>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</si>
  <si>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</si>
  <si>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</si>
  <si>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</si>
  <si>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</si>
  <si>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</si>
  <si>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</si>
  <si>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</si>
  <si>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</si>
  <si>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</si>
  <si>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</si>
  <si>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</si>
  <si>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SS24 PRODUCTION</t>
  </si>
  <si>
    <t>NCC THUAN TIEN</t>
  </si>
  <si>
    <t>H06-0456</t>
  </si>
  <si>
    <t>H06-0458</t>
  </si>
  <si>
    <t>NHÃN SỐ TRACKING 25*25 mm
CODE: 240724S4</t>
  </si>
  <si>
    <t>H06-0459</t>
  </si>
  <si>
    <t>HSC-AP-0301: MEN</t>
  </si>
  <si>
    <t>H06-0469</t>
  </si>
  <si>
    <t>THẺ BÀI BẰNG GIẤY + DÂY TREO + SIZE STICKER</t>
  </si>
  <si>
    <t>H06-0471</t>
  </si>
  <si>
    <t>H06-0470</t>
  </si>
  <si>
    <t>H06-0468</t>
  </si>
  <si>
    <t>HSC-ML-0047
(MENS)</t>
  </si>
  <si>
    <t>240724S4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</si>
  <si>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</si>
  <si>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</si>
  <si>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</si>
  <si>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</si>
  <si>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</si>
  <si>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SS24-S4</t>
  </si>
  <si>
    <t>CẮT CHÍNH XÁC</t>
  </si>
  <si>
    <t>KHÔNG THÊU</t>
  </si>
  <si>
    <t xml:space="preserve">KHÔNG WASH </t>
  </si>
  <si>
    <t>KHÔNG WASH</t>
  </si>
  <si>
    <t>1/4</t>
  </si>
  <si>
    <t>7 3/4</t>
  </si>
  <si>
    <t>1/8</t>
  </si>
  <si>
    <t>1/2</t>
  </si>
  <si>
    <t>5/8</t>
  </si>
  <si>
    <t>1 3/4</t>
  </si>
  <si>
    <t>28 1/2</t>
  </si>
  <si>
    <t>2 1/2</t>
  </si>
  <si>
    <t>11 1/2</t>
  </si>
  <si>
    <t>SS TEE</t>
  </si>
  <si>
    <t>SINGLE JERSEY 190GSM 100% COTTON</t>
  </si>
  <si>
    <t>100% COTTON 1x1RIB(20'S/1 CM) _ 260GSM"</t>
  </si>
  <si>
    <t xml:space="preserve">BO CỔ </t>
  </si>
  <si>
    <t>NHÃN THÀNH PHẦN MAIN 100% COTTON 
KÍCH THƯỚC: 82.2 *20 MM
CODE: CC-041</t>
  </si>
  <si>
    <t>CODE: CC-041</t>
  </si>
  <si>
    <t>HSC-MIS-0347</t>
  </si>
  <si>
    <t>GẮN TẠI BÊN TRONG SƯỜN TRÁI, TỪ LAI LÊN 5"
BAO GỒM 2 CÁI
THỨ TỰ GẮN NHÃN NHƯ HÌNH BÊN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</si>
  <si>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</si>
  <si>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</si>
  <si>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</si>
  <si>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</si>
  <si>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</si>
  <si>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</si>
  <si>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</si>
  <si>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</si>
  <si>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</si>
  <si>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</si>
  <si>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</si>
  <si>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</si>
  <si>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</si>
  <si>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</si>
  <si>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</si>
  <si>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</si>
  <si>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</si>
  <si>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</si>
  <si>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</si>
  <si>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</si>
  <si>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</si>
  <si>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</si>
  <si>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</si>
  <si>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</si>
  <si>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</si>
  <si>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</si>
  <si>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</si>
  <si>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</si>
  <si>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</si>
  <si>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</si>
  <si>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</si>
  <si>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</si>
  <si>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</si>
  <si>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</si>
  <si>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</si>
  <si>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</si>
  <si>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</si>
  <si>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</si>
  <si>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</si>
  <si>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</si>
  <si>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</si>
  <si>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</si>
  <si>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</si>
  <si>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</si>
  <si>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</si>
  <si>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</si>
  <si>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</si>
  <si>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</si>
  <si>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</si>
  <si>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</si>
  <si>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</si>
  <si>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</si>
  <si>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</si>
  <si>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</si>
  <si>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</si>
  <si>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</si>
  <si>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</si>
  <si>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</si>
  <si>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</si>
  <si>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</si>
  <si>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</si>
  <si>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</si>
  <si>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</si>
  <si>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</si>
  <si>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</si>
  <si>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</si>
  <si>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</si>
  <si>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</si>
  <si>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</si>
  <si>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</si>
  <si>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</si>
  <si>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</si>
  <si>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</si>
  <si>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r>
      <rPr>
        <sz val="11"/>
        <rFont val="Calibri"/>
        <family val="1"/>
      </rPr>
      <t>50278|50279|50280|50281|50282</t>
    </r>
  </si>
  <si>
    <r>
      <rPr>
        <sz val="11"/>
        <rFont val="Calibri"/>
        <family val="1"/>
      </rPr>
      <t>2024 S1</t>
    </r>
  </si>
  <si>
    <r>
      <rPr>
        <sz val="11"/>
        <rFont val="Calibri"/>
        <family val="1"/>
      </rPr>
      <t>XL</t>
    </r>
  </si>
  <si>
    <r>
      <rPr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</si>
  <si>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</si>
  <si>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</si>
  <si>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7 3/4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</si>
  <si>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</si>
  <si>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</si>
  <si>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</si>
  <si>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</si>
  <si>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</si>
  <si>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</si>
  <si>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</si>
  <si>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17 1/2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</si>
  <si>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</si>
  <si>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18 1/2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</si>
  <si>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</si>
  <si>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11 1/2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</si>
  <si>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</si>
  <si>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1 3/4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</si>
  <si>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</si>
  <si>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</si>
  <si>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</si>
  <si>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</si>
  <si>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</si>
  <si>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</si>
  <si>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28 1/2</t>
    </r>
  </si>
  <si>
    <r>
      <rPr>
        <sz val="11"/>
        <rFont val="Calibri"/>
        <family val="1"/>
      </rPr>
      <t>CB Sleeve Length - Short SLV</t>
    </r>
  </si>
  <si>
    <r>
      <rPr>
        <sz val="11"/>
        <color rgb="FFFF0000"/>
        <rFont val="Calibri"/>
        <family val="1"/>
      </rPr>
      <t>5/8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</si>
  <si>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</si>
  <si>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</si>
  <si>
    <t>BLACK</t>
  </si>
  <si>
    <t xml:space="preserve">BO CỔ  </t>
  </si>
  <si>
    <t>BAO POLY (NHỎ) HSC-MIS-0347
KÍCH THƯỚC- (33 x 38)cm + 5cm</t>
  </si>
  <si>
    <t>THÔNG TIN ĐỊNH VỊ HÌNH IN</t>
  </si>
  <si>
    <t>SIZE : ''H: 30 CM</t>
  </si>
  <si>
    <t>8 CM</t>
  </si>
  <si>
    <r>
      <rPr>
        <b/>
        <u/>
        <sz val="22"/>
        <rFont val="Muli"/>
      </rPr>
      <t xml:space="preserve">ĐỊNH VỊ HÌNH IN GIỮA THÂN SAU: 
</t>
    </r>
    <r>
      <rPr>
        <sz val="22"/>
        <rFont val="Muli"/>
      </rPr>
      <t>CANH GIỮA THÂN SAU</t>
    </r>
    <r>
      <rPr>
        <b/>
        <sz val="22"/>
        <rFont val="Muli"/>
      </rPr>
      <t xml:space="preserve">
</t>
    </r>
    <r>
      <rPr>
        <sz val="22"/>
        <rFont val="Muli"/>
      </rPr>
      <t>TỪ ĐƯỜNG MAY GIỮA CỔ ĐẾN ĐỈNH HÌNH IN</t>
    </r>
  </si>
  <si>
    <t>THAM KHẢO CÁCH MAY: MÃ H06-ST06M MÀU WHITE CHUYỂN CÙNG TNSX NGÀY 6.6.24</t>
  </si>
  <si>
    <t>10/6-dm tăng 0.75 len 0.77</t>
  </si>
  <si>
    <t>H06-ST123M</t>
  </si>
  <si>
    <t>Banff Tourist Tee Men's</t>
  </si>
  <si>
    <t>50638-00001</t>
  </si>
  <si>
    <t>50638-06531</t>
  </si>
  <si>
    <t>KÍCH THƯỚC HÌNH IN THÂN TRƯỚC:</t>
  </si>
  <si>
    <t>H: 15 CM
W: 32CM</t>
  </si>
  <si>
    <t>6 CM</t>
  </si>
  <si>
    <t>NHÃN TRANG TRÍ 32*40mm
HSA-10026</t>
  </si>
  <si>
    <t>TRIỂN KHAI SẢN XUẤT:
THAM KHẢO CÁCH MAY: MÃ H06-ST36M MÀU WHITE CHUYỂN CÙNG TNSX NGÀY 16.7.24</t>
  </si>
  <si>
    <t>S4_1</t>
  </si>
  <si>
    <t>HSSS24P0520001T00K-LOT '0818/6 ÁNH A- CẤP TT 130M
HSSS24P0534001T00K- LOT '0818/6 ÁNH A- CẤP ĐỦ 123M</t>
  </si>
  <si>
    <t>HSSS24P0520002T00K-LOT '0818/6 ÁNH A- CẤP ĐỦ SL</t>
  </si>
  <si>
    <t>HSSS24P0534002T00K- LOT 'L0730-6 ÁNH A- CẤP ĐỦ SỐ LƯỢNG</t>
  </si>
  <si>
    <t>HSSS24P0534003T00K-BÙ PHIẾU NGÀY 18/7</t>
  </si>
  <si>
    <t>WH1234</t>
  </si>
  <si>
    <t>BLACK/WHITE</t>
  </si>
  <si>
    <t>DUYỆT MÀU SẮC, CHẤT LƯỢNG IN THEO S.O MÀU BLACK ĐÃ CHUYỂN 10.7</t>
  </si>
  <si>
    <t>DUYỆT MÀU SẮC, CHẤT LƯỢNG IN THEO S.O MÀU WHITE ĐÃ CHUYỂN 10.7</t>
  </si>
  <si>
    <r>
      <t xml:space="preserve">ĐỊNH VỊ HÌNH IN CHÍNH GIỮATHÂN TRƯỚC:
</t>
    </r>
    <r>
      <rPr>
        <sz val="24"/>
        <rFont val="Muli"/>
      </rPr>
      <t>TỪ ĐƯỜNG TRA CỔ GIỮA THÂN TRƯỚC ĐẾN ĐỈNH HÌNH IN</t>
    </r>
  </si>
  <si>
    <t>'GẮN CÁCH SƯỜN TRÁI THÂN TRƯỚC 4 CM VÀ CÁCH LAI ÁO 3 CM</t>
  </si>
  <si>
    <t>IN TẠI THÂN TRƯỚC ( IN BÁN THÀNH PHẨM)</t>
  </si>
  <si>
    <t>STICKER DÁN HANG TAG+BAO+THÙNG</t>
  </si>
  <si>
    <t>UA STYLE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</si>
  <si>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</si>
  <si>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</si>
  <si>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</si>
  <si>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</si>
  <si>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</si>
  <si>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</si>
  <si>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</si>
  <si>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</si>
  <si>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H06-ST118M</t>
  </si>
  <si>
    <t>BC Fishing Tee Men's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</si>
  <si>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</si>
  <si>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</si>
  <si>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</si>
  <si>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</si>
  <si>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</si>
  <si>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</si>
  <si>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</si>
  <si>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</si>
  <si>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</si>
  <si>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</si>
  <si>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</si>
  <si>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H06-ST119M</t>
  </si>
  <si>
    <t>Canada Tee Men's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</si>
  <si>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</si>
  <si>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</si>
  <si>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</si>
  <si>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</si>
  <si>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</si>
  <si>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</si>
  <si>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</si>
  <si>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</si>
  <si>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</si>
  <si>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</si>
  <si>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</si>
  <si>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H06-ST120M</t>
  </si>
  <si>
    <t>Canada Crest Tee Men's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</si>
  <si>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</si>
  <si>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</si>
  <si>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</si>
  <si>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</si>
  <si>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</si>
  <si>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</si>
  <si>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</si>
  <si>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</si>
  <si>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</si>
  <si>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H06-ST121W</t>
  </si>
  <si>
    <t>Canada Tee Women's</t>
  </si>
  <si>
    <t xml:space="preserve">T-Shirt Canada Pour Femmes 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</si>
  <si>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</si>
  <si>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</si>
  <si>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</si>
  <si>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</si>
  <si>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</si>
  <si>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</si>
  <si>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</si>
  <si>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</si>
  <si>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H06-ST122M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</si>
  <si>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</si>
  <si>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</si>
  <si>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</si>
  <si>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</si>
  <si>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</si>
  <si>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</si>
  <si>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</si>
  <si>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</si>
  <si>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</si>
  <si>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</si>
  <si>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</si>
  <si>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</si>
  <si>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T-Shirt Touristique Banff Pour Hommes</t>
  </si>
  <si>
    <t>Black</t>
  </si>
  <si>
    <t>Noir</t>
  </si>
  <si>
    <t>50638-00001-2X</t>
  </si>
  <si>
    <t>828432708314</t>
  </si>
  <si>
    <t>50638-00001-L</t>
  </si>
  <si>
    <t>828432708291</t>
  </si>
  <si>
    <t>50638-00001-M</t>
  </si>
  <si>
    <t>828432708284</t>
  </si>
  <si>
    <t>50638-00001-S</t>
  </si>
  <si>
    <t>828432708277</t>
  </si>
  <si>
    <t>50638-00001-XL</t>
  </si>
  <si>
    <t>828432708307</t>
  </si>
  <si>
    <t>50638-06531-2X</t>
  </si>
  <si>
    <t>828432708215</t>
  </si>
  <si>
    <t>50638-06531-L</t>
  </si>
  <si>
    <t>828432708192</t>
  </si>
  <si>
    <t>50638-06531-M</t>
  </si>
  <si>
    <t>828432708185</t>
  </si>
  <si>
    <t>50638-06531-S</t>
  </si>
  <si>
    <t>828432708178</t>
  </si>
  <si>
    <t>50638-06531-XL</t>
  </si>
  <si>
    <t>828432708208</t>
  </si>
  <si>
    <t>H06-CR51W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</si>
  <si>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</si>
  <si>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</si>
  <si>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</si>
  <si>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</si>
  <si>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</si>
  <si>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</si>
  <si>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</si>
  <si>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</si>
  <si>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</si>
  <si>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</si>
  <si>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</si>
  <si>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</si>
  <si>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</si>
  <si>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</si>
  <si>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H06-ST124M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</si>
  <si>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</si>
  <si>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</si>
  <si>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</si>
  <si>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</si>
  <si>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</si>
  <si>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</si>
  <si>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</si>
  <si>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</si>
  <si>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</si>
  <si>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</si>
  <si>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</si>
  <si>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</si>
  <si>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H06-ST108M</t>
  </si>
  <si>
    <t>Paving Tee</t>
  </si>
  <si>
    <t>Té de Pavage</t>
  </si>
  <si>
    <t>50636-06531-S</t>
  </si>
  <si>
    <t>828432708321</t>
  </si>
  <si>
    <t>50636-06531-M</t>
  </si>
  <si>
    <t>828432708338</t>
  </si>
  <si>
    <t>50636-06531-L</t>
  </si>
  <si>
    <t>828432708345</t>
  </si>
  <si>
    <t>50636-06531-XL</t>
  </si>
  <si>
    <t>828432708352</t>
  </si>
  <si>
    <t>50636-06531-2X</t>
  </si>
  <si>
    <t>828432708369</t>
  </si>
  <si>
    <t>H06-HD47M</t>
  </si>
  <si>
    <t>Paving hoodie</t>
  </si>
  <si>
    <t>Sweat à Capuche Pavage</t>
  </si>
  <si>
    <t>Blanc de Blanc</t>
  </si>
  <si>
    <t>50637-05977-S</t>
  </si>
  <si>
    <t>828432708222</t>
  </si>
  <si>
    <t>50637-05977-M</t>
  </si>
  <si>
    <t>828432708239</t>
  </si>
  <si>
    <t>50637-05977-L</t>
  </si>
  <si>
    <t>828432708246</t>
  </si>
  <si>
    <t>50637-05977-XL</t>
  </si>
  <si>
    <t>828432708253</t>
  </si>
  <si>
    <t>50637-05977-2X</t>
  </si>
  <si>
    <t>828432708260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</si>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</sst>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yyyy\-mmm\-dd;@"/>
    <numFmt numFmtId="176" formatCode="_(* #,##0_);_(* \(#,##0\);_(* &quot;-&quot;??_);_(@_)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11"/>
      <name val="Calibri"/>
      <family val="1"/>
    </font>
    <font>
      <sz val="11"/>
      <color rgb="FF000000"/>
      <name val="Calibri"/>
      <family val="2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  <font>
      <sz val="11"/>
      <color rgb="FFFF0000"/>
      <name val="Calibri"/>
      <family val="1"/>
    </font>
    <font>
      <b/>
      <sz val="14"/>
      <color rgb="FFFF0000"/>
      <name val="Times New Roman"/>
      <family val="1"/>
    </font>
    <font>
      <b/>
      <sz val="24"/>
      <color rgb="FFFF0000"/>
      <name val="Muli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4" applyNumberFormat="0" applyBorder="0" applyAlignment="0" applyProtection="0"/>
    <xf numFmtId="4" fontId="13" fillId="7" borderId="42" applyNumberFormat="0" applyProtection="0">
      <alignment horizontal="right" vertical="center"/>
    </xf>
    <xf numFmtId="0" fontId="2" fillId="8" borderId="42" applyNumberFormat="0" applyProtection="0">
      <alignment horizontal="left" vertical="center" indent="1"/>
    </xf>
    <xf numFmtId="0" fontId="78" fillId="0" borderId="0"/>
    <xf numFmtId="0" fontId="13" fillId="0" borderId="0"/>
    <xf numFmtId="0" fontId="79" fillId="0" borderId="0"/>
    <xf numFmtId="0" fontId="47" fillId="0" borderId="0"/>
    <xf numFmtId="0" fontId="80" fillId="0" borderId="0">
      <alignment vertical="center"/>
    </xf>
    <xf numFmtId="0" fontId="47" fillId="0" borderId="0"/>
    <xf numFmtId="0" fontId="80" fillId="0" borderId="0">
      <alignment vertical="center"/>
    </xf>
    <xf numFmtId="0" fontId="80" fillId="0" borderId="0">
      <alignment vertical="center"/>
    </xf>
    <xf numFmtId="0" fontId="79" fillId="0" borderId="0"/>
    <xf numFmtId="0" fontId="1" fillId="0" borderId="0">
      <alignment vertical="center"/>
    </xf>
    <xf numFmtId="4" fontId="13" fillId="7" borderId="43" applyNumberFormat="0" applyProtection="0">
      <alignment horizontal="right" vertical="center"/>
    </xf>
    <xf numFmtId="0" fontId="2" fillId="8" borderId="43" applyNumberFormat="0" applyProtection="0">
      <alignment horizontal="left" vertical="center" indent="1"/>
    </xf>
  </cellStyleXfs>
  <cellXfs count="37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4" xfId="0" applyFont="1" applyFill="1" applyBorder="1" applyAlignment="1">
      <alignment vertical="center"/>
    </xf>
    <xf numFmtId="0" fontId="58" fillId="0" borderId="14" xfId="0" applyFont="1" applyBorder="1" applyAlignment="1">
      <alignment horizontal="center"/>
    </xf>
    <xf numFmtId="0" fontId="58" fillId="0" borderId="14" xfId="0" quotePrefix="1" applyFont="1" applyBorder="1" applyAlignment="1">
      <alignment horizontal="center"/>
    </xf>
    <xf numFmtId="16" fontId="58" fillId="0" borderId="14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6" xfId="60" applyFont="1" applyFill="1" applyBorder="1" applyAlignment="1">
      <alignment horizontal="left" vertical="center"/>
    </xf>
    <xf numFmtId="14" fontId="59" fillId="12" borderId="16" xfId="60" applyNumberFormat="1" applyFont="1" applyFill="1" applyBorder="1" applyAlignment="1">
      <alignment horizontal="center" vertical="center"/>
    </xf>
    <xf numFmtId="0" fontId="59" fillId="0" borderId="17" xfId="60" applyFont="1" applyBorder="1" applyAlignment="1">
      <alignment horizontal="center" vertical="center"/>
    </xf>
    <xf numFmtId="0" fontId="59" fillId="12" borderId="16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6" xfId="60" applyFont="1" applyFill="1" applyBorder="1" applyAlignment="1">
      <alignment horizontal="center" vertical="center"/>
    </xf>
    <xf numFmtId="0" fontId="31" fillId="5" borderId="16" xfId="60" applyFont="1" applyFill="1" applyBorder="1" applyAlignment="1">
      <alignment horizontal="center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8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/>
    </xf>
    <xf numFmtId="0" fontId="64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3" xfId="0" applyFont="1" applyFill="1" applyBorder="1" applyAlignment="1" applyProtection="1">
      <alignment vertical="center"/>
      <protection hidden="1"/>
    </xf>
    <xf numFmtId="0" fontId="28" fillId="2" borderId="23" xfId="0" applyFont="1" applyFill="1" applyBorder="1" applyAlignment="1">
      <alignment horizontal="left" vertical="center"/>
    </xf>
    <xf numFmtId="0" fontId="28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vertical="center"/>
    </xf>
    <xf numFmtId="0" fontId="34" fillId="2" borderId="23" xfId="0" applyFont="1" applyFill="1" applyBorder="1" applyAlignment="1">
      <alignment vertical="center"/>
    </xf>
    <xf numFmtId="0" fontId="27" fillId="2" borderId="23" xfId="0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 wrapText="1"/>
    </xf>
    <xf numFmtId="164" fontId="27" fillId="2" borderId="23" xfId="0" quotePrefix="1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7" fillId="14" borderId="1" xfId="0" applyFont="1" applyFill="1" applyBorder="1" applyAlignment="1">
      <alignment horizontal="left" vertical="center"/>
    </xf>
    <xf numFmtId="0" fontId="67" fillId="14" borderId="3" xfId="0" applyFont="1" applyFill="1" applyBorder="1" applyAlignment="1">
      <alignment horizontal="center" vertical="center"/>
    </xf>
    <xf numFmtId="0" fontId="67" fillId="14" borderId="0" xfId="0" applyFont="1" applyFill="1" applyAlignment="1">
      <alignment horizontal="center" vertical="center"/>
    </xf>
    <xf numFmtId="0" fontId="67" fillId="14" borderId="0" xfId="0" applyFont="1" applyFill="1" applyAlignment="1">
      <alignment horizontal="center" vertical="center" wrapText="1"/>
    </xf>
    <xf numFmtId="0" fontId="67" fillId="14" borderId="3" xfId="0" applyFont="1" applyFill="1" applyBorder="1" applyAlignment="1">
      <alignment horizontal="center" vertical="center" wrapText="1"/>
    </xf>
    <xf numFmtId="0" fontId="67" fillId="14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3" borderId="1" xfId="0" quotePrefix="1" applyFont="1" applyFill="1" applyBorder="1" applyAlignment="1">
      <alignment horizontal="center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6" borderId="0" xfId="0" applyFont="1" applyFill="1" applyAlignment="1">
      <alignment horizontal="left" vertical="center"/>
    </xf>
    <xf numFmtId="0" fontId="55" fillId="16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37" fillId="2" borderId="24" xfId="0" applyNumberFormat="1" applyFont="1" applyFill="1" applyBorder="1" applyAlignment="1">
      <alignment horizontal="center" vertical="center" wrapText="1"/>
    </xf>
    <xf numFmtId="165" fontId="37" fillId="0" borderId="24" xfId="0" applyNumberFormat="1" applyFont="1" applyBorder="1" applyAlignment="1">
      <alignment horizontal="center" vertical="center"/>
    </xf>
    <xf numFmtId="4" fontId="37" fillId="2" borderId="24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8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1" fontId="69" fillId="0" borderId="24" xfId="1" applyNumberFormat="1" applyFont="1" applyBorder="1" applyAlignment="1">
      <alignment horizontal="center" vertical="center" wrapText="1"/>
    </xf>
    <xf numFmtId="1" fontId="27" fillId="0" borderId="24" xfId="1" applyNumberFormat="1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/>
    </xf>
    <xf numFmtId="165" fontId="26" fillId="2" borderId="24" xfId="0" applyNumberFormat="1" applyFont="1" applyFill="1" applyBorder="1" applyAlignment="1">
      <alignment horizontal="center" vertical="center"/>
    </xf>
    <xf numFmtId="1" fontId="27" fillId="2" borderId="24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2" fontId="26" fillId="2" borderId="24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71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2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3" xfId="0" quotePrefix="1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38" xfId="0" quotePrefix="1" applyFont="1" applyFill="1" applyBorder="1" applyAlignment="1">
      <alignment horizontal="center" vertical="center" wrapText="1"/>
    </xf>
    <xf numFmtId="12" fontId="27" fillId="0" borderId="31" xfId="0" quotePrefix="1" applyNumberFormat="1" applyFont="1" applyBorder="1" applyAlignment="1">
      <alignment vertical="center" wrapText="1"/>
    </xf>
    <xf numFmtId="12" fontId="27" fillId="0" borderId="24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4" xfId="0" quotePrefix="1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4" xfId="2" applyFont="1" applyBorder="1" applyAlignment="1">
      <alignment horizontal="center" vertical="center"/>
    </xf>
    <xf numFmtId="0" fontId="41" fillId="17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/>
    </xf>
    <xf numFmtId="0" fontId="39" fillId="0" borderId="24" xfId="2" applyFont="1" applyBorder="1" applyAlignment="1">
      <alignment horizontal="center" vertical="center" wrapText="1"/>
    </xf>
    <xf numFmtId="0" fontId="40" fillId="0" borderId="24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4" xfId="2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 vertical="center" wrapText="1"/>
    </xf>
    <xf numFmtId="0" fontId="39" fillId="0" borderId="24" xfId="2" quotePrefix="1" applyFont="1" applyBorder="1" applyAlignment="1">
      <alignment horizontal="center" vertical="center" wrapText="1"/>
    </xf>
    <xf numFmtId="0" fontId="44" fillId="0" borderId="24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75" fillId="2" borderId="1" xfId="0" applyFont="1" applyFill="1" applyBorder="1" applyAlignment="1">
      <alignment horizontal="left" vertical="center" wrapText="1"/>
    </xf>
    <xf numFmtId="0" fontId="74" fillId="2" borderId="1" xfId="0" applyFont="1" applyFill="1" applyBorder="1" applyAlignment="1">
      <alignment horizontal="left" vertical="center" wrapText="1"/>
    </xf>
    <xf numFmtId="1" fontId="38" fillId="5" borderId="32" xfId="2" applyNumberFormat="1" applyFont="1" applyFill="1" applyBorder="1" applyAlignment="1">
      <alignment vertical="center" wrapText="1"/>
    </xf>
    <xf numFmtId="0" fontId="54" fillId="0" borderId="0" xfId="69" applyAlignment="1">
      <alignment horizontal="left" vertical="top"/>
    </xf>
    <xf numFmtId="0" fontId="81" fillId="0" borderId="47" xfId="69" applyFont="1" applyBorder="1" applyAlignment="1">
      <alignment horizontal="left" vertical="top" wrapText="1"/>
    </xf>
    <xf numFmtId="0" fontId="81" fillId="0" borderId="48" xfId="69" applyFont="1" applyBorder="1" applyAlignment="1">
      <alignment horizontal="left" vertical="top" wrapText="1"/>
    </xf>
    <xf numFmtId="0" fontId="54" fillId="0" borderId="48" xfId="69" applyBorder="1" applyAlignment="1">
      <alignment horizontal="left" wrapText="1"/>
    </xf>
    <xf numFmtId="175" fontId="83" fillId="0" borderId="48" xfId="69" applyNumberFormat="1" applyFont="1" applyBorder="1" applyAlignment="1">
      <alignment horizontal="left" vertical="top" indent="2" shrinkToFit="1"/>
    </xf>
    <xf numFmtId="0" fontId="54" fillId="0" borderId="49" xfId="69" applyBorder="1" applyAlignment="1">
      <alignment horizontal="left" wrapText="1"/>
    </xf>
    <xf numFmtId="0" fontId="81" fillId="0" borderId="50" xfId="69" applyFont="1" applyBorder="1" applyAlignment="1">
      <alignment horizontal="left" vertical="top" wrapText="1"/>
    </xf>
    <xf numFmtId="0" fontId="81" fillId="0" borderId="0" xfId="69" applyFont="1" applyAlignment="1">
      <alignment horizontal="left" vertical="top" wrapText="1"/>
    </xf>
    <xf numFmtId="0" fontId="54" fillId="0" borderId="0" xfId="69" applyAlignment="1">
      <alignment horizontal="left" wrapText="1"/>
    </xf>
    <xf numFmtId="0" fontId="54" fillId="0" borderId="51" xfId="69" applyBorder="1" applyAlignment="1">
      <alignment horizontal="left" wrapText="1"/>
    </xf>
    <xf numFmtId="0" fontId="81" fillId="0" borderId="52" xfId="69" applyFont="1" applyBorder="1" applyAlignment="1">
      <alignment horizontal="left" vertical="top" wrapText="1"/>
    </xf>
    <xf numFmtId="0" fontId="82" fillId="0" borderId="53" xfId="69" applyFont="1" applyBorder="1" applyAlignment="1">
      <alignment horizontal="left" vertical="top" wrapText="1"/>
    </xf>
    <xf numFmtId="0" fontId="81" fillId="0" borderId="55" xfId="69" applyFont="1" applyBorder="1" applyAlignment="1">
      <alignment horizontal="center" vertical="center" wrapText="1"/>
    </xf>
    <xf numFmtId="0" fontId="81" fillId="0" borderId="55" xfId="69" applyFont="1" applyBorder="1" applyAlignment="1">
      <alignment horizontal="left" vertical="center" wrapText="1"/>
    </xf>
    <xf numFmtId="0" fontId="81" fillId="0" borderId="57" xfId="69" applyFont="1" applyBorder="1" applyAlignment="1">
      <alignment horizontal="left" vertical="center" wrapText="1"/>
    </xf>
    <xf numFmtId="0" fontId="81" fillId="0" borderId="57" xfId="69" applyFont="1" applyBorder="1" applyAlignment="1">
      <alignment horizontal="left" vertical="center" wrapText="1" indent="1"/>
    </xf>
    <xf numFmtId="0" fontId="85" fillId="18" borderId="57" xfId="69" applyFont="1" applyFill="1" applyBorder="1" applyAlignment="1">
      <alignment horizontal="left" vertical="center" wrapText="1" indent="1"/>
    </xf>
    <xf numFmtId="0" fontId="85" fillId="18" borderId="57" xfId="69" applyFont="1" applyFill="1" applyBorder="1" applyAlignment="1">
      <alignment horizontal="center" vertical="center" wrapText="1"/>
    </xf>
    <xf numFmtId="0" fontId="81" fillId="0" borderId="55" xfId="69" applyFont="1" applyBorder="1" applyAlignment="1">
      <alignment horizontal="center" vertical="top" wrapText="1"/>
    </xf>
    <xf numFmtId="0" fontId="86" fillId="0" borderId="55" xfId="69" applyFont="1" applyBorder="1" applyAlignment="1">
      <alignment horizontal="left" vertical="top" wrapText="1"/>
    </xf>
    <xf numFmtId="0" fontId="86" fillId="0" borderId="46" xfId="69" applyFont="1" applyBorder="1" applyAlignment="1">
      <alignment horizontal="left" vertical="top" wrapText="1"/>
    </xf>
    <xf numFmtId="12" fontId="86" fillId="0" borderId="55" xfId="69" applyNumberFormat="1" applyFont="1" applyBorder="1" applyAlignment="1">
      <alignment horizontal="center" vertical="center" wrapText="1"/>
    </xf>
    <xf numFmtId="12" fontId="87" fillId="19" borderId="55" xfId="69" applyNumberFormat="1" applyFont="1" applyFill="1" applyBorder="1" applyAlignment="1">
      <alignment horizontal="center" vertical="center" wrapText="1"/>
    </xf>
    <xf numFmtId="12" fontId="87" fillId="17" borderId="55" xfId="69" applyNumberFormat="1" applyFont="1" applyFill="1" applyBorder="1" applyAlignment="1">
      <alignment horizontal="center" vertical="center" wrapText="1"/>
    </xf>
    <xf numFmtId="12" fontId="88" fillId="0" borderId="55" xfId="69" applyNumberFormat="1" applyFont="1" applyBorder="1" applyAlignment="1">
      <alignment horizontal="center" vertical="center" shrinkToFit="1"/>
    </xf>
    <xf numFmtId="12" fontId="89" fillId="19" borderId="55" xfId="69" applyNumberFormat="1" applyFont="1" applyFill="1" applyBorder="1" applyAlignment="1">
      <alignment horizontal="center" vertical="center" wrapText="1"/>
    </xf>
    <xf numFmtId="12" fontId="90" fillId="17" borderId="55" xfId="69" applyNumberFormat="1" applyFont="1" applyFill="1" applyBorder="1" applyAlignment="1">
      <alignment horizontal="center" vertical="center" shrinkToFit="1"/>
    </xf>
    <xf numFmtId="12" fontId="90" fillId="19" borderId="55" xfId="69" applyNumberFormat="1" applyFont="1" applyFill="1" applyBorder="1" applyAlignment="1">
      <alignment horizontal="center" vertical="center" shrinkToFit="1"/>
    </xf>
    <xf numFmtId="0" fontId="54" fillId="0" borderId="55" xfId="69" applyBorder="1" applyAlignment="1">
      <alignment horizontal="left" wrapText="1"/>
    </xf>
    <xf numFmtId="12" fontId="54" fillId="0" borderId="0" xfId="69" applyNumberFormat="1" applyAlignment="1">
      <alignment horizontal="left" vertical="top"/>
    </xf>
    <xf numFmtId="0" fontId="81" fillId="0" borderId="53" xfId="69" applyFont="1" applyBorder="1" applyAlignment="1">
      <alignment horizontal="left" vertical="top" wrapText="1"/>
    </xf>
    <xf numFmtId="0" fontId="54" fillId="0" borderId="53" xfId="69" applyBorder="1" applyAlignment="1">
      <alignment horizontal="left" wrapText="1"/>
    </xf>
    <xf numFmtId="0" fontId="54" fillId="0" borderId="54" xfId="69" applyBorder="1" applyAlignment="1">
      <alignment horizontal="left" wrapText="1"/>
    </xf>
    <xf numFmtId="0" fontId="81" fillId="0" borderId="55" xfId="69" applyFont="1" applyBorder="1" applyAlignment="1">
      <alignment horizontal="left" vertical="center" wrapText="1" indent="1"/>
    </xf>
    <xf numFmtId="0" fontId="81" fillId="0" borderId="55" xfId="69" applyFont="1" applyBorder="1" applyAlignment="1">
      <alignment horizontal="left" vertical="top" wrapText="1"/>
    </xf>
    <xf numFmtId="0" fontId="81" fillId="0" borderId="46" xfId="69" applyFont="1" applyBorder="1" applyAlignment="1">
      <alignment horizontal="left" vertical="top" wrapText="1"/>
    </xf>
    <xf numFmtId="12" fontId="86" fillId="19" borderId="55" xfId="69" applyNumberFormat="1" applyFont="1" applyFill="1" applyBorder="1" applyAlignment="1">
      <alignment horizontal="center" vertical="center" wrapText="1"/>
    </xf>
    <xf numFmtId="12" fontId="81" fillId="20" borderId="55" xfId="69" applyNumberFormat="1" applyFont="1" applyFill="1" applyBorder="1" applyAlignment="1">
      <alignment horizontal="left" vertical="top" wrapText="1" indent="3"/>
    </xf>
    <xf numFmtId="12" fontId="81" fillId="0" borderId="55" xfId="69" applyNumberFormat="1" applyFont="1" applyBorder="1" applyAlignment="1">
      <alignment horizontal="left" vertical="top" wrapText="1" indent="3"/>
    </xf>
    <xf numFmtId="12" fontId="83" fillId="20" borderId="55" xfId="69" applyNumberFormat="1" applyFont="1" applyFill="1" applyBorder="1" applyAlignment="1">
      <alignment horizontal="left" vertical="top" indent="3" shrinkToFit="1"/>
    </xf>
    <xf numFmtId="12" fontId="91" fillId="19" borderId="55" xfId="69" applyNumberFormat="1" applyFont="1" applyFill="1" applyBorder="1" applyAlignment="1">
      <alignment horizontal="center" vertical="center" wrapText="1"/>
    </xf>
    <xf numFmtId="12" fontId="83" fillId="0" borderId="55" xfId="69" applyNumberFormat="1" applyFont="1" applyBorder="1" applyAlignment="1">
      <alignment horizontal="left" vertical="top" indent="3" shrinkToFit="1"/>
    </xf>
    <xf numFmtId="1" fontId="83" fillId="0" borderId="55" xfId="69" applyNumberFormat="1" applyFont="1" applyBorder="1" applyAlignment="1">
      <alignment horizontal="left" vertical="top" indent="3" shrinkToFit="1"/>
    </xf>
    <xf numFmtId="12" fontId="88" fillId="19" borderId="55" xfId="69" applyNumberFormat="1" applyFont="1" applyFill="1" applyBorder="1" applyAlignment="1">
      <alignment horizontal="center" vertical="center" shrinkToFit="1"/>
    </xf>
    <xf numFmtId="12" fontId="81" fillId="0" borderId="55" xfId="69" applyNumberFormat="1" applyFont="1" applyBorder="1" applyAlignment="1">
      <alignment horizontal="center" vertical="top" wrapText="1"/>
    </xf>
    <xf numFmtId="12" fontId="83" fillId="0" borderId="55" xfId="69" applyNumberFormat="1" applyFont="1" applyBorder="1" applyAlignment="1">
      <alignment horizontal="left" vertical="top" indent="2" shrinkToFit="1"/>
    </xf>
    <xf numFmtId="12" fontId="81" fillId="0" borderId="55" xfId="69" applyNumberFormat="1" applyFont="1" applyBorder="1" applyAlignment="1">
      <alignment horizontal="left" vertical="top" wrapText="1" indent="2"/>
    </xf>
    <xf numFmtId="0" fontId="81" fillId="0" borderId="55" xfId="69" applyFont="1" applyBorder="1" applyAlignment="1">
      <alignment horizontal="left" vertical="top" wrapText="1" indent="3"/>
    </xf>
    <xf numFmtId="0" fontId="36" fillId="0" borderId="24" xfId="0" applyFont="1" applyBorder="1" applyAlignment="1">
      <alignment horizontal="center" vertical="center"/>
    </xf>
    <xf numFmtId="3" fontId="37" fillId="0" borderId="24" xfId="0" applyNumberFormat="1" applyFont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1" fontId="70" fillId="0" borderId="33" xfId="1" applyNumberFormat="1" applyFont="1" applyBorder="1" applyAlignment="1">
      <alignment horizontal="center" vertical="center" wrapText="1"/>
    </xf>
    <xf numFmtId="0" fontId="95" fillId="0" borderId="24" xfId="0" applyFont="1" applyBorder="1" applyAlignment="1">
      <alignment horizontal="center" vertical="center"/>
    </xf>
    <xf numFmtId="1" fontId="69" fillId="0" borderId="56" xfId="1" applyNumberFormat="1" applyFont="1" applyBorder="1" applyAlignment="1">
      <alignment horizontal="center" vertical="center" wrapText="1"/>
    </xf>
    <xf numFmtId="1" fontId="26" fillId="2" borderId="56" xfId="0" applyNumberFormat="1" applyFont="1" applyFill="1" applyBorder="1" applyAlignment="1">
      <alignment horizontal="center" vertical="center"/>
    </xf>
    <xf numFmtId="2" fontId="26" fillId="2" borderId="56" xfId="0" applyNumberFormat="1" applyFont="1" applyFill="1" applyBorder="1" applyAlignment="1">
      <alignment horizontal="center" vertical="center"/>
    </xf>
    <xf numFmtId="165" fontId="26" fillId="2" borderId="56" xfId="0" applyNumberFormat="1" applyFont="1" applyFill="1" applyBorder="1" applyAlignment="1">
      <alignment horizontal="center" vertical="center"/>
    </xf>
    <xf numFmtId="1" fontId="27" fillId="2" borderId="56" xfId="0" applyNumberFormat="1" applyFont="1" applyFill="1" applyBorder="1" applyAlignment="1">
      <alignment horizontal="center" vertical="center"/>
    </xf>
    <xf numFmtId="1" fontId="70" fillId="0" borderId="56" xfId="1" applyNumberFormat="1" applyFont="1" applyBorder="1" applyAlignment="1">
      <alignment horizontal="center" vertical="center" wrapText="1"/>
    </xf>
    <xf numFmtId="0" fontId="96" fillId="0" borderId="0" xfId="0" applyFont="1" applyAlignment="1">
      <alignment horizontal="center"/>
    </xf>
    <xf numFmtId="0" fontId="97" fillId="22" borderId="56" xfId="0" applyFont="1" applyFill="1" applyBorder="1" applyAlignment="1">
      <alignment horizontal="center" vertical="center" shrinkToFit="1"/>
    </xf>
    <xf numFmtId="0" fontId="97" fillId="22" borderId="56" xfId="0" applyFont="1" applyFill="1" applyBorder="1" applyAlignment="1">
      <alignment horizontal="center" vertical="center" wrapText="1" shrinkToFit="1"/>
    </xf>
    <xf numFmtId="1" fontId="98" fillId="22" borderId="56" xfId="0" applyNumberFormat="1" applyFont="1" applyFill="1" applyBorder="1" applyAlignment="1">
      <alignment horizontal="center" vertical="center" shrinkToFit="1"/>
    </xf>
    <xf numFmtId="3" fontId="97" fillId="22" borderId="56" xfId="0" applyNumberFormat="1" applyFont="1" applyFill="1" applyBorder="1" applyAlignment="1">
      <alignment horizontal="center" vertical="center" wrapText="1" shrinkToFit="1"/>
    </xf>
    <xf numFmtId="0" fontId="97" fillId="22" borderId="56" xfId="0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shrinkToFit="1"/>
    </xf>
    <xf numFmtId="0" fontId="0" fillId="0" borderId="56" xfId="0" applyBorder="1"/>
    <xf numFmtId="0" fontId="99" fillId="0" borderId="56" xfId="0" applyFont="1" applyBorder="1" applyAlignment="1">
      <alignment horizontal="center"/>
    </xf>
    <xf numFmtId="0" fontId="100" fillId="0" borderId="56" xfId="0" applyFont="1" applyBorder="1"/>
    <xf numFmtId="176" fontId="100" fillId="0" borderId="56" xfId="59" applyNumberFormat="1" applyFont="1" applyBorder="1"/>
    <xf numFmtId="0" fontId="100" fillId="0" borderId="0" xfId="0" applyFont="1"/>
    <xf numFmtId="1" fontId="27" fillId="2" borderId="24" xfId="0" applyNumberFormat="1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 wrapText="1"/>
    </xf>
    <xf numFmtId="1" fontId="69" fillId="0" borderId="33" xfId="1" applyNumberFormat="1" applyFont="1" applyBorder="1" applyAlignment="1">
      <alignment horizontal="center" vertical="center" wrapText="1"/>
    </xf>
    <xf numFmtId="1" fontId="69" fillId="0" borderId="34" xfId="1" applyNumberFormat="1" applyFont="1" applyBorder="1" applyAlignment="1">
      <alignment horizontal="center" vertical="center" wrapText="1"/>
    </xf>
    <xf numFmtId="1" fontId="69" fillId="0" borderId="24" xfId="1" applyNumberFormat="1" applyFont="1" applyBorder="1" applyAlignment="1">
      <alignment horizontal="center" vertical="center" wrapText="1"/>
    </xf>
    <xf numFmtId="1" fontId="70" fillId="0" borderId="24" xfId="1" applyNumberFormat="1" applyFont="1" applyBorder="1" applyAlignment="1">
      <alignment horizontal="center" vertical="center" wrapText="1"/>
    </xf>
    <xf numFmtId="1" fontId="27" fillId="2" borderId="39" xfId="0" applyNumberFormat="1" applyFont="1" applyFill="1" applyBorder="1" applyAlignment="1">
      <alignment horizontal="center" vertical="center"/>
    </xf>
    <xf numFmtId="1" fontId="27" fillId="2" borderId="38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1" fontId="70" fillId="0" borderId="33" xfId="1" applyNumberFormat="1" applyFont="1" applyBorder="1" applyAlignment="1">
      <alignment horizontal="center" vertical="center" wrapText="1"/>
    </xf>
    <xf numFmtId="1" fontId="70" fillId="0" borderId="34" xfId="1" applyNumberFormat="1" applyFont="1" applyBorder="1" applyAlignment="1">
      <alignment horizontal="center" vertical="center" wrapText="1"/>
    </xf>
    <xf numFmtId="1" fontId="27" fillId="2" borderId="40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73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37" fillId="11" borderId="24" xfId="0" applyFont="1" applyFill="1" applyBorder="1" applyAlignment="1">
      <alignment horizontal="left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left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36" xfId="0" quotePrefix="1" applyFont="1" applyFill="1" applyBorder="1" applyAlignment="1">
      <alignment horizontal="center" vertical="center" wrapText="1"/>
    </xf>
    <xf numFmtId="0" fontId="26" fillId="2" borderId="32" xfId="0" quotePrefix="1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36" xfId="0" applyFont="1" applyFill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" vertical="center" wrapText="1"/>
    </xf>
    <xf numFmtId="0" fontId="27" fillId="3" borderId="38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left" vertical="center" wrapText="1"/>
    </xf>
    <xf numFmtId="0" fontId="68" fillId="2" borderId="0" xfId="0" applyFont="1" applyFill="1" applyAlignment="1">
      <alignment horizontal="left" vertical="center"/>
    </xf>
    <xf numFmtId="0" fontId="27" fillId="2" borderId="31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43" fillId="21" borderId="31" xfId="0" applyFont="1" applyFill="1" applyBorder="1" applyAlignment="1">
      <alignment horizontal="left" vertical="center" wrapText="1"/>
    </xf>
    <xf numFmtId="0" fontId="37" fillId="21" borderId="32" xfId="0" applyFont="1" applyFill="1" applyBorder="1" applyAlignment="1">
      <alignment horizontal="left" vertical="center" wrapText="1"/>
    </xf>
    <xf numFmtId="12" fontId="42" fillId="21" borderId="31" xfId="0" quotePrefix="1" applyNumberFormat="1" applyFont="1" applyFill="1" applyBorder="1" applyAlignment="1">
      <alignment horizontal="center" vertical="center" wrapText="1"/>
    </xf>
    <xf numFmtId="12" fontId="42" fillId="21" borderId="36" xfId="0" quotePrefix="1" applyNumberFormat="1" applyFont="1" applyFill="1" applyBorder="1" applyAlignment="1">
      <alignment horizontal="center" vertical="center" wrapText="1"/>
    </xf>
    <xf numFmtId="12" fontId="42" fillId="21" borderId="32" xfId="0" quotePrefix="1" applyNumberFormat="1" applyFont="1" applyFill="1" applyBorder="1" applyAlignment="1">
      <alignment horizontal="center" vertical="center" wrapText="1"/>
    </xf>
    <xf numFmtId="0" fontId="27" fillId="11" borderId="31" xfId="0" applyFont="1" applyFill="1" applyBorder="1" applyAlignment="1">
      <alignment horizontal="left" vertical="center" wrapText="1"/>
    </xf>
    <xf numFmtId="0" fontId="26" fillId="11" borderId="32" xfId="0" applyFont="1" applyFill="1" applyBorder="1" applyAlignment="1">
      <alignment horizontal="left" vertical="center" wrapText="1"/>
    </xf>
    <xf numFmtId="12" fontId="42" fillId="0" borderId="31" xfId="0" quotePrefix="1" applyNumberFormat="1" applyFont="1" applyBorder="1" applyAlignment="1">
      <alignment horizontal="center" vertical="center" wrapText="1"/>
    </xf>
    <xf numFmtId="12" fontId="42" fillId="0" borderId="36" xfId="0" quotePrefix="1" applyNumberFormat="1" applyFont="1" applyBorder="1" applyAlignment="1">
      <alignment horizontal="center" vertical="center" wrapText="1"/>
    </xf>
    <xf numFmtId="12" fontId="42" fillId="0" borderId="32" xfId="0" quotePrefix="1" applyNumberFormat="1" applyFont="1" applyBorder="1" applyAlignment="1">
      <alignment horizontal="center" vertical="center" wrapText="1"/>
    </xf>
    <xf numFmtId="0" fontId="43" fillId="11" borderId="31" xfId="0" applyFont="1" applyFill="1" applyBorder="1" applyAlignment="1">
      <alignment horizontal="left" vertical="center" wrapText="1"/>
    </xf>
    <xf numFmtId="0" fontId="37" fillId="11" borderId="32" xfId="0" applyFont="1" applyFill="1" applyBorder="1" applyAlignment="1">
      <alignment horizontal="left" vertical="center" wrapText="1"/>
    </xf>
    <xf numFmtId="1" fontId="69" fillId="0" borderId="35" xfId="1" applyNumberFormat="1" applyFont="1" applyBorder="1" applyAlignment="1">
      <alignment horizontal="center" vertical="center" wrapText="1"/>
    </xf>
    <xf numFmtId="1" fontId="76" fillId="0" borderId="33" xfId="1" applyNumberFormat="1" applyFont="1" applyBorder="1" applyAlignment="1">
      <alignment horizontal="center" vertical="center" wrapText="1"/>
    </xf>
    <xf numFmtId="1" fontId="76" fillId="0" borderId="35" xfId="1" applyNumberFormat="1" applyFont="1" applyBorder="1" applyAlignment="1">
      <alignment horizontal="center" vertical="center" wrapText="1"/>
    </xf>
    <xf numFmtId="1" fontId="27" fillId="2" borderId="56" xfId="0" applyNumberFormat="1" applyFont="1" applyFill="1" applyBorder="1" applyAlignment="1">
      <alignment horizontal="center" vertical="center"/>
    </xf>
    <xf numFmtId="1" fontId="27" fillId="2" borderId="31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41" fillId="9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45" fillId="0" borderId="56" xfId="0" applyNumberFormat="1" applyFont="1" applyBorder="1" applyAlignment="1">
      <alignment horizontal="center" vertical="center" wrapText="1"/>
    </xf>
    <xf numFmtId="1" fontId="45" fillId="18" borderId="56" xfId="0" applyNumberFormat="1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1" fontId="45" fillId="0" borderId="24" xfId="0" applyNumberFormat="1" applyFont="1" applyBorder="1" applyAlignment="1">
      <alignment horizontal="center" vertical="center" wrapText="1"/>
    </xf>
    <xf numFmtId="0" fontId="41" fillId="16" borderId="0" xfId="0" applyFont="1" applyFill="1" applyAlignment="1">
      <alignment horizontal="left"/>
    </xf>
    <xf numFmtId="0" fontId="22" fillId="10" borderId="24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4" xfId="0" quotePrefix="1" applyFont="1" applyBorder="1" applyAlignment="1">
      <alignment horizontal="center" vertical="center"/>
    </xf>
    <xf numFmtId="16" fontId="23" fillId="0" borderId="24" xfId="0" quotePrefix="1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3" xfId="0" quotePrefix="1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left" vertical="center" wrapText="1"/>
    </xf>
    <xf numFmtId="0" fontId="39" fillId="0" borderId="33" xfId="2" applyFont="1" applyBorder="1" applyAlignment="1">
      <alignment horizontal="center" vertical="center" wrapText="1"/>
    </xf>
    <xf numFmtId="0" fontId="39" fillId="0" borderId="35" xfId="2" applyFont="1" applyBorder="1" applyAlignment="1">
      <alignment horizontal="center" vertical="center" wrapText="1"/>
    </xf>
    <xf numFmtId="1" fontId="38" fillId="5" borderId="31" xfId="2" applyNumberFormat="1" applyFont="1" applyFill="1" applyBorder="1" applyAlignment="1">
      <alignment horizontal="center" vertical="center" wrapText="1"/>
    </xf>
    <xf numFmtId="1" fontId="38" fillId="5" borderId="36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/>
    </xf>
    <xf numFmtId="1" fontId="38" fillId="5" borderId="32" xfId="2" applyNumberFormat="1" applyFont="1" applyFill="1" applyBorder="1" applyAlignment="1">
      <alignment horizontal="center" vertical="center" wrapText="1"/>
    </xf>
    <xf numFmtId="0" fontId="41" fillId="0" borderId="24" xfId="2" applyFont="1" applyBorder="1" applyAlignment="1">
      <alignment horizontal="center"/>
    </xf>
    <xf numFmtId="1" fontId="39" fillId="0" borderId="24" xfId="2" applyNumberFormat="1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0" fontId="38" fillId="0" borderId="24" xfId="2" applyFont="1" applyBorder="1" applyAlignment="1">
      <alignment horizontal="left"/>
    </xf>
    <xf numFmtId="0" fontId="55" fillId="0" borderId="39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0" fontId="55" fillId="0" borderId="40" xfId="2" quotePrefix="1" applyFont="1" applyBorder="1" applyAlignment="1">
      <alignment horizontal="center" wrapText="1"/>
    </xf>
    <xf numFmtId="0" fontId="55" fillId="0" borderId="15" xfId="2" quotePrefix="1" applyFont="1" applyBorder="1" applyAlignment="1">
      <alignment horizontal="center" wrapText="1"/>
    </xf>
    <xf numFmtId="0" fontId="55" fillId="0" borderId="41" xfId="2" quotePrefix="1" applyFont="1" applyBorder="1" applyAlignment="1">
      <alignment horizontal="center" wrapText="1"/>
    </xf>
    <xf numFmtId="0" fontId="38" fillId="5" borderId="24" xfId="2" applyFont="1" applyFill="1" applyBorder="1" applyAlignment="1">
      <alignment horizontal="center" vertical="center" wrapText="1"/>
    </xf>
    <xf numFmtId="0" fontId="40" fillId="0" borderId="24" xfId="2" applyFont="1" applyBorder="1" applyAlignment="1">
      <alignment horizontal="center" vertical="center" wrapText="1"/>
    </xf>
    <xf numFmtId="0" fontId="38" fillId="0" borderId="24" xfId="2" applyFont="1" applyBorder="1" applyAlignment="1">
      <alignment horizontal="center"/>
    </xf>
    <xf numFmtId="0" fontId="81" fillId="0" borderId="44" xfId="69" applyFont="1" applyBorder="1" applyAlignment="1">
      <alignment horizontal="center" vertical="top" wrapText="1"/>
    </xf>
    <xf numFmtId="0" fontId="81" fillId="0" borderId="45" xfId="69" applyFont="1" applyBorder="1" applyAlignment="1">
      <alignment horizontal="center" vertical="top" wrapText="1"/>
    </xf>
    <xf numFmtId="0" fontId="81" fillId="0" borderId="46" xfId="69" applyFont="1" applyBorder="1" applyAlignment="1">
      <alignment horizontal="center" vertical="top" wrapText="1"/>
    </xf>
    <xf numFmtId="0" fontId="84" fillId="19" borderId="56" xfId="69" applyFont="1" applyFill="1" applyBorder="1" applyAlignment="1">
      <alignment horizontal="center" vertical="center" wrapText="1"/>
    </xf>
    <xf numFmtId="0" fontId="92" fillId="19" borderId="44" xfId="69" applyFont="1" applyFill="1" applyBorder="1" applyAlignment="1">
      <alignment horizontal="center" vertical="center" wrapText="1"/>
    </xf>
    <xf numFmtId="0" fontId="92" fillId="19" borderId="45" xfId="69" applyFont="1" applyFill="1" applyBorder="1" applyAlignment="1">
      <alignment horizontal="center" vertical="center" wrapText="1"/>
    </xf>
    <xf numFmtId="0" fontId="92" fillId="19" borderId="46" xfId="69" applyFont="1" applyFill="1" applyBorder="1" applyAlignment="1">
      <alignment horizontal="center" vertical="center" wrapText="1"/>
    </xf>
    <xf numFmtId="0" fontId="94" fillId="19" borderId="44" xfId="69" applyFont="1" applyFill="1" applyBorder="1" applyAlignment="1">
      <alignment horizontal="center" vertical="center" wrapText="1"/>
    </xf>
    <xf numFmtId="0" fontId="94" fillId="19" borderId="45" xfId="69" applyFont="1" applyFill="1" applyBorder="1" applyAlignment="1">
      <alignment horizontal="center" vertical="center" wrapText="1"/>
    </xf>
    <xf numFmtId="0" fontId="94" fillId="19" borderId="46" xfId="69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/>
    </xf>
    <xf numFmtId="0" fontId="59" fillId="0" borderId="16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vertical="center" wrapText="1"/>
    </xf>
    <xf numFmtId="0" fontId="77" fillId="0" borderId="16" xfId="60" applyFont="1" applyBorder="1" applyAlignment="1">
      <alignment vertical="center" wrapText="1"/>
    </xf>
    <xf numFmtId="0" fontId="31" fillId="5" borderId="16" xfId="60" applyFont="1" applyFill="1" applyBorder="1" applyAlignment="1">
      <alignment horizontal="center" vertical="center"/>
    </xf>
    <xf numFmtId="0" fontId="59" fillId="5" borderId="16" xfId="60" applyFont="1" applyFill="1" applyBorder="1" applyAlignment="1">
      <alignment horizontal="left" vertical="center"/>
    </xf>
    <xf numFmtId="0" fontId="59" fillId="0" borderId="17" xfId="60" applyFont="1" applyBorder="1" applyAlignment="1">
      <alignment vertical="center"/>
    </xf>
    <xf numFmtId="0" fontId="59" fillId="0" borderId="17" xfId="60" applyFont="1" applyBorder="1" applyAlignment="1">
      <alignment horizontal="left" vertical="center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8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2.png"/><Relationship Id="rId5" Type="http://schemas.openxmlformats.org/officeDocument/2006/relationships/image" Target="../media/image12.png"/><Relationship Id="rId10" Type="http://schemas.openxmlformats.org/officeDocument/2006/relationships/image" Target="../media/image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587375</xdr:colOff>
      <xdr:row>4</xdr:row>
      <xdr:rowOff>111125</xdr:rowOff>
    </xdr:from>
    <xdr:to>
      <xdr:col>15</xdr:col>
      <xdr:colOff>691207</xdr:colOff>
      <xdr:row>6</xdr:row>
      <xdr:rowOff>174625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E383C-D852-4DE7-B222-6E956CCE9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80250" y="2047875"/>
          <a:ext cx="1977082" cy="152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365125</xdr:colOff>
      <xdr:row>5</xdr:row>
      <xdr:rowOff>619124</xdr:rowOff>
    </xdr:from>
    <xdr:to>
      <xdr:col>16</xdr:col>
      <xdr:colOff>800839</xdr:colOff>
      <xdr:row>8</xdr:row>
      <xdr:rowOff>-1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34D62F-C9C4-4AC1-8E40-412670E47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31250" y="3286124"/>
          <a:ext cx="2118464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80</xdr:row>
      <xdr:rowOff>476249</xdr:rowOff>
    </xdr:from>
    <xdr:to>
      <xdr:col>16</xdr:col>
      <xdr:colOff>523875</xdr:colOff>
      <xdr:row>97</xdr:row>
      <xdr:rowOff>219910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F4DCE1C-07A0-D1D1-023A-A2D29637D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49500" y="69468999"/>
          <a:ext cx="8223250" cy="6665161"/>
        </a:xfrm>
        <a:prstGeom prst="rect">
          <a:avLst/>
        </a:prstGeom>
      </xdr:spPr>
    </xdr:pic>
    <xdr:clientData/>
  </xdr:twoCellAnchor>
  <xdr:twoCellAnchor editAs="oneCell">
    <xdr:from>
      <xdr:col>9</xdr:col>
      <xdr:colOff>793750</xdr:colOff>
      <xdr:row>72</xdr:row>
      <xdr:rowOff>682625</xdr:rowOff>
    </xdr:from>
    <xdr:to>
      <xdr:col>16</xdr:col>
      <xdr:colOff>585440</xdr:colOff>
      <xdr:row>79</xdr:row>
      <xdr:rowOff>416546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02A8950-3C35-D04A-077F-13E48671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46250" y="64452500"/>
          <a:ext cx="8888065" cy="44487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6838950</xdr:colOff>
      <xdr:row>15</xdr:row>
      <xdr:rowOff>533400</xdr:rowOff>
    </xdr:from>
    <xdr:to>
      <xdr:col>2</xdr:col>
      <xdr:colOff>2125179</xdr:colOff>
      <xdr:row>15</xdr:row>
      <xdr:rowOff>5040399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50" y="24612600"/>
          <a:ext cx="4049229" cy="4506999"/>
        </a:xfrm>
        <a:prstGeom prst="rect">
          <a:avLst/>
        </a:prstGeom>
      </xdr:spPr>
    </xdr:pic>
    <xdr:clientData/>
  </xdr:twoCellAnchor>
  <xdr:twoCellAnchor editAs="oneCell">
    <xdr:from>
      <xdr:col>1</xdr:col>
      <xdr:colOff>4533900</xdr:colOff>
      <xdr:row>20</xdr:row>
      <xdr:rowOff>304800</xdr:rowOff>
    </xdr:from>
    <xdr:to>
      <xdr:col>2</xdr:col>
      <xdr:colOff>2770699</xdr:colOff>
      <xdr:row>20</xdr:row>
      <xdr:rowOff>4568609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0207195" y="41570705"/>
          <a:ext cx="4263809" cy="6999799"/>
        </a:xfrm>
        <a:prstGeom prst="rect">
          <a:avLst/>
        </a:prstGeom>
      </xdr:spPr>
    </xdr:pic>
    <xdr:clientData/>
  </xdr:twoCellAnchor>
  <xdr:oneCellAnchor>
    <xdr:from>
      <xdr:col>1</xdr:col>
      <xdr:colOff>8115300</xdr:colOff>
      <xdr:row>26</xdr:row>
      <xdr:rowOff>152399</xdr:rowOff>
    </xdr:from>
    <xdr:ext cx="2954997" cy="4229101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20600" y="570356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6</xdr:col>
      <xdr:colOff>342900</xdr:colOff>
      <xdr:row>28</xdr:row>
      <xdr:rowOff>685800</xdr:rowOff>
    </xdr:from>
    <xdr:to>
      <xdr:col>26</xdr:col>
      <xdr:colOff>436614</xdr:colOff>
      <xdr:row>29</xdr:row>
      <xdr:rowOff>1428348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7848601</xdr:colOff>
      <xdr:row>28</xdr:row>
      <xdr:rowOff>152401</xdr:rowOff>
    </xdr:from>
    <xdr:to>
      <xdr:col>2</xdr:col>
      <xdr:colOff>874604</xdr:colOff>
      <xdr:row>28</xdr:row>
      <xdr:rowOff>2171700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53901" y="64465201"/>
          <a:ext cx="1789003" cy="2019299"/>
        </a:xfrm>
        <a:prstGeom prst="rect">
          <a:avLst/>
        </a:prstGeom>
      </xdr:spPr>
    </xdr:pic>
    <xdr:clientData/>
  </xdr:twoCellAnchor>
  <xdr:oneCellAnchor>
    <xdr:from>
      <xdr:col>1</xdr:col>
      <xdr:colOff>2628900</xdr:colOff>
      <xdr:row>32</xdr:row>
      <xdr:rowOff>381000</xdr:rowOff>
    </xdr:from>
    <xdr:ext cx="12285714" cy="3219048"/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34200" y="845439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1</xdr:col>
      <xdr:colOff>5448300</xdr:colOff>
      <xdr:row>34</xdr:row>
      <xdr:rowOff>114300</xdr:rowOff>
    </xdr:from>
    <xdr:to>
      <xdr:col>2</xdr:col>
      <xdr:colOff>1389185</xdr:colOff>
      <xdr:row>34</xdr:row>
      <xdr:rowOff>2923666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53600" y="82905600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38</xdr:row>
      <xdr:rowOff>228600</xdr:rowOff>
    </xdr:from>
    <xdr:to>
      <xdr:col>2</xdr:col>
      <xdr:colOff>7933591</xdr:colOff>
      <xdr:row>38</xdr:row>
      <xdr:rowOff>5127598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8700" y="96126300"/>
          <a:ext cx="16163191" cy="4898998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3962400</xdr:colOff>
      <xdr:row>17</xdr:row>
      <xdr:rowOff>190500</xdr:rowOff>
    </xdr:from>
    <xdr:to>
      <xdr:col>2</xdr:col>
      <xdr:colOff>3355096</xdr:colOff>
      <xdr:row>18</xdr:row>
      <xdr:rowOff>3543300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A824FD-B2FD-3995-2CD2-7C00CAFE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7700" y="32651700"/>
          <a:ext cx="8155696" cy="77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7810500</xdr:colOff>
      <xdr:row>30</xdr:row>
      <xdr:rowOff>228600</xdr:rowOff>
    </xdr:from>
    <xdr:to>
      <xdr:col>2</xdr:col>
      <xdr:colOff>1628452</xdr:colOff>
      <xdr:row>30</xdr:row>
      <xdr:rowOff>3657171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F35A6A-7CF0-1F8A-B2DB-B8A728221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15800" y="70294500"/>
          <a:ext cx="2580952" cy="3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4622800</xdr:colOff>
      <xdr:row>0</xdr:row>
      <xdr:rowOff>279400</xdr:rowOff>
    </xdr:from>
    <xdr:to>
      <xdr:col>2</xdr:col>
      <xdr:colOff>6599882</xdr:colOff>
      <xdr:row>1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082BE-8818-406D-A2C4-5901172C7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88000" y="279400"/>
          <a:ext cx="1977082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6121400</xdr:colOff>
      <xdr:row>0</xdr:row>
      <xdr:rowOff>1295400</xdr:rowOff>
    </xdr:from>
    <xdr:to>
      <xdr:col>2</xdr:col>
      <xdr:colOff>8239864</xdr:colOff>
      <xdr:row>3</xdr:row>
      <xdr:rowOff>200025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862342-31D1-438B-811C-6B8FA773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786600" y="1295400"/>
          <a:ext cx="2118464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5600700</xdr:colOff>
      <xdr:row>22</xdr:row>
      <xdr:rowOff>152400</xdr:rowOff>
    </xdr:from>
    <xdr:to>
      <xdr:col>2</xdr:col>
      <xdr:colOff>2110738</xdr:colOff>
      <xdr:row>22</xdr:row>
      <xdr:rowOff>3048000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9CF240-25C3-4024-B19F-AFAEC126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06000" y="49606200"/>
          <a:ext cx="5273038" cy="2895600"/>
        </a:xfrm>
        <a:prstGeom prst="rect">
          <a:avLst/>
        </a:prstGeom>
      </xdr:spPr>
    </xdr:pic>
    <xdr:clientData/>
  </xdr:twoCellAnchor>
  <xdr:twoCellAnchor editAs="oneCell">
    <xdr:from>
      <xdr:col>1</xdr:col>
      <xdr:colOff>4533900</xdr:colOff>
      <xdr:row>24</xdr:row>
      <xdr:rowOff>723900</xdr:rowOff>
    </xdr:from>
    <xdr:to>
      <xdr:col>1</xdr:col>
      <xdr:colOff>7740650</xdr:colOff>
      <xdr:row>24</xdr:row>
      <xdr:rowOff>3279776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A77EE4-0313-480D-9088-D3F2FFAB9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3275" t="13605" r="13995" b="8167"/>
        <a:stretch/>
      </xdr:blipFill>
      <xdr:spPr>
        <a:xfrm>
          <a:off x="8839200" y="55435500"/>
          <a:ext cx="3206750" cy="2555876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24</xdr:row>
      <xdr:rowOff>749300</xdr:rowOff>
    </xdr:from>
    <xdr:to>
      <xdr:col>2</xdr:col>
      <xdr:colOff>3598253</xdr:colOff>
      <xdr:row>24</xdr:row>
      <xdr:rowOff>3644900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61EB1A8-7014-4493-A460-B6B130AE1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52221" b="22776"/>
        <a:stretch/>
      </xdr:blipFill>
      <xdr:spPr>
        <a:xfrm>
          <a:off x="13868400" y="55460900"/>
          <a:ext cx="2798153" cy="2895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130175</xdr:colOff>
      <xdr:row>55</xdr:row>
      <xdr:rowOff>169333</xdr:rowOff>
    </xdr:from>
    <xdr:ext cx="5201376" cy="2965854"/>
    <xdr:pic>
      <xdr:nvPicPr>
        <xdr:cNvPr id="2" name="Picture 1">
          <a:extLst>
            <a:ext uri="{FF2B5EF4-FFF2-40B4-BE49-F238E27FC236}">
              <a16:creationId xmlns:a16="http://schemas.microsoft.com/office/drawing/2014/main" id="{4368F4C0-2AB2-41CE-BB5A-F7B47922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3275" y="2055283"/>
          <a:ext cx="5201376" cy="2965854"/>
        </a:xfrm>
        <a:prstGeom prst="rect">
          <a:avLst/>
        </a:prstGeom>
      </xdr:spPr>
    </xdr:pic>
    <xdr:clientData/>
  </xdr:oneCellAnchor>
  <xdr:twoCellAnchor editAs="oneCell">
    <xdr:from>
      <xdr:col>5</xdr:col>
      <xdr:colOff>148167</xdr:colOff>
      <xdr:row>55</xdr:row>
      <xdr:rowOff>169332</xdr:rowOff>
    </xdr:from>
    <xdr:to>
      <xdr:col>9</xdr:col>
      <xdr:colOff>432232</xdr:colOff>
      <xdr:row>74</xdr:row>
      <xdr:rowOff>69416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A24315-8A6E-4E3A-8CE9-124F1D0A8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9542" y="2055282"/>
          <a:ext cx="5037040" cy="35195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TRACKING (adding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  <sheetName val="Sheet1"/>
      <sheetName val="address"/>
    </sheetNames>
    <sheetDataSet>
      <sheetData sheetId="0"/>
      <sheetData sheetId="1"/>
      <sheetData sheetId="2"/>
      <sheetData sheetId="3"/>
      <sheetData sheetId="4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50515-06531</v>
          </cell>
          <cell r="C4" t="str">
            <v>H06-ST118M</v>
          </cell>
        </row>
        <row r="5">
          <cell r="B5" t="str">
            <v>50519-06531</v>
          </cell>
          <cell r="C5" t="str">
            <v>H06-ST119M</v>
          </cell>
        </row>
        <row r="6">
          <cell r="B6" t="str">
            <v>50520-06531</v>
          </cell>
          <cell r="C6" t="str">
            <v>H06-ST120M</v>
          </cell>
        </row>
        <row r="7">
          <cell r="B7" t="str">
            <v>50521-06531</v>
          </cell>
          <cell r="C7" t="str">
            <v>H06-ST121W</v>
          </cell>
        </row>
        <row r="8">
          <cell r="B8" t="str">
            <v>50516-06531</v>
          </cell>
          <cell r="C8" t="str">
            <v>H06-ST122M</v>
          </cell>
        </row>
        <row r="9">
          <cell r="B9" t="str">
            <v>50638-00001</v>
          </cell>
          <cell r="C9" t="str">
            <v>H06-ST123M</v>
          </cell>
        </row>
        <row r="10">
          <cell r="B10" t="str">
            <v>50638-06531</v>
          </cell>
          <cell r="C10" t="str">
            <v>H06-ST123M</v>
          </cell>
        </row>
        <row r="11">
          <cell r="B11" t="str">
            <v>50639-05456</v>
          </cell>
          <cell r="C11" t="str">
            <v>H06-CR51W</v>
          </cell>
        </row>
        <row r="12">
          <cell r="B12" t="str">
            <v>50417-06531</v>
          </cell>
          <cell r="C12" t="str">
            <v>H06-ST124M</v>
          </cell>
        </row>
        <row r="13">
          <cell r="B13" t="str">
            <v>50636-06531</v>
          </cell>
          <cell r="C13" t="str">
            <v>H06-ST108M</v>
          </cell>
        </row>
        <row r="14">
          <cell r="B14" t="str">
            <v>50637-05977</v>
          </cell>
          <cell r="C14" t="str">
            <v>H06-HD47M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T134"/>
  <sheetViews>
    <sheetView tabSelected="1" view="pageBreakPreview" topLeftCell="A81" zoomScale="40" zoomScaleNormal="10" zoomScaleSheetLayoutView="40" zoomScalePageLayoutView="25" workbookViewId="0">
      <selection activeCell="N106" sqref="N106"/>
    </sheetView>
  </sheetViews>
  <sheetFormatPr defaultColWidth="9.1796875" defaultRowHeight="16.5"/>
  <cols>
    <col min="1" max="1" width="8.453125" style="26" customWidth="1"/>
    <col min="2" max="2" width="25" style="26" customWidth="1"/>
    <col min="3" max="3" width="24.1796875" style="26" customWidth="1"/>
    <col min="4" max="4" width="29.54296875" style="26" customWidth="1"/>
    <col min="5" max="5" width="29.26953125" style="26" customWidth="1"/>
    <col min="6" max="6" width="24.54296875" style="26" customWidth="1"/>
    <col min="7" max="7" width="20" style="27" customWidth="1"/>
    <col min="8" max="8" width="16" style="26" customWidth="1"/>
    <col min="9" max="9" width="18.54296875" style="26" customWidth="1"/>
    <col min="10" max="10" width="16" style="26" customWidth="1"/>
    <col min="11" max="11" width="22.1796875" style="26" customWidth="1"/>
    <col min="12" max="12" width="21.54296875" style="26" customWidth="1"/>
    <col min="13" max="13" width="19.453125" style="26" customWidth="1"/>
    <col min="14" max="15" width="13.453125" style="26" customWidth="1"/>
    <col min="16" max="16" width="24.1796875" style="26" customWidth="1"/>
    <col min="17" max="17" width="19.7265625" style="26" customWidth="1"/>
    <col min="18" max="16384" width="9.1796875" style="26"/>
  </cols>
  <sheetData>
    <row r="1" spans="1:17" s="1" customFormat="1" ht="40" customHeight="1">
      <c r="A1" s="54"/>
      <c r="B1" s="54"/>
      <c r="C1" s="54"/>
      <c r="D1" s="55"/>
      <c r="E1" s="54"/>
      <c r="F1" s="54"/>
      <c r="G1" s="54"/>
      <c r="H1" s="54"/>
      <c r="I1" s="54"/>
      <c r="J1" s="54"/>
      <c r="K1" s="54"/>
      <c r="L1" s="56"/>
      <c r="M1" s="56"/>
      <c r="N1" s="320" t="s">
        <v>64</v>
      </c>
      <c r="O1" s="320" t="s">
        <v>64</v>
      </c>
      <c r="P1" s="321" t="s">
        <v>65</v>
      </c>
      <c r="Q1" s="321"/>
    </row>
    <row r="2" spans="1:17" s="1" customFormat="1" ht="40" customHeight="1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6"/>
      <c r="M2" s="56"/>
      <c r="N2" s="320" t="s">
        <v>66</v>
      </c>
      <c r="O2" s="320" t="s">
        <v>66</v>
      </c>
      <c r="P2" s="322" t="s">
        <v>67</v>
      </c>
      <c r="Q2" s="322"/>
    </row>
    <row r="3" spans="1:17" s="1" customFormat="1" ht="40" customHeigh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6"/>
      <c r="M3" s="56"/>
      <c r="N3" s="320" t="s">
        <v>68</v>
      </c>
      <c r="O3" s="320" t="s">
        <v>68</v>
      </c>
      <c r="P3" s="323" t="s">
        <v>110</v>
      </c>
      <c r="Q3" s="321"/>
    </row>
    <row r="4" spans="1:17" s="2" customFormat="1" ht="33" customHeight="1" thickBot="1">
      <c r="B4" s="3" t="s">
        <v>129</v>
      </c>
      <c r="G4" s="4"/>
    </row>
    <row r="5" spans="1:17" s="2" customFormat="1" ht="58" customHeight="1">
      <c r="B5" s="5" t="s">
        <v>0</v>
      </c>
      <c r="C5" s="5"/>
      <c r="D5" s="3"/>
      <c r="F5" s="6"/>
      <c r="G5" s="324" t="s">
        <v>293</v>
      </c>
      <c r="H5" s="325"/>
      <c r="I5" s="325"/>
      <c r="J5" s="325"/>
      <c r="K5" s="325"/>
      <c r="L5" s="325"/>
      <c r="M5" s="326"/>
    </row>
    <row r="6" spans="1:17" s="7" customFormat="1" ht="58" customHeight="1">
      <c r="B6" s="8" t="s">
        <v>40</v>
      </c>
      <c r="C6" s="8"/>
      <c r="D6" s="9" t="s">
        <v>109</v>
      </c>
      <c r="E6" s="10"/>
      <c r="F6" s="8"/>
      <c r="G6" s="327"/>
      <c r="H6" s="328"/>
      <c r="I6" s="328"/>
      <c r="J6" s="328"/>
      <c r="K6" s="328"/>
      <c r="L6" s="328"/>
      <c r="M6" s="329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285</v>
      </c>
      <c r="E7" s="9"/>
      <c r="F7" s="8"/>
      <c r="G7" s="327"/>
      <c r="H7" s="328"/>
      <c r="I7" s="328"/>
      <c r="J7" s="328"/>
      <c r="K7" s="328"/>
      <c r="L7" s="328"/>
      <c r="M7" s="329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33" t="s">
        <v>286</v>
      </c>
      <c r="E8" s="333"/>
      <c r="F8" s="333"/>
      <c r="G8" s="330"/>
      <c r="H8" s="331"/>
      <c r="I8" s="331"/>
      <c r="J8" s="331"/>
      <c r="K8" s="331"/>
      <c r="L8" s="331"/>
      <c r="M8" s="332"/>
      <c r="N8" s="11"/>
      <c r="O8" s="11"/>
      <c r="P8" s="11"/>
      <c r="Q8" s="11"/>
    </row>
    <row r="9" spans="1:17" s="12" customFormat="1" ht="32.5">
      <c r="B9" s="13" t="s">
        <v>1</v>
      </c>
      <c r="C9" s="13"/>
      <c r="D9" s="57" t="s">
        <v>130</v>
      </c>
      <c r="E9" s="14"/>
      <c r="F9" s="15"/>
      <c r="G9" s="58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2.5">
      <c r="B10" s="59" t="s">
        <v>2</v>
      </c>
      <c r="C10" s="59"/>
      <c r="D10" s="60" t="s">
        <v>163</v>
      </c>
      <c r="E10" s="60"/>
      <c r="F10" s="60"/>
      <c r="G10" s="61"/>
      <c r="H10" s="60"/>
      <c r="I10" s="62"/>
      <c r="J10" s="63" t="s">
        <v>43</v>
      </c>
      <c r="K10" s="62"/>
      <c r="L10" s="62"/>
      <c r="M10" s="62" t="s">
        <v>294</v>
      </c>
      <c r="N10" s="64"/>
      <c r="O10" s="64"/>
      <c r="P10" s="64"/>
      <c r="Q10" s="64"/>
    </row>
    <row r="11" spans="1:17" s="12" customFormat="1" ht="68.25" customHeight="1">
      <c r="B11" s="62" t="s">
        <v>3</v>
      </c>
      <c r="C11" s="62"/>
      <c r="D11" s="334">
        <v>45489</v>
      </c>
      <c r="E11" s="335"/>
      <c r="F11" s="335"/>
      <c r="G11" s="66"/>
      <c r="H11" s="65"/>
      <c r="I11" s="62"/>
      <c r="J11" s="63" t="s">
        <v>4</v>
      </c>
      <c r="K11" s="62"/>
      <c r="L11" s="62"/>
      <c r="M11" s="336" t="s">
        <v>164</v>
      </c>
      <c r="N11" s="336"/>
      <c r="O11" s="336"/>
      <c r="P11" s="336"/>
      <c r="Q11" s="336"/>
    </row>
    <row r="12" spans="1:17" s="12" customFormat="1" ht="32.5">
      <c r="B12" s="62" t="s">
        <v>5</v>
      </c>
      <c r="C12" s="62"/>
      <c r="D12" s="67"/>
      <c r="E12" s="62"/>
      <c r="F12" s="62"/>
      <c r="G12" s="68"/>
      <c r="H12" s="69"/>
      <c r="I12" s="62"/>
      <c r="J12" s="63" t="s">
        <v>37</v>
      </c>
      <c r="M12" s="62" t="s">
        <v>69</v>
      </c>
      <c r="N12" s="62"/>
      <c r="O12" s="69"/>
      <c r="P12" s="69"/>
      <c r="Q12" s="64"/>
    </row>
    <row r="13" spans="1:17" s="12" customFormat="1" ht="32.5">
      <c r="B13" s="315"/>
      <c r="C13" s="315"/>
      <c r="D13" s="315"/>
      <c r="E13" s="315"/>
      <c r="F13" s="315"/>
      <c r="G13" s="68"/>
      <c r="H13" s="69"/>
      <c r="I13" s="62"/>
      <c r="J13" s="63" t="s">
        <v>6</v>
      </c>
      <c r="K13" s="62"/>
      <c r="L13" s="62"/>
      <c r="M13" s="62" t="s">
        <v>128</v>
      </c>
      <c r="N13" s="69"/>
      <c r="O13" s="64"/>
      <c r="P13" s="64"/>
      <c r="Q13" s="69"/>
    </row>
    <row r="14" spans="1:17" s="12" customFormat="1" ht="32.5">
      <c r="B14" s="62" t="s">
        <v>47</v>
      </c>
      <c r="C14" s="62"/>
      <c r="D14" s="62" t="s">
        <v>7</v>
      </c>
      <c r="E14" s="62"/>
      <c r="F14" s="62"/>
      <c r="G14" s="70"/>
      <c r="H14" s="62"/>
      <c r="I14" s="62"/>
      <c r="J14" s="63" t="s">
        <v>8</v>
      </c>
      <c r="K14" s="62"/>
      <c r="L14" s="62"/>
      <c r="M14" s="64" t="s">
        <v>70</v>
      </c>
      <c r="N14" s="64"/>
      <c r="O14" s="64"/>
      <c r="P14" s="64"/>
      <c r="Q14" s="64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1" customFormat="1" ht="18.75" customHeight="1"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</row>
    <row r="17" spans="1:17" s="73" customFormat="1" ht="78" customHeight="1">
      <c r="B17" s="74"/>
      <c r="C17" s="75" t="s">
        <v>111</v>
      </c>
      <c r="D17" s="75" t="s">
        <v>9</v>
      </c>
      <c r="E17" s="76" t="s">
        <v>50</v>
      </c>
      <c r="F17" s="76"/>
      <c r="G17" s="76" t="s">
        <v>54</v>
      </c>
      <c r="H17" s="76" t="s">
        <v>10</v>
      </c>
      <c r="I17" s="76" t="s">
        <v>51</v>
      </c>
      <c r="J17" s="76" t="s">
        <v>52</v>
      </c>
      <c r="K17" s="76" t="s">
        <v>53</v>
      </c>
      <c r="L17" s="76"/>
      <c r="M17" s="76"/>
      <c r="N17" s="76"/>
      <c r="O17" s="76"/>
      <c r="P17" s="76"/>
      <c r="Q17" s="77" t="s">
        <v>11</v>
      </c>
    </row>
    <row r="18" spans="1:17" s="73" customFormat="1" ht="78" customHeight="1">
      <c r="B18" s="170" t="s">
        <v>12</v>
      </c>
      <c r="C18" s="169" t="s">
        <v>287</v>
      </c>
      <c r="D18" s="80" t="s">
        <v>276</v>
      </c>
      <c r="E18" s="81"/>
      <c r="F18" s="82"/>
      <c r="G18" s="82">
        <v>44</v>
      </c>
      <c r="H18" s="82">
        <v>68</v>
      </c>
      <c r="I18" s="82">
        <v>97</v>
      </c>
      <c r="J18" s="82">
        <v>60</v>
      </c>
      <c r="K18" s="82">
        <v>31</v>
      </c>
      <c r="L18" s="82"/>
      <c r="M18" s="82"/>
      <c r="N18" s="82"/>
      <c r="O18" s="82"/>
      <c r="P18" s="82"/>
      <c r="Q18" s="83">
        <f>SUM(E18:P18)</f>
        <v>300</v>
      </c>
    </row>
    <row r="19" spans="1:17" s="73" customFormat="1" ht="78" customHeight="1">
      <c r="B19" s="170" t="s">
        <v>112</v>
      </c>
      <c r="C19" s="169" t="str">
        <f>C18</f>
        <v>50638-00001</v>
      </c>
      <c r="D19" s="81" t="str">
        <f>+D18</f>
        <v>BLACK</v>
      </c>
      <c r="E19" s="81"/>
      <c r="F19" s="82"/>
      <c r="G19" s="84">
        <f>ROUNDUP(G18*5%,0)</f>
        <v>3</v>
      </c>
      <c r="H19" s="84">
        <f t="shared" ref="H19:K19" si="0">ROUNDUP(H18*5%,0)</f>
        <v>4</v>
      </c>
      <c r="I19" s="84">
        <f t="shared" si="0"/>
        <v>5</v>
      </c>
      <c r="J19" s="84">
        <f t="shared" si="0"/>
        <v>3</v>
      </c>
      <c r="K19" s="84">
        <f t="shared" si="0"/>
        <v>2</v>
      </c>
      <c r="L19" s="84"/>
      <c r="M19" s="84"/>
      <c r="N19" s="84"/>
      <c r="O19" s="84"/>
      <c r="P19" s="84"/>
      <c r="Q19" s="83">
        <f>SUM(E19:P19)</f>
        <v>17</v>
      </c>
    </row>
    <row r="20" spans="1:17" s="85" customFormat="1" ht="78" customHeight="1">
      <c r="B20" s="86" t="s">
        <v>13</v>
      </c>
      <c r="C20" s="86"/>
      <c r="D20" s="87" t="str">
        <f>+D19</f>
        <v>BLACK</v>
      </c>
      <c r="E20" s="88"/>
      <c r="F20" s="89"/>
      <c r="G20" s="90">
        <f>SUM(G18:G19)</f>
        <v>47</v>
      </c>
      <c r="H20" s="90">
        <f t="shared" ref="H20:K20" si="1">SUM(H18:H19)</f>
        <v>72</v>
      </c>
      <c r="I20" s="90">
        <f t="shared" si="1"/>
        <v>102</v>
      </c>
      <c r="J20" s="90">
        <f t="shared" si="1"/>
        <v>63</v>
      </c>
      <c r="K20" s="90">
        <f t="shared" si="1"/>
        <v>33</v>
      </c>
      <c r="L20" s="90"/>
      <c r="M20" s="89"/>
      <c r="N20" s="89"/>
      <c r="O20" s="89"/>
      <c r="P20" s="89"/>
      <c r="Q20" s="89">
        <f>SUM(Q18:Q19)</f>
        <v>317</v>
      </c>
    </row>
    <row r="21" spans="1:17" s="85" customFormat="1" ht="78" customHeight="1">
      <c r="B21" s="91" t="s">
        <v>113</v>
      </c>
      <c r="C21" s="92"/>
      <c r="D21" s="92"/>
      <c r="E21" s="93"/>
      <c r="F21" s="93"/>
      <c r="G21" s="94">
        <v>0</v>
      </c>
      <c r="H21" s="94">
        <v>0</v>
      </c>
      <c r="I21" s="93">
        <v>0</v>
      </c>
      <c r="J21" s="93">
        <v>0</v>
      </c>
      <c r="K21" s="93">
        <v>0</v>
      </c>
      <c r="L21" s="93"/>
      <c r="M21" s="95"/>
      <c r="N21" s="95"/>
      <c r="O21" s="95"/>
      <c r="P21" s="95"/>
      <c r="Q21" s="96">
        <f>SUM(G21:P21)</f>
        <v>0</v>
      </c>
    </row>
    <row r="22" spans="1:17" s="73" customFormat="1" ht="53.5">
      <c r="B22" s="97"/>
      <c r="C22" s="97"/>
      <c r="D22" s="97"/>
      <c r="E22" s="98"/>
      <c r="F22" s="98"/>
      <c r="G22" s="99"/>
      <c r="H22" s="98"/>
      <c r="I22" s="98"/>
      <c r="J22" s="98"/>
      <c r="K22" s="98"/>
      <c r="L22" s="98"/>
      <c r="M22" s="100"/>
      <c r="N22" s="100"/>
      <c r="O22" s="100"/>
      <c r="P22" s="100"/>
      <c r="Q22" s="101"/>
    </row>
    <row r="23" spans="1:17" s="73" customFormat="1" ht="78" customHeight="1">
      <c r="B23" s="74"/>
      <c r="C23" s="75" t="s">
        <v>111</v>
      </c>
      <c r="D23" s="75" t="s">
        <v>9</v>
      </c>
      <c r="E23" s="102" t="s">
        <v>50</v>
      </c>
      <c r="F23" s="102"/>
      <c r="G23" s="76" t="s">
        <v>54</v>
      </c>
      <c r="H23" s="76" t="s">
        <v>10</v>
      </c>
      <c r="I23" s="76" t="s">
        <v>51</v>
      </c>
      <c r="J23" s="76" t="s">
        <v>52</v>
      </c>
      <c r="K23" s="76" t="s">
        <v>53</v>
      </c>
      <c r="L23" s="76"/>
      <c r="M23" s="102"/>
      <c r="N23" s="102"/>
      <c r="O23" s="102"/>
      <c r="P23" s="102"/>
      <c r="Q23" s="77" t="s">
        <v>11</v>
      </c>
    </row>
    <row r="24" spans="1:17" s="73" customFormat="1" ht="78" customHeight="1">
      <c r="B24" s="170" t="s">
        <v>12</v>
      </c>
      <c r="C24" s="169" t="s">
        <v>288</v>
      </c>
      <c r="D24" s="316" t="s">
        <v>85</v>
      </c>
      <c r="E24" s="316"/>
      <c r="F24" s="82"/>
      <c r="G24" s="82">
        <v>44</v>
      </c>
      <c r="H24" s="82">
        <v>68</v>
      </c>
      <c r="I24" s="82">
        <v>97</v>
      </c>
      <c r="J24" s="82">
        <v>60</v>
      </c>
      <c r="K24" s="82">
        <v>31</v>
      </c>
      <c r="L24" s="82"/>
      <c r="M24" s="82"/>
      <c r="N24" s="82"/>
      <c r="O24" s="82"/>
      <c r="P24" s="82"/>
      <c r="Q24" s="83">
        <f>SUM(E24:P24)</f>
        <v>300</v>
      </c>
    </row>
    <row r="25" spans="1:17" s="73" customFormat="1" ht="78" customHeight="1">
      <c r="B25" s="170" t="s">
        <v>112</v>
      </c>
      <c r="C25" s="169" t="str">
        <f>C24</f>
        <v>50638-06531</v>
      </c>
      <c r="D25" s="316" t="str">
        <f>+D24</f>
        <v>WHITE</v>
      </c>
      <c r="E25" s="316"/>
      <c r="F25" s="82"/>
      <c r="G25" s="84">
        <f>ROUNDUP(G24*5%,0)</f>
        <v>3</v>
      </c>
      <c r="H25" s="84">
        <f t="shared" ref="H25:K25" si="2">ROUNDUP(H24*5%,0)</f>
        <v>4</v>
      </c>
      <c r="I25" s="84">
        <f t="shared" si="2"/>
        <v>5</v>
      </c>
      <c r="J25" s="84">
        <f t="shared" si="2"/>
        <v>3</v>
      </c>
      <c r="K25" s="84">
        <f t="shared" si="2"/>
        <v>2</v>
      </c>
      <c r="L25" s="84"/>
      <c r="M25" s="84"/>
      <c r="N25" s="84"/>
      <c r="O25" s="84"/>
      <c r="P25" s="84"/>
      <c r="Q25" s="83">
        <f>SUM(E25:P25)</f>
        <v>17</v>
      </c>
    </row>
    <row r="26" spans="1:17" s="85" customFormat="1" ht="78" customHeight="1">
      <c r="B26" s="86" t="s">
        <v>13</v>
      </c>
      <c r="C26" s="86"/>
      <c r="D26" s="317" t="str">
        <f>+D25</f>
        <v>WHITE</v>
      </c>
      <c r="E26" s="317"/>
      <c r="F26" s="89"/>
      <c r="G26" s="90">
        <f>SUM(G24:G25)</f>
        <v>47</v>
      </c>
      <c r="H26" s="90">
        <f t="shared" ref="H26:K26" si="3">SUM(H24:H25)</f>
        <v>72</v>
      </c>
      <c r="I26" s="90">
        <f t="shared" si="3"/>
        <v>102</v>
      </c>
      <c r="J26" s="90">
        <f t="shared" si="3"/>
        <v>63</v>
      </c>
      <c r="K26" s="90">
        <f t="shared" si="3"/>
        <v>33</v>
      </c>
      <c r="L26" s="90"/>
      <c r="M26" s="89"/>
      <c r="N26" s="89"/>
      <c r="O26" s="89"/>
      <c r="P26" s="89"/>
      <c r="Q26" s="89">
        <f>SUM(Q24:Q25)</f>
        <v>317</v>
      </c>
    </row>
    <row r="27" spans="1:17" s="85" customFormat="1" ht="78" customHeight="1">
      <c r="B27" s="91" t="s">
        <v>113</v>
      </c>
      <c r="C27" s="92"/>
      <c r="D27" s="92"/>
      <c r="E27" s="93"/>
      <c r="F27" s="93"/>
      <c r="G27" s="94">
        <v>0</v>
      </c>
      <c r="H27" s="94">
        <v>0</v>
      </c>
      <c r="I27" s="93">
        <v>0</v>
      </c>
      <c r="J27" s="93">
        <v>0</v>
      </c>
      <c r="K27" s="93">
        <v>0</v>
      </c>
      <c r="L27" s="93"/>
      <c r="M27" s="95"/>
      <c r="N27" s="95"/>
      <c r="O27" s="95"/>
      <c r="P27" s="95"/>
      <c r="Q27" s="96">
        <f>SUM(G27:P27)</f>
        <v>0</v>
      </c>
    </row>
    <row r="28" spans="1:17" s="73" customFormat="1" ht="53.5">
      <c r="B28" s="78"/>
      <c r="C28" s="79"/>
      <c r="D28" s="81"/>
      <c r="E28" s="81"/>
      <c r="F28" s="82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3"/>
    </row>
    <row r="29" spans="1:17" s="85" customFormat="1" ht="69.75" customHeight="1">
      <c r="B29" s="103" t="s">
        <v>14</v>
      </c>
      <c r="C29" s="104"/>
      <c r="D29" s="103"/>
      <c r="E29" s="105"/>
      <c r="F29" s="106"/>
      <c r="G29" s="106">
        <f>G20+G26</f>
        <v>94</v>
      </c>
      <c r="H29" s="106">
        <f t="shared" ref="H29:K29" si="4">H20+H26</f>
        <v>144</v>
      </c>
      <c r="I29" s="106">
        <f t="shared" si="4"/>
        <v>204</v>
      </c>
      <c r="J29" s="106">
        <f t="shared" si="4"/>
        <v>126</v>
      </c>
      <c r="K29" s="106">
        <f t="shared" si="4"/>
        <v>66</v>
      </c>
      <c r="L29" s="106"/>
      <c r="M29" s="106"/>
      <c r="N29" s="106"/>
      <c r="O29" s="106"/>
      <c r="P29" s="106"/>
      <c r="Q29" s="106">
        <f>Q20+Q26</f>
        <v>634</v>
      </c>
    </row>
    <row r="30" spans="1:17" s="107" customFormat="1" ht="20.25" customHeight="1">
      <c r="B30" s="108"/>
      <c r="C30" s="109"/>
      <c r="D30" s="319" t="s">
        <v>131</v>
      </c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</row>
    <row r="31" spans="1:17" s="1" customFormat="1" ht="59.15" customHeight="1">
      <c r="B31" s="110" t="s">
        <v>15</v>
      </c>
      <c r="C31" s="18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</row>
    <row r="32" spans="1:17" s="113" customFormat="1" ht="120">
      <c r="A32" s="260" t="s">
        <v>16</v>
      </c>
      <c r="B32" s="260"/>
      <c r="C32" s="260"/>
      <c r="D32" s="111" t="s">
        <v>17</v>
      </c>
      <c r="E32" s="111" t="s">
        <v>18</v>
      </c>
      <c r="F32" s="111" t="s">
        <v>19</v>
      </c>
      <c r="G32" s="112" t="s">
        <v>20</v>
      </c>
      <c r="H32" s="112" t="s">
        <v>21</v>
      </c>
      <c r="I32" s="112" t="s">
        <v>35</v>
      </c>
      <c r="J32" s="112" t="s">
        <v>114</v>
      </c>
      <c r="K32" s="112" t="s">
        <v>115</v>
      </c>
      <c r="L32" s="112" t="s">
        <v>116</v>
      </c>
      <c r="M32" s="112" t="s">
        <v>36</v>
      </c>
      <c r="N32" s="261" t="s">
        <v>49</v>
      </c>
      <c r="O32" s="261"/>
      <c r="P32" s="261"/>
      <c r="Q32" s="261"/>
    </row>
    <row r="33" spans="1:20" s="222" customFormat="1" ht="75.75" customHeight="1">
      <c r="A33" s="311" t="str">
        <f>D20</f>
        <v>BLACK</v>
      </c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</row>
    <row r="34" spans="1:20" s="120" customFormat="1" ht="203.25" customHeight="1">
      <c r="A34" s="115">
        <v>1</v>
      </c>
      <c r="B34" s="312" t="str">
        <f>$M$11</f>
        <v>SINGLE JERSEY 190GSM 100% COTTON</v>
      </c>
      <c r="C34" s="312"/>
      <c r="D34" s="116" t="s">
        <v>48</v>
      </c>
      <c r="E34" s="116" t="str">
        <f>A33</f>
        <v>BLACK</v>
      </c>
      <c r="F34" s="115" t="s">
        <v>10</v>
      </c>
      <c r="G34" s="117">
        <f>$Q$20</f>
        <v>317</v>
      </c>
      <c r="H34" s="220">
        <v>0.77</v>
      </c>
      <c r="I34" s="118">
        <f>H34*G34</f>
        <v>244.09</v>
      </c>
      <c r="J34" s="119">
        <f>I34*0.8%+(I34/50)*0.5+3</f>
        <v>7.3936200000000003</v>
      </c>
      <c r="K34" s="119">
        <v>2</v>
      </c>
      <c r="L34" s="119">
        <v>0</v>
      </c>
      <c r="M34" s="221">
        <f>ROUND(I34+J34+K34,0)</f>
        <v>253</v>
      </c>
      <c r="N34" s="318" t="s">
        <v>295</v>
      </c>
      <c r="O34" s="318"/>
      <c r="P34" s="318"/>
      <c r="Q34" s="318"/>
      <c r="T34" s="120" t="s">
        <v>284</v>
      </c>
    </row>
    <row r="35" spans="1:20" s="120" customFormat="1" ht="203.25" customHeight="1">
      <c r="A35" s="115">
        <v>2</v>
      </c>
      <c r="B35" s="312" t="s">
        <v>165</v>
      </c>
      <c r="C35" s="312"/>
      <c r="D35" s="116" t="s">
        <v>277</v>
      </c>
      <c r="E35" s="116" t="str">
        <f>E34</f>
        <v>BLACK</v>
      </c>
      <c r="F35" s="115" t="s">
        <v>10</v>
      </c>
      <c r="G35" s="117">
        <f>$Q$20</f>
        <v>317</v>
      </c>
      <c r="H35" s="220">
        <v>0.02</v>
      </c>
      <c r="I35" s="118">
        <f t="shared" ref="I35" si="5">H35*G35</f>
        <v>6.34</v>
      </c>
      <c r="J35" s="119">
        <f>I35*0.7%+(I35/50)*0.5+1</f>
        <v>1.10778</v>
      </c>
      <c r="K35" s="119">
        <v>0</v>
      </c>
      <c r="L35" s="119">
        <v>0</v>
      </c>
      <c r="M35" s="221">
        <f>ROUND(I35+J35+K35,0)</f>
        <v>7</v>
      </c>
      <c r="N35" s="318" t="s">
        <v>296</v>
      </c>
      <c r="O35" s="318"/>
      <c r="P35" s="318"/>
      <c r="Q35" s="318"/>
    </row>
    <row r="36" spans="1:20" s="222" customFormat="1" ht="75.75" customHeight="1">
      <c r="A36" s="311" t="str">
        <f>D26</f>
        <v>WHITE</v>
      </c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</row>
    <row r="37" spans="1:20" s="120" customFormat="1" ht="203.25" customHeight="1">
      <c r="A37" s="115">
        <v>1</v>
      </c>
      <c r="B37" s="312" t="str">
        <f>$M$11</f>
        <v>SINGLE JERSEY 190GSM 100% COTTON</v>
      </c>
      <c r="C37" s="312"/>
      <c r="D37" s="116" t="s">
        <v>48</v>
      </c>
      <c r="E37" s="116" t="str">
        <f>A36</f>
        <v>WHITE</v>
      </c>
      <c r="F37" s="115" t="s">
        <v>10</v>
      </c>
      <c r="G37" s="117">
        <f>$Q$26</f>
        <v>317</v>
      </c>
      <c r="H37" s="224">
        <v>0.77</v>
      </c>
      <c r="I37" s="118">
        <f>H37*G37</f>
        <v>244.09</v>
      </c>
      <c r="J37" s="119">
        <f>I37*1%+(I37/50)*0.5+1</f>
        <v>5.8818000000000001</v>
      </c>
      <c r="K37" s="119">
        <v>2</v>
      </c>
      <c r="L37" s="119">
        <v>0</v>
      </c>
      <c r="M37" s="221">
        <f>ROUND(I37+J37+K37,0)</f>
        <v>252</v>
      </c>
      <c r="N37" s="313" t="s">
        <v>297</v>
      </c>
      <c r="O37" s="313"/>
      <c r="P37" s="313"/>
      <c r="Q37" s="313"/>
      <c r="T37" s="120" t="s">
        <v>284</v>
      </c>
    </row>
    <row r="38" spans="1:20" s="120" customFormat="1" ht="203.25" customHeight="1">
      <c r="A38" s="115">
        <v>2</v>
      </c>
      <c r="B38" s="312" t="s">
        <v>165</v>
      </c>
      <c r="C38" s="312"/>
      <c r="D38" s="116" t="s">
        <v>166</v>
      </c>
      <c r="E38" s="116" t="str">
        <f>E37</f>
        <v>WHITE</v>
      </c>
      <c r="F38" s="115" t="s">
        <v>10</v>
      </c>
      <c r="G38" s="117">
        <f>$Q$26</f>
        <v>317</v>
      </c>
      <c r="H38" s="220">
        <v>0.02</v>
      </c>
      <c r="I38" s="118">
        <f t="shared" ref="I38" si="6">H38*G38</f>
        <v>6.34</v>
      </c>
      <c r="J38" s="119">
        <f>I38*0.7%+(I38/50)*0.5+2</f>
        <v>2.10778</v>
      </c>
      <c r="K38" s="119">
        <v>0</v>
      </c>
      <c r="L38" s="119">
        <v>0</v>
      </c>
      <c r="M38" s="221">
        <f>ROUND(I38+J38+K38,0)</f>
        <v>8</v>
      </c>
      <c r="N38" s="314" t="s">
        <v>298</v>
      </c>
      <c r="O38" s="314"/>
      <c r="P38" s="314"/>
      <c r="Q38" s="314"/>
    </row>
    <row r="39" spans="1:20" s="19" customFormat="1" ht="37" customHeight="1" thickBot="1">
      <c r="B39" s="110" t="s">
        <v>22</v>
      </c>
      <c r="C39" s="20"/>
      <c r="D39" s="20"/>
      <c r="E39" s="20"/>
      <c r="G39" s="21"/>
      <c r="Q39" s="22"/>
    </row>
    <row r="40" spans="1:20" s="124" customFormat="1" ht="55.5" customHeight="1">
      <c r="A40" s="304" t="s">
        <v>23</v>
      </c>
      <c r="B40" s="305"/>
      <c r="C40" s="305"/>
      <c r="D40" s="305"/>
      <c r="E40" s="306"/>
      <c r="F40" s="121" t="s">
        <v>44</v>
      </c>
      <c r="G40" s="121" t="s">
        <v>24</v>
      </c>
      <c r="H40" s="307" t="s">
        <v>39</v>
      </c>
      <c r="I40" s="308"/>
      <c r="J40" s="123" t="s">
        <v>19</v>
      </c>
      <c r="K40" s="121" t="s">
        <v>45</v>
      </c>
      <c r="L40" s="121" t="s">
        <v>25</v>
      </c>
      <c r="M40" s="122" t="s">
        <v>26</v>
      </c>
      <c r="N40" s="122" t="s">
        <v>27</v>
      </c>
      <c r="O40" s="122" t="s">
        <v>28</v>
      </c>
      <c r="P40" s="309" t="s">
        <v>29</v>
      </c>
      <c r="Q40" s="310"/>
    </row>
    <row r="41" spans="1:20" s="12" customFormat="1" ht="61.5" customHeight="1">
      <c r="A41" s="125">
        <v>1</v>
      </c>
      <c r="B41" s="245" t="s">
        <v>38</v>
      </c>
      <c r="C41" s="245"/>
      <c r="D41" s="245"/>
      <c r="E41" s="245"/>
      <c r="F41" s="126" t="str">
        <f>H41</f>
        <v>BLACK</v>
      </c>
      <c r="G41" s="127">
        <v>1500</v>
      </c>
      <c r="H41" s="246" t="str">
        <f>$E$34</f>
        <v>BLACK</v>
      </c>
      <c r="I41" s="247" t="str">
        <f t="shared" ref="I41:I51" si="7">$E$34</f>
        <v>BLACK</v>
      </c>
      <c r="J41" s="128" t="s">
        <v>30</v>
      </c>
      <c r="K41" s="128">
        <f>$Q$20</f>
        <v>317</v>
      </c>
      <c r="L41" s="132">
        <f>145/4500</f>
        <v>3.2222222222222222E-2</v>
      </c>
      <c r="M41" s="129">
        <f t="shared" ref="M41:M42" si="8">K41*L41</f>
        <v>10.214444444444444</v>
      </c>
      <c r="N41" s="129"/>
      <c r="O41" s="130">
        <f t="shared" ref="O41:O51" si="9">ROUNDUP(N41+M41,0)</f>
        <v>11</v>
      </c>
      <c r="P41" s="302"/>
      <c r="Q41" s="303"/>
    </row>
    <row r="42" spans="1:20" s="12" customFormat="1" ht="61.5" customHeight="1">
      <c r="A42" s="125">
        <v>2</v>
      </c>
      <c r="B42" s="245" t="s">
        <v>38</v>
      </c>
      <c r="C42" s="245"/>
      <c r="D42" s="245"/>
      <c r="E42" s="245"/>
      <c r="F42" s="126" t="str">
        <f t="shared" ref="F42" si="10">H42</f>
        <v>WHITE</v>
      </c>
      <c r="G42" s="127" t="s">
        <v>299</v>
      </c>
      <c r="H42" s="246" t="str">
        <f>$E$37</f>
        <v>WHITE</v>
      </c>
      <c r="I42" s="247"/>
      <c r="J42" s="128" t="s">
        <v>30</v>
      </c>
      <c r="K42" s="128">
        <f>$Q$26</f>
        <v>317</v>
      </c>
      <c r="L42" s="132">
        <f>145/4500</f>
        <v>3.2222222222222222E-2</v>
      </c>
      <c r="M42" s="129">
        <f t="shared" si="8"/>
        <v>10.214444444444444</v>
      </c>
      <c r="N42" s="129"/>
      <c r="O42" s="130">
        <f t="shared" si="9"/>
        <v>11</v>
      </c>
      <c r="P42" s="302"/>
      <c r="Q42" s="303"/>
    </row>
    <row r="43" spans="1:20" s="12" customFormat="1" ht="61.5" customHeight="1">
      <c r="A43" s="125">
        <v>3</v>
      </c>
      <c r="B43" s="244" t="s">
        <v>77</v>
      </c>
      <c r="C43" s="245"/>
      <c r="D43" s="245"/>
      <c r="E43" s="245"/>
      <c r="F43" s="248" t="s">
        <v>71</v>
      </c>
      <c r="G43" s="256" t="s">
        <v>142</v>
      </c>
      <c r="H43" s="246" t="str">
        <f>$E$34</f>
        <v>BLACK</v>
      </c>
      <c r="I43" s="247" t="str">
        <f t="shared" si="7"/>
        <v>BLACK</v>
      </c>
      <c r="J43" s="128" t="s">
        <v>31</v>
      </c>
      <c r="K43" s="128">
        <f>$Q$20</f>
        <v>317</v>
      </c>
      <c r="L43" s="128">
        <v>1</v>
      </c>
      <c r="M43" s="128">
        <f t="shared" ref="M43:M48" si="11">L43*K43</f>
        <v>317</v>
      </c>
      <c r="N43" s="129"/>
      <c r="O43" s="130">
        <f t="shared" si="9"/>
        <v>317</v>
      </c>
      <c r="P43" s="252" t="s">
        <v>132</v>
      </c>
      <c r="Q43" s="253"/>
    </row>
    <row r="44" spans="1:20" s="12" customFormat="1" ht="61.5" customHeight="1">
      <c r="A44" s="125">
        <v>4</v>
      </c>
      <c r="B44" s="244" t="s">
        <v>77</v>
      </c>
      <c r="C44" s="245"/>
      <c r="D44" s="245"/>
      <c r="E44" s="245"/>
      <c r="F44" s="249"/>
      <c r="G44" s="257"/>
      <c r="H44" s="246" t="str">
        <f>$E$37</f>
        <v>WHITE</v>
      </c>
      <c r="I44" s="247"/>
      <c r="J44" s="128" t="s">
        <v>31</v>
      </c>
      <c r="K44" s="128">
        <f>$Q$26</f>
        <v>317</v>
      </c>
      <c r="L44" s="128">
        <v>1</v>
      </c>
      <c r="M44" s="128">
        <f t="shared" si="11"/>
        <v>317</v>
      </c>
      <c r="N44" s="129"/>
      <c r="O44" s="130">
        <f t="shared" si="9"/>
        <v>317</v>
      </c>
      <c r="P44" s="254"/>
      <c r="Q44" s="255"/>
    </row>
    <row r="45" spans="1:20" s="12" customFormat="1" ht="61.5" customHeight="1">
      <c r="A45" s="125">
        <v>5</v>
      </c>
      <c r="B45" s="244" t="s">
        <v>167</v>
      </c>
      <c r="C45" s="245"/>
      <c r="D45" s="245"/>
      <c r="E45" s="245"/>
      <c r="F45" s="248" t="s">
        <v>71</v>
      </c>
      <c r="G45" s="256" t="s">
        <v>168</v>
      </c>
      <c r="H45" s="246" t="str">
        <f>$E$34</f>
        <v>BLACK</v>
      </c>
      <c r="I45" s="247" t="str">
        <f t="shared" si="7"/>
        <v>BLACK</v>
      </c>
      <c r="J45" s="128" t="s">
        <v>31</v>
      </c>
      <c r="K45" s="128">
        <f>$Q$20</f>
        <v>317</v>
      </c>
      <c r="L45" s="128">
        <v>1</v>
      </c>
      <c r="M45" s="128">
        <f t="shared" si="11"/>
        <v>317</v>
      </c>
      <c r="N45" s="129"/>
      <c r="O45" s="130">
        <f t="shared" si="9"/>
        <v>317</v>
      </c>
      <c r="P45" s="252" t="s">
        <v>133</v>
      </c>
      <c r="Q45" s="253"/>
    </row>
    <row r="46" spans="1:20" s="12" customFormat="1" ht="61.5" customHeight="1">
      <c r="A46" s="125">
        <v>6</v>
      </c>
      <c r="B46" s="244" t="s">
        <v>167</v>
      </c>
      <c r="C46" s="245"/>
      <c r="D46" s="245"/>
      <c r="E46" s="245"/>
      <c r="F46" s="249"/>
      <c r="G46" s="257"/>
      <c r="H46" s="246" t="str">
        <f>$E$37</f>
        <v>WHITE</v>
      </c>
      <c r="I46" s="247"/>
      <c r="J46" s="128" t="s">
        <v>31</v>
      </c>
      <c r="K46" s="128">
        <f>$Q$26</f>
        <v>317</v>
      </c>
      <c r="L46" s="128">
        <v>1</v>
      </c>
      <c r="M46" s="128">
        <f t="shared" si="11"/>
        <v>317</v>
      </c>
      <c r="N46" s="129"/>
      <c r="O46" s="130">
        <f t="shared" si="9"/>
        <v>317</v>
      </c>
      <c r="P46" s="254"/>
      <c r="Q46" s="255"/>
    </row>
    <row r="47" spans="1:20" s="12" customFormat="1" ht="61.5" customHeight="1">
      <c r="A47" s="125">
        <v>7</v>
      </c>
      <c r="B47" s="244" t="s">
        <v>78</v>
      </c>
      <c r="C47" s="245"/>
      <c r="D47" s="245"/>
      <c r="E47" s="245"/>
      <c r="F47" s="248" t="s">
        <v>71</v>
      </c>
      <c r="G47" s="256"/>
      <c r="H47" s="246" t="str">
        <f>$E$34</f>
        <v>BLACK</v>
      </c>
      <c r="I47" s="247" t="str">
        <f t="shared" si="7"/>
        <v>BLACK</v>
      </c>
      <c r="J47" s="128" t="s">
        <v>31</v>
      </c>
      <c r="K47" s="128">
        <f>$Q$20</f>
        <v>317</v>
      </c>
      <c r="L47" s="128">
        <v>1</v>
      </c>
      <c r="M47" s="128">
        <f t="shared" si="11"/>
        <v>317</v>
      </c>
      <c r="N47" s="129"/>
      <c r="O47" s="130">
        <f t="shared" si="9"/>
        <v>317</v>
      </c>
      <c r="P47" s="252" t="s">
        <v>132</v>
      </c>
      <c r="Q47" s="253"/>
    </row>
    <row r="48" spans="1:20" s="12" customFormat="1" ht="61.5" customHeight="1">
      <c r="A48" s="125">
        <v>8</v>
      </c>
      <c r="B48" s="244" t="s">
        <v>78</v>
      </c>
      <c r="C48" s="245"/>
      <c r="D48" s="245"/>
      <c r="E48" s="245"/>
      <c r="F48" s="249"/>
      <c r="G48" s="257"/>
      <c r="H48" s="246" t="str">
        <f>$E$37</f>
        <v>WHITE</v>
      </c>
      <c r="I48" s="247"/>
      <c r="J48" s="128" t="s">
        <v>31</v>
      </c>
      <c r="K48" s="128">
        <f>$Q$26</f>
        <v>317</v>
      </c>
      <c r="L48" s="128">
        <v>1</v>
      </c>
      <c r="M48" s="128">
        <f t="shared" si="11"/>
        <v>317</v>
      </c>
      <c r="N48" s="129"/>
      <c r="O48" s="130">
        <f t="shared" si="9"/>
        <v>317</v>
      </c>
      <c r="P48" s="254"/>
      <c r="Q48" s="255"/>
    </row>
    <row r="49" spans="1:17" s="12" customFormat="1" ht="61.5" customHeight="1">
      <c r="A49" s="125">
        <v>9</v>
      </c>
      <c r="B49" s="244" t="s">
        <v>134</v>
      </c>
      <c r="C49" s="245"/>
      <c r="D49" s="245"/>
      <c r="E49" s="245"/>
      <c r="F49" s="248" t="s">
        <v>71</v>
      </c>
      <c r="G49" s="299" t="s">
        <v>143</v>
      </c>
      <c r="H49" s="246" t="str">
        <f>$E$34</f>
        <v>BLACK</v>
      </c>
      <c r="I49" s="247" t="str">
        <f t="shared" si="7"/>
        <v>BLACK</v>
      </c>
      <c r="J49" s="128" t="s">
        <v>31</v>
      </c>
      <c r="K49" s="128">
        <f>$Q$20</f>
        <v>317</v>
      </c>
      <c r="L49" s="128">
        <v>1</v>
      </c>
      <c r="M49" s="129">
        <f t="shared" ref="M49:M51" si="12">K49*L49</f>
        <v>317</v>
      </c>
      <c r="N49" s="129"/>
      <c r="O49" s="130">
        <f t="shared" si="9"/>
        <v>317</v>
      </c>
      <c r="P49" s="252" t="s">
        <v>135</v>
      </c>
      <c r="Q49" s="253"/>
    </row>
    <row r="50" spans="1:17" s="12" customFormat="1" ht="61.5" customHeight="1">
      <c r="A50" s="125">
        <v>10</v>
      </c>
      <c r="B50" s="244" t="s">
        <v>134</v>
      </c>
      <c r="C50" s="245"/>
      <c r="D50" s="245"/>
      <c r="E50" s="245"/>
      <c r="F50" s="298"/>
      <c r="G50" s="300"/>
      <c r="H50" s="246" t="str">
        <f>$E$37</f>
        <v>WHITE</v>
      </c>
      <c r="I50" s="247"/>
      <c r="J50" s="128" t="s">
        <v>31</v>
      </c>
      <c r="K50" s="128">
        <f>$Q$26</f>
        <v>317</v>
      </c>
      <c r="L50" s="128">
        <v>1</v>
      </c>
      <c r="M50" s="129">
        <f t="shared" si="12"/>
        <v>317</v>
      </c>
      <c r="N50" s="129"/>
      <c r="O50" s="130">
        <f t="shared" si="9"/>
        <v>317</v>
      </c>
      <c r="P50" s="258"/>
      <c r="Q50" s="259"/>
    </row>
    <row r="51" spans="1:17" s="12" customFormat="1" ht="61.5" customHeight="1">
      <c r="A51" s="125">
        <v>11</v>
      </c>
      <c r="B51" s="244" t="s">
        <v>292</v>
      </c>
      <c r="C51" s="245"/>
      <c r="D51" s="245"/>
      <c r="E51" s="245"/>
      <c r="F51" s="225" t="s">
        <v>71</v>
      </c>
      <c r="G51" s="223"/>
      <c r="H51" s="246" t="str">
        <f>$E$34</f>
        <v>BLACK</v>
      </c>
      <c r="I51" s="247" t="str">
        <f t="shared" si="7"/>
        <v>BLACK</v>
      </c>
      <c r="J51" s="226" t="s">
        <v>10</v>
      </c>
      <c r="K51" s="128">
        <f>$Q$20</f>
        <v>317</v>
      </c>
      <c r="L51" s="227">
        <v>1</v>
      </c>
      <c r="M51" s="228">
        <f t="shared" si="12"/>
        <v>317</v>
      </c>
      <c r="N51" s="228"/>
      <c r="O51" s="229">
        <f t="shared" si="9"/>
        <v>317</v>
      </c>
      <c r="P51" s="301"/>
      <c r="Q51" s="301"/>
    </row>
    <row r="52" spans="1:17" s="12" customFormat="1" ht="61.5" customHeight="1">
      <c r="A52" s="125">
        <v>12</v>
      </c>
      <c r="B52" s="244" t="s">
        <v>292</v>
      </c>
      <c r="C52" s="245"/>
      <c r="D52" s="245"/>
      <c r="E52" s="245"/>
      <c r="F52" s="225" t="s">
        <v>71</v>
      </c>
      <c r="G52" s="230"/>
      <c r="H52" s="246" t="str">
        <f>$E$37</f>
        <v>WHITE</v>
      </c>
      <c r="I52" s="247"/>
      <c r="J52" s="226" t="s">
        <v>10</v>
      </c>
      <c r="K52" s="128">
        <f>$Q$26</f>
        <v>317</v>
      </c>
      <c r="L52" s="227">
        <v>1</v>
      </c>
      <c r="M52" s="228">
        <f t="shared" ref="M52" si="13">K52*L52</f>
        <v>317</v>
      </c>
      <c r="N52" s="228"/>
      <c r="O52" s="229">
        <f t="shared" ref="O52" si="14">ROUNDUP(N52+M52,0)</f>
        <v>317</v>
      </c>
      <c r="P52" s="301"/>
      <c r="Q52" s="301"/>
    </row>
    <row r="53" spans="1:17" s="19" customFormat="1" ht="39" customHeight="1">
      <c r="B53" s="131" t="s">
        <v>117</v>
      </c>
      <c r="C53" s="20"/>
      <c r="D53" s="20"/>
      <c r="E53" s="20"/>
      <c r="G53" s="21"/>
      <c r="H53" s="23"/>
      <c r="I53" s="23"/>
      <c r="J53" s="23"/>
      <c r="K53" s="23"/>
      <c r="L53" s="23"/>
      <c r="M53" s="23"/>
      <c r="N53" s="23"/>
      <c r="O53" s="23"/>
      <c r="Q53" s="22"/>
    </row>
    <row r="54" spans="1:17" s="124" customFormat="1" ht="72">
      <c r="A54" s="260" t="s">
        <v>23</v>
      </c>
      <c r="B54" s="260"/>
      <c r="C54" s="260"/>
      <c r="D54" s="260"/>
      <c r="E54" s="260"/>
      <c r="F54" s="112" t="s">
        <v>44</v>
      </c>
      <c r="G54" s="112" t="s">
        <v>24</v>
      </c>
      <c r="H54" s="261" t="s">
        <v>39</v>
      </c>
      <c r="I54" s="261"/>
      <c r="J54" s="111" t="s">
        <v>19</v>
      </c>
      <c r="K54" s="112" t="s">
        <v>45</v>
      </c>
      <c r="L54" s="112" t="s">
        <v>25</v>
      </c>
      <c r="M54" s="112" t="s">
        <v>26</v>
      </c>
      <c r="N54" s="112" t="s">
        <v>27</v>
      </c>
      <c r="O54" s="112" t="s">
        <v>28</v>
      </c>
      <c r="P54" s="261" t="s">
        <v>29</v>
      </c>
      <c r="Q54" s="261"/>
    </row>
    <row r="55" spans="1:17" s="114" customFormat="1" ht="61.5" customHeight="1">
      <c r="A55" s="125">
        <v>1</v>
      </c>
      <c r="B55" s="244" t="s">
        <v>138</v>
      </c>
      <c r="C55" s="245"/>
      <c r="D55" s="245"/>
      <c r="E55" s="245"/>
      <c r="F55" s="250" t="s">
        <v>300</v>
      </c>
      <c r="G55" s="251" t="s">
        <v>136</v>
      </c>
      <c r="H55" s="246" t="str">
        <f>$E$34</f>
        <v>BLACK</v>
      </c>
      <c r="I55" s="247" t="str">
        <f t="shared" ref="I55" si="15">$E$34</f>
        <v>BLACK</v>
      </c>
      <c r="J55" s="128" t="s">
        <v>31</v>
      </c>
      <c r="K55" s="128">
        <f>$Q$20</f>
        <v>317</v>
      </c>
      <c r="L55" s="128">
        <v>1</v>
      </c>
      <c r="M55" s="128">
        <f t="shared" ref="M55:M66" si="16">K55*L55</f>
        <v>317</v>
      </c>
      <c r="N55" s="129"/>
      <c r="O55" s="130">
        <f t="shared" ref="O55:O66" si="17">ROUNDUP(N55+M55,0)</f>
        <v>317</v>
      </c>
      <c r="P55" s="252" t="s">
        <v>137</v>
      </c>
      <c r="Q55" s="253"/>
    </row>
    <row r="56" spans="1:17" s="114" customFormat="1" ht="61.5" customHeight="1">
      <c r="A56" s="125">
        <v>2</v>
      </c>
      <c r="B56" s="244" t="s">
        <v>138</v>
      </c>
      <c r="C56" s="245"/>
      <c r="D56" s="245"/>
      <c r="E56" s="245"/>
      <c r="F56" s="250"/>
      <c r="G56" s="251"/>
      <c r="H56" s="246" t="str">
        <f>$E$37</f>
        <v>WHITE</v>
      </c>
      <c r="I56" s="247"/>
      <c r="J56" s="128" t="s">
        <v>31</v>
      </c>
      <c r="K56" s="128">
        <f>$Q$26</f>
        <v>317</v>
      </c>
      <c r="L56" s="128">
        <v>1</v>
      </c>
      <c r="M56" s="128">
        <f t="shared" si="16"/>
        <v>317</v>
      </c>
      <c r="N56" s="129"/>
      <c r="O56" s="130">
        <f t="shared" si="17"/>
        <v>317</v>
      </c>
      <c r="P56" s="254"/>
      <c r="Q56" s="255"/>
    </row>
    <row r="57" spans="1:17" s="114" customFormat="1" ht="61.5" customHeight="1">
      <c r="A57" s="125">
        <v>3</v>
      </c>
      <c r="B57" s="244" t="s">
        <v>80</v>
      </c>
      <c r="C57" s="244"/>
      <c r="D57" s="244"/>
      <c r="E57" s="244"/>
      <c r="F57" s="250" t="s">
        <v>84</v>
      </c>
      <c r="G57" s="251"/>
      <c r="H57" s="246" t="str">
        <f>$E$34</f>
        <v>BLACK</v>
      </c>
      <c r="I57" s="247" t="str">
        <f t="shared" ref="I57:I69" si="18">$E$34</f>
        <v>BLACK</v>
      </c>
      <c r="J57" s="128" t="s">
        <v>31</v>
      </c>
      <c r="K57" s="128">
        <f>$Q$20</f>
        <v>317</v>
      </c>
      <c r="L57" s="128">
        <v>1</v>
      </c>
      <c r="M57" s="128">
        <f t="shared" si="16"/>
        <v>317</v>
      </c>
      <c r="N57" s="129"/>
      <c r="O57" s="130">
        <f t="shared" si="17"/>
        <v>317</v>
      </c>
      <c r="P57" s="252" t="s">
        <v>140</v>
      </c>
      <c r="Q57" s="253"/>
    </row>
    <row r="58" spans="1:17" s="114" customFormat="1" ht="61.5" customHeight="1">
      <c r="A58" s="125">
        <v>4</v>
      </c>
      <c r="B58" s="244" t="s">
        <v>80</v>
      </c>
      <c r="C58" s="244"/>
      <c r="D58" s="244"/>
      <c r="E58" s="244"/>
      <c r="F58" s="250"/>
      <c r="G58" s="251"/>
      <c r="H58" s="246" t="str">
        <f>$E$37</f>
        <v>WHITE</v>
      </c>
      <c r="I58" s="247"/>
      <c r="J58" s="128" t="s">
        <v>31</v>
      </c>
      <c r="K58" s="128">
        <f>$Q$26</f>
        <v>317</v>
      </c>
      <c r="L58" s="128">
        <v>1</v>
      </c>
      <c r="M58" s="128">
        <f t="shared" si="16"/>
        <v>317</v>
      </c>
      <c r="N58" s="129"/>
      <c r="O58" s="130">
        <f t="shared" si="17"/>
        <v>317</v>
      </c>
      <c r="P58" s="254"/>
      <c r="Q58" s="255"/>
    </row>
    <row r="59" spans="1:17" s="114" customFormat="1" ht="61.5" customHeight="1">
      <c r="A59" s="125">
        <v>5</v>
      </c>
      <c r="B59" s="244" t="s">
        <v>278</v>
      </c>
      <c r="C59" s="244"/>
      <c r="D59" s="244"/>
      <c r="E59" s="244"/>
      <c r="F59" s="248" t="s">
        <v>75</v>
      </c>
      <c r="G59" s="256" t="s">
        <v>169</v>
      </c>
      <c r="H59" s="246" t="str">
        <f>$E$34</f>
        <v>BLACK</v>
      </c>
      <c r="I59" s="247" t="str">
        <f t="shared" si="18"/>
        <v>BLACK</v>
      </c>
      <c r="J59" s="128" t="s">
        <v>31</v>
      </c>
      <c r="K59" s="128">
        <f>$Q$20</f>
        <v>317</v>
      </c>
      <c r="L59" s="128">
        <v>1</v>
      </c>
      <c r="M59" s="128">
        <f t="shared" si="16"/>
        <v>317</v>
      </c>
      <c r="N59" s="129"/>
      <c r="O59" s="130">
        <f t="shared" si="17"/>
        <v>317</v>
      </c>
      <c r="P59" s="252" t="s">
        <v>141</v>
      </c>
      <c r="Q59" s="253"/>
    </row>
    <row r="60" spans="1:17" s="114" customFormat="1" ht="61.5" customHeight="1">
      <c r="A60" s="125">
        <v>6</v>
      </c>
      <c r="B60" s="244" t="s">
        <v>278</v>
      </c>
      <c r="C60" s="244"/>
      <c r="D60" s="244"/>
      <c r="E60" s="244"/>
      <c r="F60" s="249"/>
      <c r="G60" s="257"/>
      <c r="H60" s="246" t="str">
        <f>$E$37</f>
        <v>WHITE</v>
      </c>
      <c r="I60" s="247"/>
      <c r="J60" s="128" t="s">
        <v>31</v>
      </c>
      <c r="K60" s="128">
        <f>$Q$26</f>
        <v>317</v>
      </c>
      <c r="L60" s="128">
        <v>1</v>
      </c>
      <c r="M60" s="128">
        <f t="shared" si="16"/>
        <v>317</v>
      </c>
      <c r="N60" s="129"/>
      <c r="O60" s="130">
        <f t="shared" si="17"/>
        <v>317</v>
      </c>
      <c r="P60" s="254"/>
      <c r="Q60" s="255"/>
    </row>
    <row r="61" spans="1:17" s="114" customFormat="1" ht="61.5" customHeight="1">
      <c r="A61" s="125">
        <v>7</v>
      </c>
      <c r="B61" s="244" t="s">
        <v>145</v>
      </c>
      <c r="C61" s="244"/>
      <c r="D61" s="244"/>
      <c r="E61" s="244"/>
      <c r="F61" s="250" t="s">
        <v>71</v>
      </c>
      <c r="G61" s="251"/>
      <c r="H61" s="246" t="str">
        <f>$E$34</f>
        <v>BLACK</v>
      </c>
      <c r="I61" s="247" t="str">
        <f t="shared" si="18"/>
        <v>BLACK</v>
      </c>
      <c r="J61" s="128" t="s">
        <v>31</v>
      </c>
      <c r="K61" s="128">
        <f>$Q$20</f>
        <v>317</v>
      </c>
      <c r="L61" s="132">
        <f>2+L69</f>
        <v>2.1333333333333333</v>
      </c>
      <c r="M61" s="128">
        <f t="shared" ref="M61:M62" si="19">K61*L61</f>
        <v>676.26666666666665</v>
      </c>
      <c r="N61" s="129"/>
      <c r="O61" s="130">
        <f t="shared" ref="O61:O62" si="20">ROUNDUP(N61+M61,0)</f>
        <v>677</v>
      </c>
      <c r="P61" s="252" t="s">
        <v>139</v>
      </c>
      <c r="Q61" s="253"/>
    </row>
    <row r="62" spans="1:17" s="114" customFormat="1" ht="61.5" customHeight="1">
      <c r="A62" s="125">
        <v>8</v>
      </c>
      <c r="B62" s="244" t="s">
        <v>145</v>
      </c>
      <c r="C62" s="244"/>
      <c r="D62" s="244"/>
      <c r="E62" s="244"/>
      <c r="F62" s="250"/>
      <c r="G62" s="251"/>
      <c r="H62" s="246" t="str">
        <f>$E$37</f>
        <v>WHITE</v>
      </c>
      <c r="I62" s="247"/>
      <c r="J62" s="128" t="s">
        <v>31</v>
      </c>
      <c r="K62" s="128">
        <f>$Q$26</f>
        <v>317</v>
      </c>
      <c r="L62" s="132">
        <f>2+L70</f>
        <v>2.1333333333333333</v>
      </c>
      <c r="M62" s="128">
        <f t="shared" si="19"/>
        <v>676.26666666666665</v>
      </c>
      <c r="N62" s="129"/>
      <c r="O62" s="130">
        <f t="shared" si="20"/>
        <v>677</v>
      </c>
      <c r="P62" s="254"/>
      <c r="Q62" s="255"/>
    </row>
    <row r="63" spans="1:17" s="114" customFormat="1" ht="61.5" customHeight="1">
      <c r="A63" s="125">
        <v>9</v>
      </c>
      <c r="B63" s="244" t="s">
        <v>81</v>
      </c>
      <c r="C63" s="245"/>
      <c r="D63" s="245"/>
      <c r="E63" s="245"/>
      <c r="F63" s="248" t="s">
        <v>75</v>
      </c>
      <c r="G63" s="126"/>
      <c r="H63" s="246" t="str">
        <f>$E$34</f>
        <v>BLACK</v>
      </c>
      <c r="I63" s="247" t="str">
        <f t="shared" si="18"/>
        <v>BLACK</v>
      </c>
      <c r="J63" s="128" t="s">
        <v>31</v>
      </c>
      <c r="K63" s="128">
        <f>$Q$20</f>
        <v>317</v>
      </c>
      <c r="L63" s="132">
        <v>2</v>
      </c>
      <c r="M63" s="128">
        <f t="shared" si="16"/>
        <v>634</v>
      </c>
      <c r="N63" s="129"/>
      <c r="O63" s="130">
        <f t="shared" si="17"/>
        <v>634</v>
      </c>
      <c r="P63" s="243"/>
      <c r="Q63" s="243"/>
    </row>
    <row r="64" spans="1:17" s="114" customFormat="1" ht="61.5" customHeight="1">
      <c r="A64" s="125">
        <v>10</v>
      </c>
      <c r="B64" s="244" t="s">
        <v>81</v>
      </c>
      <c r="C64" s="245"/>
      <c r="D64" s="245"/>
      <c r="E64" s="245"/>
      <c r="F64" s="249"/>
      <c r="G64" s="126"/>
      <c r="H64" s="246" t="str">
        <f>$E$37</f>
        <v>WHITE</v>
      </c>
      <c r="I64" s="247"/>
      <c r="J64" s="128" t="s">
        <v>31</v>
      </c>
      <c r="K64" s="128">
        <f>$Q$26</f>
        <v>317</v>
      </c>
      <c r="L64" s="132">
        <v>2</v>
      </c>
      <c r="M64" s="128">
        <f t="shared" si="16"/>
        <v>634</v>
      </c>
      <c r="N64" s="129"/>
      <c r="O64" s="130">
        <f t="shared" si="17"/>
        <v>634</v>
      </c>
      <c r="P64" s="243"/>
      <c r="Q64" s="243"/>
    </row>
    <row r="65" spans="1:17" s="114" customFormat="1" ht="61.5" customHeight="1">
      <c r="A65" s="125">
        <v>11</v>
      </c>
      <c r="B65" s="244" t="s">
        <v>82</v>
      </c>
      <c r="C65" s="245"/>
      <c r="D65" s="245"/>
      <c r="E65" s="245"/>
      <c r="F65" s="248" t="s">
        <v>85</v>
      </c>
      <c r="G65" s="126"/>
      <c r="H65" s="246" t="str">
        <f>$E$34</f>
        <v>BLACK</v>
      </c>
      <c r="I65" s="247" t="str">
        <f t="shared" si="18"/>
        <v>BLACK</v>
      </c>
      <c r="J65" s="128" t="s">
        <v>31</v>
      </c>
      <c r="K65" s="128">
        <f>$Q$20</f>
        <v>317</v>
      </c>
      <c r="L65" s="132">
        <v>1</v>
      </c>
      <c r="M65" s="128">
        <f t="shared" si="16"/>
        <v>317</v>
      </c>
      <c r="N65" s="129"/>
      <c r="O65" s="130">
        <f t="shared" si="17"/>
        <v>317</v>
      </c>
      <c r="P65" s="243"/>
      <c r="Q65" s="243"/>
    </row>
    <row r="66" spans="1:17" s="114" customFormat="1" ht="61.5" customHeight="1">
      <c r="A66" s="125">
        <v>12</v>
      </c>
      <c r="B66" s="244" t="s">
        <v>82</v>
      </c>
      <c r="C66" s="245"/>
      <c r="D66" s="245"/>
      <c r="E66" s="245"/>
      <c r="F66" s="249"/>
      <c r="G66" s="126"/>
      <c r="H66" s="246" t="str">
        <f>$E$37</f>
        <v>WHITE</v>
      </c>
      <c r="I66" s="247"/>
      <c r="J66" s="128" t="s">
        <v>31</v>
      </c>
      <c r="K66" s="128">
        <f>$Q$26</f>
        <v>317</v>
      </c>
      <c r="L66" s="132">
        <v>1</v>
      </c>
      <c r="M66" s="128">
        <f t="shared" si="16"/>
        <v>317</v>
      </c>
      <c r="N66" s="129"/>
      <c r="O66" s="130">
        <f t="shared" si="17"/>
        <v>317</v>
      </c>
      <c r="P66" s="243"/>
      <c r="Q66" s="243"/>
    </row>
    <row r="67" spans="1:17" s="114" customFormat="1" ht="61.5" customHeight="1">
      <c r="A67" s="125">
        <v>13</v>
      </c>
      <c r="B67" s="244" t="s">
        <v>144</v>
      </c>
      <c r="C67" s="245"/>
      <c r="D67" s="245"/>
      <c r="E67" s="245"/>
      <c r="F67" s="248" t="s">
        <v>74</v>
      </c>
      <c r="G67" s="126"/>
      <c r="H67" s="246" t="str">
        <f>$E$34</f>
        <v>BLACK</v>
      </c>
      <c r="I67" s="247" t="str">
        <f t="shared" si="18"/>
        <v>BLACK</v>
      </c>
      <c r="J67" s="128" t="s">
        <v>31</v>
      </c>
      <c r="K67" s="128">
        <f>$Q$20</f>
        <v>317</v>
      </c>
      <c r="L67" s="132">
        <f>1/15</f>
        <v>6.6666666666666666E-2</v>
      </c>
      <c r="M67" s="128">
        <f t="shared" ref="M67:M68" si="21">K67*L67</f>
        <v>21.133333333333333</v>
      </c>
      <c r="N67" s="129"/>
      <c r="O67" s="130">
        <f t="shared" ref="O67:O68" si="22">ROUNDUP(N67+M67,0)</f>
        <v>22</v>
      </c>
      <c r="P67" s="243"/>
      <c r="Q67" s="243"/>
    </row>
    <row r="68" spans="1:17" s="114" customFormat="1" ht="61.5" customHeight="1">
      <c r="A68" s="125">
        <v>14</v>
      </c>
      <c r="B68" s="244" t="s">
        <v>144</v>
      </c>
      <c r="C68" s="245"/>
      <c r="D68" s="245"/>
      <c r="E68" s="245"/>
      <c r="F68" s="249"/>
      <c r="G68" s="126"/>
      <c r="H68" s="246" t="str">
        <f>$E$37</f>
        <v>WHITE</v>
      </c>
      <c r="I68" s="247"/>
      <c r="J68" s="128" t="s">
        <v>31</v>
      </c>
      <c r="K68" s="128">
        <f>$Q$26</f>
        <v>317</v>
      </c>
      <c r="L68" s="132">
        <f>1/15</f>
        <v>6.6666666666666666E-2</v>
      </c>
      <c r="M68" s="128">
        <f t="shared" si="21"/>
        <v>21.133333333333333</v>
      </c>
      <c r="N68" s="129"/>
      <c r="O68" s="130">
        <f t="shared" si="22"/>
        <v>22</v>
      </c>
      <c r="P68" s="243"/>
      <c r="Q68" s="243"/>
    </row>
    <row r="69" spans="1:17" s="114" customFormat="1" ht="61.5" customHeight="1">
      <c r="A69" s="125">
        <v>15</v>
      </c>
      <c r="B69" s="244" t="s">
        <v>83</v>
      </c>
      <c r="C69" s="245"/>
      <c r="D69" s="245"/>
      <c r="E69" s="245"/>
      <c r="F69" s="248" t="s">
        <v>74</v>
      </c>
      <c r="G69" s="126"/>
      <c r="H69" s="246" t="str">
        <f>$E$34</f>
        <v>BLACK</v>
      </c>
      <c r="I69" s="247" t="str">
        <f t="shared" si="18"/>
        <v>BLACK</v>
      </c>
      <c r="J69" s="128" t="s">
        <v>31</v>
      </c>
      <c r="K69" s="128">
        <f>$Q$20</f>
        <v>317</v>
      </c>
      <c r="L69" s="132">
        <f>1/15*2</f>
        <v>0.13333333333333333</v>
      </c>
      <c r="M69" s="128">
        <f t="shared" ref="M69:M70" si="23">K69*L69</f>
        <v>42.266666666666666</v>
      </c>
      <c r="N69" s="129"/>
      <c r="O69" s="130">
        <f t="shared" ref="O69:O70" si="24">ROUNDUP(N69+M69,0)</f>
        <v>43</v>
      </c>
      <c r="P69" s="243"/>
      <c r="Q69" s="243"/>
    </row>
    <row r="70" spans="1:17" s="114" customFormat="1" ht="61.5" customHeight="1">
      <c r="A70" s="125">
        <v>16</v>
      </c>
      <c r="B70" s="244" t="s">
        <v>83</v>
      </c>
      <c r="C70" s="245"/>
      <c r="D70" s="245"/>
      <c r="E70" s="245"/>
      <c r="F70" s="249"/>
      <c r="G70" s="126"/>
      <c r="H70" s="246" t="str">
        <f>$E$37</f>
        <v>WHITE</v>
      </c>
      <c r="I70" s="247"/>
      <c r="J70" s="128" t="s">
        <v>31</v>
      </c>
      <c r="K70" s="128">
        <f>$Q$26</f>
        <v>317</v>
      </c>
      <c r="L70" s="132">
        <f>1/15*2</f>
        <v>0.13333333333333333</v>
      </c>
      <c r="M70" s="128">
        <f t="shared" si="23"/>
        <v>42.266666666666666</v>
      </c>
      <c r="N70" s="129"/>
      <c r="O70" s="130">
        <f t="shared" si="24"/>
        <v>43</v>
      </c>
      <c r="P70" s="243"/>
      <c r="Q70" s="243"/>
    </row>
    <row r="71" spans="1:17" s="12" customFormat="1" ht="32.5">
      <c r="A71" s="133"/>
      <c r="B71" s="133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</row>
    <row r="72" spans="1:17" s="12" customFormat="1" ht="33" customHeight="1">
      <c r="B72" s="110" t="s">
        <v>58</v>
      </c>
      <c r="C72" s="135"/>
      <c r="D72" s="136"/>
      <c r="E72" s="136"/>
      <c r="F72" s="136"/>
      <c r="G72" s="137"/>
      <c r="H72" s="136"/>
      <c r="I72" s="136"/>
      <c r="J72" s="281" t="s">
        <v>32</v>
      </c>
      <c r="K72" s="281"/>
      <c r="L72" s="281"/>
      <c r="M72" s="281"/>
      <c r="N72" s="281"/>
      <c r="O72" s="138"/>
      <c r="P72" s="138"/>
      <c r="Q72" s="114"/>
    </row>
    <row r="73" spans="1:17" s="133" customFormat="1" ht="54.65" customHeight="1">
      <c r="A73" s="133">
        <v>1</v>
      </c>
      <c r="B73" s="139" t="s">
        <v>118</v>
      </c>
      <c r="C73" s="140" t="s">
        <v>305</v>
      </c>
      <c r="D73" s="12"/>
      <c r="E73" s="12"/>
      <c r="F73" s="12"/>
      <c r="G73" s="134"/>
      <c r="H73" s="134"/>
      <c r="I73" s="134"/>
      <c r="J73" s="134"/>
      <c r="K73" s="58"/>
      <c r="L73" s="58"/>
      <c r="M73" s="134"/>
      <c r="N73" s="134"/>
      <c r="O73" s="134"/>
      <c r="P73" s="134"/>
      <c r="Q73" s="134"/>
    </row>
    <row r="74" spans="1:17" s="12" customFormat="1" ht="34.5" customHeight="1">
      <c r="A74" s="133"/>
      <c r="B74" s="274" t="s">
        <v>46</v>
      </c>
      <c r="C74" s="275"/>
      <c r="D74" s="275"/>
      <c r="E74" s="275"/>
      <c r="F74" s="275"/>
      <c r="G74" s="275"/>
      <c r="H74" s="275"/>
      <c r="I74" s="285"/>
      <c r="J74" s="134"/>
      <c r="K74" s="58"/>
      <c r="L74" s="58"/>
      <c r="M74" s="134"/>
      <c r="N74" s="134"/>
      <c r="O74" s="134"/>
      <c r="P74" s="134"/>
      <c r="Q74" s="134"/>
    </row>
    <row r="75" spans="1:17" s="12" customFormat="1" ht="59.25" customHeight="1">
      <c r="A75" s="133"/>
      <c r="B75" s="265" t="s">
        <v>39</v>
      </c>
      <c r="C75" s="266"/>
      <c r="D75" s="267" t="s">
        <v>62</v>
      </c>
      <c r="E75" s="268"/>
      <c r="F75" s="268"/>
      <c r="G75" s="268"/>
      <c r="H75" s="268"/>
      <c r="I75" s="269"/>
      <c r="J75" s="134"/>
      <c r="K75" s="134"/>
      <c r="L75" s="134"/>
      <c r="M75" s="134"/>
      <c r="N75" s="134"/>
      <c r="O75" s="134"/>
      <c r="P75" s="134"/>
      <c r="Q75" s="134"/>
    </row>
    <row r="76" spans="1:17" s="12" customFormat="1" ht="78.650000000000006" customHeight="1">
      <c r="A76" s="133"/>
      <c r="B76" s="270" t="str">
        <f>$D$20</f>
        <v>BLACK</v>
      </c>
      <c r="C76" s="270" t="str">
        <f t="shared" ref="C76" si="25">$E$34</f>
        <v>BLACK</v>
      </c>
      <c r="D76" s="271" t="s">
        <v>301</v>
      </c>
      <c r="E76" s="272"/>
      <c r="F76" s="272"/>
      <c r="G76" s="272"/>
      <c r="H76" s="272"/>
      <c r="I76" s="273"/>
      <c r="J76" s="134"/>
      <c r="K76" s="134"/>
      <c r="L76" s="134"/>
      <c r="M76" s="134"/>
      <c r="N76" s="134"/>
      <c r="O76" s="134"/>
    </row>
    <row r="77" spans="1:17" s="12" customFormat="1" ht="78.75" customHeight="1">
      <c r="A77" s="133"/>
      <c r="B77" s="270" t="str">
        <f t="shared" ref="B77" si="26">$D$26</f>
        <v>WHITE</v>
      </c>
      <c r="C77" s="270"/>
      <c r="D77" s="271" t="s">
        <v>302</v>
      </c>
      <c r="E77" s="272"/>
      <c r="F77" s="272"/>
      <c r="G77" s="272"/>
      <c r="H77" s="272"/>
      <c r="I77" s="273"/>
      <c r="J77" s="134"/>
      <c r="K77" s="134"/>
      <c r="L77" s="134"/>
      <c r="M77" s="134"/>
      <c r="N77" s="134"/>
      <c r="O77" s="134"/>
    </row>
    <row r="78" spans="1:17" s="12" customFormat="1" ht="32.5"/>
    <row r="79" spans="1:17" s="12" customFormat="1" ht="32.5">
      <c r="A79" s="133"/>
      <c r="B79" s="274" t="s">
        <v>279</v>
      </c>
      <c r="C79" s="275"/>
      <c r="D79" s="276"/>
      <c r="E79" s="276"/>
      <c r="F79" s="276"/>
      <c r="G79" s="276"/>
      <c r="H79" s="276"/>
      <c r="I79" s="277"/>
      <c r="J79" s="134"/>
      <c r="K79" s="134"/>
      <c r="L79" s="134"/>
    </row>
    <row r="80" spans="1:17" s="12" customFormat="1" ht="40.5" customHeight="1">
      <c r="A80" s="133"/>
      <c r="B80" s="282"/>
      <c r="C80" s="283"/>
      <c r="D80" s="141" t="s">
        <v>61</v>
      </c>
      <c r="E80" s="141" t="s">
        <v>54</v>
      </c>
      <c r="F80" s="141" t="s">
        <v>10</v>
      </c>
      <c r="G80" s="141" t="s">
        <v>51</v>
      </c>
      <c r="H80" s="141" t="s">
        <v>52</v>
      </c>
      <c r="I80" s="141" t="s">
        <v>53</v>
      </c>
      <c r="J80" s="134"/>
    </row>
    <row r="81" spans="1:17" s="12" customFormat="1" ht="203.25" customHeight="1">
      <c r="A81" s="133"/>
      <c r="B81" s="286" t="s">
        <v>289</v>
      </c>
      <c r="C81" s="287"/>
      <c r="D81" s="288" t="s">
        <v>290</v>
      </c>
      <c r="E81" s="289"/>
      <c r="F81" s="289"/>
      <c r="G81" s="289"/>
      <c r="H81" s="289"/>
      <c r="I81" s="290"/>
      <c r="J81" s="134"/>
    </row>
    <row r="82" spans="1:17" s="12" customFormat="1" ht="243" customHeight="1">
      <c r="A82" s="133"/>
      <c r="B82" s="296" t="s">
        <v>303</v>
      </c>
      <c r="C82" s="297"/>
      <c r="D82" s="293" t="s">
        <v>291</v>
      </c>
      <c r="E82" s="294"/>
      <c r="F82" s="294"/>
      <c r="G82" s="294"/>
      <c r="H82" s="294"/>
      <c r="I82" s="295"/>
      <c r="J82" s="134"/>
    </row>
    <row r="83" spans="1:17" s="12" customFormat="1" ht="40.5" hidden="1" customHeight="1">
      <c r="A83" s="133"/>
      <c r="B83" s="282" t="s">
        <v>280</v>
      </c>
      <c r="C83" s="283"/>
      <c r="D83" s="141" t="s">
        <v>61</v>
      </c>
      <c r="E83" s="141" t="s">
        <v>54</v>
      </c>
      <c r="F83" s="141" t="s">
        <v>10</v>
      </c>
      <c r="G83" s="141" t="s">
        <v>51</v>
      </c>
      <c r="H83" s="141" t="s">
        <v>52</v>
      </c>
      <c r="I83" s="141" t="s">
        <v>53</v>
      </c>
      <c r="J83" s="134"/>
    </row>
    <row r="84" spans="1:17" s="12" customFormat="1" ht="167.25" hidden="1" customHeight="1">
      <c r="A84" s="133"/>
      <c r="B84" s="291" t="s">
        <v>282</v>
      </c>
      <c r="C84" s="292"/>
      <c r="D84" s="293" t="s">
        <v>281</v>
      </c>
      <c r="E84" s="294"/>
      <c r="F84" s="294"/>
      <c r="G84" s="294"/>
      <c r="H84" s="294"/>
      <c r="I84" s="295"/>
      <c r="J84" s="134"/>
    </row>
    <row r="85" spans="1:17" s="12" customFormat="1" ht="12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4"/>
      <c r="K85" s="134"/>
      <c r="L85" s="134"/>
      <c r="M85" s="134"/>
      <c r="N85" s="134"/>
      <c r="O85" s="134"/>
      <c r="P85" s="134"/>
      <c r="Q85" s="134"/>
    </row>
    <row r="86" spans="1:17" s="133" customFormat="1" ht="54.65" customHeight="1">
      <c r="A86" s="13">
        <v>2</v>
      </c>
      <c r="B86" s="139" t="s">
        <v>119</v>
      </c>
      <c r="C86" s="284" t="s">
        <v>151</v>
      </c>
      <c r="D86" s="284"/>
      <c r="E86" s="284"/>
      <c r="F86" s="284"/>
      <c r="G86" s="134"/>
      <c r="H86" s="134"/>
      <c r="I86" s="134"/>
      <c r="J86" s="134"/>
      <c r="K86" s="58"/>
      <c r="L86" s="58"/>
      <c r="M86" s="134"/>
      <c r="N86" s="134"/>
      <c r="O86" s="134"/>
      <c r="P86" s="134"/>
      <c r="Q86" s="134"/>
    </row>
    <row r="87" spans="1:17" s="12" customFormat="1" ht="32.5" hidden="1">
      <c r="A87" s="133"/>
      <c r="B87" s="274" t="s">
        <v>46</v>
      </c>
      <c r="C87" s="275"/>
      <c r="D87" s="275"/>
      <c r="E87" s="275"/>
      <c r="F87" s="275"/>
      <c r="G87" s="275"/>
      <c r="H87" s="275"/>
      <c r="I87" s="285"/>
      <c r="J87" s="134"/>
      <c r="K87" s="58"/>
      <c r="L87" s="58"/>
      <c r="M87" s="134"/>
      <c r="N87" s="134"/>
      <c r="O87" s="134"/>
      <c r="P87" s="134"/>
      <c r="Q87" s="134"/>
    </row>
    <row r="88" spans="1:17" s="12" customFormat="1" ht="63" hidden="1" customHeight="1">
      <c r="A88" s="133"/>
      <c r="B88" s="265" t="s">
        <v>39</v>
      </c>
      <c r="C88" s="266"/>
      <c r="D88" s="267" t="s">
        <v>62</v>
      </c>
      <c r="E88" s="268"/>
      <c r="F88" s="268"/>
      <c r="G88" s="268"/>
      <c r="H88" s="268"/>
      <c r="I88" s="269"/>
      <c r="J88" s="134"/>
      <c r="K88" s="134"/>
      <c r="L88" s="134"/>
      <c r="M88" s="134"/>
      <c r="N88" s="134"/>
      <c r="O88" s="134"/>
      <c r="P88" s="134"/>
      <c r="Q88" s="134"/>
    </row>
    <row r="89" spans="1:17" s="12" customFormat="1" ht="72" hidden="1" customHeight="1">
      <c r="A89" s="133"/>
      <c r="B89" s="270" t="str">
        <f>$D$20</f>
        <v>BLACK</v>
      </c>
      <c r="C89" s="270" t="str">
        <f t="shared" ref="C89:C92" si="27">$E$34</f>
        <v>BLACK</v>
      </c>
      <c r="D89" s="271" t="s">
        <v>120</v>
      </c>
      <c r="E89" s="272"/>
      <c r="F89" s="272"/>
      <c r="G89" s="272"/>
      <c r="H89" s="272"/>
      <c r="I89" s="273"/>
      <c r="J89" s="134"/>
      <c r="K89" s="134"/>
      <c r="L89" s="134"/>
      <c r="M89" s="134"/>
      <c r="N89" s="134"/>
      <c r="O89" s="134"/>
    </row>
    <row r="90" spans="1:17" s="12" customFormat="1" ht="54" hidden="1" customHeight="1">
      <c r="A90" s="133"/>
      <c r="B90" s="270" t="str">
        <f t="shared" ref="B90" si="28">$D$26</f>
        <v>WHITE</v>
      </c>
      <c r="C90" s="270"/>
      <c r="D90" s="271" t="s">
        <v>121</v>
      </c>
      <c r="E90" s="272"/>
      <c r="F90" s="272"/>
      <c r="G90" s="272"/>
      <c r="H90" s="272"/>
      <c r="I90" s="273"/>
      <c r="J90" s="134"/>
      <c r="K90" s="134"/>
      <c r="L90" s="134"/>
      <c r="M90" s="134"/>
      <c r="N90" s="134"/>
      <c r="O90" s="134"/>
    </row>
    <row r="91" spans="1:17" s="12" customFormat="1" ht="78.75" hidden="1" customHeight="1">
      <c r="A91" s="133"/>
      <c r="B91" s="270" t="e">
        <f>#REF!</f>
        <v>#REF!</v>
      </c>
      <c r="C91" s="270" t="str">
        <f t="shared" si="27"/>
        <v>BLACK</v>
      </c>
      <c r="D91" s="271" t="s">
        <v>120</v>
      </c>
      <c r="E91" s="272"/>
      <c r="F91" s="272"/>
      <c r="G91" s="272"/>
      <c r="H91" s="272"/>
      <c r="I91" s="273"/>
      <c r="J91" s="134"/>
      <c r="K91" s="134"/>
      <c r="L91" s="134"/>
      <c r="M91" s="134"/>
      <c r="N91" s="134"/>
      <c r="O91" s="134"/>
    </row>
    <row r="92" spans="1:17" s="12" customFormat="1" ht="54" hidden="1" customHeight="1">
      <c r="A92" s="133"/>
      <c r="B92" s="270" t="e">
        <f>#REF!</f>
        <v>#REF!</v>
      </c>
      <c r="C92" s="270" t="str">
        <f t="shared" si="27"/>
        <v>BLACK</v>
      </c>
      <c r="D92" s="271" t="s">
        <v>121</v>
      </c>
      <c r="E92" s="272"/>
      <c r="F92" s="272"/>
      <c r="G92" s="272"/>
      <c r="H92" s="272"/>
      <c r="I92" s="273"/>
      <c r="J92" s="134"/>
      <c r="K92" s="134"/>
      <c r="L92" s="134"/>
      <c r="M92" s="134"/>
      <c r="N92" s="134"/>
      <c r="O92" s="134"/>
    </row>
    <row r="93" spans="1:17" s="12" customFormat="1" ht="54" hidden="1" customHeight="1">
      <c r="A93" s="133"/>
      <c r="B93" s="142"/>
      <c r="C93" s="143"/>
      <c r="D93" s="144"/>
      <c r="E93" s="145"/>
      <c r="F93" s="145"/>
      <c r="G93" s="145"/>
      <c r="H93" s="145"/>
      <c r="I93" s="146"/>
      <c r="J93" s="134"/>
      <c r="K93" s="134"/>
      <c r="L93" s="134"/>
      <c r="M93" s="134"/>
      <c r="N93" s="134"/>
      <c r="O93" s="134"/>
    </row>
    <row r="94" spans="1:17" s="12" customFormat="1" ht="32.5" hidden="1">
      <c r="A94" s="133"/>
      <c r="B94" s="274" t="s">
        <v>63</v>
      </c>
      <c r="C94" s="275"/>
      <c r="D94" s="276"/>
      <c r="E94" s="276"/>
      <c r="F94" s="276"/>
      <c r="G94" s="276"/>
      <c r="H94" s="276"/>
      <c r="I94" s="277"/>
      <c r="J94" s="134"/>
      <c r="K94" s="134"/>
      <c r="L94" s="134"/>
    </row>
    <row r="95" spans="1:17" s="12" customFormat="1" ht="56.25" hidden="1" customHeight="1">
      <c r="A95" s="133"/>
      <c r="B95" s="278"/>
      <c r="C95" s="279"/>
      <c r="D95" s="141" t="s">
        <v>61</v>
      </c>
      <c r="E95" s="141" t="s">
        <v>54</v>
      </c>
      <c r="F95" s="141" t="s">
        <v>10</v>
      </c>
      <c r="G95" s="141" t="s">
        <v>51</v>
      </c>
      <c r="H95" s="141" t="s">
        <v>52</v>
      </c>
      <c r="I95" s="141" t="s">
        <v>53</v>
      </c>
      <c r="J95" s="134"/>
    </row>
    <row r="96" spans="1:17" s="12" customFormat="1" ht="151.5" hidden="1" customHeight="1">
      <c r="A96" s="133"/>
      <c r="B96" s="264" t="s">
        <v>122</v>
      </c>
      <c r="C96" s="264"/>
      <c r="D96" s="147"/>
      <c r="E96" s="148"/>
      <c r="F96" s="148"/>
      <c r="G96" s="148"/>
      <c r="H96" s="148"/>
      <c r="I96" s="148"/>
      <c r="J96" s="134"/>
    </row>
    <row r="97" spans="1:17" s="12" customFormat="1" ht="32.5">
      <c r="A97" s="133"/>
      <c r="B97" s="133"/>
      <c r="C97" s="133"/>
      <c r="D97" s="133"/>
      <c r="E97" s="133"/>
      <c r="F97" s="133"/>
      <c r="G97" s="133"/>
      <c r="H97" s="133"/>
      <c r="I97" s="133"/>
      <c r="J97" s="134"/>
      <c r="K97" s="134"/>
      <c r="L97" s="134"/>
      <c r="M97" s="134"/>
      <c r="N97" s="134"/>
      <c r="O97" s="134"/>
      <c r="P97" s="134"/>
      <c r="Q97" s="134"/>
    </row>
    <row r="98" spans="1:17" s="133" customFormat="1" ht="48.65" customHeight="1">
      <c r="A98" s="13">
        <v>3</v>
      </c>
      <c r="B98" s="139" t="s">
        <v>123</v>
      </c>
      <c r="C98" s="15" t="s">
        <v>153</v>
      </c>
      <c r="D98" s="15"/>
      <c r="E98" s="15"/>
      <c r="F98" s="15"/>
      <c r="G98" s="134"/>
      <c r="H98" s="134"/>
      <c r="I98" s="134"/>
      <c r="J98" s="134"/>
      <c r="K98" s="58"/>
      <c r="L98" s="58"/>
      <c r="M98" s="134"/>
      <c r="N98" s="134"/>
      <c r="O98" s="134"/>
      <c r="P98" s="134"/>
      <c r="Q98" s="134"/>
    </row>
    <row r="99" spans="1:17" s="12" customFormat="1" ht="36.65" hidden="1" customHeight="1">
      <c r="A99" s="133"/>
      <c r="B99" s="265" t="s">
        <v>39</v>
      </c>
      <c r="C99" s="266"/>
      <c r="D99" s="267" t="s">
        <v>62</v>
      </c>
      <c r="E99" s="268"/>
      <c r="F99" s="268"/>
      <c r="G99" s="268"/>
      <c r="H99" s="268"/>
      <c r="I99" s="269"/>
      <c r="J99" s="134"/>
      <c r="K99" s="134"/>
      <c r="L99" s="134"/>
      <c r="M99" s="134"/>
      <c r="N99" s="134"/>
      <c r="O99" s="134"/>
      <c r="P99" s="134"/>
      <c r="Q99" s="134"/>
    </row>
    <row r="100" spans="1:17" s="12" customFormat="1" ht="77.150000000000006" hidden="1" customHeight="1">
      <c r="A100" s="133"/>
      <c r="B100" s="270" t="str">
        <f>$D$20</f>
        <v>BLACK</v>
      </c>
      <c r="C100" s="270" t="str">
        <f t="shared" ref="C100:C103" si="29">$E$34</f>
        <v>BLACK</v>
      </c>
      <c r="D100" s="271" t="s">
        <v>120</v>
      </c>
      <c r="E100" s="272"/>
      <c r="F100" s="272"/>
      <c r="G100" s="272"/>
      <c r="H100" s="272"/>
      <c r="I100" s="273"/>
      <c r="J100" s="134"/>
      <c r="K100" s="134"/>
      <c r="L100" s="134"/>
      <c r="M100" s="134"/>
      <c r="N100" s="134"/>
      <c r="O100" s="134"/>
    </row>
    <row r="101" spans="1:17" s="12" customFormat="1" ht="77.150000000000006" hidden="1" customHeight="1">
      <c r="A101" s="133"/>
      <c r="B101" s="270" t="str">
        <f t="shared" ref="B101" si="30">$D$26</f>
        <v>WHITE</v>
      </c>
      <c r="C101" s="270"/>
      <c r="D101" s="271" t="s">
        <v>121</v>
      </c>
      <c r="E101" s="272"/>
      <c r="F101" s="272"/>
      <c r="G101" s="272"/>
      <c r="H101" s="272"/>
      <c r="I101" s="273"/>
      <c r="J101" s="134"/>
      <c r="K101" s="134"/>
      <c r="L101" s="134"/>
      <c r="M101" s="134"/>
      <c r="N101" s="134"/>
      <c r="O101" s="134"/>
    </row>
    <row r="102" spans="1:17" s="12" customFormat="1" ht="77.150000000000006" hidden="1" customHeight="1">
      <c r="A102" s="133"/>
      <c r="B102" s="270" t="e">
        <f>#REF!</f>
        <v>#REF!</v>
      </c>
      <c r="C102" s="270" t="str">
        <f t="shared" si="29"/>
        <v>BLACK</v>
      </c>
      <c r="D102" s="271" t="s">
        <v>120</v>
      </c>
      <c r="E102" s="272"/>
      <c r="F102" s="272"/>
      <c r="G102" s="272"/>
      <c r="H102" s="272"/>
      <c r="I102" s="273"/>
      <c r="J102" s="134"/>
      <c r="K102" s="134"/>
      <c r="L102" s="134"/>
      <c r="M102" s="134"/>
      <c r="N102" s="134"/>
      <c r="O102" s="134"/>
    </row>
    <row r="103" spans="1:17" s="12" customFormat="1" ht="77.150000000000006" hidden="1" customHeight="1">
      <c r="A103" s="133"/>
      <c r="B103" s="270" t="e">
        <f>#REF!</f>
        <v>#REF!</v>
      </c>
      <c r="C103" s="270" t="str">
        <f t="shared" si="29"/>
        <v>BLACK</v>
      </c>
      <c r="D103" s="271" t="s">
        <v>121</v>
      </c>
      <c r="E103" s="272"/>
      <c r="F103" s="272"/>
      <c r="G103" s="272"/>
      <c r="H103" s="272"/>
      <c r="I103" s="273"/>
      <c r="J103" s="134"/>
      <c r="K103" s="134"/>
      <c r="L103" s="134"/>
      <c r="M103" s="134"/>
      <c r="N103" s="134"/>
      <c r="O103" s="134"/>
    </row>
    <row r="104" spans="1:17" s="12" customFormat="1" ht="32.5">
      <c r="A104" s="133"/>
      <c r="B104" s="133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</row>
    <row r="105" spans="1:17" s="12" customFormat="1" ht="29.25" customHeight="1">
      <c r="B105" s="281" t="s">
        <v>124</v>
      </c>
      <c r="C105" s="281"/>
      <c r="D105" s="281"/>
      <c r="E105" s="281"/>
      <c r="G105" s="134"/>
      <c r="N105" s="114"/>
      <c r="O105" s="138"/>
      <c r="P105" s="138"/>
      <c r="Q105" s="114"/>
    </row>
    <row r="106" spans="1:17" s="12" customFormat="1" ht="35.25" customHeight="1">
      <c r="A106" s="133">
        <v>1</v>
      </c>
      <c r="B106" s="149" t="s">
        <v>125</v>
      </c>
      <c r="C106" s="133"/>
      <c r="D106" s="133"/>
      <c r="G106" s="134"/>
      <c r="N106" s="114"/>
      <c r="O106" s="138"/>
      <c r="P106" s="138"/>
      <c r="Q106" s="114"/>
    </row>
    <row r="107" spans="1:17" s="12" customFormat="1" ht="35.25" customHeight="1">
      <c r="A107" s="133">
        <v>2</v>
      </c>
      <c r="B107" s="149" t="s">
        <v>59</v>
      </c>
      <c r="C107" s="133"/>
      <c r="D107" s="133"/>
      <c r="G107" s="134"/>
      <c r="N107" s="114"/>
      <c r="O107" s="138"/>
      <c r="P107" s="138"/>
      <c r="Q107" s="114"/>
    </row>
    <row r="108" spans="1:17" s="12" customFormat="1" ht="35.25" customHeight="1">
      <c r="A108" s="133">
        <v>3</v>
      </c>
      <c r="B108" s="149" t="s">
        <v>60</v>
      </c>
      <c r="C108" s="133"/>
      <c r="D108" s="133"/>
      <c r="G108" s="134"/>
      <c r="N108" s="114"/>
      <c r="O108" s="138"/>
      <c r="P108" s="138"/>
      <c r="Q108" s="114"/>
    </row>
    <row r="109" spans="1:17" s="15" customFormat="1" ht="32.5">
      <c r="A109" s="13"/>
      <c r="B109" s="150" t="s">
        <v>55</v>
      </c>
      <c r="C109" s="151" t="s">
        <v>54</v>
      </c>
      <c r="D109" s="151" t="s">
        <v>10</v>
      </c>
      <c r="E109" s="151" t="s">
        <v>51</v>
      </c>
      <c r="F109" s="151" t="s">
        <v>52</v>
      </c>
      <c r="G109" s="151" t="s">
        <v>53</v>
      </c>
      <c r="H109" s="151" t="s">
        <v>11</v>
      </c>
      <c r="M109" s="24"/>
      <c r="N109" s="25"/>
      <c r="O109" s="25"/>
      <c r="P109" s="24"/>
    </row>
    <row r="110" spans="1:17" s="15" customFormat="1" ht="50.15" customHeight="1">
      <c r="A110" s="13"/>
      <c r="B110" s="150" t="s">
        <v>56</v>
      </c>
      <c r="C110" s="130">
        <f>G29</f>
        <v>94</v>
      </c>
      <c r="D110" s="130">
        <f t="shared" ref="D110:G110" si="31">H29</f>
        <v>144</v>
      </c>
      <c r="E110" s="130">
        <f t="shared" si="31"/>
        <v>204</v>
      </c>
      <c r="F110" s="130">
        <f t="shared" si="31"/>
        <v>126</v>
      </c>
      <c r="G110" s="130">
        <f t="shared" si="31"/>
        <v>66</v>
      </c>
      <c r="H110" s="130">
        <f>SUM(C110:G110)</f>
        <v>634</v>
      </c>
      <c r="M110" s="24"/>
      <c r="N110" s="25"/>
      <c r="O110" s="25"/>
      <c r="P110" s="24"/>
    </row>
    <row r="111" spans="1:17" ht="205.5" customHeight="1">
      <c r="A111" s="280" t="s">
        <v>79</v>
      </c>
      <c r="B111" s="280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</row>
    <row r="112" spans="1:17" s="152" customFormat="1" ht="198.75" customHeight="1">
      <c r="A112" s="262"/>
      <c r="B112" s="263"/>
      <c r="C112" s="263"/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</row>
    <row r="113" spans="7:7" s="152" customFormat="1" ht="133" customHeight="1">
      <c r="G113" s="153"/>
    </row>
    <row r="114" spans="7:7" s="152" customFormat="1" ht="32.5">
      <c r="G114" s="153"/>
    </row>
    <row r="115" spans="7:7" s="152" customFormat="1" ht="32.5">
      <c r="G115" s="153"/>
    </row>
    <row r="116" spans="7:7" s="152" customFormat="1" ht="32.5">
      <c r="G116" s="153"/>
    </row>
    <row r="117" spans="7:7" s="152" customFormat="1" ht="32.5">
      <c r="G117" s="153"/>
    </row>
    <row r="118" spans="7:7" s="152" customFormat="1" ht="32.5">
      <c r="G118" s="153"/>
    </row>
    <row r="119" spans="7:7" s="152" customFormat="1" ht="32.5">
      <c r="G119" s="153"/>
    </row>
    <row r="120" spans="7:7" s="152" customFormat="1" ht="32.5">
      <c r="G120" s="153"/>
    </row>
    <row r="121" spans="7:7" s="152" customFormat="1" ht="32.5">
      <c r="G121" s="153"/>
    </row>
    <row r="122" spans="7:7" s="152" customFormat="1" ht="32.5">
      <c r="G122" s="153"/>
    </row>
    <row r="123" spans="7:7" s="152" customFormat="1" ht="32.5">
      <c r="G123" s="153"/>
    </row>
    <row r="124" spans="7:7" s="152" customFormat="1" ht="32.5">
      <c r="G124" s="153"/>
    </row>
    <row r="125" spans="7:7" s="152" customFormat="1" ht="32.5">
      <c r="G125" s="153"/>
    </row>
    <row r="126" spans="7:7" s="152" customFormat="1" ht="32.5">
      <c r="G126" s="153"/>
    </row>
    <row r="127" spans="7:7" s="152" customFormat="1" ht="32.5">
      <c r="G127" s="153"/>
    </row>
    <row r="128" spans="7:7" s="152" customFormat="1" ht="32.5">
      <c r="G128" s="153"/>
    </row>
    <row r="129" spans="7:7" s="152" customFormat="1" ht="32.5">
      <c r="G129" s="153"/>
    </row>
    <row r="130" spans="7:7" s="152" customFormat="1" ht="32.5">
      <c r="G130" s="153"/>
    </row>
    <row r="131" spans="7:7" s="152" customFormat="1" ht="32.5">
      <c r="G131" s="153"/>
    </row>
    <row r="132" spans="7:7" s="152" customFormat="1" ht="32.5">
      <c r="G132" s="153"/>
    </row>
    <row r="133" spans="7:7" s="152" customFormat="1" ht="32.5">
      <c r="G133" s="153"/>
    </row>
    <row r="134" spans="7:7" s="152" customFormat="1" ht="32.5">
      <c r="G134" s="153"/>
    </row>
  </sheetData>
  <mergeCells count="174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A36:Q36"/>
    <mergeCell ref="B37:C37"/>
    <mergeCell ref="N37:Q37"/>
    <mergeCell ref="B38:C38"/>
    <mergeCell ref="N38:Q38"/>
    <mergeCell ref="B13:F13"/>
    <mergeCell ref="D24:E24"/>
    <mergeCell ref="D25:E25"/>
    <mergeCell ref="D26:E26"/>
    <mergeCell ref="B34:C34"/>
    <mergeCell ref="N34:Q34"/>
    <mergeCell ref="B35:C35"/>
    <mergeCell ref="N35:Q35"/>
    <mergeCell ref="D30:Q31"/>
    <mergeCell ref="A32:C32"/>
    <mergeCell ref="N32:Q32"/>
    <mergeCell ref="A33:Q33"/>
    <mergeCell ref="B42:E42"/>
    <mergeCell ref="H42:I42"/>
    <mergeCell ref="P42:Q42"/>
    <mergeCell ref="A40:E40"/>
    <mergeCell ref="H40:I40"/>
    <mergeCell ref="P40:Q40"/>
    <mergeCell ref="B41:E41"/>
    <mergeCell ref="H41:I41"/>
    <mergeCell ref="P41:Q41"/>
    <mergeCell ref="H46:I46"/>
    <mergeCell ref="P45:Q46"/>
    <mergeCell ref="B45:E45"/>
    <mergeCell ref="F45:F46"/>
    <mergeCell ref="G45:G46"/>
    <mergeCell ref="H45:I45"/>
    <mergeCell ref="B46:E46"/>
    <mergeCell ref="B43:E43"/>
    <mergeCell ref="F43:F44"/>
    <mergeCell ref="G43:G44"/>
    <mergeCell ref="H43:I43"/>
    <mergeCell ref="B44:E44"/>
    <mergeCell ref="H44:I44"/>
    <mergeCell ref="P43:Q44"/>
    <mergeCell ref="H56:I56"/>
    <mergeCell ref="H50:I50"/>
    <mergeCell ref="P55:Q56"/>
    <mergeCell ref="B49:E49"/>
    <mergeCell ref="F49:F50"/>
    <mergeCell ref="G49:G50"/>
    <mergeCell ref="H49:I49"/>
    <mergeCell ref="B50:E50"/>
    <mergeCell ref="B47:E47"/>
    <mergeCell ref="F47:F48"/>
    <mergeCell ref="G47:G48"/>
    <mergeCell ref="H47:I47"/>
    <mergeCell ref="B48:E48"/>
    <mergeCell ref="H48:I48"/>
    <mergeCell ref="B51:E51"/>
    <mergeCell ref="H51:I51"/>
    <mergeCell ref="P51:Q51"/>
    <mergeCell ref="B52:E52"/>
    <mergeCell ref="H52:I52"/>
    <mergeCell ref="P52:Q52"/>
    <mergeCell ref="B77:C77"/>
    <mergeCell ref="D77:I77"/>
    <mergeCell ref="J72:N72"/>
    <mergeCell ref="B74:I74"/>
    <mergeCell ref="B75:C75"/>
    <mergeCell ref="D75:I75"/>
    <mergeCell ref="B76:C76"/>
    <mergeCell ref="D76:I76"/>
    <mergeCell ref="H66:I66"/>
    <mergeCell ref="B69:E69"/>
    <mergeCell ref="F69:F70"/>
    <mergeCell ref="H69:I69"/>
    <mergeCell ref="D89:I89"/>
    <mergeCell ref="B90:C90"/>
    <mergeCell ref="D90:I90"/>
    <mergeCell ref="B79:I79"/>
    <mergeCell ref="B80:C80"/>
    <mergeCell ref="C86:F86"/>
    <mergeCell ref="B87:I87"/>
    <mergeCell ref="B88:C88"/>
    <mergeCell ref="D88:I88"/>
    <mergeCell ref="B89:C89"/>
    <mergeCell ref="B81:C81"/>
    <mergeCell ref="D81:I81"/>
    <mergeCell ref="B84:C84"/>
    <mergeCell ref="D84:I84"/>
    <mergeCell ref="B82:C82"/>
    <mergeCell ref="D82:I82"/>
    <mergeCell ref="B83:C83"/>
    <mergeCell ref="A112:Q112"/>
    <mergeCell ref="B96:C96"/>
    <mergeCell ref="B99:C99"/>
    <mergeCell ref="D99:I99"/>
    <mergeCell ref="B100:C100"/>
    <mergeCell ref="D100:I100"/>
    <mergeCell ref="B101:C101"/>
    <mergeCell ref="D101:I101"/>
    <mergeCell ref="B91:C91"/>
    <mergeCell ref="D91:I91"/>
    <mergeCell ref="B92:C92"/>
    <mergeCell ref="D92:I92"/>
    <mergeCell ref="B94:I94"/>
    <mergeCell ref="B95:C95"/>
    <mergeCell ref="A111:P111"/>
    <mergeCell ref="B102:C102"/>
    <mergeCell ref="D102:I102"/>
    <mergeCell ref="B103:C103"/>
    <mergeCell ref="D103:I103"/>
    <mergeCell ref="B105:E105"/>
    <mergeCell ref="P57:Q58"/>
    <mergeCell ref="F59:F60"/>
    <mergeCell ref="P59:Q60"/>
    <mergeCell ref="G59:G60"/>
    <mergeCell ref="P47:Q48"/>
    <mergeCell ref="P49:Q50"/>
    <mergeCell ref="B59:E59"/>
    <mergeCell ref="H59:I59"/>
    <mergeCell ref="B60:E60"/>
    <mergeCell ref="H60:I60"/>
    <mergeCell ref="H58:I58"/>
    <mergeCell ref="B57:E57"/>
    <mergeCell ref="F57:F58"/>
    <mergeCell ref="G57:G58"/>
    <mergeCell ref="H57:I57"/>
    <mergeCell ref="B58:E58"/>
    <mergeCell ref="A54:E54"/>
    <mergeCell ref="H54:I54"/>
    <mergeCell ref="P54:Q54"/>
    <mergeCell ref="B55:E55"/>
    <mergeCell ref="F55:F56"/>
    <mergeCell ref="G55:G56"/>
    <mergeCell ref="H55:I55"/>
    <mergeCell ref="B56:E56"/>
    <mergeCell ref="B61:E61"/>
    <mergeCell ref="F61:F62"/>
    <mergeCell ref="G61:G62"/>
    <mergeCell ref="H61:I61"/>
    <mergeCell ref="P61:Q62"/>
    <mergeCell ref="B62:E62"/>
    <mergeCell ref="H62:I62"/>
    <mergeCell ref="F65:F66"/>
    <mergeCell ref="B65:E65"/>
    <mergeCell ref="H65:I65"/>
    <mergeCell ref="P65:Q65"/>
    <mergeCell ref="B66:E66"/>
    <mergeCell ref="P66:Q66"/>
    <mergeCell ref="F63:F64"/>
    <mergeCell ref="B63:E63"/>
    <mergeCell ref="H63:I63"/>
    <mergeCell ref="P63:Q63"/>
    <mergeCell ref="B64:E64"/>
    <mergeCell ref="H64:I64"/>
    <mergeCell ref="P64:Q64"/>
    <mergeCell ref="P69:Q69"/>
    <mergeCell ref="B70:E70"/>
    <mergeCell ref="H70:I70"/>
    <mergeCell ref="P70:Q70"/>
    <mergeCell ref="B67:E67"/>
    <mergeCell ref="F67:F68"/>
    <mergeCell ref="H67:I67"/>
    <mergeCell ref="P67:Q67"/>
    <mergeCell ref="B68:E68"/>
    <mergeCell ref="H68:I68"/>
    <mergeCell ref="P68:Q68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8" max="16" man="1"/>
    <brk id="70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K45"/>
  <sheetViews>
    <sheetView tabSelected="1" view="pageBreakPreview" topLeftCell="A39" zoomScale="25" zoomScaleNormal="40" zoomScaleSheetLayoutView="25" zoomScalePageLayoutView="25" workbookViewId="0">
      <selection activeCell="N106" sqref="N106"/>
    </sheetView>
  </sheetViews>
  <sheetFormatPr defaultColWidth="9.1796875" defaultRowHeight="24"/>
  <cols>
    <col min="1" max="1" width="64.453125" style="168" customWidth="1"/>
    <col min="2" max="3" width="131.1796875" style="30" customWidth="1"/>
    <col min="4" max="4" width="80.81640625" style="30" hidden="1" customWidth="1"/>
    <col min="5" max="5" width="108.81640625" style="30" customWidth="1"/>
    <col min="6" max="16384" width="9.1796875" style="30"/>
  </cols>
  <sheetData>
    <row r="1" spans="1:11" s="28" customFormat="1" ht="134.25" customHeight="1">
      <c r="A1" s="154"/>
      <c r="B1" s="155"/>
      <c r="C1" s="155"/>
      <c r="D1" s="155"/>
    </row>
    <row r="2" spans="1:11" s="28" customFormat="1" ht="37.5" customHeight="1">
      <c r="A2" s="155" t="str">
        <f>'1. CUTTING DOCKET'!B6</f>
        <v xml:space="preserve">JOB NUMBER:  </v>
      </c>
      <c r="B2" s="155" t="str">
        <f>'1. CUTTING DOCKET'!D6</f>
        <v xml:space="preserve">H06  SS24  G2521 </v>
      </c>
      <c r="C2" s="155"/>
      <c r="D2" s="155"/>
    </row>
    <row r="3" spans="1:11" s="28" customFormat="1" ht="37.5" customHeight="1">
      <c r="A3" s="53" t="str">
        <f>'1. CUTTING DOCKET'!B7</f>
        <v xml:space="preserve">STYLE NUMBER: </v>
      </c>
      <c r="B3" s="53" t="str">
        <f>'1. CUTTING DOCKET'!D7</f>
        <v>H06-ST123M</v>
      </c>
      <c r="C3" s="53"/>
      <c r="D3" s="53"/>
    </row>
    <row r="4" spans="1:11" s="28" customFormat="1" ht="37.5" customHeight="1">
      <c r="A4" s="53" t="str">
        <f>'1. CUTTING DOCKET'!B8</f>
        <v xml:space="preserve">STYLE NAME : </v>
      </c>
      <c r="B4" s="53" t="str">
        <f>'1. CUTTING DOCKET'!D8</f>
        <v>Banff Tourist Tee Men's</v>
      </c>
      <c r="C4" s="53"/>
      <c r="D4" s="53"/>
    </row>
    <row r="5" spans="1:11" s="28" customFormat="1" ht="76" customHeight="1">
      <c r="A5" s="156"/>
      <c r="B5" s="157" t="str">
        <f>'1. CUTTING DOCKET'!$D$20</f>
        <v>BLACK</v>
      </c>
      <c r="C5" s="157" t="str">
        <f>'1. CUTTING DOCKET'!$D$26</f>
        <v>WHITE</v>
      </c>
      <c r="D5" s="157" t="e">
        <f>'1. CUTTING DOCKET'!#REF!</f>
        <v>#REF!</v>
      </c>
      <c r="G5" s="28" t="s">
        <v>283</v>
      </c>
    </row>
    <row r="6" spans="1:11" s="29" customFormat="1" ht="69.75" customHeight="1">
      <c r="A6" s="158" t="s">
        <v>33</v>
      </c>
      <c r="B6" s="158" t="str">
        <f>'1. CUTTING DOCKET'!$E$34</f>
        <v>BLACK</v>
      </c>
      <c r="C6" s="158" t="str">
        <f>'1. CUTTING DOCKET'!$E$37</f>
        <v>WHITE</v>
      </c>
      <c r="D6" s="158" t="e">
        <f>'1. CUTTING DOCKET'!#REF!</f>
        <v>#REF!</v>
      </c>
    </row>
    <row r="7" spans="1:11" s="29" customFormat="1" ht="75" customHeight="1">
      <c r="A7" s="159" t="s">
        <v>34</v>
      </c>
      <c r="B7" s="353" t="str">
        <f>'1. CUTTING DOCKET'!M11</f>
        <v>SINGLE JERSEY 190GSM 100% COTTON</v>
      </c>
      <c r="C7" s="353"/>
      <c r="D7" s="353"/>
    </row>
    <row r="8" spans="1:11" s="29" customFormat="1" ht="409.6" customHeight="1">
      <c r="A8" s="160" t="str">
        <f>'1. CUTTING DOCKET'!D34</f>
        <v>VẢI CHÍNH</v>
      </c>
      <c r="B8" s="161"/>
      <c r="C8" s="161"/>
      <c r="D8" s="161"/>
      <c r="K8" s="162"/>
    </row>
    <row r="9" spans="1:11" s="29" customFormat="1" ht="124.5" customHeight="1">
      <c r="A9" s="158" t="s">
        <v>165</v>
      </c>
      <c r="B9" s="158" t="str">
        <f>'1. CUTTING DOCKET'!$E$35</f>
        <v>BLACK</v>
      </c>
      <c r="C9" s="158" t="str">
        <f>'1. CUTTING DOCKET'!$E$38</f>
        <v>WHITE</v>
      </c>
      <c r="D9" s="158" t="e">
        <f>'1. CUTTING DOCKET'!#REF!</f>
        <v>#REF!</v>
      </c>
    </row>
    <row r="10" spans="1:11" s="29" customFormat="1" ht="409.5" customHeight="1">
      <c r="A10" s="160" t="str">
        <f>'1. CUTTING DOCKET'!$D$35</f>
        <v xml:space="preserve">BO CỔ  </v>
      </c>
      <c r="B10" s="163"/>
      <c r="C10" s="163"/>
      <c r="D10" s="163"/>
      <c r="K10" s="162"/>
    </row>
    <row r="11" spans="1:11" s="29" customFormat="1" ht="135" hidden="1" customHeight="1">
      <c r="A11" s="158" t="e">
        <f>'1. CUTTING DOCKET'!#REF!</f>
        <v>#REF!</v>
      </c>
      <c r="B11" s="353" t="e">
        <f>'1. CUTTING DOCKET'!#REF!</f>
        <v>#REF!</v>
      </c>
      <c r="C11" s="353"/>
      <c r="D11" s="158" t="e">
        <f>'1. CUTTING DOCKET'!#REF!</f>
        <v>#REF!</v>
      </c>
    </row>
    <row r="12" spans="1:11" s="29" customFormat="1" ht="409.6" hidden="1" customHeight="1">
      <c r="A12" s="160" t="e">
        <f>'1. CUTTING DOCKET'!#REF!</f>
        <v>#REF!</v>
      </c>
      <c r="B12" s="354"/>
      <c r="C12" s="354"/>
      <c r="D12" s="161"/>
      <c r="K12" s="162"/>
    </row>
    <row r="13" spans="1:11" s="29" customFormat="1" ht="74.25" customHeight="1">
      <c r="A13" s="158" t="s">
        <v>126</v>
      </c>
      <c r="B13" s="164" t="str">
        <f>'1. CUTTING DOCKET'!$F$41</f>
        <v>BLACK</v>
      </c>
      <c r="C13" s="164" t="str">
        <f>'1. CUTTING DOCKET'!$F$42</f>
        <v>WHITE</v>
      </c>
      <c r="D13" s="164" t="e">
        <f>'1. CUTTING DOCKET'!#REF!</f>
        <v>#REF!</v>
      </c>
    </row>
    <row r="14" spans="1:11" s="29" customFormat="1" ht="115.5" customHeight="1">
      <c r="A14" s="160" t="s">
        <v>38</v>
      </c>
      <c r="B14" s="165">
        <f>'1. CUTTING DOCKET'!$G$41</f>
        <v>1500</v>
      </c>
      <c r="C14" s="165" t="str">
        <f>'1. CUTTING DOCKET'!$G$42</f>
        <v>WH1234</v>
      </c>
      <c r="D14" s="165" t="e">
        <f>'1. CUTTING DOCKET'!#REF!</f>
        <v>#REF!</v>
      </c>
    </row>
    <row r="15" spans="1:11" s="29" customFormat="1" ht="285" customHeight="1">
      <c r="A15" s="158" t="str">
        <f>'1. CUTTING DOCKET'!B43</f>
        <v>NHÃN DỆT BẰNG VẢI 38MM*71MM 
(NHÃN CHÍNH-PHÂN THEO TỪNG SIZE)
CODE: HSC-ML-0047(MENS)</v>
      </c>
      <c r="B15" s="345" t="str">
        <f>'1. CUTTING DOCKET'!F43</f>
        <v>NỀN TRẮNG CHỮ ĐEN</v>
      </c>
      <c r="C15" s="345"/>
      <c r="D15" s="345"/>
    </row>
    <row r="16" spans="1:11" s="29" customFormat="1" ht="409.6" customHeight="1">
      <c r="A16" s="166" t="s">
        <v>146</v>
      </c>
      <c r="B16" s="355"/>
      <c r="C16" s="355"/>
      <c r="D16" s="355"/>
    </row>
    <row r="17" spans="1:4" s="29" customFormat="1" ht="247.5" customHeight="1">
      <c r="A17" s="158" t="str">
        <f>'1. CUTTING DOCKET'!B45</f>
        <v>NHÃN THÀNH PHẦN MAIN 100% COTTON 
KÍCH THƯỚC: 82.2 *20 MM
CODE: CC-041</v>
      </c>
      <c r="B17" s="345" t="str">
        <f>'1. CUTTING DOCKET'!F45</f>
        <v>NỀN TRẮNG CHỮ ĐEN</v>
      </c>
      <c r="C17" s="345"/>
      <c r="D17" s="345"/>
    </row>
    <row r="18" spans="1:4" s="29" customFormat="1" ht="346.5" customHeight="1">
      <c r="A18" s="337" t="s">
        <v>170</v>
      </c>
      <c r="B18" s="347"/>
      <c r="C18" s="348"/>
      <c r="D18" s="349"/>
    </row>
    <row r="19" spans="1:4" s="29" customFormat="1" ht="346.5" customHeight="1">
      <c r="A19" s="338"/>
      <c r="B19" s="350"/>
      <c r="C19" s="351"/>
      <c r="D19" s="352"/>
    </row>
    <row r="20" spans="1:4" s="29" customFormat="1" ht="83">
      <c r="A20" s="158" t="str">
        <f>'1. CUTTING DOCKET'!B47</f>
        <v>NHÃN HSCO SATIN
CODE: HSC-ML-0002</v>
      </c>
      <c r="B20" s="339" t="str">
        <f>'1. CUTTING DOCKET'!F49</f>
        <v>NỀN TRẮNG CHỮ ĐEN</v>
      </c>
      <c r="C20" s="340"/>
      <c r="D20" s="342"/>
    </row>
    <row r="21" spans="1:4" s="29" customFormat="1" ht="409.6" customHeight="1">
      <c r="A21" s="166" t="s">
        <v>72</v>
      </c>
      <c r="B21" s="346"/>
      <c r="C21" s="346"/>
      <c r="D21" s="346"/>
    </row>
    <row r="22" spans="1:4" s="29" customFormat="1" ht="158.25" customHeight="1">
      <c r="A22" s="158" t="str">
        <f>'1. CUTTING DOCKET'!B49</f>
        <v>NHÃN SỐ TRACKING 25*25 mm
CODE: 240724S4</v>
      </c>
      <c r="B22" s="339" t="str">
        <f>'1. CUTTING DOCKET'!F47</f>
        <v>NỀN TRẮNG CHỮ ĐEN</v>
      </c>
      <c r="C22" s="340"/>
      <c r="D22" s="342"/>
    </row>
    <row r="23" spans="1:4" s="29" customFormat="1" ht="254.25" customHeight="1">
      <c r="A23" s="166" t="s">
        <v>73</v>
      </c>
      <c r="B23" s="343"/>
      <c r="C23" s="343"/>
      <c r="D23" s="167"/>
    </row>
    <row r="24" spans="1:4" s="29" customFormat="1" ht="158.25" customHeight="1">
      <c r="A24" s="158" t="str">
        <f>'1. CUTTING DOCKET'!B51</f>
        <v>NHÃN TRANG TRÍ 32*40mm
HSA-10026</v>
      </c>
      <c r="B24" s="339" t="str">
        <f>'1. CUTTING DOCKET'!F49</f>
        <v>NỀN TRẮNG CHỮ ĐEN</v>
      </c>
      <c r="C24" s="340"/>
      <c r="D24" s="342"/>
    </row>
    <row r="25" spans="1:4" s="29" customFormat="1" ht="362.25" customHeight="1">
      <c r="A25" s="166" t="s">
        <v>304</v>
      </c>
      <c r="B25" s="343"/>
      <c r="C25" s="343"/>
      <c r="D25" s="167"/>
    </row>
    <row r="26" spans="1:4" s="29" customFormat="1" ht="220.5" customHeight="1">
      <c r="A26" s="158" t="str">
        <f>'1. CUTTING DOCKET'!B55</f>
        <v>THẺ BÀI BẰNG GIẤY + DÂY TREO + SIZE STICKER</v>
      </c>
      <c r="B26" s="339" t="str">
        <f>'1. CUTTING DOCKET'!F55</f>
        <v>BLACK/WHITE</v>
      </c>
      <c r="C26" s="340"/>
      <c r="D26" s="171"/>
    </row>
    <row r="27" spans="1:4" s="29" customFormat="1" ht="409.5" customHeight="1">
      <c r="A27" s="166" t="s">
        <v>76</v>
      </c>
      <c r="B27" s="341" t="str">
        <f>'1. CUTTING DOCKET'!G55</f>
        <v>HSC-AP-0301: MEN</v>
      </c>
      <c r="C27" s="341"/>
      <c r="D27" s="341"/>
    </row>
    <row r="28" spans="1:4" s="29" customFormat="1" ht="174" customHeight="1">
      <c r="A28" s="158" t="str">
        <f>'1. CUTTING DOCKET'!B57</f>
        <v>GHIM BĂNG GẮN THẺ BÀI 22MM
CODE: HSA-10026</v>
      </c>
      <c r="B28" s="339" t="str">
        <f>'1. CUTTING DOCKET'!F57</f>
        <v>SILVER</v>
      </c>
      <c r="C28" s="340"/>
      <c r="D28" s="342"/>
    </row>
    <row r="29" spans="1:4" s="29" customFormat="1" ht="195" customHeight="1">
      <c r="A29" s="160" t="s">
        <v>86</v>
      </c>
      <c r="B29" s="344"/>
      <c r="C29" s="344"/>
      <c r="D29" s="344"/>
    </row>
    <row r="30" spans="1:4" s="29" customFormat="1" ht="179.25" customHeight="1">
      <c r="A30" s="158" t="str">
        <f>'1. CUTTING DOCKET'!B59</f>
        <v>BAO POLY (NHỎ) HSC-MIS-0347
KÍCH THƯỚC- (33 x 38)cm + 5cm</v>
      </c>
      <c r="B30" s="339" t="str">
        <f>'1. CUTTING DOCKET'!F59</f>
        <v>CLEAR</v>
      </c>
      <c r="C30" s="340"/>
      <c r="D30" s="342"/>
    </row>
    <row r="31" spans="1:4" s="29" customFormat="1" ht="324.75" customHeight="1">
      <c r="A31" s="160" t="s">
        <v>148</v>
      </c>
      <c r="B31" s="344"/>
      <c r="C31" s="344"/>
      <c r="D31" s="344"/>
    </row>
    <row r="32" spans="1:4" s="29" customFormat="1" ht="230.25" customHeight="1">
      <c r="A32" s="158" t="str">
        <f>'1. CUTTING DOCKET'!B61</f>
        <v>UPC STICKER DÁN TRÊN THẺ BÀI+ BAO POLYBAG+ THÙNG CARTON
KÍCH THƯỚC: 34 x 24mm</v>
      </c>
      <c r="B32" s="339" t="str">
        <f>'1. CUTTING DOCKET'!F61</f>
        <v>NỀN TRẮNG CHỮ ĐEN</v>
      </c>
      <c r="C32" s="340"/>
      <c r="D32" s="342"/>
    </row>
    <row r="33" spans="1:8" s="29" customFormat="1" ht="324.75" customHeight="1">
      <c r="A33" s="160" t="s">
        <v>147</v>
      </c>
      <c r="B33" s="344"/>
      <c r="C33" s="344"/>
      <c r="D33" s="344"/>
    </row>
    <row r="34" spans="1:8" s="29" customFormat="1" ht="122.25" customHeight="1">
      <c r="A34" s="158" t="str">
        <f>'1. CUTTING DOCKET'!B63</f>
        <v>GÓI CHỐNG ẨM</v>
      </c>
      <c r="B34" s="339" t="str">
        <f>'1. CUTTING DOCKET'!F63</f>
        <v>CLEAR</v>
      </c>
      <c r="C34" s="340"/>
      <c r="D34" s="342"/>
    </row>
    <row r="35" spans="1:8" s="29" customFormat="1" ht="237.75" customHeight="1">
      <c r="A35" s="160" t="s">
        <v>86</v>
      </c>
      <c r="B35" s="344"/>
      <c r="C35" s="344"/>
      <c r="D35" s="344"/>
    </row>
    <row r="36" spans="1:8" s="29" customFormat="1" ht="155.25" customHeight="1">
      <c r="A36" s="158" t="str">
        <f>'1. CUTTING DOCKET'!B65</f>
        <v>GIẤY CHỐNG ẨM A3</v>
      </c>
      <c r="B36" s="339" t="str">
        <f>'1. CUTTING DOCKET'!F65</f>
        <v>WHITE</v>
      </c>
      <c r="C36" s="340"/>
      <c r="D36" s="342"/>
    </row>
    <row r="37" spans="1:8" s="29" customFormat="1" ht="324.75" customHeight="1">
      <c r="A37" s="160" t="s">
        <v>86</v>
      </c>
    </row>
    <row r="38" spans="1:8" s="29" customFormat="1" ht="119.5" customHeight="1">
      <c r="A38" s="158" t="str">
        <f>'1. CUTTING DOCKET'!B67</f>
        <v>THÙNG CARTON HERSCHEL</v>
      </c>
      <c r="B38" s="339" t="str">
        <f>'1. CUTTING DOCKET'!F67</f>
        <v>NATURAL</v>
      </c>
      <c r="C38" s="340"/>
      <c r="D38" s="342"/>
    </row>
    <row r="39" spans="1:8" s="29" customFormat="1" ht="409.5" customHeight="1">
      <c r="A39" s="160" t="s">
        <v>127</v>
      </c>
      <c r="B39" s="344"/>
      <c r="C39" s="344"/>
      <c r="D39" s="344"/>
    </row>
    <row r="40" spans="1:8" s="29" customFormat="1" ht="194.25" customHeight="1">
      <c r="A40" s="158" t="str">
        <f>'1. CUTTING DOCKET'!B69</f>
        <v>TẤM LÓT THÙNG
1 THÙNG ĐÓNG 2 CÁI: LÓT ĐÁY THÙNG + MIỆNG THÙNG</v>
      </c>
      <c r="B40" s="339" t="str">
        <f>'1. CUTTING DOCKET'!F69</f>
        <v>NATURAL</v>
      </c>
      <c r="C40" s="340"/>
      <c r="D40" s="342"/>
    </row>
    <row r="41" spans="1:8" s="29" customFormat="1" ht="87" customHeight="1">
      <c r="A41" s="160" t="s">
        <v>87</v>
      </c>
      <c r="B41" s="344"/>
      <c r="C41" s="344"/>
      <c r="D41" s="344"/>
    </row>
    <row r="45" spans="1:8">
      <c r="H45" s="30" t="b">
        <v>1</v>
      </c>
    </row>
  </sheetData>
  <mergeCells count="29">
    <mergeCell ref="B7:D7"/>
    <mergeCell ref="B11:C11"/>
    <mergeCell ref="B12:C12"/>
    <mergeCell ref="B15:D15"/>
    <mergeCell ref="B16:D16"/>
    <mergeCell ref="B17:D17"/>
    <mergeCell ref="B20:D20"/>
    <mergeCell ref="B21:D21"/>
    <mergeCell ref="B22:D22"/>
    <mergeCell ref="B23:C23"/>
    <mergeCell ref="B18:D19"/>
    <mergeCell ref="B39:D39"/>
    <mergeCell ref="B40:D40"/>
    <mergeCell ref="B41:D41"/>
    <mergeCell ref="B28:D28"/>
    <mergeCell ref="B29:D29"/>
    <mergeCell ref="B30:D30"/>
    <mergeCell ref="B31:D31"/>
    <mergeCell ref="B33:D33"/>
    <mergeCell ref="B34:D34"/>
    <mergeCell ref="B36:D36"/>
    <mergeCell ref="B35:D35"/>
    <mergeCell ref="A18:A19"/>
    <mergeCell ref="B26:C26"/>
    <mergeCell ref="B27:D27"/>
    <mergeCell ref="B32:D32"/>
    <mergeCell ref="B38:D38"/>
    <mergeCell ref="B24:D24"/>
    <mergeCell ref="B25:C25"/>
  </mergeCells>
  <printOptions horizontalCentered="1"/>
  <pageMargins left="0.25" right="0" top="0.60416666666666696" bottom="0.75" header="0" footer="0"/>
  <pageSetup paperSize="9" scale="3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2" man="1"/>
    <brk id="23" max="2" man="1"/>
    <brk id="31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4.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9397-5EA5-4E9D-A2CB-25350250AFB9}">
  <sheetPr>
    <pageSetUpPr fitToPage="1"/>
  </sheetPr>
  <dimension ref="A1:L41"/>
  <sheetViews>
    <sheetView tabSelected="1" view="pageBreakPreview" topLeftCell="A16" zoomScale="60" zoomScaleNormal="89" workbookViewId="0">
      <selection activeCell="N106" sqref="N106"/>
    </sheetView>
  </sheetViews>
  <sheetFormatPr defaultColWidth="8.7265625" defaultRowHeight="13"/>
  <cols>
    <col min="1" max="1" width="9.54296875" style="172" customWidth="1"/>
    <col min="2" max="2" width="43" style="172" customWidth="1"/>
    <col min="3" max="3" width="40" style="172" customWidth="1"/>
    <col min="4" max="4" width="11.54296875" style="172" customWidth="1"/>
    <col min="5" max="5" width="14.453125" style="172" customWidth="1"/>
    <col min="6" max="6" width="14.453125" style="172" hidden="1" customWidth="1"/>
    <col min="7" max="7" width="17.54296875" style="172" customWidth="1"/>
    <col min="8" max="8" width="17.54296875" style="172" hidden="1" customWidth="1"/>
    <col min="9" max="9" width="21.81640625" style="172" customWidth="1"/>
    <col min="10" max="12" width="17.54296875" style="172" customWidth="1"/>
    <col min="13" max="16384" width="8.7265625" style="172"/>
  </cols>
  <sheetData>
    <row r="1" spans="1:12" ht="24.75" customHeight="1">
      <c r="A1" s="356" t="s">
        <v>171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8"/>
    </row>
    <row r="2" spans="1:12" ht="24.75" customHeight="1">
      <c r="A2" s="356" t="s">
        <v>172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8"/>
    </row>
    <row r="3" spans="1:12" ht="24.75" customHeight="1">
      <c r="A3" s="173" t="s">
        <v>173</v>
      </c>
      <c r="B3" s="174" t="s">
        <v>174</v>
      </c>
      <c r="C3" s="174"/>
      <c r="D3" s="174" t="s">
        <v>175</v>
      </c>
      <c r="E3" s="174"/>
      <c r="F3" s="174"/>
      <c r="G3" s="175"/>
      <c r="H3" s="175"/>
      <c r="I3" s="175"/>
      <c r="J3" s="174" t="s">
        <v>176</v>
      </c>
      <c r="K3" s="176"/>
      <c r="L3" s="177"/>
    </row>
    <row r="4" spans="1:12" ht="24.75" customHeight="1">
      <c r="A4" s="178" t="s">
        <v>177</v>
      </c>
      <c r="B4" s="179"/>
      <c r="C4" s="179"/>
      <c r="D4" s="179" t="s">
        <v>178</v>
      </c>
      <c r="E4" s="179"/>
      <c r="F4" s="179"/>
      <c r="G4" s="180"/>
      <c r="H4" s="180"/>
      <c r="I4" s="180"/>
      <c r="J4" s="179" t="s">
        <v>179</v>
      </c>
      <c r="K4" s="179" t="s">
        <v>180</v>
      </c>
      <c r="L4" s="181"/>
    </row>
    <row r="5" spans="1:12" ht="28.5" customHeight="1">
      <c r="A5" s="182" t="s">
        <v>181</v>
      </c>
      <c r="B5" s="183" t="s">
        <v>182</v>
      </c>
      <c r="C5" s="179"/>
      <c r="D5" s="179" t="s">
        <v>183</v>
      </c>
      <c r="E5" s="179"/>
      <c r="F5" s="179"/>
      <c r="G5" s="180" t="s">
        <v>283</v>
      </c>
      <c r="H5" s="180"/>
      <c r="I5" s="180"/>
      <c r="J5" s="180"/>
      <c r="K5" s="180"/>
      <c r="L5" s="181"/>
    </row>
    <row r="6" spans="1:12" ht="56.25" customHeight="1">
      <c r="A6" s="182"/>
      <c r="B6" s="183"/>
      <c r="C6" s="359" t="s">
        <v>184</v>
      </c>
      <c r="D6" s="359"/>
      <c r="E6" s="359"/>
      <c r="F6" s="359"/>
      <c r="G6" s="359"/>
      <c r="H6" s="359"/>
      <c r="I6" s="359"/>
      <c r="J6" s="359"/>
      <c r="K6" s="359"/>
      <c r="L6" s="359"/>
    </row>
    <row r="7" spans="1:12" ht="40.4" customHeight="1">
      <c r="A7" s="184" t="s">
        <v>185</v>
      </c>
      <c r="B7" s="185" t="s">
        <v>186</v>
      </c>
      <c r="C7" s="186"/>
      <c r="D7" s="187" t="s">
        <v>187</v>
      </c>
      <c r="E7" s="187" t="s">
        <v>188</v>
      </c>
      <c r="F7" s="188" t="s">
        <v>189</v>
      </c>
      <c r="G7" s="189" t="s">
        <v>54</v>
      </c>
      <c r="H7" s="189" t="s">
        <v>190</v>
      </c>
      <c r="I7" s="189" t="s">
        <v>191</v>
      </c>
      <c r="J7" s="189" t="s">
        <v>51</v>
      </c>
      <c r="K7" s="189" t="s">
        <v>52</v>
      </c>
      <c r="L7" s="189" t="s">
        <v>53</v>
      </c>
    </row>
    <row r="8" spans="1:12" ht="36.75" customHeight="1">
      <c r="A8" s="190" t="s">
        <v>192</v>
      </c>
      <c r="B8" s="191" t="s">
        <v>193</v>
      </c>
      <c r="C8" s="192" t="s">
        <v>194</v>
      </c>
      <c r="D8" s="193" t="s">
        <v>154</v>
      </c>
      <c r="E8" s="193">
        <v>0.25</v>
      </c>
      <c r="F8" s="194">
        <v>0.25</v>
      </c>
      <c r="G8" s="193">
        <f t="shared" ref="G8:G23" si="0">I8-G26</f>
        <v>7.75</v>
      </c>
      <c r="H8" s="195" t="s">
        <v>155</v>
      </c>
      <c r="I8" s="195">
        <v>8</v>
      </c>
      <c r="J8" s="196">
        <f t="shared" ref="J8:L23" si="1">I8+I26</f>
        <v>8.25</v>
      </c>
      <c r="K8" s="196">
        <f t="shared" si="1"/>
        <v>8.5</v>
      </c>
      <c r="L8" s="196">
        <f t="shared" si="1"/>
        <v>8.75</v>
      </c>
    </row>
    <row r="9" spans="1:12" ht="36.75" customHeight="1">
      <c r="A9" s="190" t="s">
        <v>195</v>
      </c>
      <c r="B9" s="191" t="s">
        <v>196</v>
      </c>
      <c r="C9" s="192" t="s">
        <v>197</v>
      </c>
      <c r="D9" s="193" t="s">
        <v>156</v>
      </c>
      <c r="E9" s="193">
        <v>0.125</v>
      </c>
      <c r="F9" s="197">
        <v>0.25</v>
      </c>
      <c r="G9" s="193">
        <f t="shared" si="0"/>
        <v>4</v>
      </c>
      <c r="H9" s="198">
        <v>4</v>
      </c>
      <c r="I9" s="198">
        <v>4.125</v>
      </c>
      <c r="J9" s="196">
        <f t="shared" si="1"/>
        <v>4.25</v>
      </c>
      <c r="K9" s="196">
        <f t="shared" si="1"/>
        <v>4.375</v>
      </c>
      <c r="L9" s="196">
        <f t="shared" si="1"/>
        <v>4.5</v>
      </c>
    </row>
    <row r="10" spans="1:12" ht="36.75" customHeight="1">
      <c r="A10" s="190" t="s">
        <v>198</v>
      </c>
      <c r="B10" s="191" t="s">
        <v>199</v>
      </c>
      <c r="C10" s="192" t="s">
        <v>200</v>
      </c>
      <c r="D10" s="196">
        <v>0</v>
      </c>
      <c r="E10" s="196">
        <v>0.125</v>
      </c>
      <c r="F10" s="199">
        <v>0.125</v>
      </c>
      <c r="G10" s="193">
        <f t="shared" si="0"/>
        <v>0.875</v>
      </c>
      <c r="H10" s="195">
        <v>0.875</v>
      </c>
      <c r="I10" s="195">
        <v>0.875</v>
      </c>
      <c r="J10" s="196">
        <f t="shared" si="1"/>
        <v>0.875</v>
      </c>
      <c r="K10" s="196">
        <f t="shared" si="1"/>
        <v>0.875</v>
      </c>
      <c r="L10" s="196">
        <f t="shared" si="1"/>
        <v>0.875</v>
      </c>
    </row>
    <row r="11" spans="1:12" ht="36.75" customHeight="1">
      <c r="A11" s="190" t="s">
        <v>201</v>
      </c>
      <c r="B11" s="191" t="s">
        <v>202</v>
      </c>
      <c r="C11" s="192" t="s">
        <v>203</v>
      </c>
      <c r="D11" s="196">
        <v>0</v>
      </c>
      <c r="E11" s="196">
        <v>0.125</v>
      </c>
      <c r="F11" s="199">
        <v>0.125</v>
      </c>
      <c r="G11" s="193">
        <f t="shared" si="0"/>
        <v>0.875</v>
      </c>
      <c r="H11" s="195">
        <v>0.875</v>
      </c>
      <c r="I11" s="195">
        <v>0.875</v>
      </c>
      <c r="J11" s="196">
        <f t="shared" si="1"/>
        <v>0.875</v>
      </c>
      <c r="K11" s="196">
        <f t="shared" si="1"/>
        <v>0.875</v>
      </c>
      <c r="L11" s="196">
        <f t="shared" si="1"/>
        <v>0.875</v>
      </c>
    </row>
    <row r="12" spans="1:12" ht="36.75" customHeight="1">
      <c r="A12" s="190" t="s">
        <v>204</v>
      </c>
      <c r="B12" s="191" t="s">
        <v>205</v>
      </c>
      <c r="C12" s="191" t="s">
        <v>206</v>
      </c>
      <c r="D12" s="193" t="s">
        <v>158</v>
      </c>
      <c r="E12" s="193">
        <v>0.375</v>
      </c>
      <c r="F12" s="194">
        <v>0.375</v>
      </c>
      <c r="G12" s="193">
        <f t="shared" si="0"/>
        <v>18.875</v>
      </c>
      <c r="H12" s="198">
        <v>19</v>
      </c>
      <c r="I12" s="198">
        <v>19.5</v>
      </c>
      <c r="J12" s="196">
        <f t="shared" si="1"/>
        <v>20.125</v>
      </c>
      <c r="K12" s="196">
        <f t="shared" si="1"/>
        <v>20.75</v>
      </c>
      <c r="L12" s="196">
        <f t="shared" si="1"/>
        <v>21.375</v>
      </c>
    </row>
    <row r="13" spans="1:12" ht="36.75" customHeight="1">
      <c r="A13" s="190" t="s">
        <v>207</v>
      </c>
      <c r="B13" s="191" t="s">
        <v>208</v>
      </c>
      <c r="C13" s="191" t="s">
        <v>209</v>
      </c>
      <c r="D13" s="193" t="s">
        <v>158</v>
      </c>
      <c r="E13" s="193">
        <v>0.375</v>
      </c>
      <c r="F13" s="194">
        <v>0.375</v>
      </c>
      <c r="G13" s="193">
        <f t="shared" si="0"/>
        <v>17.375</v>
      </c>
      <c r="H13" s="195" t="s">
        <v>210</v>
      </c>
      <c r="I13" s="195">
        <v>18</v>
      </c>
      <c r="J13" s="196">
        <f t="shared" si="1"/>
        <v>18.625</v>
      </c>
      <c r="K13" s="196">
        <f t="shared" si="1"/>
        <v>19.25</v>
      </c>
      <c r="L13" s="196">
        <f t="shared" si="1"/>
        <v>19.875</v>
      </c>
    </row>
    <row r="14" spans="1:12" ht="36.75" customHeight="1">
      <c r="A14" s="190" t="s">
        <v>211</v>
      </c>
      <c r="B14" s="191" t="s">
        <v>212</v>
      </c>
      <c r="C14" s="191" t="s">
        <v>213</v>
      </c>
      <c r="D14" s="193" t="s">
        <v>158</v>
      </c>
      <c r="E14" s="193">
        <v>0.375</v>
      </c>
      <c r="F14" s="194">
        <v>0.375</v>
      </c>
      <c r="G14" s="193">
        <f t="shared" si="0"/>
        <v>18.375</v>
      </c>
      <c r="H14" s="195" t="s">
        <v>214</v>
      </c>
      <c r="I14" s="195">
        <v>19</v>
      </c>
      <c r="J14" s="196">
        <f t="shared" si="1"/>
        <v>19.625</v>
      </c>
      <c r="K14" s="196">
        <f t="shared" si="1"/>
        <v>20.25</v>
      </c>
      <c r="L14" s="196">
        <f t="shared" si="1"/>
        <v>20.875</v>
      </c>
    </row>
    <row r="15" spans="1:12" ht="36.75" customHeight="1">
      <c r="A15" s="190" t="s">
        <v>215</v>
      </c>
      <c r="B15" s="191" t="s">
        <v>216</v>
      </c>
      <c r="C15" s="191" t="s">
        <v>217</v>
      </c>
      <c r="D15" s="193" t="s">
        <v>154</v>
      </c>
      <c r="E15" s="193">
        <v>0.25</v>
      </c>
      <c r="F15" s="197">
        <v>0.375</v>
      </c>
      <c r="G15" s="193">
        <f t="shared" si="0"/>
        <v>11.75</v>
      </c>
      <c r="H15" s="195" t="s">
        <v>162</v>
      </c>
      <c r="I15" s="195">
        <v>12</v>
      </c>
      <c r="J15" s="196">
        <f t="shared" si="1"/>
        <v>12.25</v>
      </c>
      <c r="K15" s="196">
        <f t="shared" si="1"/>
        <v>12.5</v>
      </c>
      <c r="L15" s="196">
        <f t="shared" si="1"/>
        <v>12.75</v>
      </c>
    </row>
    <row r="16" spans="1:12" ht="36.75" customHeight="1">
      <c r="A16" s="190" t="s">
        <v>218</v>
      </c>
      <c r="B16" s="191" t="s">
        <v>219</v>
      </c>
      <c r="C16" s="191" t="s">
        <v>220</v>
      </c>
      <c r="D16" s="196">
        <v>0</v>
      </c>
      <c r="E16" s="196">
        <v>0.125</v>
      </c>
      <c r="F16" s="199">
        <v>0.125</v>
      </c>
      <c r="G16" s="193">
        <f t="shared" si="0"/>
        <v>1.75</v>
      </c>
      <c r="H16" s="195" t="s">
        <v>159</v>
      </c>
      <c r="I16" s="195" t="s">
        <v>159</v>
      </c>
      <c r="J16" s="196">
        <f t="shared" si="1"/>
        <v>1.75</v>
      </c>
      <c r="K16" s="196">
        <f t="shared" si="1"/>
        <v>1.75</v>
      </c>
      <c r="L16" s="196">
        <f t="shared" si="1"/>
        <v>1.75</v>
      </c>
    </row>
    <row r="17" spans="1:12" ht="36.75" customHeight="1">
      <c r="A17" s="190" t="s">
        <v>221</v>
      </c>
      <c r="B17" s="191" t="s">
        <v>222</v>
      </c>
      <c r="C17" s="191" t="s">
        <v>223</v>
      </c>
      <c r="D17" s="196">
        <v>0</v>
      </c>
      <c r="E17" s="196">
        <v>0.125</v>
      </c>
      <c r="F17" s="199">
        <v>0.125</v>
      </c>
      <c r="G17" s="193">
        <f t="shared" si="0"/>
        <v>0.5</v>
      </c>
      <c r="H17" s="195">
        <v>0.5</v>
      </c>
      <c r="I17" s="195">
        <v>0.5</v>
      </c>
      <c r="J17" s="196">
        <f t="shared" si="1"/>
        <v>0.5</v>
      </c>
      <c r="K17" s="196">
        <f t="shared" si="1"/>
        <v>0.5</v>
      </c>
      <c r="L17" s="196">
        <f t="shared" si="1"/>
        <v>0.5</v>
      </c>
    </row>
    <row r="18" spans="1:12" ht="36.75" customHeight="1">
      <c r="A18" s="190" t="s">
        <v>224</v>
      </c>
      <c r="B18" s="191" t="s">
        <v>225</v>
      </c>
      <c r="C18" s="191" t="s">
        <v>226</v>
      </c>
      <c r="D18" s="193" t="s">
        <v>161</v>
      </c>
      <c r="E18" s="193">
        <v>1</v>
      </c>
      <c r="F18" s="194">
        <v>1</v>
      </c>
      <c r="G18" s="193">
        <f t="shared" si="0"/>
        <v>41.75</v>
      </c>
      <c r="H18" s="198">
        <v>43</v>
      </c>
      <c r="I18" s="198">
        <v>44.25</v>
      </c>
      <c r="J18" s="196">
        <f>I18+I36</f>
        <v>46.75</v>
      </c>
      <c r="K18" s="196">
        <f>J18+J36</f>
        <v>49.25</v>
      </c>
      <c r="L18" s="196">
        <f>K18+K36</f>
        <v>51.75</v>
      </c>
    </row>
    <row r="19" spans="1:12" ht="36.75" customHeight="1">
      <c r="A19" s="190" t="s">
        <v>227</v>
      </c>
      <c r="B19" s="191" t="s">
        <v>228</v>
      </c>
      <c r="C19" s="191" t="s">
        <v>229</v>
      </c>
      <c r="D19" s="193" t="s">
        <v>161</v>
      </c>
      <c r="E19" s="193">
        <v>1</v>
      </c>
      <c r="F19" s="194">
        <v>1</v>
      </c>
      <c r="G19" s="193">
        <f t="shared" si="0"/>
        <v>40.75</v>
      </c>
      <c r="H19" s="198">
        <v>42</v>
      </c>
      <c r="I19" s="198">
        <v>43.25</v>
      </c>
      <c r="J19" s="196">
        <f t="shared" si="1"/>
        <v>45.75</v>
      </c>
      <c r="K19" s="196">
        <f t="shared" si="1"/>
        <v>48.25</v>
      </c>
      <c r="L19" s="196">
        <f t="shared" si="1"/>
        <v>50.75</v>
      </c>
    </row>
    <row r="20" spans="1:12" ht="36.75" customHeight="1">
      <c r="A20" s="190" t="s">
        <v>230</v>
      </c>
      <c r="B20" s="191" t="s">
        <v>231</v>
      </c>
      <c r="C20" s="191" t="s">
        <v>232</v>
      </c>
      <c r="D20" s="193" t="s">
        <v>157</v>
      </c>
      <c r="E20" s="193">
        <v>0.375</v>
      </c>
      <c r="F20" s="197">
        <v>0.5</v>
      </c>
      <c r="G20" s="193">
        <f t="shared" si="0"/>
        <v>29.125</v>
      </c>
      <c r="H20" s="195" t="s">
        <v>160</v>
      </c>
      <c r="I20" s="195">
        <v>29.625</v>
      </c>
      <c r="J20" s="196">
        <f t="shared" si="1"/>
        <v>30.125</v>
      </c>
      <c r="K20" s="196">
        <f t="shared" si="1"/>
        <v>30.625</v>
      </c>
      <c r="L20" s="196">
        <f t="shared" si="1"/>
        <v>31.125</v>
      </c>
    </row>
    <row r="21" spans="1:12" ht="36.75" customHeight="1">
      <c r="A21" s="190" t="s">
        <v>233</v>
      </c>
      <c r="B21" s="191" t="s">
        <v>234</v>
      </c>
      <c r="C21" s="192" t="s">
        <v>235</v>
      </c>
      <c r="D21" s="193" t="s">
        <v>236</v>
      </c>
      <c r="E21" s="193">
        <v>0.375</v>
      </c>
      <c r="F21" s="197">
        <v>0.5</v>
      </c>
      <c r="G21" s="193">
        <f t="shared" si="0"/>
        <v>18.625</v>
      </c>
      <c r="H21" s="195" t="s">
        <v>214</v>
      </c>
      <c r="I21" s="195">
        <v>19.25</v>
      </c>
      <c r="J21" s="196">
        <f t="shared" si="1"/>
        <v>19.875</v>
      </c>
      <c r="K21" s="196">
        <f t="shared" si="1"/>
        <v>20.5</v>
      </c>
      <c r="L21" s="196">
        <f t="shared" si="1"/>
        <v>21.125</v>
      </c>
    </row>
    <row r="22" spans="1:12" ht="36.75" customHeight="1">
      <c r="A22" s="190" t="s">
        <v>237</v>
      </c>
      <c r="B22" s="191" t="s">
        <v>238</v>
      </c>
      <c r="C22" s="192" t="s">
        <v>239</v>
      </c>
      <c r="D22" s="193" t="s">
        <v>158</v>
      </c>
      <c r="E22" s="193">
        <v>0.375</v>
      </c>
      <c r="F22" s="197">
        <v>0.5</v>
      </c>
      <c r="G22" s="193">
        <f t="shared" si="0"/>
        <v>17.875</v>
      </c>
      <c r="H22" s="198">
        <v>18</v>
      </c>
      <c r="I22" s="198">
        <v>18.5</v>
      </c>
      <c r="J22" s="196">
        <f t="shared" si="1"/>
        <v>19.125</v>
      </c>
      <c r="K22" s="196">
        <f t="shared" si="1"/>
        <v>19.75</v>
      </c>
      <c r="L22" s="196">
        <f t="shared" si="1"/>
        <v>20.375</v>
      </c>
    </row>
    <row r="23" spans="1:12" ht="36.75" customHeight="1">
      <c r="A23" s="190" t="s">
        <v>240</v>
      </c>
      <c r="B23" s="191" t="s">
        <v>241</v>
      </c>
      <c r="C23" s="192" t="s">
        <v>242</v>
      </c>
      <c r="D23" s="193" t="s">
        <v>158</v>
      </c>
      <c r="E23" s="193">
        <v>0.375</v>
      </c>
      <c r="F23" s="197">
        <v>0.5</v>
      </c>
      <c r="G23" s="193">
        <f t="shared" si="0"/>
        <v>15.875</v>
      </c>
      <c r="H23" s="198">
        <v>16</v>
      </c>
      <c r="I23" s="198">
        <v>16.5</v>
      </c>
      <c r="J23" s="196">
        <f t="shared" si="1"/>
        <v>17.125</v>
      </c>
      <c r="K23" s="196">
        <f t="shared" si="1"/>
        <v>17.75</v>
      </c>
      <c r="L23" s="196">
        <f t="shared" si="1"/>
        <v>18.375</v>
      </c>
    </row>
    <row r="24" spans="1:12" ht="33" hidden="1" customHeight="1">
      <c r="A24" s="200"/>
      <c r="B24" s="200"/>
      <c r="C24" s="200"/>
      <c r="D24" s="200"/>
      <c r="E24" s="200"/>
      <c r="F24" s="360" t="s">
        <v>243</v>
      </c>
      <c r="G24" s="361"/>
      <c r="H24" s="361"/>
      <c r="I24" s="361"/>
      <c r="J24" s="361"/>
      <c r="K24" s="361"/>
      <c r="L24" s="362"/>
    </row>
    <row r="26" spans="1:12">
      <c r="G26" s="201">
        <v>0.25</v>
      </c>
      <c r="H26" s="201"/>
      <c r="I26" s="201">
        <v>0.25</v>
      </c>
      <c r="J26" s="201">
        <v>0.25</v>
      </c>
      <c r="K26" s="201">
        <v>0.25</v>
      </c>
    </row>
    <row r="27" spans="1:12">
      <c r="G27" s="201">
        <v>0.125</v>
      </c>
      <c r="H27" s="201"/>
      <c r="I27" s="201">
        <v>0.125</v>
      </c>
      <c r="J27" s="201">
        <v>0.125</v>
      </c>
      <c r="K27" s="201">
        <v>0.125</v>
      </c>
    </row>
    <row r="28" spans="1:12">
      <c r="G28" s="201">
        <v>0</v>
      </c>
      <c r="H28" s="201"/>
      <c r="I28" s="201">
        <v>0</v>
      </c>
      <c r="J28" s="201">
        <v>0</v>
      </c>
      <c r="K28" s="201">
        <v>0</v>
      </c>
    </row>
    <row r="29" spans="1:12">
      <c r="G29" s="201">
        <v>0</v>
      </c>
      <c r="H29" s="201"/>
      <c r="I29" s="201">
        <v>0</v>
      </c>
      <c r="J29" s="201">
        <v>0</v>
      </c>
      <c r="K29" s="201">
        <v>0</v>
      </c>
    </row>
    <row r="30" spans="1:12">
      <c r="G30" s="201">
        <v>0.625</v>
      </c>
      <c r="H30" s="201"/>
      <c r="I30" s="201">
        <v>0.625</v>
      </c>
      <c r="J30" s="201">
        <v>0.625</v>
      </c>
      <c r="K30" s="201">
        <v>0.625</v>
      </c>
    </row>
    <row r="31" spans="1:12">
      <c r="G31" s="201">
        <v>0.625</v>
      </c>
      <c r="H31" s="201"/>
      <c r="I31" s="201">
        <v>0.625</v>
      </c>
      <c r="J31" s="201">
        <v>0.625</v>
      </c>
      <c r="K31" s="201">
        <v>0.625</v>
      </c>
    </row>
    <row r="32" spans="1:12">
      <c r="G32" s="201">
        <v>0.625</v>
      </c>
      <c r="H32" s="201"/>
      <c r="I32" s="201">
        <v>0.625</v>
      </c>
      <c r="J32" s="201">
        <v>0.625</v>
      </c>
      <c r="K32" s="201">
        <v>0.625</v>
      </c>
    </row>
    <row r="33" spans="7:11">
      <c r="G33" s="201">
        <v>0.25</v>
      </c>
      <c r="H33" s="201"/>
      <c r="I33" s="201">
        <v>0.25</v>
      </c>
      <c r="J33" s="201">
        <v>0.25</v>
      </c>
      <c r="K33" s="201">
        <v>0.25</v>
      </c>
    </row>
    <row r="34" spans="7:11">
      <c r="G34" s="201">
        <v>0</v>
      </c>
      <c r="H34" s="201"/>
      <c r="I34" s="201">
        <v>0</v>
      </c>
      <c r="J34" s="201">
        <v>0</v>
      </c>
      <c r="K34" s="201">
        <v>0</v>
      </c>
    </row>
    <row r="35" spans="7:11">
      <c r="G35" s="201">
        <v>0</v>
      </c>
      <c r="H35" s="201"/>
      <c r="I35" s="201">
        <v>0</v>
      </c>
      <c r="J35" s="201">
        <v>0</v>
      </c>
      <c r="K35" s="201">
        <v>0</v>
      </c>
    </row>
    <row r="36" spans="7:11">
      <c r="G36" s="201">
        <v>2.5</v>
      </c>
      <c r="H36" s="201"/>
      <c r="I36" s="201">
        <v>2.5</v>
      </c>
      <c r="J36" s="201">
        <v>2.5</v>
      </c>
      <c r="K36" s="201">
        <v>2.5</v>
      </c>
    </row>
    <row r="37" spans="7:11">
      <c r="G37" s="201">
        <v>2.5</v>
      </c>
      <c r="H37" s="201"/>
      <c r="I37" s="201">
        <v>2.5</v>
      </c>
      <c r="J37" s="201">
        <v>2.5</v>
      </c>
      <c r="K37" s="201">
        <v>2.5</v>
      </c>
    </row>
    <row r="38" spans="7:11">
      <c r="G38" s="201">
        <v>0.5</v>
      </c>
      <c r="H38" s="201"/>
      <c r="I38" s="201">
        <v>0.5</v>
      </c>
      <c r="J38" s="201">
        <v>0.5</v>
      </c>
      <c r="K38" s="201">
        <v>0.5</v>
      </c>
    </row>
    <row r="39" spans="7:11">
      <c r="G39" s="201">
        <v>0.625</v>
      </c>
      <c r="H39" s="201"/>
      <c r="I39" s="201">
        <v>0.625</v>
      </c>
      <c r="J39" s="201">
        <v>0.625</v>
      </c>
      <c r="K39" s="201">
        <v>0.625</v>
      </c>
    </row>
    <row r="40" spans="7:11">
      <c r="G40" s="201">
        <v>0.625</v>
      </c>
      <c r="H40" s="201"/>
      <c r="I40" s="201">
        <v>0.625</v>
      </c>
      <c r="J40" s="201">
        <v>0.625</v>
      </c>
      <c r="K40" s="201">
        <v>0.625</v>
      </c>
    </row>
    <row r="41" spans="7:11">
      <c r="G41" s="201">
        <v>0.625</v>
      </c>
      <c r="H41" s="201"/>
      <c r="I41" s="201">
        <v>0.625</v>
      </c>
      <c r="J41" s="201">
        <v>0.625</v>
      </c>
      <c r="K41" s="201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53D4-7A62-493D-9D74-56D50A888623}">
  <sheetPr>
    <pageSetUpPr fitToPage="1"/>
  </sheetPr>
  <dimension ref="A1:K44"/>
  <sheetViews>
    <sheetView view="pageBreakPreview" topLeftCell="A11" zoomScale="80" zoomScaleNormal="89" zoomScaleSheetLayoutView="80" workbookViewId="0">
      <selection activeCell="C12" sqref="C12:F12"/>
    </sheetView>
  </sheetViews>
  <sheetFormatPr defaultColWidth="8.7265625" defaultRowHeight="13"/>
  <cols>
    <col min="1" max="1" width="9.54296875" style="172" customWidth="1"/>
    <col min="2" max="2" width="43" style="172" customWidth="1"/>
    <col min="3" max="3" width="40" style="172" customWidth="1"/>
    <col min="4" max="4" width="14.453125" style="172" customWidth="1"/>
    <col min="5" max="5" width="12.1796875" style="172" customWidth="1"/>
    <col min="6" max="6" width="12.1796875" style="172" hidden="1" customWidth="1"/>
    <col min="7" max="11" width="14.453125" style="172" customWidth="1"/>
    <col min="12" max="16384" width="8.7265625" style="172"/>
  </cols>
  <sheetData>
    <row r="1" spans="1:11" ht="24.75" customHeight="1">
      <c r="A1" s="356" t="s">
        <v>171</v>
      </c>
      <c r="B1" s="357"/>
      <c r="C1" s="357"/>
      <c r="D1" s="357"/>
      <c r="E1" s="357"/>
      <c r="F1" s="357"/>
      <c r="G1" s="357"/>
      <c r="H1" s="357"/>
      <c r="I1" s="357"/>
      <c r="J1" s="357"/>
      <c r="K1" s="358"/>
    </row>
    <row r="2" spans="1:11" ht="24.75" customHeight="1">
      <c r="A2" s="356" t="s">
        <v>172</v>
      </c>
      <c r="B2" s="357"/>
      <c r="C2" s="357"/>
      <c r="D2" s="357"/>
      <c r="E2" s="357"/>
      <c r="F2" s="357"/>
      <c r="G2" s="357"/>
      <c r="H2" s="357"/>
      <c r="I2" s="357"/>
      <c r="J2" s="357"/>
      <c r="K2" s="358"/>
    </row>
    <row r="3" spans="1:11" ht="24.75" customHeight="1">
      <c r="A3" s="173" t="s">
        <v>173</v>
      </c>
      <c r="B3" s="174" t="s">
        <v>174</v>
      </c>
      <c r="C3" s="174"/>
      <c r="D3" s="174" t="s">
        <v>175</v>
      </c>
      <c r="E3" s="174"/>
      <c r="F3" s="174"/>
      <c r="G3" s="175"/>
      <c r="H3" s="175"/>
      <c r="I3" s="174" t="s">
        <v>176</v>
      </c>
      <c r="J3" s="176">
        <v>45063</v>
      </c>
      <c r="K3" s="177"/>
    </row>
    <row r="4" spans="1:11" ht="24.75" customHeight="1">
      <c r="A4" s="178" t="s">
        <v>177</v>
      </c>
      <c r="B4" s="179" t="s">
        <v>244</v>
      </c>
      <c r="C4" s="179"/>
      <c r="D4" s="179" t="s">
        <v>178</v>
      </c>
      <c r="E4" s="179"/>
      <c r="F4" s="179"/>
      <c r="G4" s="180"/>
      <c r="H4" s="180"/>
      <c r="I4" s="179" t="s">
        <v>179</v>
      </c>
      <c r="J4" s="179" t="s">
        <v>180</v>
      </c>
      <c r="K4" s="181"/>
    </row>
    <row r="5" spans="1:11" ht="24.75" customHeight="1">
      <c r="A5" s="182" t="s">
        <v>181</v>
      </c>
      <c r="B5" s="202" t="s">
        <v>245</v>
      </c>
      <c r="C5" s="202"/>
      <c r="D5" s="202" t="s">
        <v>183</v>
      </c>
      <c r="E5" s="202"/>
      <c r="F5" s="202"/>
      <c r="G5" s="203" t="s">
        <v>283</v>
      </c>
      <c r="H5" s="203"/>
      <c r="I5" s="203"/>
      <c r="J5" s="203"/>
      <c r="K5" s="204"/>
    </row>
    <row r="6" spans="1:11" ht="40.4" customHeight="1">
      <c r="A6" s="184" t="s">
        <v>185</v>
      </c>
      <c r="B6" s="185" t="s">
        <v>186</v>
      </c>
      <c r="C6" s="185"/>
      <c r="D6" s="205" t="s">
        <v>187</v>
      </c>
      <c r="E6" s="187" t="s">
        <v>188</v>
      </c>
      <c r="F6" s="188" t="s">
        <v>189</v>
      </c>
      <c r="G6" s="184" t="s">
        <v>237</v>
      </c>
      <c r="H6" s="184" t="s">
        <v>224</v>
      </c>
      <c r="I6" s="184" t="s">
        <v>221</v>
      </c>
      <c r="J6" s="184" t="s">
        <v>246</v>
      </c>
      <c r="K6" s="184" t="s">
        <v>247</v>
      </c>
    </row>
    <row r="7" spans="1:11" ht="36.75" customHeight="1">
      <c r="A7" s="190" t="s">
        <v>192</v>
      </c>
      <c r="B7" s="206" t="s">
        <v>248</v>
      </c>
      <c r="C7" s="207" t="s">
        <v>194</v>
      </c>
      <c r="D7" s="190" t="s">
        <v>249</v>
      </c>
      <c r="E7" s="193">
        <v>0.25</v>
      </c>
      <c r="F7" s="208">
        <v>0.25</v>
      </c>
      <c r="G7" s="209">
        <f>H7-G29</f>
        <v>7.5</v>
      </c>
      <c r="H7" s="210" t="s">
        <v>250</v>
      </c>
      <c r="I7" s="211">
        <f>H7+H29</f>
        <v>8</v>
      </c>
      <c r="J7" s="211">
        <f t="shared" ref="J7:K7" si="0">I7+I29</f>
        <v>8.25</v>
      </c>
      <c r="K7" s="211">
        <f t="shared" si="0"/>
        <v>8.5</v>
      </c>
    </row>
    <row r="8" spans="1:11" ht="36.75" customHeight="1">
      <c r="A8" s="190" t="s">
        <v>195</v>
      </c>
      <c r="B8" s="206" t="s">
        <v>251</v>
      </c>
      <c r="C8" s="207" t="s">
        <v>197</v>
      </c>
      <c r="D8" s="190" t="s">
        <v>252</v>
      </c>
      <c r="E8" s="193">
        <v>0.125</v>
      </c>
      <c r="F8" s="212">
        <v>0.25</v>
      </c>
      <c r="G8" s="209">
        <f t="shared" ref="G8:G22" si="1">H8-G30</f>
        <v>3.875</v>
      </c>
      <c r="H8" s="213">
        <v>4</v>
      </c>
      <c r="I8" s="211">
        <f t="shared" ref="I8:K22" si="2">H8+H30</f>
        <v>4.125</v>
      </c>
      <c r="J8" s="211">
        <f t="shared" si="2"/>
        <v>4.25</v>
      </c>
      <c r="K8" s="211">
        <f t="shared" si="2"/>
        <v>4.375</v>
      </c>
    </row>
    <row r="9" spans="1:11" ht="36.75" customHeight="1">
      <c r="A9" s="190" t="s">
        <v>198</v>
      </c>
      <c r="B9" s="206" t="s">
        <v>253</v>
      </c>
      <c r="C9" s="207" t="s">
        <v>200</v>
      </c>
      <c r="D9" s="214">
        <v>0</v>
      </c>
      <c r="E9" s="196">
        <v>0.125</v>
      </c>
      <c r="F9" s="215">
        <v>0.125</v>
      </c>
      <c r="G9" s="209">
        <f t="shared" si="1"/>
        <v>0.875</v>
      </c>
      <c r="H9" s="216">
        <v>0.875</v>
      </c>
      <c r="I9" s="211">
        <f t="shared" si="2"/>
        <v>0.875</v>
      </c>
      <c r="J9" s="211">
        <f t="shared" si="2"/>
        <v>0.875</v>
      </c>
      <c r="K9" s="211">
        <f t="shared" si="2"/>
        <v>0.875</v>
      </c>
    </row>
    <row r="10" spans="1:11" ht="36.75" customHeight="1">
      <c r="A10" s="190" t="s">
        <v>201</v>
      </c>
      <c r="B10" s="206" t="s">
        <v>254</v>
      </c>
      <c r="C10" s="207" t="s">
        <v>203</v>
      </c>
      <c r="D10" s="214">
        <v>0</v>
      </c>
      <c r="E10" s="196">
        <v>0.125</v>
      </c>
      <c r="F10" s="215">
        <v>0.125</v>
      </c>
      <c r="G10" s="209">
        <f t="shared" si="1"/>
        <v>0.875</v>
      </c>
      <c r="H10" s="216">
        <v>0.875</v>
      </c>
      <c r="I10" s="211">
        <f t="shared" si="2"/>
        <v>0.875</v>
      </c>
      <c r="J10" s="211">
        <f t="shared" si="2"/>
        <v>0.875</v>
      </c>
      <c r="K10" s="211">
        <f t="shared" si="2"/>
        <v>0.875</v>
      </c>
    </row>
    <row r="11" spans="1:11" ht="36.75" customHeight="1">
      <c r="A11" s="190" t="s">
        <v>204</v>
      </c>
      <c r="B11" s="206" t="s">
        <v>255</v>
      </c>
      <c r="C11" s="206" t="s">
        <v>206</v>
      </c>
      <c r="D11" s="190" t="s">
        <v>256</v>
      </c>
      <c r="E11" s="193">
        <v>0.375</v>
      </c>
      <c r="F11" s="208">
        <v>0.375</v>
      </c>
      <c r="G11" s="209">
        <f t="shared" si="1"/>
        <v>18.375</v>
      </c>
      <c r="H11" s="217">
        <v>19</v>
      </c>
      <c r="I11" s="211">
        <f t="shared" si="2"/>
        <v>19.625</v>
      </c>
      <c r="J11" s="211">
        <f t="shared" si="2"/>
        <v>20.25</v>
      </c>
      <c r="K11" s="211">
        <f t="shared" si="2"/>
        <v>20.875</v>
      </c>
    </row>
    <row r="12" spans="1:11" ht="36.75" customHeight="1">
      <c r="A12" s="190" t="s">
        <v>207</v>
      </c>
      <c r="B12" s="206" t="s">
        <v>257</v>
      </c>
      <c r="C12" s="206" t="s">
        <v>209</v>
      </c>
      <c r="D12" s="190" t="s">
        <v>256</v>
      </c>
      <c r="E12" s="193">
        <v>0.375</v>
      </c>
      <c r="F12" s="208">
        <v>0.375</v>
      </c>
      <c r="G12" s="209">
        <f t="shared" si="1"/>
        <v>16.875</v>
      </c>
      <c r="H12" s="218" t="s">
        <v>258</v>
      </c>
      <c r="I12" s="211">
        <f t="shared" si="2"/>
        <v>18.125</v>
      </c>
      <c r="J12" s="211">
        <f t="shared" si="2"/>
        <v>18.75</v>
      </c>
      <c r="K12" s="211">
        <f t="shared" si="2"/>
        <v>19.375</v>
      </c>
    </row>
    <row r="13" spans="1:11" ht="36.75" customHeight="1">
      <c r="A13" s="190" t="s">
        <v>211</v>
      </c>
      <c r="B13" s="206" t="s">
        <v>259</v>
      </c>
      <c r="C13" s="206" t="s">
        <v>213</v>
      </c>
      <c r="D13" s="190" t="s">
        <v>256</v>
      </c>
      <c r="E13" s="193">
        <v>0.375</v>
      </c>
      <c r="F13" s="208">
        <v>0.375</v>
      </c>
      <c r="G13" s="209">
        <f t="shared" si="1"/>
        <v>17.875</v>
      </c>
      <c r="H13" s="218" t="s">
        <v>260</v>
      </c>
      <c r="I13" s="211">
        <f t="shared" si="2"/>
        <v>19.125</v>
      </c>
      <c r="J13" s="211">
        <f t="shared" si="2"/>
        <v>19.75</v>
      </c>
      <c r="K13" s="211">
        <f t="shared" si="2"/>
        <v>20.375</v>
      </c>
    </row>
    <row r="14" spans="1:11" ht="36.75" customHeight="1">
      <c r="A14" s="190" t="s">
        <v>215</v>
      </c>
      <c r="B14" s="206" t="s">
        <v>261</v>
      </c>
      <c r="C14" s="206" t="s">
        <v>217</v>
      </c>
      <c r="D14" s="190" t="s">
        <v>249</v>
      </c>
      <c r="E14" s="193">
        <v>0.25</v>
      </c>
      <c r="F14" s="212">
        <v>0.375</v>
      </c>
      <c r="G14" s="209">
        <f t="shared" si="1"/>
        <v>11.25</v>
      </c>
      <c r="H14" s="218" t="s">
        <v>262</v>
      </c>
      <c r="I14" s="211">
        <f t="shared" si="2"/>
        <v>11.75</v>
      </c>
      <c r="J14" s="211">
        <f t="shared" si="2"/>
        <v>12</v>
      </c>
      <c r="K14" s="211">
        <f t="shared" si="2"/>
        <v>12.25</v>
      </c>
    </row>
    <row r="15" spans="1:11" ht="36.75" customHeight="1">
      <c r="A15" s="190" t="s">
        <v>218</v>
      </c>
      <c r="B15" s="206" t="s">
        <v>263</v>
      </c>
      <c r="C15" s="206" t="s">
        <v>220</v>
      </c>
      <c r="D15" s="214">
        <v>0</v>
      </c>
      <c r="E15" s="196">
        <v>0.125</v>
      </c>
      <c r="F15" s="215">
        <v>0.125</v>
      </c>
      <c r="G15" s="209">
        <f t="shared" si="1"/>
        <v>1.75</v>
      </c>
      <c r="H15" s="210" t="s">
        <v>264</v>
      </c>
      <c r="I15" s="211">
        <f t="shared" si="2"/>
        <v>1.75</v>
      </c>
      <c r="J15" s="211">
        <f t="shared" si="2"/>
        <v>1.75</v>
      </c>
      <c r="K15" s="211">
        <f t="shared" si="2"/>
        <v>1.75</v>
      </c>
    </row>
    <row r="16" spans="1:11" ht="36.75" customHeight="1">
      <c r="A16" s="190" t="s">
        <v>221</v>
      </c>
      <c r="B16" s="206" t="s">
        <v>265</v>
      </c>
      <c r="C16" s="206" t="s">
        <v>223</v>
      </c>
      <c r="D16" s="214">
        <v>0</v>
      </c>
      <c r="E16" s="196">
        <v>0.125</v>
      </c>
      <c r="F16" s="215">
        <v>0.125</v>
      </c>
      <c r="G16" s="209">
        <f t="shared" si="1"/>
        <v>0.5</v>
      </c>
      <c r="H16" s="216">
        <v>0.5</v>
      </c>
      <c r="I16" s="211">
        <f t="shared" si="2"/>
        <v>0.5</v>
      </c>
      <c r="J16" s="211">
        <f t="shared" si="2"/>
        <v>0.5</v>
      </c>
      <c r="K16" s="211">
        <f t="shared" si="2"/>
        <v>0.5</v>
      </c>
    </row>
    <row r="17" spans="1:11" ht="36.75" customHeight="1">
      <c r="A17" s="190" t="s">
        <v>224</v>
      </c>
      <c r="B17" s="206" t="s">
        <v>266</v>
      </c>
      <c r="C17" s="206" t="s">
        <v>226</v>
      </c>
      <c r="D17" s="219" t="s">
        <v>267</v>
      </c>
      <c r="E17" s="193">
        <v>1</v>
      </c>
      <c r="F17" s="208">
        <v>1</v>
      </c>
      <c r="G17" s="209">
        <f t="shared" si="1"/>
        <v>40.5</v>
      </c>
      <c r="H17" s="217">
        <v>43</v>
      </c>
      <c r="I17" s="211">
        <f t="shared" si="2"/>
        <v>45.5</v>
      </c>
      <c r="J17" s="211">
        <f t="shared" si="2"/>
        <v>48</v>
      </c>
      <c r="K17" s="211">
        <f t="shared" si="2"/>
        <v>50.5</v>
      </c>
    </row>
    <row r="18" spans="1:11" ht="36.75" customHeight="1">
      <c r="A18" s="190" t="s">
        <v>227</v>
      </c>
      <c r="B18" s="206" t="s">
        <v>268</v>
      </c>
      <c r="C18" s="206" t="s">
        <v>229</v>
      </c>
      <c r="D18" s="219" t="s">
        <v>267</v>
      </c>
      <c r="E18" s="193">
        <v>1</v>
      </c>
      <c r="F18" s="208">
        <v>1</v>
      </c>
      <c r="G18" s="209">
        <f t="shared" si="1"/>
        <v>39.5</v>
      </c>
      <c r="H18" s="217">
        <v>42</v>
      </c>
      <c r="I18" s="211">
        <f t="shared" si="2"/>
        <v>44.5</v>
      </c>
      <c r="J18" s="211">
        <f t="shared" si="2"/>
        <v>47</v>
      </c>
      <c r="K18" s="211">
        <f t="shared" si="2"/>
        <v>49.5</v>
      </c>
    </row>
    <row r="19" spans="1:11" ht="36.75" customHeight="1">
      <c r="A19" s="190" t="s">
        <v>230</v>
      </c>
      <c r="B19" s="206" t="s">
        <v>269</v>
      </c>
      <c r="C19" s="206" t="s">
        <v>232</v>
      </c>
      <c r="D19" s="190" t="s">
        <v>270</v>
      </c>
      <c r="E19" s="193">
        <v>0.375</v>
      </c>
      <c r="F19" s="212">
        <v>0.5</v>
      </c>
      <c r="G19" s="209">
        <f t="shared" si="1"/>
        <v>28</v>
      </c>
      <c r="H19" s="218" t="s">
        <v>271</v>
      </c>
      <c r="I19" s="211">
        <f t="shared" si="2"/>
        <v>29</v>
      </c>
      <c r="J19" s="211">
        <f t="shared" si="2"/>
        <v>29.5</v>
      </c>
      <c r="K19" s="211">
        <f t="shared" si="2"/>
        <v>30</v>
      </c>
    </row>
    <row r="20" spans="1:11" ht="36.75" customHeight="1">
      <c r="A20" s="190" t="s">
        <v>233</v>
      </c>
      <c r="B20" s="206" t="s">
        <v>272</v>
      </c>
      <c r="C20" s="207" t="s">
        <v>235</v>
      </c>
      <c r="D20" s="190" t="s">
        <v>273</v>
      </c>
      <c r="E20" s="193">
        <v>0.375</v>
      </c>
      <c r="F20" s="212">
        <v>0.5</v>
      </c>
      <c r="G20" s="209">
        <f t="shared" si="1"/>
        <v>17.875</v>
      </c>
      <c r="H20" s="218" t="s">
        <v>260</v>
      </c>
      <c r="I20" s="211">
        <f t="shared" si="2"/>
        <v>19.125</v>
      </c>
      <c r="J20" s="211">
        <f t="shared" si="2"/>
        <v>19.75</v>
      </c>
      <c r="K20" s="211">
        <f t="shared" si="2"/>
        <v>20.375</v>
      </c>
    </row>
    <row r="21" spans="1:11" ht="36.75" customHeight="1">
      <c r="A21" s="190" t="s">
        <v>237</v>
      </c>
      <c r="B21" s="206" t="s">
        <v>274</v>
      </c>
      <c r="C21" s="207" t="s">
        <v>239</v>
      </c>
      <c r="D21" s="190" t="s">
        <v>256</v>
      </c>
      <c r="E21" s="193">
        <v>0.375</v>
      </c>
      <c r="F21" s="212">
        <v>0.5</v>
      </c>
      <c r="G21" s="209">
        <f t="shared" si="1"/>
        <v>17.375</v>
      </c>
      <c r="H21" s="217">
        <v>18</v>
      </c>
      <c r="I21" s="211">
        <f t="shared" si="2"/>
        <v>18.625</v>
      </c>
      <c r="J21" s="211">
        <f t="shared" si="2"/>
        <v>19.25</v>
      </c>
      <c r="K21" s="211">
        <f t="shared" si="2"/>
        <v>19.875</v>
      </c>
    </row>
    <row r="22" spans="1:11" ht="36.75" customHeight="1">
      <c r="A22" s="190" t="s">
        <v>240</v>
      </c>
      <c r="B22" s="206" t="s">
        <v>275</v>
      </c>
      <c r="C22" s="207" t="s">
        <v>242</v>
      </c>
      <c r="D22" s="190" t="s">
        <v>256</v>
      </c>
      <c r="E22" s="193">
        <v>0.375</v>
      </c>
      <c r="F22" s="212">
        <v>0.5</v>
      </c>
      <c r="G22" s="209">
        <f t="shared" si="1"/>
        <v>15.375</v>
      </c>
      <c r="H22" s="217">
        <v>16</v>
      </c>
      <c r="I22" s="211">
        <f t="shared" si="2"/>
        <v>16.625</v>
      </c>
      <c r="J22" s="211">
        <f t="shared" si="2"/>
        <v>17.25</v>
      </c>
      <c r="K22" s="211">
        <f t="shared" si="2"/>
        <v>17.875</v>
      </c>
    </row>
    <row r="23" spans="1:11" ht="29.25" hidden="1" customHeight="1">
      <c r="A23" s="200"/>
      <c r="B23" s="200"/>
      <c r="C23" s="200"/>
      <c r="D23" s="200"/>
      <c r="E23" s="200"/>
      <c r="F23" s="363" t="s">
        <v>243</v>
      </c>
      <c r="G23" s="364"/>
      <c r="H23" s="364"/>
      <c r="I23" s="364"/>
      <c r="J23" s="364"/>
      <c r="K23" s="365"/>
    </row>
    <row r="29" spans="1:11">
      <c r="G29" s="201">
        <v>0.25</v>
      </c>
      <c r="H29" s="201">
        <v>0.25</v>
      </c>
      <c r="I29" s="201">
        <v>0.25</v>
      </c>
      <c r="J29" s="201">
        <v>0.25</v>
      </c>
    </row>
    <row r="30" spans="1:11">
      <c r="G30" s="201">
        <v>0.125</v>
      </c>
      <c r="H30" s="201">
        <v>0.125</v>
      </c>
      <c r="I30" s="201">
        <v>0.125</v>
      </c>
      <c r="J30" s="201">
        <v>0.125</v>
      </c>
    </row>
    <row r="31" spans="1:11">
      <c r="G31" s="201">
        <v>0</v>
      </c>
      <c r="H31" s="201">
        <v>0</v>
      </c>
      <c r="I31" s="201">
        <v>0</v>
      </c>
      <c r="J31" s="201">
        <v>0</v>
      </c>
    </row>
    <row r="32" spans="1:11">
      <c r="G32" s="201">
        <v>0</v>
      </c>
      <c r="H32" s="201">
        <v>0</v>
      </c>
      <c r="I32" s="201">
        <v>0</v>
      </c>
      <c r="J32" s="201">
        <v>0</v>
      </c>
    </row>
    <row r="33" spans="7:10">
      <c r="G33" s="201">
        <v>0.625</v>
      </c>
      <c r="H33" s="201">
        <v>0.625</v>
      </c>
      <c r="I33" s="201">
        <v>0.625</v>
      </c>
      <c r="J33" s="201">
        <v>0.625</v>
      </c>
    </row>
    <row r="34" spans="7:10">
      <c r="G34" s="201">
        <v>0.625</v>
      </c>
      <c r="H34" s="201">
        <v>0.625</v>
      </c>
      <c r="I34" s="201">
        <v>0.625</v>
      </c>
      <c r="J34" s="201">
        <v>0.625</v>
      </c>
    </row>
    <row r="35" spans="7:10">
      <c r="G35" s="201">
        <v>0.625</v>
      </c>
      <c r="H35" s="201">
        <v>0.625</v>
      </c>
      <c r="I35" s="201">
        <v>0.625</v>
      </c>
      <c r="J35" s="201">
        <v>0.625</v>
      </c>
    </row>
    <row r="36" spans="7:10">
      <c r="G36" s="201">
        <v>0.25</v>
      </c>
      <c r="H36" s="201">
        <v>0.25</v>
      </c>
      <c r="I36" s="201">
        <v>0.25</v>
      </c>
      <c r="J36" s="201">
        <v>0.25</v>
      </c>
    </row>
    <row r="37" spans="7:10">
      <c r="G37" s="201">
        <v>0</v>
      </c>
      <c r="H37" s="201">
        <v>0</v>
      </c>
      <c r="I37" s="201">
        <v>0</v>
      </c>
      <c r="J37" s="201">
        <v>0</v>
      </c>
    </row>
    <row r="38" spans="7:10">
      <c r="G38" s="201">
        <v>0</v>
      </c>
      <c r="H38" s="201">
        <v>0</v>
      </c>
      <c r="I38" s="201">
        <v>0</v>
      </c>
      <c r="J38" s="201">
        <v>0</v>
      </c>
    </row>
    <row r="39" spans="7:10">
      <c r="G39" s="201">
        <v>2.5</v>
      </c>
      <c r="H39" s="201">
        <v>2.5</v>
      </c>
      <c r="I39" s="201">
        <v>2.5</v>
      </c>
      <c r="J39" s="201">
        <v>2.5</v>
      </c>
    </row>
    <row r="40" spans="7:10">
      <c r="G40" s="201">
        <v>2.5</v>
      </c>
      <c r="H40" s="201">
        <v>2.5</v>
      </c>
      <c r="I40" s="201">
        <v>2.5</v>
      </c>
      <c r="J40" s="201">
        <v>2.5</v>
      </c>
    </row>
    <row r="41" spans="7:10">
      <c r="G41" s="201">
        <v>0.5</v>
      </c>
      <c r="H41" s="201">
        <v>0.5</v>
      </c>
      <c r="I41" s="201">
        <v>0.5</v>
      </c>
      <c r="J41" s="201">
        <v>0.5</v>
      </c>
    </row>
    <row r="42" spans="7:10">
      <c r="G42" s="201">
        <v>0.625</v>
      </c>
      <c r="H42" s="201">
        <v>0.625</v>
      </c>
      <c r="I42" s="201">
        <v>0.625</v>
      </c>
      <c r="J42" s="201">
        <v>0.625</v>
      </c>
    </row>
    <row r="43" spans="7:10">
      <c r="G43" s="201">
        <v>0.625</v>
      </c>
      <c r="H43" s="201">
        <v>0.625</v>
      </c>
      <c r="I43" s="201">
        <v>0.625</v>
      </c>
      <c r="J43" s="201">
        <v>0.625</v>
      </c>
    </row>
    <row r="44" spans="7:10">
      <c r="G44" s="201">
        <v>0.625</v>
      </c>
      <c r="H44" s="201">
        <v>0.625</v>
      </c>
      <c r="I44" s="201">
        <v>0.625</v>
      </c>
      <c r="J44" s="201">
        <v>0.625</v>
      </c>
    </row>
  </sheetData>
  <mergeCells count="3">
    <mergeCell ref="A1:K1"/>
    <mergeCell ref="A2:K2"/>
    <mergeCell ref="F23:K23"/>
  </mergeCells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09522-127F-42B9-983F-70017A63B6FE}">
  <sheetPr filterMode="1">
    <pageSetUpPr fitToPage="1"/>
  </sheetPr>
  <dimension ref="A1:L55"/>
  <sheetViews>
    <sheetView tabSelected="1" view="pageBreakPreview" zoomScale="60" zoomScaleNormal="100" workbookViewId="0">
      <selection activeCell="N106" sqref="N106"/>
    </sheetView>
  </sheetViews>
  <sheetFormatPr defaultColWidth="10.7265625" defaultRowHeight="14.5"/>
  <cols>
    <col min="1" max="1" width="16.7265625" customWidth="1"/>
    <col min="2" max="2" width="47.26953125" customWidth="1"/>
    <col min="3" max="3" width="49" customWidth="1"/>
    <col min="4" max="4" width="27.54296875" customWidth="1"/>
    <col min="5" max="5" width="24.453125" customWidth="1"/>
    <col min="6" max="6" width="24.7265625" customWidth="1"/>
    <col min="7" max="7" width="23.26953125" customWidth="1"/>
    <col min="8" max="8" width="10.7265625" customWidth="1"/>
    <col min="9" max="9" width="12.54296875" customWidth="1"/>
  </cols>
  <sheetData>
    <row r="1" spans="1:12" ht="26">
      <c r="A1" s="231"/>
      <c r="B1" s="366" t="s">
        <v>306</v>
      </c>
      <c r="C1" s="366"/>
      <c r="D1" s="366"/>
      <c r="E1" s="366"/>
      <c r="F1" s="366"/>
      <c r="G1" s="366"/>
      <c r="H1" s="366"/>
      <c r="I1" s="366"/>
      <c r="J1">
        <v>1.08</v>
      </c>
      <c r="K1">
        <v>10</v>
      </c>
    </row>
    <row r="2" spans="1:12" ht="42.75" customHeight="1">
      <c r="A2" s="232" t="s">
        <v>307</v>
      </c>
      <c r="B2" s="233" t="s">
        <v>308</v>
      </c>
      <c r="C2" s="233" t="s">
        <v>309</v>
      </c>
      <c r="D2" s="233" t="s">
        <v>310</v>
      </c>
      <c r="E2" s="233" t="s">
        <v>311</v>
      </c>
      <c r="F2" s="233" t="s">
        <v>312</v>
      </c>
      <c r="G2" s="234" t="s">
        <v>313</v>
      </c>
      <c r="H2" s="235" t="s">
        <v>314</v>
      </c>
      <c r="I2" s="236" t="s">
        <v>315</v>
      </c>
    </row>
    <row r="3" spans="1:12" ht="21" hidden="1" customHeight="1">
      <c r="A3" s="237" t="s">
        <v>316</v>
      </c>
      <c r="B3" s="238" t="s">
        <v>317</v>
      </c>
      <c r="C3" s="238" t="s">
        <v>318</v>
      </c>
      <c r="D3" s="238" t="s">
        <v>319</v>
      </c>
      <c r="E3" s="238" t="s">
        <v>320</v>
      </c>
      <c r="F3" s="238" t="s">
        <v>321</v>
      </c>
      <c r="G3" s="238" t="s">
        <v>322</v>
      </c>
      <c r="H3" s="238">
        <v>107</v>
      </c>
      <c r="I3" s="238">
        <f t="shared" ref="I3:I54" si="0">(ROUND(H3*$J$1,0)+$K$1)*2+ROUND((H3*$J$1)/20,0)*2</f>
        <v>264</v>
      </c>
      <c r="K3" t="str">
        <f t="shared" ref="K3:K54" si="1">LEFT(F3,11)</f>
        <v>50515-06531</v>
      </c>
      <c r="L3" t="str">
        <f>VLOOKUP(K3,'[18]TRACKING (adding'!$B$3:$C$14,2,FALSE)</f>
        <v>H06-ST118M</v>
      </c>
    </row>
    <row r="4" spans="1:12" ht="21" hidden="1" customHeight="1">
      <c r="A4" s="237" t="s">
        <v>316</v>
      </c>
      <c r="B4" s="238" t="s">
        <v>317</v>
      </c>
      <c r="C4" s="238" t="s">
        <v>318</v>
      </c>
      <c r="D4" s="238" t="s">
        <v>319</v>
      </c>
      <c r="E4" s="238" t="s">
        <v>320</v>
      </c>
      <c r="F4" s="238" t="s">
        <v>323</v>
      </c>
      <c r="G4" s="238" t="s">
        <v>324</v>
      </c>
      <c r="H4" s="238">
        <v>46</v>
      </c>
      <c r="I4" s="238">
        <f t="shared" si="0"/>
        <v>124</v>
      </c>
      <c r="K4" t="str">
        <f t="shared" si="1"/>
        <v>50515-06531</v>
      </c>
      <c r="L4" t="str">
        <f>VLOOKUP(K4,'[18]TRACKING (adding'!$B$3:$C$14,2,FALSE)</f>
        <v>H06-ST118M</v>
      </c>
    </row>
    <row r="5" spans="1:12" ht="21" hidden="1" customHeight="1">
      <c r="A5" s="237" t="s">
        <v>316</v>
      </c>
      <c r="B5" s="238" t="s">
        <v>317</v>
      </c>
      <c r="C5" s="238" t="s">
        <v>318</v>
      </c>
      <c r="D5" s="238" t="s">
        <v>319</v>
      </c>
      <c r="E5" s="238" t="s">
        <v>320</v>
      </c>
      <c r="F5" s="238" t="s">
        <v>325</v>
      </c>
      <c r="G5" s="238" t="s">
        <v>326</v>
      </c>
      <c r="H5" s="238">
        <v>10</v>
      </c>
      <c r="I5" s="238">
        <f t="shared" si="0"/>
        <v>44</v>
      </c>
      <c r="K5" t="str">
        <f t="shared" si="1"/>
        <v>50515-06531</v>
      </c>
      <c r="L5" t="str">
        <f>VLOOKUP(K5,'[18]TRACKING (adding'!$B$3:$C$14,2,FALSE)</f>
        <v>H06-ST118M</v>
      </c>
    </row>
    <row r="6" spans="1:12" ht="21" hidden="1" customHeight="1">
      <c r="A6" s="237" t="s">
        <v>316</v>
      </c>
      <c r="B6" s="238" t="s">
        <v>317</v>
      </c>
      <c r="C6" s="238" t="s">
        <v>318</v>
      </c>
      <c r="D6" s="238" t="s">
        <v>319</v>
      </c>
      <c r="E6" s="238" t="s">
        <v>320</v>
      </c>
      <c r="F6" s="238" t="s">
        <v>327</v>
      </c>
      <c r="G6" s="238" t="s">
        <v>328</v>
      </c>
      <c r="H6" s="238">
        <v>7</v>
      </c>
      <c r="I6" s="238">
        <f t="shared" si="0"/>
        <v>36</v>
      </c>
      <c r="K6" t="str">
        <f t="shared" si="1"/>
        <v>50515-06531</v>
      </c>
      <c r="L6" t="str">
        <f>VLOOKUP(K6,'[18]TRACKING (adding'!$B$3:$C$14,2,FALSE)</f>
        <v>H06-ST118M</v>
      </c>
    </row>
    <row r="7" spans="1:12" ht="21" hidden="1" customHeight="1">
      <c r="A7" s="237" t="s">
        <v>329</v>
      </c>
      <c r="B7" s="238" t="s">
        <v>330</v>
      </c>
      <c r="C7" s="238" t="s">
        <v>331</v>
      </c>
      <c r="D7" s="238" t="s">
        <v>319</v>
      </c>
      <c r="E7" s="238" t="s">
        <v>320</v>
      </c>
      <c r="F7" s="238" t="s">
        <v>332</v>
      </c>
      <c r="G7" s="238" t="s">
        <v>333</v>
      </c>
      <c r="H7" s="238">
        <v>61</v>
      </c>
      <c r="I7" s="238">
        <f t="shared" si="0"/>
        <v>158</v>
      </c>
      <c r="K7" t="str">
        <f t="shared" si="1"/>
        <v>50519-06531</v>
      </c>
      <c r="L7" t="str">
        <f>VLOOKUP(K7,'[18]TRACKING (adding'!$B$3:$C$14,2,FALSE)</f>
        <v>H06-ST119M</v>
      </c>
    </row>
    <row r="8" spans="1:12" ht="21" hidden="1" customHeight="1">
      <c r="A8" s="237" t="s">
        <v>329</v>
      </c>
      <c r="B8" s="238" t="s">
        <v>330</v>
      </c>
      <c r="C8" s="238" t="s">
        <v>331</v>
      </c>
      <c r="D8" s="238" t="s">
        <v>319</v>
      </c>
      <c r="E8" s="238" t="s">
        <v>320</v>
      </c>
      <c r="F8" s="238" t="s">
        <v>334</v>
      </c>
      <c r="G8" s="238" t="s">
        <v>335</v>
      </c>
      <c r="H8" s="238">
        <v>14</v>
      </c>
      <c r="I8" s="238">
        <f t="shared" si="0"/>
        <v>52</v>
      </c>
      <c r="K8" t="str">
        <f t="shared" si="1"/>
        <v>50519-06531</v>
      </c>
      <c r="L8" t="str">
        <f>VLOOKUP(K8,'[18]TRACKING (adding'!$B$3:$C$14,2,FALSE)</f>
        <v>H06-ST119M</v>
      </c>
    </row>
    <row r="9" spans="1:12" ht="21" hidden="1" customHeight="1">
      <c r="A9" s="237" t="s">
        <v>329</v>
      </c>
      <c r="B9" s="238" t="s">
        <v>330</v>
      </c>
      <c r="C9" s="238" t="s">
        <v>331</v>
      </c>
      <c r="D9" s="238" t="s">
        <v>319</v>
      </c>
      <c r="E9" s="238" t="s">
        <v>320</v>
      </c>
      <c r="F9" s="238" t="s">
        <v>336</v>
      </c>
      <c r="G9" s="238" t="s">
        <v>337</v>
      </c>
      <c r="H9" s="238">
        <v>66</v>
      </c>
      <c r="I9" s="238">
        <f t="shared" si="0"/>
        <v>170</v>
      </c>
      <c r="K9" t="str">
        <f t="shared" si="1"/>
        <v>50519-06531</v>
      </c>
      <c r="L9" t="str">
        <f>VLOOKUP(K9,'[18]TRACKING (adding'!$B$3:$C$14,2,FALSE)</f>
        <v>H06-ST119M</v>
      </c>
    </row>
    <row r="10" spans="1:12" ht="21" hidden="1" customHeight="1">
      <c r="A10" s="237" t="s">
        <v>329</v>
      </c>
      <c r="B10" s="238" t="s">
        <v>330</v>
      </c>
      <c r="C10" s="238" t="s">
        <v>331</v>
      </c>
      <c r="D10" s="238" t="s">
        <v>319</v>
      </c>
      <c r="E10" s="238" t="s">
        <v>320</v>
      </c>
      <c r="F10" s="238" t="s">
        <v>338</v>
      </c>
      <c r="G10" s="238" t="s">
        <v>339</v>
      </c>
      <c r="H10" s="238">
        <v>10</v>
      </c>
      <c r="I10" s="238">
        <f t="shared" si="0"/>
        <v>44</v>
      </c>
      <c r="K10" t="str">
        <f t="shared" si="1"/>
        <v>50519-06531</v>
      </c>
      <c r="L10" t="str">
        <f>VLOOKUP(K10,'[18]TRACKING (adding'!$B$3:$C$14,2,FALSE)</f>
        <v>H06-ST119M</v>
      </c>
    </row>
    <row r="11" spans="1:12" ht="21" hidden="1" customHeight="1">
      <c r="A11" s="237" t="s">
        <v>329</v>
      </c>
      <c r="B11" s="238" t="s">
        <v>330</v>
      </c>
      <c r="C11" s="238" t="s">
        <v>331</v>
      </c>
      <c r="D11" s="238" t="s">
        <v>319</v>
      </c>
      <c r="E11" s="238" t="s">
        <v>320</v>
      </c>
      <c r="F11" s="238" t="s">
        <v>340</v>
      </c>
      <c r="G11" s="238" t="s">
        <v>341</v>
      </c>
      <c r="H11" s="238">
        <v>19</v>
      </c>
      <c r="I11" s="238">
        <f t="shared" si="0"/>
        <v>64</v>
      </c>
      <c r="K11" t="str">
        <f t="shared" si="1"/>
        <v>50519-06531</v>
      </c>
      <c r="L11" t="str">
        <f>VLOOKUP(K11,'[18]TRACKING (adding'!$B$3:$C$14,2,FALSE)</f>
        <v>H06-ST119M</v>
      </c>
    </row>
    <row r="12" spans="1:12" ht="21" hidden="1" customHeight="1">
      <c r="A12" s="237" t="s">
        <v>342</v>
      </c>
      <c r="B12" s="238" t="s">
        <v>343</v>
      </c>
      <c r="C12" s="238" t="s">
        <v>344</v>
      </c>
      <c r="D12" s="238" t="s">
        <v>319</v>
      </c>
      <c r="E12" s="238" t="s">
        <v>320</v>
      </c>
      <c r="F12" s="238" t="s">
        <v>345</v>
      </c>
      <c r="G12" s="238" t="s">
        <v>346</v>
      </c>
      <c r="H12" s="238">
        <v>5</v>
      </c>
      <c r="I12" s="238">
        <f t="shared" si="0"/>
        <v>30</v>
      </c>
      <c r="K12" t="str">
        <f t="shared" si="1"/>
        <v>50520-06531</v>
      </c>
      <c r="L12" t="str">
        <f>VLOOKUP(K12,'[18]TRACKING (adding'!$B$3:$C$14,2,FALSE)</f>
        <v>H06-ST120M</v>
      </c>
    </row>
    <row r="13" spans="1:12" ht="21" hidden="1" customHeight="1">
      <c r="A13" s="237" t="s">
        <v>342</v>
      </c>
      <c r="B13" s="238" t="s">
        <v>343</v>
      </c>
      <c r="C13" s="238" t="s">
        <v>344</v>
      </c>
      <c r="D13" s="238" t="s">
        <v>319</v>
      </c>
      <c r="E13" s="238" t="s">
        <v>320</v>
      </c>
      <c r="F13" s="238" t="s">
        <v>347</v>
      </c>
      <c r="G13" s="238" t="s">
        <v>348</v>
      </c>
      <c r="H13" s="238">
        <v>93</v>
      </c>
      <c r="I13" s="238">
        <f t="shared" si="0"/>
        <v>230</v>
      </c>
      <c r="K13" t="str">
        <f t="shared" si="1"/>
        <v>50520-06531</v>
      </c>
      <c r="L13" t="str">
        <f>VLOOKUP(K13,'[18]TRACKING (adding'!$B$3:$C$14,2,FALSE)</f>
        <v>H06-ST120M</v>
      </c>
    </row>
    <row r="14" spans="1:12" ht="21" hidden="1" customHeight="1">
      <c r="A14" s="237" t="s">
        <v>342</v>
      </c>
      <c r="B14" s="238" t="s">
        <v>343</v>
      </c>
      <c r="C14" s="238" t="s">
        <v>344</v>
      </c>
      <c r="D14" s="238" t="s">
        <v>319</v>
      </c>
      <c r="E14" s="238" t="s">
        <v>320</v>
      </c>
      <c r="F14" s="238" t="s">
        <v>349</v>
      </c>
      <c r="G14" s="238" t="s">
        <v>350</v>
      </c>
      <c r="H14" s="238">
        <v>67</v>
      </c>
      <c r="I14" s="238">
        <f t="shared" si="0"/>
        <v>172</v>
      </c>
      <c r="K14" t="str">
        <f t="shared" si="1"/>
        <v>50520-06531</v>
      </c>
      <c r="L14" t="str">
        <f>VLOOKUP(K14,'[18]TRACKING (adding'!$B$3:$C$14,2,FALSE)</f>
        <v>H06-ST120M</v>
      </c>
    </row>
    <row r="15" spans="1:12" ht="21" hidden="1" customHeight="1">
      <c r="A15" s="237" t="s">
        <v>342</v>
      </c>
      <c r="B15" s="238" t="s">
        <v>343</v>
      </c>
      <c r="C15" s="238" t="s">
        <v>344</v>
      </c>
      <c r="D15" s="238" t="s">
        <v>319</v>
      </c>
      <c r="E15" s="238" t="s">
        <v>320</v>
      </c>
      <c r="F15" s="238" t="s">
        <v>351</v>
      </c>
      <c r="G15" s="238" t="s">
        <v>352</v>
      </c>
      <c r="H15" s="238">
        <v>5</v>
      </c>
      <c r="I15" s="238">
        <f t="shared" si="0"/>
        <v>30</v>
      </c>
      <c r="K15" t="str">
        <f t="shared" si="1"/>
        <v>50520-06531</v>
      </c>
      <c r="L15" t="str">
        <f>VLOOKUP(K15,'[18]TRACKING (adding'!$B$3:$C$14,2,FALSE)</f>
        <v>H06-ST120M</v>
      </c>
    </row>
    <row r="16" spans="1:12" ht="21" customHeight="1">
      <c r="A16" s="237" t="s">
        <v>353</v>
      </c>
      <c r="B16" s="238" t="s">
        <v>354</v>
      </c>
      <c r="C16" s="238" t="s">
        <v>355</v>
      </c>
      <c r="D16" s="238" t="s">
        <v>319</v>
      </c>
      <c r="E16" s="238" t="s">
        <v>320</v>
      </c>
      <c r="F16" s="238" t="s">
        <v>356</v>
      </c>
      <c r="G16" s="238" t="s">
        <v>357</v>
      </c>
      <c r="H16" s="238">
        <v>24</v>
      </c>
      <c r="I16" s="238">
        <f t="shared" si="0"/>
        <v>74</v>
      </c>
      <c r="K16" t="str">
        <f t="shared" si="1"/>
        <v>50521-06531</v>
      </c>
      <c r="L16" t="str">
        <f>VLOOKUP(K16,'[18]TRACKING (adding'!$B$3:$C$14,2,FALSE)</f>
        <v>H06-ST121W</v>
      </c>
    </row>
    <row r="17" spans="1:12" ht="19.75" customHeight="1">
      <c r="A17" s="237" t="s">
        <v>353</v>
      </c>
      <c r="B17" s="238" t="s">
        <v>354</v>
      </c>
      <c r="C17" s="238" t="s">
        <v>355</v>
      </c>
      <c r="D17" s="238" t="s">
        <v>319</v>
      </c>
      <c r="E17" s="238" t="s">
        <v>320</v>
      </c>
      <c r="F17" s="238" t="s">
        <v>358</v>
      </c>
      <c r="G17" s="238" t="s">
        <v>359</v>
      </c>
      <c r="H17" s="238">
        <v>78</v>
      </c>
      <c r="I17" s="238">
        <f t="shared" si="0"/>
        <v>196</v>
      </c>
      <c r="K17" t="str">
        <f t="shared" si="1"/>
        <v>50521-06531</v>
      </c>
      <c r="L17" t="str">
        <f>VLOOKUP(K17,'[18]TRACKING (adding'!$B$3:$C$14,2,FALSE)</f>
        <v>H06-ST121W</v>
      </c>
    </row>
    <row r="18" spans="1:12" ht="19.75" customHeight="1">
      <c r="A18" s="237" t="s">
        <v>353</v>
      </c>
      <c r="B18" s="238" t="s">
        <v>354</v>
      </c>
      <c r="C18" s="238" t="s">
        <v>355</v>
      </c>
      <c r="D18" s="238" t="s">
        <v>319</v>
      </c>
      <c r="E18" s="238" t="s">
        <v>320</v>
      </c>
      <c r="F18" s="238" t="s">
        <v>360</v>
      </c>
      <c r="G18" s="238" t="s">
        <v>361</v>
      </c>
      <c r="H18" s="238">
        <v>29</v>
      </c>
      <c r="I18" s="238">
        <f t="shared" si="0"/>
        <v>86</v>
      </c>
      <c r="K18" t="str">
        <f t="shared" si="1"/>
        <v>50521-06531</v>
      </c>
      <c r="L18" t="str">
        <f>VLOOKUP(K18,'[18]TRACKING (adding'!$B$3:$C$14,2,FALSE)</f>
        <v>H06-ST121W</v>
      </c>
    </row>
    <row r="19" spans="1:12" ht="19.75" customHeight="1">
      <c r="A19" s="237" t="s">
        <v>353</v>
      </c>
      <c r="B19" s="238" t="s">
        <v>354</v>
      </c>
      <c r="C19" s="238" t="s">
        <v>355</v>
      </c>
      <c r="D19" s="238" t="s">
        <v>319</v>
      </c>
      <c r="E19" s="238" t="s">
        <v>320</v>
      </c>
      <c r="F19" s="238" t="s">
        <v>362</v>
      </c>
      <c r="G19" s="238" t="s">
        <v>363</v>
      </c>
      <c r="H19" s="238">
        <v>39</v>
      </c>
      <c r="I19" s="238">
        <f t="shared" si="0"/>
        <v>108</v>
      </c>
      <c r="K19" t="str">
        <f t="shared" si="1"/>
        <v>50521-06531</v>
      </c>
      <c r="L19" t="str">
        <f>VLOOKUP(K19,'[18]TRACKING (adding'!$B$3:$C$14,2,FALSE)</f>
        <v>H06-ST121W</v>
      </c>
    </row>
    <row r="20" spans="1:12" ht="19.75" hidden="1" customHeight="1">
      <c r="A20" s="237" t="s">
        <v>364</v>
      </c>
      <c r="B20" s="238" t="s">
        <v>365</v>
      </c>
      <c r="C20" s="238" t="s">
        <v>366</v>
      </c>
      <c r="D20" s="238" t="s">
        <v>319</v>
      </c>
      <c r="E20" s="238" t="s">
        <v>320</v>
      </c>
      <c r="F20" s="238" t="s">
        <v>367</v>
      </c>
      <c r="G20" s="238" t="s">
        <v>368</v>
      </c>
      <c r="H20" s="238">
        <v>65</v>
      </c>
      <c r="I20" s="238">
        <f t="shared" si="0"/>
        <v>168</v>
      </c>
      <c r="K20" t="str">
        <f t="shared" si="1"/>
        <v>50516-06531</v>
      </c>
      <c r="L20" t="str">
        <f>VLOOKUP(K20,'[18]TRACKING (adding'!$B$3:$C$14,2,FALSE)</f>
        <v>H06-ST122M</v>
      </c>
    </row>
    <row r="21" spans="1:12" ht="19.75" hidden="1" customHeight="1">
      <c r="A21" s="237" t="s">
        <v>364</v>
      </c>
      <c r="B21" s="238" t="s">
        <v>365</v>
      </c>
      <c r="C21" s="238" t="s">
        <v>366</v>
      </c>
      <c r="D21" s="238" t="s">
        <v>319</v>
      </c>
      <c r="E21" s="238" t="s">
        <v>320</v>
      </c>
      <c r="F21" s="238" t="s">
        <v>369</v>
      </c>
      <c r="G21" s="238" t="s">
        <v>370</v>
      </c>
      <c r="H21" s="238">
        <v>77</v>
      </c>
      <c r="I21" s="238">
        <f t="shared" si="0"/>
        <v>194</v>
      </c>
      <c r="K21" t="str">
        <f t="shared" si="1"/>
        <v>50516-06531</v>
      </c>
      <c r="L21" t="str">
        <f>VLOOKUP(K21,'[18]TRACKING (adding'!$B$3:$C$14,2,FALSE)</f>
        <v>H06-ST122M</v>
      </c>
    </row>
    <row r="22" spans="1:12" ht="19.75" hidden="1" customHeight="1">
      <c r="A22" s="237" t="s">
        <v>364</v>
      </c>
      <c r="B22" s="238" t="s">
        <v>365</v>
      </c>
      <c r="C22" s="238" t="s">
        <v>366</v>
      </c>
      <c r="D22" s="238" t="s">
        <v>319</v>
      </c>
      <c r="E22" s="238" t="s">
        <v>320</v>
      </c>
      <c r="F22" s="238" t="s">
        <v>371</v>
      </c>
      <c r="G22" s="238" t="s">
        <v>372</v>
      </c>
      <c r="H22" s="238">
        <v>144</v>
      </c>
      <c r="I22" s="238">
        <f t="shared" si="0"/>
        <v>348</v>
      </c>
      <c r="K22" t="str">
        <f t="shared" si="1"/>
        <v>50516-06531</v>
      </c>
      <c r="L22" t="str">
        <f>VLOOKUP(K22,'[18]TRACKING (adding'!$B$3:$C$14,2,FALSE)</f>
        <v>H06-ST122M</v>
      </c>
    </row>
    <row r="23" spans="1:12" ht="19.75" hidden="1" customHeight="1">
      <c r="A23" s="237" t="s">
        <v>364</v>
      </c>
      <c r="B23" s="238" t="s">
        <v>365</v>
      </c>
      <c r="C23" s="238" t="s">
        <v>366</v>
      </c>
      <c r="D23" s="238" t="s">
        <v>319</v>
      </c>
      <c r="E23" s="238" t="s">
        <v>320</v>
      </c>
      <c r="F23" s="238" t="s">
        <v>373</v>
      </c>
      <c r="G23" s="238" t="s">
        <v>374</v>
      </c>
      <c r="H23" s="238">
        <v>9</v>
      </c>
      <c r="I23" s="238">
        <f t="shared" si="0"/>
        <v>40</v>
      </c>
      <c r="K23" t="str">
        <f t="shared" si="1"/>
        <v>50516-06531</v>
      </c>
      <c r="L23" t="str">
        <f>VLOOKUP(K23,'[18]TRACKING (adding'!$B$3:$C$14,2,FALSE)</f>
        <v>H06-ST122M</v>
      </c>
    </row>
    <row r="24" spans="1:12" ht="19.75" hidden="1" customHeight="1">
      <c r="A24" s="237" t="s">
        <v>364</v>
      </c>
      <c r="B24" s="238" t="s">
        <v>365</v>
      </c>
      <c r="C24" s="238" t="s">
        <v>366</v>
      </c>
      <c r="D24" s="238" t="s">
        <v>319</v>
      </c>
      <c r="E24" s="238" t="s">
        <v>320</v>
      </c>
      <c r="F24" s="238" t="s">
        <v>375</v>
      </c>
      <c r="G24" s="238" t="s">
        <v>376</v>
      </c>
      <c r="H24" s="238">
        <v>5</v>
      </c>
      <c r="I24" s="238">
        <f t="shared" si="0"/>
        <v>30</v>
      </c>
      <c r="K24" t="str">
        <f t="shared" si="1"/>
        <v>50516-06531</v>
      </c>
      <c r="L24" t="str">
        <f>VLOOKUP(K24,'[18]TRACKING (adding'!$B$3:$C$14,2,FALSE)</f>
        <v>H06-ST122M</v>
      </c>
    </row>
    <row r="25" spans="1:12" ht="19.75" hidden="1" customHeight="1">
      <c r="A25" s="237" t="s">
        <v>285</v>
      </c>
      <c r="B25" s="238" t="s">
        <v>286</v>
      </c>
      <c r="C25" s="238" t="s">
        <v>377</v>
      </c>
      <c r="D25" s="238" t="s">
        <v>378</v>
      </c>
      <c r="E25" s="238" t="s">
        <v>379</v>
      </c>
      <c r="F25" s="238" t="s">
        <v>380</v>
      </c>
      <c r="G25" s="238" t="s">
        <v>381</v>
      </c>
      <c r="H25" s="238">
        <v>31</v>
      </c>
      <c r="I25" s="238">
        <f t="shared" si="0"/>
        <v>90</v>
      </c>
      <c r="K25" t="str">
        <f t="shared" si="1"/>
        <v>50638-00001</v>
      </c>
      <c r="L25" t="str">
        <f>VLOOKUP(K25,'[18]TRACKING (adding'!$B$3:$C$14,2,FALSE)</f>
        <v>H06-ST123M</v>
      </c>
    </row>
    <row r="26" spans="1:12" ht="19.75" hidden="1" customHeight="1">
      <c r="A26" s="237" t="s">
        <v>285</v>
      </c>
      <c r="B26" s="238" t="s">
        <v>286</v>
      </c>
      <c r="C26" s="238" t="s">
        <v>377</v>
      </c>
      <c r="D26" s="238" t="s">
        <v>378</v>
      </c>
      <c r="E26" s="238" t="s">
        <v>379</v>
      </c>
      <c r="F26" s="238" t="s">
        <v>382</v>
      </c>
      <c r="G26" s="238" t="s">
        <v>383</v>
      </c>
      <c r="H26" s="238">
        <v>97</v>
      </c>
      <c r="I26" s="238">
        <f t="shared" si="0"/>
        <v>240</v>
      </c>
      <c r="K26" t="str">
        <f t="shared" si="1"/>
        <v>50638-00001</v>
      </c>
      <c r="L26" t="str">
        <f>VLOOKUP(K26,'[18]TRACKING (adding'!$B$3:$C$14,2,FALSE)</f>
        <v>H06-ST123M</v>
      </c>
    </row>
    <row r="27" spans="1:12" ht="19.75" hidden="1" customHeight="1">
      <c r="A27" s="237" t="s">
        <v>285</v>
      </c>
      <c r="B27" s="238" t="s">
        <v>286</v>
      </c>
      <c r="C27" s="238" t="s">
        <v>377</v>
      </c>
      <c r="D27" s="238" t="s">
        <v>378</v>
      </c>
      <c r="E27" s="238" t="s">
        <v>379</v>
      </c>
      <c r="F27" s="238" t="s">
        <v>384</v>
      </c>
      <c r="G27" s="238" t="s">
        <v>385</v>
      </c>
      <c r="H27" s="238">
        <v>68</v>
      </c>
      <c r="I27" s="238">
        <f t="shared" si="0"/>
        <v>174</v>
      </c>
      <c r="K27" t="str">
        <f t="shared" si="1"/>
        <v>50638-00001</v>
      </c>
      <c r="L27" t="str">
        <f>VLOOKUP(K27,'[18]TRACKING (adding'!$B$3:$C$14,2,FALSE)</f>
        <v>H06-ST123M</v>
      </c>
    </row>
    <row r="28" spans="1:12" ht="19.75" hidden="1" customHeight="1">
      <c r="A28" s="237" t="s">
        <v>285</v>
      </c>
      <c r="B28" s="238" t="s">
        <v>286</v>
      </c>
      <c r="C28" s="238" t="s">
        <v>377</v>
      </c>
      <c r="D28" s="238" t="s">
        <v>378</v>
      </c>
      <c r="E28" s="238" t="s">
        <v>379</v>
      </c>
      <c r="F28" s="238" t="s">
        <v>386</v>
      </c>
      <c r="G28" s="238" t="s">
        <v>387</v>
      </c>
      <c r="H28" s="238">
        <v>44</v>
      </c>
      <c r="I28" s="238">
        <f t="shared" si="0"/>
        <v>120</v>
      </c>
      <c r="K28" t="str">
        <f t="shared" si="1"/>
        <v>50638-00001</v>
      </c>
      <c r="L28" t="str">
        <f>VLOOKUP(K28,'[18]TRACKING (adding'!$B$3:$C$14,2,FALSE)</f>
        <v>H06-ST123M</v>
      </c>
    </row>
    <row r="29" spans="1:12" ht="19.75" hidden="1" customHeight="1">
      <c r="A29" s="237" t="s">
        <v>285</v>
      </c>
      <c r="B29" s="238" t="s">
        <v>286</v>
      </c>
      <c r="C29" s="238" t="s">
        <v>377</v>
      </c>
      <c r="D29" s="238" t="s">
        <v>378</v>
      </c>
      <c r="E29" s="238" t="s">
        <v>379</v>
      </c>
      <c r="F29" s="238" t="s">
        <v>388</v>
      </c>
      <c r="G29" s="238" t="s">
        <v>389</v>
      </c>
      <c r="H29" s="238">
        <v>60</v>
      </c>
      <c r="I29" s="238">
        <f t="shared" si="0"/>
        <v>156</v>
      </c>
      <c r="K29" t="str">
        <f t="shared" si="1"/>
        <v>50638-00001</v>
      </c>
      <c r="L29" t="str">
        <f>VLOOKUP(K29,'[18]TRACKING (adding'!$B$3:$C$14,2,FALSE)</f>
        <v>H06-ST123M</v>
      </c>
    </row>
    <row r="30" spans="1:12" ht="19.75" hidden="1" customHeight="1">
      <c r="A30" s="237" t="s">
        <v>285</v>
      </c>
      <c r="B30" s="238" t="s">
        <v>286</v>
      </c>
      <c r="C30" s="238" t="s">
        <v>377</v>
      </c>
      <c r="D30" s="238" t="s">
        <v>319</v>
      </c>
      <c r="E30" s="238" t="s">
        <v>320</v>
      </c>
      <c r="F30" s="238" t="s">
        <v>390</v>
      </c>
      <c r="G30" s="238" t="s">
        <v>391</v>
      </c>
      <c r="H30" s="238">
        <v>31</v>
      </c>
      <c r="I30" s="238">
        <f t="shared" si="0"/>
        <v>90</v>
      </c>
      <c r="K30" t="str">
        <f t="shared" si="1"/>
        <v>50638-06531</v>
      </c>
      <c r="L30" t="str">
        <f>VLOOKUP(K30,'[18]TRACKING (adding'!$B$3:$C$14,2,FALSE)</f>
        <v>H06-ST123M</v>
      </c>
    </row>
    <row r="31" spans="1:12" ht="19.75" hidden="1" customHeight="1">
      <c r="A31" s="237" t="s">
        <v>285</v>
      </c>
      <c r="B31" s="238" t="s">
        <v>286</v>
      </c>
      <c r="C31" s="238" t="s">
        <v>377</v>
      </c>
      <c r="D31" s="238" t="s">
        <v>319</v>
      </c>
      <c r="E31" s="238" t="s">
        <v>320</v>
      </c>
      <c r="F31" s="238" t="s">
        <v>392</v>
      </c>
      <c r="G31" s="238" t="s">
        <v>393</v>
      </c>
      <c r="H31" s="238">
        <v>97</v>
      </c>
      <c r="I31" s="238">
        <f t="shared" si="0"/>
        <v>240</v>
      </c>
      <c r="K31" t="str">
        <f t="shared" si="1"/>
        <v>50638-06531</v>
      </c>
      <c r="L31" t="str">
        <f>VLOOKUP(K31,'[18]TRACKING (adding'!$B$3:$C$14,2,FALSE)</f>
        <v>H06-ST123M</v>
      </c>
    </row>
    <row r="32" spans="1:12" ht="19.75" hidden="1" customHeight="1">
      <c r="A32" s="237" t="s">
        <v>285</v>
      </c>
      <c r="B32" s="238" t="s">
        <v>286</v>
      </c>
      <c r="C32" s="238" t="s">
        <v>377</v>
      </c>
      <c r="D32" s="238" t="s">
        <v>319</v>
      </c>
      <c r="E32" s="238" t="s">
        <v>320</v>
      </c>
      <c r="F32" s="238" t="s">
        <v>394</v>
      </c>
      <c r="G32" s="238" t="s">
        <v>395</v>
      </c>
      <c r="H32" s="238">
        <v>68</v>
      </c>
      <c r="I32" s="238">
        <f t="shared" si="0"/>
        <v>174</v>
      </c>
      <c r="K32" t="str">
        <f t="shared" si="1"/>
        <v>50638-06531</v>
      </c>
      <c r="L32" t="str">
        <f>VLOOKUP(K32,'[18]TRACKING (adding'!$B$3:$C$14,2,FALSE)</f>
        <v>H06-ST123M</v>
      </c>
    </row>
    <row r="33" spans="1:12" ht="19.75" hidden="1" customHeight="1">
      <c r="A33" s="237" t="s">
        <v>285</v>
      </c>
      <c r="B33" s="238" t="s">
        <v>286</v>
      </c>
      <c r="C33" s="238" t="s">
        <v>377</v>
      </c>
      <c r="D33" s="238" t="s">
        <v>319</v>
      </c>
      <c r="E33" s="238" t="s">
        <v>320</v>
      </c>
      <c r="F33" s="238" t="s">
        <v>396</v>
      </c>
      <c r="G33" s="238" t="s">
        <v>397</v>
      </c>
      <c r="H33" s="238">
        <v>44</v>
      </c>
      <c r="I33" s="238">
        <f t="shared" si="0"/>
        <v>120</v>
      </c>
      <c r="K33" t="str">
        <f t="shared" si="1"/>
        <v>50638-06531</v>
      </c>
      <c r="L33" t="str">
        <f>VLOOKUP(K33,'[18]TRACKING (adding'!$B$3:$C$14,2,FALSE)</f>
        <v>H06-ST123M</v>
      </c>
    </row>
    <row r="34" spans="1:12" ht="19.75" hidden="1" customHeight="1">
      <c r="A34" s="237" t="s">
        <v>285</v>
      </c>
      <c r="B34" s="238" t="s">
        <v>286</v>
      </c>
      <c r="C34" s="238" t="s">
        <v>377</v>
      </c>
      <c r="D34" s="238" t="s">
        <v>319</v>
      </c>
      <c r="E34" s="238" t="s">
        <v>320</v>
      </c>
      <c r="F34" s="238" t="s">
        <v>398</v>
      </c>
      <c r="G34" s="238" t="s">
        <v>399</v>
      </c>
      <c r="H34" s="238">
        <v>60</v>
      </c>
      <c r="I34" s="238">
        <f t="shared" si="0"/>
        <v>156</v>
      </c>
      <c r="K34" t="str">
        <f t="shared" si="1"/>
        <v>50638-06531</v>
      </c>
      <c r="L34" t="str">
        <f>VLOOKUP(K34,'[18]TRACKING (adding'!$B$3:$C$14,2,FALSE)</f>
        <v>H06-ST123M</v>
      </c>
    </row>
    <row r="35" spans="1:12" ht="19.75" hidden="1" customHeight="1">
      <c r="A35" s="237" t="s">
        <v>400</v>
      </c>
      <c r="B35" s="238" t="s">
        <v>401</v>
      </c>
      <c r="C35" s="238" t="s">
        <v>402</v>
      </c>
      <c r="D35" s="238" t="s">
        <v>403</v>
      </c>
      <c r="E35" s="238" t="s">
        <v>404</v>
      </c>
      <c r="F35" s="238" t="s">
        <v>405</v>
      </c>
      <c r="G35" s="238" t="s">
        <v>406</v>
      </c>
      <c r="H35" s="238">
        <v>76</v>
      </c>
      <c r="I35" s="238">
        <f t="shared" si="0"/>
        <v>192</v>
      </c>
      <c r="K35" t="str">
        <f t="shared" si="1"/>
        <v>50639-05456</v>
      </c>
      <c r="L35" t="str">
        <f>VLOOKUP(K35,'[18]TRACKING (adding'!$B$3:$C$14,2,FALSE)</f>
        <v>H06-CR51W</v>
      </c>
    </row>
    <row r="36" spans="1:12" ht="19.75" hidden="1" customHeight="1">
      <c r="A36" s="237" t="s">
        <v>400</v>
      </c>
      <c r="B36" s="238" t="s">
        <v>401</v>
      </c>
      <c r="C36" s="238" t="s">
        <v>402</v>
      </c>
      <c r="D36" s="238" t="s">
        <v>403</v>
      </c>
      <c r="E36" s="238" t="s">
        <v>404</v>
      </c>
      <c r="F36" s="238" t="s">
        <v>407</v>
      </c>
      <c r="G36" s="238" t="s">
        <v>408</v>
      </c>
      <c r="H36" s="238">
        <v>110</v>
      </c>
      <c r="I36" s="238">
        <f t="shared" si="0"/>
        <v>270</v>
      </c>
      <c r="K36" t="str">
        <f t="shared" si="1"/>
        <v>50639-05456</v>
      </c>
      <c r="L36" t="str">
        <f>VLOOKUP(K36,'[18]TRACKING (adding'!$B$3:$C$14,2,FALSE)</f>
        <v>H06-CR51W</v>
      </c>
    </row>
    <row r="37" spans="1:12" ht="19.75" hidden="1" customHeight="1">
      <c r="A37" s="237" t="s">
        <v>400</v>
      </c>
      <c r="B37" s="238" t="s">
        <v>401</v>
      </c>
      <c r="C37" s="238" t="s">
        <v>402</v>
      </c>
      <c r="D37" s="238" t="s">
        <v>403</v>
      </c>
      <c r="E37" s="238" t="s">
        <v>404</v>
      </c>
      <c r="F37" s="238" t="s">
        <v>409</v>
      </c>
      <c r="G37" s="238" t="s">
        <v>410</v>
      </c>
      <c r="H37" s="238">
        <v>46</v>
      </c>
      <c r="I37" s="238">
        <f t="shared" si="0"/>
        <v>124</v>
      </c>
      <c r="K37" t="str">
        <f t="shared" si="1"/>
        <v>50639-05456</v>
      </c>
      <c r="L37" t="str">
        <f>VLOOKUP(K37,'[18]TRACKING (adding'!$B$3:$C$14,2,FALSE)</f>
        <v>H06-CR51W</v>
      </c>
    </row>
    <row r="38" spans="1:12" ht="19.75" hidden="1" customHeight="1">
      <c r="A38" s="237" t="s">
        <v>400</v>
      </c>
      <c r="B38" s="238" t="s">
        <v>401</v>
      </c>
      <c r="C38" s="238" t="s">
        <v>402</v>
      </c>
      <c r="D38" s="238" t="s">
        <v>403</v>
      </c>
      <c r="E38" s="238" t="s">
        <v>404</v>
      </c>
      <c r="F38" s="238" t="s">
        <v>411</v>
      </c>
      <c r="G38" s="238" t="s">
        <v>412</v>
      </c>
      <c r="H38" s="238">
        <v>46</v>
      </c>
      <c r="I38" s="238">
        <f t="shared" si="0"/>
        <v>124</v>
      </c>
      <c r="K38" t="str">
        <f t="shared" si="1"/>
        <v>50639-05456</v>
      </c>
      <c r="L38" t="str">
        <f>VLOOKUP(K38,'[18]TRACKING (adding'!$B$3:$C$14,2,FALSE)</f>
        <v>H06-CR51W</v>
      </c>
    </row>
    <row r="39" spans="1:12" ht="19.75" hidden="1" customHeight="1">
      <c r="A39" s="237" t="s">
        <v>400</v>
      </c>
      <c r="B39" s="238" t="s">
        <v>401</v>
      </c>
      <c r="C39" s="238" t="s">
        <v>402</v>
      </c>
      <c r="D39" s="238" t="s">
        <v>403</v>
      </c>
      <c r="E39" s="238" t="s">
        <v>404</v>
      </c>
      <c r="F39" s="238" t="s">
        <v>413</v>
      </c>
      <c r="G39" s="238" t="s">
        <v>414</v>
      </c>
      <c r="H39" s="238">
        <v>22</v>
      </c>
      <c r="I39" s="238">
        <f t="shared" si="0"/>
        <v>70</v>
      </c>
      <c r="K39" t="str">
        <f t="shared" si="1"/>
        <v>50639-05456</v>
      </c>
      <c r="L39" t="str">
        <f>VLOOKUP(K39,'[18]TRACKING (adding'!$B$3:$C$14,2,FALSE)</f>
        <v>H06-CR51W</v>
      </c>
    </row>
    <row r="40" spans="1:12" ht="19.75" hidden="1" customHeight="1">
      <c r="A40" s="237" t="s">
        <v>415</v>
      </c>
      <c r="B40" s="238" t="s">
        <v>416</v>
      </c>
      <c r="C40" s="238" t="s">
        <v>417</v>
      </c>
      <c r="D40" s="238" t="s">
        <v>319</v>
      </c>
      <c r="E40" s="238" t="s">
        <v>320</v>
      </c>
      <c r="F40" s="238" t="s">
        <v>418</v>
      </c>
      <c r="G40" s="238" t="s">
        <v>419</v>
      </c>
      <c r="H40" s="238">
        <v>6</v>
      </c>
      <c r="I40" s="238">
        <f t="shared" si="0"/>
        <v>32</v>
      </c>
      <c r="K40" t="str">
        <f t="shared" si="1"/>
        <v>50417-06531</v>
      </c>
      <c r="L40" t="str">
        <f>VLOOKUP(K40,'[18]TRACKING (adding'!$B$3:$C$14,2,FALSE)</f>
        <v>H06-ST124M</v>
      </c>
    </row>
    <row r="41" spans="1:12" ht="19.75" hidden="1" customHeight="1">
      <c r="A41" s="237" t="s">
        <v>415</v>
      </c>
      <c r="B41" s="238" t="s">
        <v>416</v>
      </c>
      <c r="C41" s="238" t="s">
        <v>417</v>
      </c>
      <c r="D41" s="238" t="s">
        <v>319</v>
      </c>
      <c r="E41" s="238" t="s">
        <v>320</v>
      </c>
      <c r="F41" s="238" t="s">
        <v>420</v>
      </c>
      <c r="G41" s="238" t="s">
        <v>421</v>
      </c>
      <c r="H41" s="238">
        <v>9</v>
      </c>
      <c r="I41" s="238">
        <f t="shared" si="0"/>
        <v>40</v>
      </c>
      <c r="K41" t="str">
        <f t="shared" si="1"/>
        <v>50417-06531</v>
      </c>
      <c r="L41" t="str">
        <f>VLOOKUP(K41,'[18]TRACKING (adding'!$B$3:$C$14,2,FALSE)</f>
        <v>H06-ST124M</v>
      </c>
    </row>
    <row r="42" spans="1:12" ht="19.75" hidden="1" customHeight="1">
      <c r="A42" s="237" t="s">
        <v>415</v>
      </c>
      <c r="B42" s="238" t="s">
        <v>416</v>
      </c>
      <c r="C42" s="238" t="s">
        <v>417</v>
      </c>
      <c r="D42" s="238" t="s">
        <v>319</v>
      </c>
      <c r="E42" s="238" t="s">
        <v>320</v>
      </c>
      <c r="F42" s="238" t="s">
        <v>422</v>
      </c>
      <c r="G42" s="238" t="s">
        <v>423</v>
      </c>
      <c r="H42" s="238">
        <v>37</v>
      </c>
      <c r="I42" s="238">
        <f t="shared" si="0"/>
        <v>104</v>
      </c>
      <c r="K42" t="str">
        <f t="shared" si="1"/>
        <v>50417-06531</v>
      </c>
      <c r="L42" t="str">
        <f>VLOOKUP(K42,'[18]TRACKING (adding'!$B$3:$C$14,2,FALSE)</f>
        <v>H06-ST124M</v>
      </c>
    </row>
    <row r="43" spans="1:12" ht="19.75" hidden="1" customHeight="1">
      <c r="A43" s="237" t="s">
        <v>415</v>
      </c>
      <c r="B43" s="238" t="s">
        <v>416</v>
      </c>
      <c r="C43" s="238" t="s">
        <v>417</v>
      </c>
      <c r="D43" s="238" t="s">
        <v>319</v>
      </c>
      <c r="E43" s="238" t="s">
        <v>320</v>
      </c>
      <c r="F43" s="238" t="s">
        <v>424</v>
      </c>
      <c r="G43" s="238" t="s">
        <v>425</v>
      </c>
      <c r="H43" s="238">
        <v>56</v>
      </c>
      <c r="I43" s="238">
        <f t="shared" si="0"/>
        <v>146</v>
      </c>
      <c r="K43" t="str">
        <f t="shared" si="1"/>
        <v>50417-06531</v>
      </c>
      <c r="L43" t="str">
        <f>VLOOKUP(K43,'[18]TRACKING (adding'!$B$3:$C$14,2,FALSE)</f>
        <v>H06-ST124M</v>
      </c>
    </row>
    <row r="44" spans="1:12" ht="19.75" hidden="1" customHeight="1">
      <c r="A44" s="237" t="s">
        <v>415</v>
      </c>
      <c r="B44" s="238" t="s">
        <v>416</v>
      </c>
      <c r="C44" s="238" t="s">
        <v>417</v>
      </c>
      <c r="D44" s="238" t="s">
        <v>319</v>
      </c>
      <c r="E44" s="238" t="s">
        <v>320</v>
      </c>
      <c r="F44" s="238" t="s">
        <v>426</v>
      </c>
      <c r="G44" s="238" t="s">
        <v>427</v>
      </c>
      <c r="H44" s="238">
        <v>62</v>
      </c>
      <c r="I44" s="238">
        <f t="shared" si="0"/>
        <v>160</v>
      </c>
      <c r="K44" t="str">
        <f t="shared" si="1"/>
        <v>50417-06531</v>
      </c>
      <c r="L44" t="str">
        <f>VLOOKUP(K44,'[18]TRACKING (adding'!$B$3:$C$14,2,FALSE)</f>
        <v>H06-ST124M</v>
      </c>
    </row>
    <row r="45" spans="1:12" ht="19.75" hidden="1" customHeight="1">
      <c r="A45" s="237" t="s">
        <v>428</v>
      </c>
      <c r="B45" s="238" t="s">
        <v>429</v>
      </c>
      <c r="C45" s="238" t="s">
        <v>430</v>
      </c>
      <c r="D45" s="238" t="s">
        <v>319</v>
      </c>
      <c r="E45" s="238" t="s">
        <v>320</v>
      </c>
      <c r="F45" s="238" t="s">
        <v>431</v>
      </c>
      <c r="G45" s="238" t="s">
        <v>432</v>
      </c>
      <c r="H45" s="238">
        <v>25</v>
      </c>
      <c r="I45" s="238">
        <f t="shared" si="0"/>
        <v>76</v>
      </c>
      <c r="K45" t="str">
        <f t="shared" si="1"/>
        <v>50636-06531</v>
      </c>
      <c r="L45" t="str">
        <f>VLOOKUP(K45,'[18]TRACKING (adding'!$B$3:$C$14,2,FALSE)</f>
        <v>H06-ST108M</v>
      </c>
    </row>
    <row r="46" spans="1:12" ht="19.75" hidden="1" customHeight="1">
      <c r="A46" s="237" t="s">
        <v>428</v>
      </c>
      <c r="B46" s="238" t="s">
        <v>429</v>
      </c>
      <c r="C46" s="238" t="s">
        <v>430</v>
      </c>
      <c r="D46" s="238" t="s">
        <v>319</v>
      </c>
      <c r="E46" s="238" t="s">
        <v>320</v>
      </c>
      <c r="F46" s="238" t="s">
        <v>433</v>
      </c>
      <c r="G46" s="238" t="s">
        <v>434</v>
      </c>
      <c r="H46" s="238">
        <v>39</v>
      </c>
      <c r="I46" s="238">
        <f t="shared" si="0"/>
        <v>108</v>
      </c>
      <c r="K46" t="str">
        <f t="shared" si="1"/>
        <v>50636-06531</v>
      </c>
      <c r="L46" t="str">
        <f>VLOOKUP(K46,'[18]TRACKING (adding'!$B$3:$C$14,2,FALSE)</f>
        <v>H06-ST108M</v>
      </c>
    </row>
    <row r="47" spans="1:12" ht="19.75" hidden="1" customHeight="1">
      <c r="A47" s="237" t="s">
        <v>428</v>
      </c>
      <c r="B47" s="238" t="s">
        <v>429</v>
      </c>
      <c r="C47" s="238" t="s">
        <v>430</v>
      </c>
      <c r="D47" s="238" t="s">
        <v>319</v>
      </c>
      <c r="E47" s="238" t="s">
        <v>320</v>
      </c>
      <c r="F47" s="238" t="s">
        <v>435</v>
      </c>
      <c r="G47" s="238" t="s">
        <v>436</v>
      </c>
      <c r="H47" s="238">
        <v>54</v>
      </c>
      <c r="I47" s="238">
        <f t="shared" si="0"/>
        <v>142</v>
      </c>
      <c r="K47" t="str">
        <f t="shared" si="1"/>
        <v>50636-06531</v>
      </c>
      <c r="L47" t="str">
        <f>VLOOKUP(K47,'[18]TRACKING (adding'!$B$3:$C$14,2,FALSE)</f>
        <v>H06-ST108M</v>
      </c>
    </row>
    <row r="48" spans="1:12" ht="19.75" hidden="1" customHeight="1">
      <c r="A48" s="237" t="s">
        <v>428</v>
      </c>
      <c r="B48" s="238" t="s">
        <v>429</v>
      </c>
      <c r="C48" s="238" t="s">
        <v>430</v>
      </c>
      <c r="D48" s="238" t="s">
        <v>319</v>
      </c>
      <c r="E48" s="238" t="s">
        <v>320</v>
      </c>
      <c r="F48" s="238" t="s">
        <v>437</v>
      </c>
      <c r="G48" s="238" t="s">
        <v>438</v>
      </c>
      <c r="H48" s="238">
        <v>34</v>
      </c>
      <c r="I48" s="238">
        <f t="shared" si="0"/>
        <v>98</v>
      </c>
      <c r="K48" t="str">
        <f t="shared" si="1"/>
        <v>50636-06531</v>
      </c>
      <c r="L48" t="str">
        <f>VLOOKUP(K48,'[18]TRACKING (adding'!$B$3:$C$14,2,FALSE)</f>
        <v>H06-ST108M</v>
      </c>
    </row>
    <row r="49" spans="1:12" ht="19.75" hidden="1" customHeight="1">
      <c r="A49" s="237" t="s">
        <v>428</v>
      </c>
      <c r="B49" s="238" t="s">
        <v>429</v>
      </c>
      <c r="C49" s="238" t="s">
        <v>430</v>
      </c>
      <c r="D49" s="238" t="s">
        <v>319</v>
      </c>
      <c r="E49" s="238" t="s">
        <v>320</v>
      </c>
      <c r="F49" s="238" t="s">
        <v>439</v>
      </c>
      <c r="G49" s="238" t="s">
        <v>440</v>
      </c>
      <c r="H49" s="238">
        <v>18</v>
      </c>
      <c r="I49" s="238">
        <f t="shared" si="0"/>
        <v>60</v>
      </c>
      <c r="K49" t="str">
        <f t="shared" si="1"/>
        <v>50636-06531</v>
      </c>
      <c r="L49" t="str">
        <f>VLOOKUP(K49,'[18]TRACKING (adding'!$B$3:$C$14,2,FALSE)</f>
        <v>H06-ST108M</v>
      </c>
    </row>
    <row r="50" spans="1:12" ht="19.75" hidden="1" customHeight="1">
      <c r="A50" s="237" t="s">
        <v>441</v>
      </c>
      <c r="B50" s="238" t="s">
        <v>442</v>
      </c>
      <c r="C50" s="238" t="s">
        <v>443</v>
      </c>
      <c r="D50" s="238" t="s">
        <v>444</v>
      </c>
      <c r="E50" s="238" t="s">
        <v>444</v>
      </c>
      <c r="F50" s="238" t="s">
        <v>445</v>
      </c>
      <c r="G50" s="238" t="s">
        <v>446</v>
      </c>
      <c r="H50" s="238">
        <v>22</v>
      </c>
      <c r="I50" s="238">
        <f t="shared" si="0"/>
        <v>70</v>
      </c>
      <c r="K50" t="str">
        <f t="shared" si="1"/>
        <v>50637-05977</v>
      </c>
      <c r="L50" t="str">
        <f>VLOOKUP(K50,'[18]TRACKING (adding'!$B$3:$C$14,2,FALSE)</f>
        <v>H06-HD47M</v>
      </c>
    </row>
    <row r="51" spans="1:12" ht="19.75" hidden="1" customHeight="1">
      <c r="A51" s="237" t="s">
        <v>441</v>
      </c>
      <c r="B51" s="238" t="s">
        <v>442</v>
      </c>
      <c r="C51" s="238" t="s">
        <v>443</v>
      </c>
      <c r="D51" s="238" t="s">
        <v>444</v>
      </c>
      <c r="E51" s="238" t="s">
        <v>444</v>
      </c>
      <c r="F51" s="238" t="s">
        <v>447</v>
      </c>
      <c r="G51" s="238" t="s">
        <v>448</v>
      </c>
      <c r="H51" s="238">
        <v>34</v>
      </c>
      <c r="I51" s="238">
        <f t="shared" si="0"/>
        <v>98</v>
      </c>
      <c r="K51" t="str">
        <f t="shared" si="1"/>
        <v>50637-05977</v>
      </c>
      <c r="L51" t="str">
        <f>VLOOKUP(K51,'[18]TRACKING (adding'!$B$3:$C$14,2,FALSE)</f>
        <v>H06-HD47M</v>
      </c>
    </row>
    <row r="52" spans="1:12" ht="19.75" hidden="1" customHeight="1">
      <c r="A52" s="237" t="s">
        <v>441</v>
      </c>
      <c r="B52" s="238" t="s">
        <v>442</v>
      </c>
      <c r="C52" s="238" t="s">
        <v>443</v>
      </c>
      <c r="D52" s="238" t="s">
        <v>444</v>
      </c>
      <c r="E52" s="238" t="s">
        <v>444</v>
      </c>
      <c r="F52" s="238" t="s">
        <v>449</v>
      </c>
      <c r="G52" s="238" t="s">
        <v>450</v>
      </c>
      <c r="H52" s="238">
        <v>48</v>
      </c>
      <c r="I52" s="238">
        <f t="shared" si="0"/>
        <v>130</v>
      </c>
      <c r="K52" t="str">
        <f t="shared" si="1"/>
        <v>50637-05977</v>
      </c>
      <c r="L52" t="str">
        <f>VLOOKUP(K52,'[18]TRACKING (adding'!$B$3:$C$14,2,FALSE)</f>
        <v>H06-HD47M</v>
      </c>
    </row>
    <row r="53" spans="1:12" ht="19.75" hidden="1" customHeight="1">
      <c r="A53" s="237" t="s">
        <v>441</v>
      </c>
      <c r="B53" s="238" t="s">
        <v>442</v>
      </c>
      <c r="C53" s="238" t="s">
        <v>443</v>
      </c>
      <c r="D53" s="238" t="s">
        <v>444</v>
      </c>
      <c r="E53" s="238" t="s">
        <v>444</v>
      </c>
      <c r="F53" s="238" t="s">
        <v>451</v>
      </c>
      <c r="G53" s="238" t="s">
        <v>452</v>
      </c>
      <c r="H53" s="238">
        <v>30</v>
      </c>
      <c r="I53" s="238">
        <f t="shared" si="0"/>
        <v>88</v>
      </c>
      <c r="K53" t="str">
        <f t="shared" si="1"/>
        <v>50637-05977</v>
      </c>
      <c r="L53" t="str">
        <f>VLOOKUP(K53,'[18]TRACKING (adding'!$B$3:$C$14,2,FALSE)</f>
        <v>H06-HD47M</v>
      </c>
    </row>
    <row r="54" spans="1:12" ht="19.75" hidden="1" customHeight="1">
      <c r="A54" s="237" t="s">
        <v>441</v>
      </c>
      <c r="B54" s="238" t="s">
        <v>442</v>
      </c>
      <c r="C54" s="238" t="s">
        <v>443</v>
      </c>
      <c r="D54" s="238" t="s">
        <v>444</v>
      </c>
      <c r="E54" s="238" t="s">
        <v>444</v>
      </c>
      <c r="F54" s="238" t="s">
        <v>453</v>
      </c>
      <c r="G54" s="238" t="s">
        <v>454</v>
      </c>
      <c r="H54" s="238">
        <v>16</v>
      </c>
      <c r="I54" s="238">
        <f t="shared" si="0"/>
        <v>56</v>
      </c>
      <c r="K54" t="str">
        <f t="shared" si="1"/>
        <v>50637-05977</v>
      </c>
      <c r="L54" t="str">
        <f>VLOOKUP(K54,'[18]TRACKING (adding'!$B$3:$C$14,2,FALSE)</f>
        <v>H06-HD47M</v>
      </c>
    </row>
    <row r="55" spans="1:12" s="242" customFormat="1" ht="15.5" hidden="1">
      <c r="A55" s="239" t="s">
        <v>455</v>
      </c>
      <c r="B55" s="239"/>
      <c r="C55" s="239"/>
      <c r="D55" s="239"/>
      <c r="E55" s="239"/>
      <c r="F55" s="239"/>
      <c r="G55" s="239"/>
      <c r="H55" s="240">
        <f>SUM(H3:H54)</f>
        <v>2370</v>
      </c>
      <c r="I55" s="241">
        <f>SUM(I3:I54)</f>
        <v>6410</v>
      </c>
    </row>
  </sheetData>
  <autoFilter ref="A2:I55" xr:uid="{9C071EBC-5DFF-4708-969E-E0A301E6A252}">
    <filterColumn colId="0">
      <filters>
        <filter val="H06-ST121W"/>
      </filters>
    </filterColumn>
  </autoFilter>
  <mergeCells count="1">
    <mergeCell ref="B1:I1"/>
  </mergeCells>
  <pageMargins left="0.2" right="0.2" top="0.75" bottom="0.75" header="0.3" footer="0.3"/>
  <pageSetup paperSize="9" scale="6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tabSelected="1" zoomScale="85" zoomScaleNormal="85" zoomScaleSheetLayoutView="85" zoomScalePageLayoutView="70" workbookViewId="0">
      <selection activeCell="N106" sqref="N106"/>
    </sheetView>
  </sheetViews>
  <sheetFormatPr defaultColWidth="9.81640625" defaultRowHeight="18"/>
  <cols>
    <col min="1" max="1" width="5.453125" style="50" bestFit="1" customWidth="1"/>
    <col min="2" max="2" width="19.7265625" style="50" customWidth="1"/>
    <col min="3" max="3" width="10.54296875" style="50" customWidth="1"/>
    <col min="4" max="4" width="20" style="50" customWidth="1"/>
    <col min="5" max="5" width="2.26953125" style="50" customWidth="1"/>
    <col min="6" max="6" width="15.81640625" style="50" customWidth="1"/>
    <col min="7" max="7" width="19.26953125" style="50" customWidth="1"/>
    <col min="8" max="8" width="45.54296875" style="50" customWidth="1"/>
    <col min="9" max="254" width="9.81640625" style="50"/>
    <col min="255" max="255" width="3.81640625" style="50" customWidth="1"/>
    <col min="256" max="257" width="9.54296875" style="50" customWidth="1"/>
    <col min="258" max="259" width="14.7265625" style="50" customWidth="1"/>
    <col min="260" max="260" width="0" style="50" hidden="1" customWidth="1"/>
    <col min="261" max="267" width="9.54296875" style="50" customWidth="1"/>
    <col min="268" max="510" width="9.81640625" style="50"/>
    <col min="511" max="511" width="3.81640625" style="50" customWidth="1"/>
    <col min="512" max="513" width="9.54296875" style="50" customWidth="1"/>
    <col min="514" max="515" width="14.7265625" style="50" customWidth="1"/>
    <col min="516" max="516" width="0" style="50" hidden="1" customWidth="1"/>
    <col min="517" max="523" width="9.54296875" style="50" customWidth="1"/>
    <col min="524" max="766" width="9.81640625" style="50"/>
    <col min="767" max="767" width="3.81640625" style="50" customWidth="1"/>
    <col min="768" max="769" width="9.54296875" style="50" customWidth="1"/>
    <col min="770" max="771" width="14.7265625" style="50" customWidth="1"/>
    <col min="772" max="772" width="0" style="50" hidden="1" customWidth="1"/>
    <col min="773" max="779" width="9.54296875" style="50" customWidth="1"/>
    <col min="780" max="1022" width="9.81640625" style="50"/>
    <col min="1023" max="1023" width="3.81640625" style="50" customWidth="1"/>
    <col min="1024" max="1025" width="9.54296875" style="50" customWidth="1"/>
    <col min="1026" max="1027" width="14.7265625" style="50" customWidth="1"/>
    <col min="1028" max="1028" width="0" style="50" hidden="1" customWidth="1"/>
    <col min="1029" max="1035" width="9.54296875" style="50" customWidth="1"/>
    <col min="1036" max="1278" width="9.81640625" style="50"/>
    <col min="1279" max="1279" width="3.81640625" style="50" customWidth="1"/>
    <col min="1280" max="1281" width="9.54296875" style="50" customWidth="1"/>
    <col min="1282" max="1283" width="14.7265625" style="50" customWidth="1"/>
    <col min="1284" max="1284" width="0" style="50" hidden="1" customWidth="1"/>
    <col min="1285" max="1291" width="9.54296875" style="50" customWidth="1"/>
    <col min="1292" max="1534" width="9.81640625" style="50"/>
    <col min="1535" max="1535" width="3.81640625" style="50" customWidth="1"/>
    <col min="1536" max="1537" width="9.54296875" style="50" customWidth="1"/>
    <col min="1538" max="1539" width="14.7265625" style="50" customWidth="1"/>
    <col min="1540" max="1540" width="0" style="50" hidden="1" customWidth="1"/>
    <col min="1541" max="1547" width="9.54296875" style="50" customWidth="1"/>
    <col min="1548" max="1790" width="9.81640625" style="50"/>
    <col min="1791" max="1791" width="3.81640625" style="50" customWidth="1"/>
    <col min="1792" max="1793" width="9.54296875" style="50" customWidth="1"/>
    <col min="1794" max="1795" width="14.7265625" style="50" customWidth="1"/>
    <col min="1796" max="1796" width="0" style="50" hidden="1" customWidth="1"/>
    <col min="1797" max="1803" width="9.54296875" style="50" customWidth="1"/>
    <col min="1804" max="2046" width="9.81640625" style="50"/>
    <col min="2047" max="2047" width="3.81640625" style="50" customWidth="1"/>
    <col min="2048" max="2049" width="9.54296875" style="50" customWidth="1"/>
    <col min="2050" max="2051" width="14.7265625" style="50" customWidth="1"/>
    <col min="2052" max="2052" width="0" style="50" hidden="1" customWidth="1"/>
    <col min="2053" max="2059" width="9.54296875" style="50" customWidth="1"/>
    <col min="2060" max="2302" width="9.81640625" style="50"/>
    <col min="2303" max="2303" width="3.81640625" style="50" customWidth="1"/>
    <col min="2304" max="2305" width="9.54296875" style="50" customWidth="1"/>
    <col min="2306" max="2307" width="14.7265625" style="50" customWidth="1"/>
    <col min="2308" max="2308" width="0" style="50" hidden="1" customWidth="1"/>
    <col min="2309" max="2315" width="9.54296875" style="50" customWidth="1"/>
    <col min="2316" max="2558" width="9.81640625" style="50"/>
    <col min="2559" max="2559" width="3.81640625" style="50" customWidth="1"/>
    <col min="2560" max="2561" width="9.54296875" style="50" customWidth="1"/>
    <col min="2562" max="2563" width="14.7265625" style="50" customWidth="1"/>
    <col min="2564" max="2564" width="0" style="50" hidden="1" customWidth="1"/>
    <col min="2565" max="2571" width="9.54296875" style="50" customWidth="1"/>
    <col min="2572" max="2814" width="9.81640625" style="50"/>
    <col min="2815" max="2815" width="3.81640625" style="50" customWidth="1"/>
    <col min="2816" max="2817" width="9.54296875" style="50" customWidth="1"/>
    <col min="2818" max="2819" width="14.7265625" style="50" customWidth="1"/>
    <col min="2820" max="2820" width="0" style="50" hidden="1" customWidth="1"/>
    <col min="2821" max="2827" width="9.54296875" style="50" customWidth="1"/>
    <col min="2828" max="3070" width="9.81640625" style="50"/>
    <col min="3071" max="3071" width="3.81640625" style="50" customWidth="1"/>
    <col min="3072" max="3073" width="9.54296875" style="50" customWidth="1"/>
    <col min="3074" max="3075" width="14.7265625" style="50" customWidth="1"/>
    <col min="3076" max="3076" width="0" style="50" hidden="1" customWidth="1"/>
    <col min="3077" max="3083" width="9.54296875" style="50" customWidth="1"/>
    <col min="3084" max="3326" width="9.81640625" style="50"/>
    <col min="3327" max="3327" width="3.81640625" style="50" customWidth="1"/>
    <col min="3328" max="3329" width="9.54296875" style="50" customWidth="1"/>
    <col min="3330" max="3331" width="14.7265625" style="50" customWidth="1"/>
    <col min="3332" max="3332" width="0" style="50" hidden="1" customWidth="1"/>
    <col min="3333" max="3339" width="9.54296875" style="50" customWidth="1"/>
    <col min="3340" max="3582" width="9.81640625" style="50"/>
    <col min="3583" max="3583" width="3.81640625" style="50" customWidth="1"/>
    <col min="3584" max="3585" width="9.54296875" style="50" customWidth="1"/>
    <col min="3586" max="3587" width="14.7265625" style="50" customWidth="1"/>
    <col min="3588" max="3588" width="0" style="50" hidden="1" customWidth="1"/>
    <col min="3589" max="3595" width="9.54296875" style="50" customWidth="1"/>
    <col min="3596" max="3838" width="9.81640625" style="50"/>
    <col min="3839" max="3839" width="3.81640625" style="50" customWidth="1"/>
    <col min="3840" max="3841" width="9.54296875" style="50" customWidth="1"/>
    <col min="3842" max="3843" width="14.7265625" style="50" customWidth="1"/>
    <col min="3844" max="3844" width="0" style="50" hidden="1" customWidth="1"/>
    <col min="3845" max="3851" width="9.54296875" style="50" customWidth="1"/>
    <col min="3852" max="4094" width="9.81640625" style="50"/>
    <col min="4095" max="4095" width="3.81640625" style="50" customWidth="1"/>
    <col min="4096" max="4097" width="9.54296875" style="50" customWidth="1"/>
    <col min="4098" max="4099" width="14.7265625" style="50" customWidth="1"/>
    <col min="4100" max="4100" width="0" style="50" hidden="1" customWidth="1"/>
    <col min="4101" max="4107" width="9.54296875" style="50" customWidth="1"/>
    <col min="4108" max="4350" width="9.81640625" style="50"/>
    <col min="4351" max="4351" width="3.81640625" style="50" customWidth="1"/>
    <col min="4352" max="4353" width="9.54296875" style="50" customWidth="1"/>
    <col min="4354" max="4355" width="14.7265625" style="50" customWidth="1"/>
    <col min="4356" max="4356" width="0" style="50" hidden="1" customWidth="1"/>
    <col min="4357" max="4363" width="9.54296875" style="50" customWidth="1"/>
    <col min="4364" max="4606" width="9.81640625" style="50"/>
    <col min="4607" max="4607" width="3.81640625" style="50" customWidth="1"/>
    <col min="4608" max="4609" width="9.54296875" style="50" customWidth="1"/>
    <col min="4610" max="4611" width="14.7265625" style="50" customWidth="1"/>
    <col min="4612" max="4612" width="0" style="50" hidden="1" customWidth="1"/>
    <col min="4613" max="4619" width="9.54296875" style="50" customWidth="1"/>
    <col min="4620" max="4862" width="9.81640625" style="50"/>
    <col min="4863" max="4863" width="3.81640625" style="50" customWidth="1"/>
    <col min="4864" max="4865" width="9.54296875" style="50" customWidth="1"/>
    <col min="4866" max="4867" width="14.7265625" style="50" customWidth="1"/>
    <col min="4868" max="4868" width="0" style="50" hidden="1" customWidth="1"/>
    <col min="4869" max="4875" width="9.54296875" style="50" customWidth="1"/>
    <col min="4876" max="5118" width="9.81640625" style="50"/>
    <col min="5119" max="5119" width="3.81640625" style="50" customWidth="1"/>
    <col min="5120" max="5121" width="9.54296875" style="50" customWidth="1"/>
    <col min="5122" max="5123" width="14.7265625" style="50" customWidth="1"/>
    <col min="5124" max="5124" width="0" style="50" hidden="1" customWidth="1"/>
    <col min="5125" max="5131" width="9.54296875" style="50" customWidth="1"/>
    <col min="5132" max="5374" width="9.81640625" style="50"/>
    <col min="5375" max="5375" width="3.81640625" style="50" customWidth="1"/>
    <col min="5376" max="5377" width="9.54296875" style="50" customWidth="1"/>
    <col min="5378" max="5379" width="14.7265625" style="50" customWidth="1"/>
    <col min="5380" max="5380" width="0" style="50" hidden="1" customWidth="1"/>
    <col min="5381" max="5387" width="9.54296875" style="50" customWidth="1"/>
    <col min="5388" max="5630" width="9.81640625" style="50"/>
    <col min="5631" max="5631" width="3.81640625" style="50" customWidth="1"/>
    <col min="5632" max="5633" width="9.54296875" style="50" customWidth="1"/>
    <col min="5634" max="5635" width="14.7265625" style="50" customWidth="1"/>
    <col min="5636" max="5636" width="0" style="50" hidden="1" customWidth="1"/>
    <col min="5637" max="5643" width="9.54296875" style="50" customWidth="1"/>
    <col min="5644" max="5886" width="9.81640625" style="50"/>
    <col min="5887" max="5887" width="3.81640625" style="50" customWidth="1"/>
    <col min="5888" max="5889" width="9.54296875" style="50" customWidth="1"/>
    <col min="5890" max="5891" width="14.7265625" style="50" customWidth="1"/>
    <col min="5892" max="5892" width="0" style="50" hidden="1" customWidth="1"/>
    <col min="5893" max="5899" width="9.54296875" style="50" customWidth="1"/>
    <col min="5900" max="6142" width="9.81640625" style="50"/>
    <col min="6143" max="6143" width="3.81640625" style="50" customWidth="1"/>
    <col min="6144" max="6145" width="9.54296875" style="50" customWidth="1"/>
    <col min="6146" max="6147" width="14.7265625" style="50" customWidth="1"/>
    <col min="6148" max="6148" width="0" style="50" hidden="1" customWidth="1"/>
    <col min="6149" max="6155" width="9.54296875" style="50" customWidth="1"/>
    <col min="6156" max="6398" width="9.81640625" style="50"/>
    <col min="6399" max="6399" width="3.81640625" style="50" customWidth="1"/>
    <col min="6400" max="6401" width="9.54296875" style="50" customWidth="1"/>
    <col min="6402" max="6403" width="14.7265625" style="50" customWidth="1"/>
    <col min="6404" max="6404" width="0" style="50" hidden="1" customWidth="1"/>
    <col min="6405" max="6411" width="9.54296875" style="50" customWidth="1"/>
    <col min="6412" max="6654" width="9.81640625" style="50"/>
    <col min="6655" max="6655" width="3.81640625" style="50" customWidth="1"/>
    <col min="6656" max="6657" width="9.54296875" style="50" customWidth="1"/>
    <col min="6658" max="6659" width="14.7265625" style="50" customWidth="1"/>
    <col min="6660" max="6660" width="0" style="50" hidden="1" customWidth="1"/>
    <col min="6661" max="6667" width="9.54296875" style="50" customWidth="1"/>
    <col min="6668" max="6910" width="9.81640625" style="50"/>
    <col min="6911" max="6911" width="3.81640625" style="50" customWidth="1"/>
    <col min="6912" max="6913" width="9.54296875" style="50" customWidth="1"/>
    <col min="6914" max="6915" width="14.7265625" style="50" customWidth="1"/>
    <col min="6916" max="6916" width="0" style="50" hidden="1" customWidth="1"/>
    <col min="6917" max="6923" width="9.54296875" style="50" customWidth="1"/>
    <col min="6924" max="7166" width="9.81640625" style="50"/>
    <col min="7167" max="7167" width="3.81640625" style="50" customWidth="1"/>
    <col min="7168" max="7169" width="9.54296875" style="50" customWidth="1"/>
    <col min="7170" max="7171" width="14.7265625" style="50" customWidth="1"/>
    <col min="7172" max="7172" width="0" style="50" hidden="1" customWidth="1"/>
    <col min="7173" max="7179" width="9.54296875" style="50" customWidth="1"/>
    <col min="7180" max="7422" width="9.81640625" style="50"/>
    <col min="7423" max="7423" width="3.81640625" style="50" customWidth="1"/>
    <col min="7424" max="7425" width="9.54296875" style="50" customWidth="1"/>
    <col min="7426" max="7427" width="14.7265625" style="50" customWidth="1"/>
    <col min="7428" max="7428" width="0" style="50" hidden="1" customWidth="1"/>
    <col min="7429" max="7435" width="9.54296875" style="50" customWidth="1"/>
    <col min="7436" max="7678" width="9.81640625" style="50"/>
    <col min="7679" max="7679" width="3.81640625" style="50" customWidth="1"/>
    <col min="7680" max="7681" width="9.54296875" style="50" customWidth="1"/>
    <col min="7682" max="7683" width="14.7265625" style="50" customWidth="1"/>
    <col min="7684" max="7684" width="0" style="50" hidden="1" customWidth="1"/>
    <col min="7685" max="7691" width="9.54296875" style="50" customWidth="1"/>
    <col min="7692" max="7934" width="9.81640625" style="50"/>
    <col min="7935" max="7935" width="3.81640625" style="50" customWidth="1"/>
    <col min="7936" max="7937" width="9.54296875" style="50" customWidth="1"/>
    <col min="7938" max="7939" width="14.7265625" style="50" customWidth="1"/>
    <col min="7940" max="7940" width="0" style="50" hidden="1" customWidth="1"/>
    <col min="7941" max="7947" width="9.54296875" style="50" customWidth="1"/>
    <col min="7948" max="8190" width="9.81640625" style="50"/>
    <col min="8191" max="8191" width="3.81640625" style="50" customWidth="1"/>
    <col min="8192" max="8193" width="9.54296875" style="50" customWidth="1"/>
    <col min="8194" max="8195" width="14.7265625" style="50" customWidth="1"/>
    <col min="8196" max="8196" width="0" style="50" hidden="1" customWidth="1"/>
    <col min="8197" max="8203" width="9.54296875" style="50" customWidth="1"/>
    <col min="8204" max="8446" width="9.81640625" style="50"/>
    <col min="8447" max="8447" width="3.81640625" style="50" customWidth="1"/>
    <col min="8448" max="8449" width="9.54296875" style="50" customWidth="1"/>
    <col min="8450" max="8451" width="14.7265625" style="50" customWidth="1"/>
    <col min="8452" max="8452" width="0" style="50" hidden="1" customWidth="1"/>
    <col min="8453" max="8459" width="9.54296875" style="50" customWidth="1"/>
    <col min="8460" max="8702" width="9.81640625" style="50"/>
    <col min="8703" max="8703" width="3.81640625" style="50" customWidth="1"/>
    <col min="8704" max="8705" width="9.54296875" style="50" customWidth="1"/>
    <col min="8706" max="8707" width="14.7265625" style="50" customWidth="1"/>
    <col min="8708" max="8708" width="0" style="50" hidden="1" customWidth="1"/>
    <col min="8709" max="8715" width="9.54296875" style="50" customWidth="1"/>
    <col min="8716" max="8958" width="9.81640625" style="50"/>
    <col min="8959" max="8959" width="3.81640625" style="50" customWidth="1"/>
    <col min="8960" max="8961" width="9.54296875" style="50" customWidth="1"/>
    <col min="8962" max="8963" width="14.7265625" style="50" customWidth="1"/>
    <col min="8964" max="8964" width="0" style="50" hidden="1" customWidth="1"/>
    <col min="8965" max="8971" width="9.54296875" style="50" customWidth="1"/>
    <col min="8972" max="9214" width="9.81640625" style="50"/>
    <col min="9215" max="9215" width="3.81640625" style="50" customWidth="1"/>
    <col min="9216" max="9217" width="9.54296875" style="50" customWidth="1"/>
    <col min="9218" max="9219" width="14.7265625" style="50" customWidth="1"/>
    <col min="9220" max="9220" width="0" style="50" hidden="1" customWidth="1"/>
    <col min="9221" max="9227" width="9.54296875" style="50" customWidth="1"/>
    <col min="9228" max="9470" width="9.81640625" style="50"/>
    <col min="9471" max="9471" width="3.81640625" style="50" customWidth="1"/>
    <col min="9472" max="9473" width="9.54296875" style="50" customWidth="1"/>
    <col min="9474" max="9475" width="14.7265625" style="50" customWidth="1"/>
    <col min="9476" max="9476" width="0" style="50" hidden="1" customWidth="1"/>
    <col min="9477" max="9483" width="9.54296875" style="50" customWidth="1"/>
    <col min="9484" max="9726" width="9.81640625" style="50"/>
    <col min="9727" max="9727" width="3.81640625" style="50" customWidth="1"/>
    <col min="9728" max="9729" width="9.54296875" style="50" customWidth="1"/>
    <col min="9730" max="9731" width="14.7265625" style="50" customWidth="1"/>
    <col min="9732" max="9732" width="0" style="50" hidden="1" customWidth="1"/>
    <col min="9733" max="9739" width="9.54296875" style="50" customWidth="1"/>
    <col min="9740" max="9982" width="9.81640625" style="50"/>
    <col min="9983" max="9983" width="3.81640625" style="50" customWidth="1"/>
    <col min="9984" max="9985" width="9.54296875" style="50" customWidth="1"/>
    <col min="9986" max="9987" width="14.7265625" style="50" customWidth="1"/>
    <col min="9988" max="9988" width="0" style="50" hidden="1" customWidth="1"/>
    <col min="9989" max="9995" width="9.54296875" style="50" customWidth="1"/>
    <col min="9996" max="10238" width="9.81640625" style="50"/>
    <col min="10239" max="10239" width="3.81640625" style="50" customWidth="1"/>
    <col min="10240" max="10241" width="9.54296875" style="50" customWidth="1"/>
    <col min="10242" max="10243" width="14.7265625" style="50" customWidth="1"/>
    <col min="10244" max="10244" width="0" style="50" hidden="1" customWidth="1"/>
    <col min="10245" max="10251" width="9.54296875" style="50" customWidth="1"/>
    <col min="10252" max="10494" width="9.81640625" style="50"/>
    <col min="10495" max="10495" width="3.81640625" style="50" customWidth="1"/>
    <col min="10496" max="10497" width="9.54296875" style="50" customWidth="1"/>
    <col min="10498" max="10499" width="14.7265625" style="50" customWidth="1"/>
    <col min="10500" max="10500" width="0" style="50" hidden="1" customWidth="1"/>
    <col min="10501" max="10507" width="9.54296875" style="50" customWidth="1"/>
    <col min="10508" max="10750" width="9.81640625" style="50"/>
    <col min="10751" max="10751" width="3.81640625" style="50" customWidth="1"/>
    <col min="10752" max="10753" width="9.54296875" style="50" customWidth="1"/>
    <col min="10754" max="10755" width="14.7265625" style="50" customWidth="1"/>
    <col min="10756" max="10756" width="0" style="50" hidden="1" customWidth="1"/>
    <col min="10757" max="10763" width="9.54296875" style="50" customWidth="1"/>
    <col min="10764" max="11006" width="9.81640625" style="50"/>
    <col min="11007" max="11007" width="3.81640625" style="50" customWidth="1"/>
    <col min="11008" max="11009" width="9.54296875" style="50" customWidth="1"/>
    <col min="11010" max="11011" width="14.7265625" style="50" customWidth="1"/>
    <col min="11012" max="11012" width="0" style="50" hidden="1" customWidth="1"/>
    <col min="11013" max="11019" width="9.54296875" style="50" customWidth="1"/>
    <col min="11020" max="11262" width="9.81640625" style="50"/>
    <col min="11263" max="11263" width="3.81640625" style="50" customWidth="1"/>
    <col min="11264" max="11265" width="9.54296875" style="50" customWidth="1"/>
    <col min="11266" max="11267" width="14.7265625" style="50" customWidth="1"/>
    <col min="11268" max="11268" width="0" style="50" hidden="1" customWidth="1"/>
    <col min="11269" max="11275" width="9.54296875" style="50" customWidth="1"/>
    <col min="11276" max="11518" width="9.81640625" style="50"/>
    <col min="11519" max="11519" width="3.81640625" style="50" customWidth="1"/>
    <col min="11520" max="11521" width="9.54296875" style="50" customWidth="1"/>
    <col min="11522" max="11523" width="14.7265625" style="50" customWidth="1"/>
    <col min="11524" max="11524" width="0" style="50" hidden="1" customWidth="1"/>
    <col min="11525" max="11531" width="9.54296875" style="50" customWidth="1"/>
    <col min="11532" max="11774" width="9.81640625" style="50"/>
    <col min="11775" max="11775" width="3.81640625" style="50" customWidth="1"/>
    <col min="11776" max="11777" width="9.54296875" style="50" customWidth="1"/>
    <col min="11778" max="11779" width="14.7265625" style="50" customWidth="1"/>
    <col min="11780" max="11780" width="0" style="50" hidden="1" customWidth="1"/>
    <col min="11781" max="11787" width="9.54296875" style="50" customWidth="1"/>
    <col min="11788" max="12030" width="9.81640625" style="50"/>
    <col min="12031" max="12031" width="3.81640625" style="50" customWidth="1"/>
    <col min="12032" max="12033" width="9.54296875" style="50" customWidth="1"/>
    <col min="12034" max="12035" width="14.7265625" style="50" customWidth="1"/>
    <col min="12036" max="12036" width="0" style="50" hidden="1" customWidth="1"/>
    <col min="12037" max="12043" width="9.54296875" style="50" customWidth="1"/>
    <col min="12044" max="12286" width="9.81640625" style="50"/>
    <col min="12287" max="12287" width="3.81640625" style="50" customWidth="1"/>
    <col min="12288" max="12289" width="9.54296875" style="50" customWidth="1"/>
    <col min="12290" max="12291" width="14.7265625" style="50" customWidth="1"/>
    <col min="12292" max="12292" width="0" style="50" hidden="1" customWidth="1"/>
    <col min="12293" max="12299" width="9.54296875" style="50" customWidth="1"/>
    <col min="12300" max="12542" width="9.81640625" style="50"/>
    <col min="12543" max="12543" width="3.81640625" style="50" customWidth="1"/>
    <col min="12544" max="12545" width="9.54296875" style="50" customWidth="1"/>
    <col min="12546" max="12547" width="14.7265625" style="50" customWidth="1"/>
    <col min="12548" max="12548" width="0" style="50" hidden="1" customWidth="1"/>
    <col min="12549" max="12555" width="9.54296875" style="50" customWidth="1"/>
    <col min="12556" max="12798" width="9.81640625" style="50"/>
    <col min="12799" max="12799" width="3.81640625" style="50" customWidth="1"/>
    <col min="12800" max="12801" width="9.54296875" style="50" customWidth="1"/>
    <col min="12802" max="12803" width="14.7265625" style="50" customWidth="1"/>
    <col min="12804" max="12804" width="0" style="50" hidden="1" customWidth="1"/>
    <col min="12805" max="12811" width="9.54296875" style="50" customWidth="1"/>
    <col min="12812" max="13054" width="9.81640625" style="50"/>
    <col min="13055" max="13055" width="3.81640625" style="50" customWidth="1"/>
    <col min="13056" max="13057" width="9.54296875" style="50" customWidth="1"/>
    <col min="13058" max="13059" width="14.7265625" style="50" customWidth="1"/>
    <col min="13060" max="13060" width="0" style="50" hidden="1" customWidth="1"/>
    <col min="13061" max="13067" width="9.54296875" style="50" customWidth="1"/>
    <col min="13068" max="13310" width="9.81640625" style="50"/>
    <col min="13311" max="13311" width="3.81640625" style="50" customWidth="1"/>
    <col min="13312" max="13313" width="9.54296875" style="50" customWidth="1"/>
    <col min="13314" max="13315" width="14.7265625" style="50" customWidth="1"/>
    <col min="13316" max="13316" width="0" style="50" hidden="1" customWidth="1"/>
    <col min="13317" max="13323" width="9.54296875" style="50" customWidth="1"/>
    <col min="13324" max="13566" width="9.81640625" style="50"/>
    <col min="13567" max="13567" width="3.81640625" style="50" customWidth="1"/>
    <col min="13568" max="13569" width="9.54296875" style="50" customWidth="1"/>
    <col min="13570" max="13571" width="14.7265625" style="50" customWidth="1"/>
    <col min="13572" max="13572" width="0" style="50" hidden="1" customWidth="1"/>
    <col min="13573" max="13579" width="9.54296875" style="50" customWidth="1"/>
    <col min="13580" max="13822" width="9.81640625" style="50"/>
    <col min="13823" max="13823" width="3.81640625" style="50" customWidth="1"/>
    <col min="13824" max="13825" width="9.54296875" style="50" customWidth="1"/>
    <col min="13826" max="13827" width="14.7265625" style="50" customWidth="1"/>
    <col min="13828" max="13828" width="0" style="50" hidden="1" customWidth="1"/>
    <col min="13829" max="13835" width="9.54296875" style="50" customWidth="1"/>
    <col min="13836" max="14078" width="9.81640625" style="50"/>
    <col min="14079" max="14079" width="3.81640625" style="50" customWidth="1"/>
    <col min="14080" max="14081" width="9.54296875" style="50" customWidth="1"/>
    <col min="14082" max="14083" width="14.7265625" style="50" customWidth="1"/>
    <col min="14084" max="14084" width="0" style="50" hidden="1" customWidth="1"/>
    <col min="14085" max="14091" width="9.54296875" style="50" customWidth="1"/>
    <col min="14092" max="14334" width="9.81640625" style="50"/>
    <col min="14335" max="14335" width="3.81640625" style="50" customWidth="1"/>
    <col min="14336" max="14337" width="9.54296875" style="50" customWidth="1"/>
    <col min="14338" max="14339" width="14.7265625" style="50" customWidth="1"/>
    <col min="14340" max="14340" width="0" style="50" hidden="1" customWidth="1"/>
    <col min="14341" max="14347" width="9.54296875" style="50" customWidth="1"/>
    <col min="14348" max="14590" width="9.81640625" style="50"/>
    <col min="14591" max="14591" width="3.81640625" style="50" customWidth="1"/>
    <col min="14592" max="14593" width="9.54296875" style="50" customWidth="1"/>
    <col min="14594" max="14595" width="14.7265625" style="50" customWidth="1"/>
    <col min="14596" max="14596" width="0" style="50" hidden="1" customWidth="1"/>
    <col min="14597" max="14603" width="9.54296875" style="50" customWidth="1"/>
    <col min="14604" max="14846" width="9.81640625" style="50"/>
    <col min="14847" max="14847" width="3.81640625" style="50" customWidth="1"/>
    <col min="14848" max="14849" width="9.54296875" style="50" customWidth="1"/>
    <col min="14850" max="14851" width="14.7265625" style="50" customWidth="1"/>
    <col min="14852" max="14852" width="0" style="50" hidden="1" customWidth="1"/>
    <col min="14853" max="14859" width="9.54296875" style="50" customWidth="1"/>
    <col min="14860" max="15102" width="9.81640625" style="50"/>
    <col min="15103" max="15103" width="3.81640625" style="50" customWidth="1"/>
    <col min="15104" max="15105" width="9.54296875" style="50" customWidth="1"/>
    <col min="15106" max="15107" width="14.7265625" style="50" customWidth="1"/>
    <col min="15108" max="15108" width="0" style="50" hidden="1" customWidth="1"/>
    <col min="15109" max="15115" width="9.54296875" style="50" customWidth="1"/>
    <col min="15116" max="15358" width="9.81640625" style="50"/>
    <col min="15359" max="15359" width="3.81640625" style="50" customWidth="1"/>
    <col min="15360" max="15361" width="9.54296875" style="50" customWidth="1"/>
    <col min="15362" max="15363" width="14.7265625" style="50" customWidth="1"/>
    <col min="15364" max="15364" width="0" style="50" hidden="1" customWidth="1"/>
    <col min="15365" max="15371" width="9.54296875" style="50" customWidth="1"/>
    <col min="15372" max="15614" width="9.81640625" style="50"/>
    <col min="15615" max="15615" width="3.81640625" style="50" customWidth="1"/>
    <col min="15616" max="15617" width="9.54296875" style="50" customWidth="1"/>
    <col min="15618" max="15619" width="14.7265625" style="50" customWidth="1"/>
    <col min="15620" max="15620" width="0" style="50" hidden="1" customWidth="1"/>
    <col min="15621" max="15627" width="9.54296875" style="50" customWidth="1"/>
    <col min="15628" max="15870" width="9.81640625" style="50"/>
    <col min="15871" max="15871" width="3.81640625" style="50" customWidth="1"/>
    <col min="15872" max="15873" width="9.54296875" style="50" customWidth="1"/>
    <col min="15874" max="15875" width="14.7265625" style="50" customWidth="1"/>
    <col min="15876" max="15876" width="0" style="50" hidden="1" customWidth="1"/>
    <col min="15877" max="15883" width="9.54296875" style="50" customWidth="1"/>
    <col min="15884" max="16126" width="9.81640625" style="50"/>
    <col min="16127" max="16127" width="3.81640625" style="50" customWidth="1"/>
    <col min="16128" max="16129" width="9.54296875" style="50" customWidth="1"/>
    <col min="16130" max="16131" width="14.7265625" style="50" customWidth="1"/>
    <col min="16132" max="16132" width="0" style="50" hidden="1" customWidth="1"/>
    <col min="16133" max="16139" width="9.54296875" style="50" customWidth="1"/>
    <col min="16140" max="16384" width="9.81640625" style="50"/>
  </cols>
  <sheetData>
    <row r="1" spans="1:8" s="31" customFormat="1" ht="12.75" customHeight="1">
      <c r="B1"/>
      <c r="C1"/>
      <c r="D1"/>
      <c r="E1"/>
      <c r="F1" s="32" t="s">
        <v>64</v>
      </c>
      <c r="G1" s="33" t="s">
        <v>88</v>
      </c>
      <c r="H1"/>
    </row>
    <row r="2" spans="1:8" s="31" customFormat="1" ht="12.75" customHeight="1">
      <c r="B2"/>
      <c r="C2"/>
      <c r="D2"/>
      <c r="E2"/>
      <c r="F2" s="32" t="s">
        <v>66</v>
      </c>
      <c r="G2" s="34" t="s">
        <v>89</v>
      </c>
      <c r="H2"/>
    </row>
    <row r="3" spans="1:8" s="31" customFormat="1" ht="12.75" customHeight="1" thickBot="1">
      <c r="B3"/>
      <c r="C3"/>
      <c r="D3"/>
      <c r="E3"/>
      <c r="F3" s="32" t="s">
        <v>68</v>
      </c>
      <c r="G3" s="35" t="s">
        <v>90</v>
      </c>
      <c r="H3"/>
    </row>
    <row r="4" spans="1:8" s="31" customFormat="1" ht="17.25" customHeight="1" thickBot="1">
      <c r="A4" s="36"/>
      <c r="B4" s="373" t="s">
        <v>91</v>
      </c>
      <c r="C4" s="373"/>
      <c r="D4" s="38">
        <v>45489</v>
      </c>
      <c r="E4"/>
      <c r="F4"/>
      <c r="G4"/>
      <c r="H4"/>
    </row>
    <row r="5" spans="1:8" s="31" customFormat="1" ht="4" customHeight="1" thickBot="1">
      <c r="A5" s="36"/>
      <c r="B5" s="374"/>
      <c r="C5" s="374"/>
      <c r="D5" s="39"/>
      <c r="E5"/>
      <c r="F5" s="36"/>
      <c r="G5" s="36"/>
      <c r="H5"/>
    </row>
    <row r="6" spans="1:8" s="31" customFormat="1" ht="17.25" customHeight="1" thickBot="1">
      <c r="A6" s="36"/>
      <c r="B6" s="373" t="s">
        <v>92</v>
      </c>
      <c r="C6" s="373"/>
      <c r="D6" s="40" t="s">
        <v>70</v>
      </c>
      <c r="E6"/>
      <c r="F6" s="37" t="s">
        <v>93</v>
      </c>
      <c r="G6" s="40" t="s">
        <v>149</v>
      </c>
      <c r="H6"/>
    </row>
    <row r="7" spans="1:8" s="31" customFormat="1" ht="4" customHeight="1" thickBot="1">
      <c r="A7" s="36"/>
      <c r="B7" s="375"/>
      <c r="C7" s="375"/>
      <c r="D7" s="39"/>
      <c r="E7"/>
      <c r="F7" s="41"/>
      <c r="G7" s="42"/>
      <c r="H7"/>
    </row>
    <row r="8" spans="1:8" s="31" customFormat="1" ht="17.25" customHeight="1" thickBot="1">
      <c r="A8" s="36"/>
      <c r="B8" s="373" t="s">
        <v>94</v>
      </c>
      <c r="C8" s="373"/>
      <c r="D8" s="40" t="str">
        <f>'1. CUTTING DOCKET'!D7</f>
        <v>H06-ST123M</v>
      </c>
      <c r="E8" s="43"/>
      <c r="F8" s="37" t="s">
        <v>95</v>
      </c>
      <c r="G8" s="40" t="str">
        <f>'1. CUTTING DOCKET'!D10</f>
        <v>SS TEE</v>
      </c>
      <c r="H8"/>
    </row>
    <row r="9" spans="1:8" s="31" customFormat="1" ht="9" customHeight="1" thickBot="1">
      <c r="B9" s="44"/>
      <c r="C9" s="44"/>
      <c r="D9" s="44"/>
      <c r="F9" s="44"/>
      <c r="G9" s="44"/>
    </row>
    <row r="10" spans="1:8" s="42" customFormat="1" ht="33.75" customHeight="1" thickBot="1">
      <c r="A10" s="45" t="s">
        <v>96</v>
      </c>
      <c r="B10" s="45" t="s">
        <v>97</v>
      </c>
      <c r="C10" s="372" t="s">
        <v>98</v>
      </c>
      <c r="D10" s="372"/>
      <c r="E10" s="372"/>
      <c r="F10" s="372"/>
      <c r="G10" s="46" t="s">
        <v>99</v>
      </c>
      <c r="H10" s="46" t="s">
        <v>100</v>
      </c>
    </row>
    <row r="11" spans="1:8" s="31" customFormat="1" ht="106.9" customHeight="1" thickBot="1">
      <c r="A11" s="369">
        <v>1</v>
      </c>
      <c r="B11" s="48" t="s">
        <v>101</v>
      </c>
      <c r="C11" s="370" t="s">
        <v>150</v>
      </c>
      <c r="D11" s="370"/>
      <c r="E11" s="370"/>
      <c r="F11" s="370"/>
      <c r="G11" s="369"/>
      <c r="H11" s="47"/>
    </row>
    <row r="12" spans="1:8" s="31" customFormat="1" ht="106.9" customHeight="1" thickBot="1">
      <c r="A12" s="369"/>
      <c r="B12" s="48" t="s">
        <v>102</v>
      </c>
      <c r="C12" s="371" t="str">
        <f>'1. CUTTING DOCKET'!G5</f>
        <v>TRIỂN KHAI SẢN XUẤT:
THAM KHẢO CÁCH MAY: MÃ H06-ST36M MÀU WHITE CHUYỂN CÙNG TNSX NGÀY 16.7.24</v>
      </c>
      <c r="D12" s="371"/>
      <c r="E12" s="371"/>
      <c r="F12" s="371"/>
      <c r="G12" s="369"/>
      <c r="H12" s="47"/>
    </row>
    <row r="13" spans="1:8" s="31" customFormat="1" ht="106.9" customHeight="1" thickBot="1">
      <c r="A13" s="47">
        <v>2</v>
      </c>
      <c r="B13" s="48" t="s">
        <v>103</v>
      </c>
      <c r="C13" s="367" t="str">
        <f>'1. CUTTING DOCKET'!C73</f>
        <v>IN TẠI THÂN TRƯỚC ( IN BÁN THÀNH PHẨM)</v>
      </c>
      <c r="D13" s="367"/>
      <c r="E13" s="367"/>
      <c r="F13" s="367"/>
      <c r="G13" s="47"/>
      <c r="H13" s="47"/>
    </row>
    <row r="14" spans="1:8" s="31" customFormat="1" ht="106.9" customHeight="1" thickBot="1">
      <c r="A14" s="47">
        <v>3</v>
      </c>
      <c r="B14" s="48" t="s">
        <v>104</v>
      </c>
      <c r="C14" s="367" t="s">
        <v>151</v>
      </c>
      <c r="D14" s="367"/>
      <c r="E14" s="367"/>
      <c r="F14" s="367"/>
      <c r="G14" s="47"/>
      <c r="H14" s="47"/>
    </row>
    <row r="15" spans="1:8" s="31" customFormat="1" ht="106.9" customHeight="1" thickBot="1">
      <c r="A15" s="47">
        <v>4</v>
      </c>
      <c r="B15" s="48" t="s">
        <v>105</v>
      </c>
      <c r="C15" s="367" t="s">
        <v>152</v>
      </c>
      <c r="D15" s="367"/>
      <c r="E15" s="367"/>
      <c r="F15" s="367"/>
      <c r="G15" s="47"/>
      <c r="H15" s="47"/>
    </row>
    <row r="16" spans="1:8" s="31" customFormat="1" ht="106.9" customHeight="1" thickBot="1">
      <c r="A16" s="47">
        <v>5</v>
      </c>
      <c r="B16" s="48" t="s">
        <v>106</v>
      </c>
      <c r="C16" s="367"/>
      <c r="D16" s="367"/>
      <c r="E16" s="367"/>
      <c r="F16" s="367"/>
      <c r="G16" s="47"/>
      <c r="H16" s="47"/>
    </row>
    <row r="17" spans="1:8" ht="12" customHeight="1">
      <c r="A17" s="42"/>
      <c r="B17" s="42"/>
      <c r="C17" s="49"/>
      <c r="D17" s="49"/>
      <c r="E17" s="49"/>
      <c r="F17" s="49"/>
      <c r="G17" s="42"/>
      <c r="H17" s="42"/>
    </row>
    <row r="18" spans="1:8" ht="34.5" customHeight="1">
      <c r="A18" s="42"/>
      <c r="B18" s="368" t="s">
        <v>107</v>
      </c>
      <c r="C18" s="368"/>
      <c r="D18" s="368"/>
      <c r="E18" s="49"/>
      <c r="F18" s="49"/>
      <c r="G18" s="368" t="s">
        <v>108</v>
      </c>
      <c r="H18" s="368"/>
    </row>
    <row r="19" spans="1:8" ht="40" customHeight="1">
      <c r="A19" s="42"/>
      <c r="B19" s="51"/>
      <c r="C19" s="51"/>
      <c r="D19" s="51"/>
      <c r="E19" s="51"/>
      <c r="F19" s="31"/>
      <c r="G19" s="51"/>
      <c r="H19" s="51"/>
    </row>
    <row r="20" spans="1:8" ht="40" customHeight="1">
      <c r="A20" s="36"/>
      <c r="B20" s="52"/>
      <c r="C20" s="52"/>
      <c r="D20" s="52"/>
      <c r="E20" s="52"/>
      <c r="F20" s="52"/>
      <c r="G20" s="52"/>
      <c r="H20" s="52"/>
    </row>
    <row r="21" spans="1:8" ht="40" customHeight="1">
      <c r="A21" s="36"/>
      <c r="B21" s="52"/>
      <c r="C21" s="52"/>
      <c r="D21" s="52"/>
      <c r="E21" s="52"/>
      <c r="F21" s="52"/>
      <c r="G21" s="52"/>
      <c r="H21" s="52"/>
    </row>
    <row r="22" spans="1:8" ht="40" customHeight="1">
      <c r="A22" s="36"/>
      <c r="B22" s="52"/>
      <c r="C22" s="52"/>
      <c r="D22" s="52"/>
      <c r="E22" s="52"/>
      <c r="F22" s="52"/>
      <c r="G22" s="52"/>
      <c r="H22" s="52"/>
    </row>
    <row r="23" spans="1:8" ht="40" customHeight="1">
      <c r="A23" s="36"/>
      <c r="B23" s="52"/>
      <c r="C23" s="52"/>
      <c r="D23" s="52"/>
      <c r="E23" s="52"/>
      <c r="F23" s="52"/>
      <c r="G23" s="52"/>
      <c r="H23" s="52"/>
    </row>
    <row r="24" spans="1:8" ht="40" customHeight="1">
      <c r="A24" s="36"/>
      <c r="B24" s="52"/>
      <c r="C24" s="52"/>
      <c r="D24" s="52"/>
      <c r="E24" s="52"/>
      <c r="F24" s="52"/>
      <c r="G24" s="52"/>
      <c r="H24" s="52"/>
    </row>
    <row r="25" spans="1:8" ht="40" customHeight="1">
      <c r="A25" s="36"/>
      <c r="B25" s="52"/>
      <c r="C25" s="52"/>
      <c r="D25" s="52"/>
      <c r="E25" s="52"/>
      <c r="F25" s="52"/>
      <c r="G25" s="52"/>
      <c r="H25" s="52"/>
    </row>
    <row r="26" spans="1:8" ht="40" customHeight="1">
      <c r="A26" s="36"/>
      <c r="B26" s="52"/>
      <c r="C26" s="52"/>
      <c r="D26" s="52"/>
      <c r="E26" s="52"/>
      <c r="F26" s="52"/>
      <c r="G26" s="52"/>
      <c r="H26" s="52"/>
    </row>
    <row r="27" spans="1:8" ht="40" customHeight="1">
      <c r="A27" s="36"/>
      <c r="B27" s="52"/>
      <c r="C27" s="52"/>
      <c r="D27" s="52"/>
      <c r="E27" s="52"/>
      <c r="F27" s="52"/>
      <c r="G27" s="52"/>
      <c r="H27" s="52"/>
    </row>
    <row r="28" spans="1:8" ht="40" customHeight="1">
      <c r="A28" s="36"/>
      <c r="B28" s="52"/>
      <c r="C28" s="52"/>
      <c r="D28" s="52"/>
      <c r="E28" s="52"/>
      <c r="F28" s="52"/>
      <c r="G28" s="52"/>
      <c r="H28" s="52"/>
    </row>
    <row r="29" spans="1:8" ht="40" customHeight="1">
      <c r="A29" s="36"/>
      <c r="B29" s="52"/>
      <c r="C29" s="52"/>
      <c r="D29" s="52"/>
      <c r="E29" s="52"/>
      <c r="F29" s="52"/>
      <c r="G29" s="52"/>
      <c r="H29" s="52"/>
    </row>
    <row r="30" spans="1:8" ht="40" customHeight="1">
      <c r="A30" s="36"/>
      <c r="B30" s="52"/>
      <c r="C30" s="52"/>
      <c r="D30" s="52"/>
      <c r="E30" s="52"/>
      <c r="F30" s="52"/>
      <c r="G30" s="52"/>
      <c r="H30" s="52"/>
    </row>
    <row r="31" spans="1:8" ht="40" customHeight="1">
      <c r="A31" s="36"/>
      <c r="B31" s="52"/>
      <c r="C31" s="52"/>
      <c r="D31" s="52"/>
      <c r="E31" s="52"/>
      <c r="F31" s="52"/>
      <c r="G31" s="52"/>
      <c r="H31" s="52"/>
    </row>
    <row r="32" spans="1:8" ht="40" customHeight="1">
      <c r="A32" s="36"/>
      <c r="B32" s="52"/>
      <c r="C32" s="52"/>
      <c r="D32" s="52"/>
      <c r="E32" s="52"/>
      <c r="F32" s="52"/>
      <c r="G32" s="52"/>
      <c r="H32" s="52"/>
    </row>
    <row r="33" spans="1:8" ht="40" customHeight="1">
      <c r="A33" s="36"/>
      <c r="B33" s="52"/>
      <c r="C33" s="52"/>
      <c r="D33" s="52"/>
      <c r="E33" s="52"/>
      <c r="F33" s="52"/>
      <c r="G33" s="52"/>
      <c r="H33" s="52"/>
    </row>
    <row r="34" spans="1:8" ht="40" customHeight="1">
      <c r="A34" s="36"/>
      <c r="B34" s="52"/>
      <c r="C34" s="52"/>
      <c r="D34" s="52"/>
      <c r="E34" s="52"/>
      <c r="F34" s="52"/>
      <c r="G34" s="52"/>
      <c r="H34" s="52"/>
    </row>
    <row r="35" spans="1:8" ht="40" customHeight="1">
      <c r="A35" s="36"/>
      <c r="B35" s="52"/>
      <c r="C35" s="52"/>
      <c r="D35" s="52"/>
      <c r="E35" s="52"/>
      <c r="F35" s="52"/>
      <c r="G35" s="52"/>
      <c r="H35" s="52"/>
    </row>
    <row r="36" spans="1:8" ht="40" customHeight="1">
      <c r="A36" s="36"/>
      <c r="B36" s="52"/>
      <c r="C36" s="52"/>
      <c r="D36" s="52"/>
      <c r="E36" s="52"/>
      <c r="F36" s="52"/>
      <c r="G36" s="52"/>
      <c r="H36" s="52"/>
    </row>
    <row r="37" spans="1:8" ht="40" customHeight="1">
      <c r="A37" s="36"/>
      <c r="B37" s="52"/>
      <c r="C37" s="52"/>
      <c r="D37" s="52"/>
      <c r="E37" s="52"/>
      <c r="F37" s="52"/>
      <c r="G37" s="52"/>
      <c r="H37" s="52"/>
    </row>
    <row r="38" spans="1:8" ht="40" customHeight="1">
      <c r="A38" s="36"/>
      <c r="B38" s="52"/>
      <c r="C38" s="52"/>
      <c r="D38" s="52"/>
      <c r="E38" s="52"/>
      <c r="F38" s="52"/>
      <c r="G38" s="52"/>
      <c r="H38" s="52"/>
    </row>
    <row r="39" spans="1:8" ht="40" customHeight="1">
      <c r="A39" s="36"/>
      <c r="B39" s="52"/>
      <c r="C39" s="52"/>
      <c r="D39" s="52"/>
      <c r="E39" s="52"/>
      <c r="F39" s="52"/>
      <c r="G39" s="52"/>
      <c r="H39" s="52"/>
    </row>
    <row r="40" spans="1:8" ht="40" customHeight="1">
      <c r="A40" s="36"/>
      <c r="B40" s="52"/>
      <c r="C40" s="52"/>
      <c r="D40" s="52"/>
      <c r="E40" s="52"/>
      <c r="F40" s="52"/>
      <c r="G40" s="52"/>
      <c r="H40" s="52"/>
    </row>
    <row r="41" spans="1:8" ht="40" customHeight="1">
      <c r="A41" s="36"/>
      <c r="B41" s="52"/>
      <c r="C41" s="52"/>
      <c r="D41" s="52"/>
      <c r="E41" s="52"/>
      <c r="F41" s="52"/>
      <c r="G41" s="52"/>
      <c r="H41" s="52"/>
    </row>
    <row r="42" spans="1:8" ht="40" customHeight="1">
      <c r="A42" s="36"/>
      <c r="B42" s="52"/>
      <c r="C42" s="52"/>
      <c r="D42" s="52"/>
      <c r="E42" s="52"/>
      <c r="F42" s="52"/>
      <c r="G42" s="52"/>
      <c r="H42" s="52"/>
    </row>
    <row r="43" spans="1:8" ht="40" customHeight="1">
      <c r="A43" s="36"/>
      <c r="B43" s="52"/>
      <c r="C43" s="52"/>
      <c r="D43" s="52"/>
      <c r="E43" s="52"/>
      <c r="F43" s="52"/>
      <c r="G43" s="52"/>
      <c r="H43" s="52"/>
    </row>
    <row r="44" spans="1:8" ht="40" customHeight="1">
      <c r="A44" s="36"/>
      <c r="B44" s="52"/>
      <c r="C44" s="52"/>
      <c r="D44" s="52"/>
      <c r="E44" s="52"/>
      <c r="F44" s="52"/>
      <c r="G44" s="52"/>
      <c r="H44" s="52"/>
    </row>
    <row r="45" spans="1:8" ht="40" customHeight="1">
      <c r="A45" s="36"/>
      <c r="B45" s="52"/>
      <c r="C45" s="52"/>
      <c r="D45" s="52"/>
      <c r="E45" s="52"/>
      <c r="F45" s="52"/>
      <c r="G45" s="52"/>
      <c r="H45" s="52"/>
    </row>
    <row r="46" spans="1:8" ht="40" customHeight="1">
      <c r="A46" s="36"/>
      <c r="B46" s="52"/>
      <c r="C46" s="52"/>
      <c r="D46" s="52"/>
      <c r="E46" s="52"/>
      <c r="F46" s="52"/>
      <c r="G46" s="52"/>
      <c r="H46" s="52"/>
    </row>
    <row r="47" spans="1:8" ht="40" customHeight="1">
      <c r="A47" s="36"/>
      <c r="B47" s="52"/>
      <c r="C47" s="52"/>
      <c r="D47" s="52"/>
      <c r="E47" s="52"/>
      <c r="F47" s="52"/>
      <c r="G47" s="52"/>
      <c r="H47" s="52"/>
    </row>
    <row r="48" spans="1:8" ht="40" customHeight="1">
      <c r="A48" s="36"/>
      <c r="B48" s="52"/>
      <c r="C48" s="52"/>
      <c r="D48" s="52"/>
      <c r="E48" s="52"/>
      <c r="F48" s="52"/>
      <c r="G48" s="52"/>
      <c r="H48" s="52"/>
    </row>
    <row r="49" spans="1:8" ht="40" customHeight="1">
      <c r="A49" s="36"/>
      <c r="B49" s="52"/>
      <c r="C49" s="52"/>
      <c r="D49" s="52"/>
      <c r="E49" s="52"/>
      <c r="F49" s="52"/>
      <c r="G49" s="52"/>
      <c r="H49" s="52"/>
    </row>
    <row r="50" spans="1:8" ht="40" customHeight="1">
      <c r="A50" s="36"/>
      <c r="B50" s="52"/>
      <c r="C50" s="52"/>
      <c r="D50" s="52"/>
      <c r="E50" s="52"/>
      <c r="F50" s="52"/>
      <c r="G50" s="52"/>
      <c r="H50" s="52"/>
    </row>
    <row r="51" spans="1:8" ht="40" customHeight="1">
      <c r="A51" s="36"/>
      <c r="B51" s="52"/>
      <c r="C51" s="52"/>
      <c r="D51" s="52"/>
      <c r="E51" s="52"/>
      <c r="F51" s="52"/>
      <c r="G51" s="52"/>
      <c r="H51" s="52"/>
    </row>
    <row r="52" spans="1:8" ht="40" customHeight="1">
      <c r="A52" s="36"/>
      <c r="B52" s="52"/>
      <c r="C52" s="52"/>
      <c r="D52" s="52"/>
      <c r="E52" s="52"/>
      <c r="F52" s="52"/>
      <c r="G52" s="52"/>
      <c r="H52" s="52"/>
    </row>
    <row r="53" spans="1:8" ht="40" customHeight="1">
      <c r="A53" s="36"/>
      <c r="B53" s="52"/>
      <c r="C53" s="52"/>
      <c r="D53" s="52"/>
      <c r="E53" s="52"/>
      <c r="F53" s="52"/>
      <c r="G53" s="52"/>
      <c r="H53" s="52"/>
    </row>
    <row r="54" spans="1:8" ht="40" customHeight="1">
      <c r="A54" s="36"/>
      <c r="B54" s="52"/>
      <c r="C54" s="52"/>
      <c r="D54" s="52"/>
      <c r="E54" s="52"/>
      <c r="F54" s="52"/>
      <c r="G54" s="52"/>
      <c r="H54" s="52"/>
    </row>
    <row r="55" spans="1:8" ht="40" customHeight="1">
      <c r="A55" s="36"/>
      <c r="B55" s="52"/>
      <c r="C55" s="52"/>
      <c r="D55" s="52"/>
      <c r="E55" s="52"/>
      <c r="F55" s="52"/>
      <c r="G55" s="52"/>
      <c r="H55" s="52"/>
    </row>
    <row r="56" spans="1:8" ht="40" customHeight="1">
      <c r="A56" s="36"/>
      <c r="B56" s="52"/>
      <c r="C56" s="52"/>
      <c r="D56" s="52"/>
      <c r="E56" s="52"/>
      <c r="F56" s="52"/>
      <c r="G56" s="52"/>
      <c r="H56" s="52"/>
    </row>
    <row r="57" spans="1:8" ht="40" customHeight="1">
      <c r="A57" s="36"/>
      <c r="B57" s="52"/>
      <c r="C57" s="52"/>
      <c r="D57" s="52"/>
      <c r="E57" s="52"/>
      <c r="F57" s="52"/>
      <c r="G57" s="52"/>
      <c r="H57" s="52"/>
    </row>
    <row r="58" spans="1:8" ht="40" customHeight="1">
      <c r="A58" s="36"/>
      <c r="B58" s="52"/>
      <c r="C58" s="52"/>
      <c r="D58" s="52"/>
      <c r="E58" s="52"/>
      <c r="F58" s="52"/>
      <c r="G58" s="52"/>
      <c r="H58" s="52"/>
    </row>
    <row r="59" spans="1:8" ht="40" customHeight="1">
      <c r="A59" s="36"/>
      <c r="B59" s="52"/>
      <c r="C59" s="52"/>
      <c r="D59" s="52"/>
      <c r="E59" s="52"/>
      <c r="F59" s="52"/>
      <c r="G59" s="52"/>
      <c r="H59" s="52"/>
    </row>
    <row r="60" spans="1:8" ht="40" customHeight="1">
      <c r="A60" s="36"/>
      <c r="B60" s="52"/>
      <c r="C60" s="52"/>
      <c r="D60" s="52"/>
      <c r="E60" s="52"/>
      <c r="F60" s="52"/>
      <c r="G60" s="52"/>
      <c r="H60" s="52"/>
    </row>
    <row r="61" spans="1:8" ht="40" customHeight="1">
      <c r="A61" s="36"/>
      <c r="B61" s="52"/>
      <c r="C61" s="52"/>
      <c r="D61" s="52"/>
      <c r="E61" s="52"/>
      <c r="F61" s="52"/>
      <c r="G61" s="52"/>
      <c r="H61" s="52"/>
    </row>
    <row r="62" spans="1:8" ht="40" customHeight="1">
      <c r="A62" s="36"/>
      <c r="B62" s="52"/>
      <c r="C62" s="52"/>
      <c r="D62" s="52"/>
      <c r="E62" s="52"/>
      <c r="F62" s="52"/>
      <c r="G62" s="52"/>
      <c r="H62" s="52"/>
    </row>
  </sheetData>
  <mergeCells count="16">
    <mergeCell ref="C10:F10"/>
    <mergeCell ref="B4:C4"/>
    <mergeCell ref="B5:C5"/>
    <mergeCell ref="B6:C6"/>
    <mergeCell ref="B7:C7"/>
    <mergeCell ref="B8:C8"/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D8FE11-8DDC-4443-89E1-A4DE92A366B5}">
  <ds:schemaRefs>
    <ds:schemaRef ds:uri="4bf10b48-52f7-4ad4-b1e1-de514cec68e0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c099e4b-e381-4360-bcff-5e1f51ab48d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Sheet2</vt:lpstr>
      <vt:lpstr>L=4%,W=3%- KHÔNG DYE</vt:lpstr>
      <vt:lpstr>TS gốc- CÓ DYE </vt:lpstr>
      <vt:lpstr>UPS STICKER</vt:lpstr>
      <vt:lpstr>MER.QT-04.BM4</vt:lpstr>
      <vt:lpstr>'1. CUTTING DOCKET'!Print_Area</vt:lpstr>
      <vt:lpstr>'2. TRIM CARD'!Print_Area</vt:lpstr>
      <vt:lpstr>'L=4%,W=3%- KHÔNG DYE'!Print_Area</vt:lpstr>
      <vt:lpstr>'MER.QT-04.BM4'!Print_Area</vt:lpstr>
      <vt:lpstr>'TS gốc- CÓ DYE '!Print_Area</vt:lpstr>
      <vt:lpstr>'UPS STICKER'!Print_Area</vt:lpstr>
      <vt:lpstr>'1. CUTTING DOCKET'!Print_Titles</vt:lpstr>
      <vt:lpstr>'2. TRIM CARD'!Print_Titles</vt:lpstr>
      <vt:lpstr>'UPS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Nguyen Thi Thu</cp:lastModifiedBy>
  <cp:lastPrinted>2024-07-16T08:12:48Z</cp:lastPrinted>
  <dcterms:created xsi:type="dcterms:W3CDTF">2016-05-06T01:47:29Z</dcterms:created>
  <dcterms:modified xsi:type="dcterms:W3CDTF">2024-10-18T06:47:19Z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