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3/SMS/SINGLE/MEN/RECUT/"/>
    </mc:Choice>
  </mc:AlternateContent>
  <xr:revisionPtr revIDLastSave="153" documentId="13_ncr:1_{B3C93EF6-A97E-464C-A1F4-7F00F89DD1DC}" xr6:coauthVersionLast="47" xr6:coauthVersionMax="47" xr10:uidLastSave="{72AAC852-5393-4AE3-8A86-C49889029C5A}"/>
  <bookViews>
    <workbookView xWindow="-110" yWindow="-110" windowWidth="19420" windowHeight="10300" tabRatio="753" activeTab="5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TS gốc" sheetId="2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DOCKET'!$A$30:$R$53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DOCKET'!$A$1:$Q$83</definedName>
    <definedName name="_xlnm.Print_Area" localSheetId="4">'2. TRIM CARD '!$A$1:$B$49</definedName>
    <definedName name="_xlnm.Print_Area" localSheetId="2">'2. TRIM CARD (GREY)'!$A$1:$E$39</definedName>
    <definedName name="_xlnm.Print_Area" localSheetId="1">GREY!$A$1:$P$169</definedName>
    <definedName name="_xlnm.Print_Area" localSheetId="5">'TS gốc'!$A$1:$K$23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I42" i="1"/>
  <c r="I43" i="1"/>
  <c r="I44" i="1"/>
  <c r="I45" i="1"/>
  <c r="I46" i="1"/>
  <c r="I47" i="1"/>
  <c r="I48" i="1"/>
  <c r="I49" i="1"/>
  <c r="I50" i="1"/>
  <c r="T18" i="1"/>
  <c r="G22" i="1"/>
  <c r="D82" i="1" s="1"/>
  <c r="I22" i="1"/>
  <c r="F82" i="1" s="1"/>
  <c r="J22" i="1"/>
  <c r="G82" i="1" s="1"/>
  <c r="K22" i="1"/>
  <c r="H82" i="1" s="1"/>
  <c r="I22" i="27"/>
  <c r="J22" i="27"/>
  <c r="K22" i="27"/>
  <c r="G22" i="27"/>
  <c r="I21" i="27"/>
  <c r="J21" i="27"/>
  <c r="K21" i="27"/>
  <c r="G21" i="27"/>
  <c r="I20" i="27"/>
  <c r="J20" i="27"/>
  <c r="K20" i="27"/>
  <c r="G20" i="27"/>
  <c r="I19" i="27"/>
  <c r="J19" i="27"/>
  <c r="K19" i="27"/>
  <c r="G19" i="27"/>
  <c r="I18" i="27"/>
  <c r="J18" i="27"/>
  <c r="K18" i="27"/>
  <c r="G18" i="27"/>
  <c r="I17" i="27"/>
  <c r="J17" i="27"/>
  <c r="K17" i="27"/>
  <c r="G17" i="27"/>
  <c r="I16" i="27"/>
  <c r="J16" i="27"/>
  <c r="K16" i="27"/>
  <c r="G16" i="27"/>
  <c r="I15" i="27"/>
  <c r="J15" i="27"/>
  <c r="K15" i="27"/>
  <c r="G15" i="27"/>
  <c r="I14" i="27"/>
  <c r="J14" i="27"/>
  <c r="K14" i="27"/>
  <c r="G14" i="27"/>
  <c r="I13" i="27"/>
  <c r="J13" i="27"/>
  <c r="K13" i="27"/>
  <c r="G13" i="27"/>
  <c r="I12" i="27"/>
  <c r="J12" i="27"/>
  <c r="K12" i="27"/>
  <c r="G12" i="27"/>
  <c r="I11" i="27"/>
  <c r="J11" i="27"/>
  <c r="K11" i="27"/>
  <c r="G11" i="27"/>
  <c r="I10" i="27"/>
  <c r="J10" i="27"/>
  <c r="K10" i="27"/>
  <c r="G10" i="27"/>
  <c r="I9" i="27"/>
  <c r="J9" i="27"/>
  <c r="K9" i="27"/>
  <c r="G9" i="27"/>
  <c r="I8" i="27"/>
  <c r="J8" i="27"/>
  <c r="K8" i="27"/>
  <c r="G8" i="27"/>
  <c r="I7" i="27"/>
  <c r="J7" i="27"/>
  <c r="K7" i="27"/>
  <c r="G7" i="27"/>
  <c r="Q18" i="1"/>
  <c r="Q19" i="1"/>
  <c r="H20" i="1"/>
  <c r="H22" i="1" s="1"/>
  <c r="E82" i="1" s="1"/>
  <c r="B5" i="21"/>
  <c r="B17" i="21" s="1"/>
  <c r="I36" i="1"/>
  <c r="I34" i="1"/>
  <c r="G37" i="1"/>
  <c r="I37" i="1"/>
  <c r="A17" i="21"/>
  <c r="I32" i="1"/>
  <c r="F32" i="1"/>
  <c r="H32" i="1" s="1"/>
  <c r="B9" i="21"/>
  <c r="A21" i="21"/>
  <c r="A9" i="21"/>
  <c r="B7" i="21"/>
  <c r="B4" i="21"/>
  <c r="B3" i="21"/>
  <c r="B48" i="21"/>
  <c r="B34" i="21"/>
  <c r="B36" i="21"/>
  <c r="A23" i="21"/>
  <c r="A19" i="21"/>
  <c r="A15" i="21"/>
  <c r="A14" i="21"/>
  <c r="A13" i="21"/>
  <c r="A12" i="21"/>
  <c r="A11" i="21"/>
  <c r="A4" i="21"/>
  <c r="A3" i="21"/>
  <c r="B2" i="21"/>
  <c r="A2" i="21"/>
  <c r="L49" i="1"/>
  <c r="L50" i="1"/>
  <c r="L31" i="1"/>
  <c r="A26" i="1"/>
  <c r="L48" i="1"/>
  <c r="L47" i="1"/>
  <c r="L44" i="1"/>
  <c r="C56" i="1"/>
  <c r="I35" i="1"/>
  <c r="I33" i="1"/>
  <c r="I31" i="1"/>
  <c r="C75" i="1"/>
  <c r="I40" i="1"/>
  <c r="H4" i="1"/>
  <c r="F22" i="1"/>
  <c r="C82" i="1" s="1"/>
  <c r="L46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7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D19" i="1"/>
  <c r="D20" i="1" s="1"/>
  <c r="B15" i="17"/>
  <c r="B56" i="1" l="1"/>
  <c r="Q20" i="1"/>
  <c r="Q22" i="1" s="1"/>
  <c r="I82" i="1"/>
  <c r="B5" i="17"/>
  <c r="B67" i="1"/>
  <c r="B75" i="1"/>
  <c r="K32" i="1" l="1"/>
  <c r="M32" i="1" s="1"/>
  <c r="G27" i="1"/>
  <c r="I27" i="1" s="1"/>
  <c r="G28" i="1"/>
  <c r="I28" i="1" s="1"/>
  <c r="K43" i="1"/>
  <c r="M43" i="1" s="1"/>
  <c r="O43" i="1" s="1"/>
  <c r="K40" i="1"/>
  <c r="M40" i="1" s="1"/>
  <c r="K31" i="1"/>
  <c r="M31" i="1" s="1"/>
  <c r="K48" i="1"/>
  <c r="M48" i="1" s="1"/>
  <c r="K42" i="1"/>
  <c r="M42" i="1" s="1"/>
  <c r="O42" i="1" s="1"/>
  <c r="K44" i="1"/>
  <c r="M44" i="1" s="1"/>
  <c r="O44" i="1" s="1"/>
  <c r="K34" i="1"/>
  <c r="M34" i="1" s="1"/>
  <c r="O34" i="1" s="1"/>
  <c r="K33" i="1"/>
  <c r="M33" i="1" s="1"/>
  <c r="O33" i="1" s="1"/>
  <c r="K41" i="1"/>
  <c r="M41" i="1" s="1"/>
  <c r="O41" i="1" s="1"/>
  <c r="K45" i="1"/>
  <c r="M45" i="1" s="1"/>
  <c r="O45" i="1" s="1"/>
  <c r="K35" i="1"/>
  <c r="M35" i="1" s="1"/>
  <c r="O35" i="1" s="1"/>
  <c r="K46" i="1"/>
  <c r="M46" i="1" s="1"/>
  <c r="O46" i="1" s="1"/>
  <c r="K36" i="1"/>
  <c r="M36" i="1" s="1"/>
  <c r="O36" i="1" s="1"/>
  <c r="K47" i="1"/>
  <c r="M47" i="1" s="1"/>
  <c r="O47" i="1" s="1"/>
  <c r="K37" i="1"/>
  <c r="M37" i="1" s="1"/>
  <c r="O37" i="1" s="1"/>
  <c r="K49" i="1"/>
  <c r="M49" i="1" s="1"/>
  <c r="K50" i="1"/>
  <c r="M50" i="1" s="1"/>
  <c r="J28" i="1" l="1"/>
  <c r="M28" i="1" s="1"/>
  <c r="J27" i="1"/>
  <c r="M27" i="1" s="1"/>
</calcChain>
</file>

<file path=xl/sharedStrings.xml><?xml version="1.0" encoding="utf-8"?>
<sst xmlns="http://schemas.openxmlformats.org/spreadsheetml/2006/main" count="838" uniqueCount="349">
  <si>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</si>
  <si>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</si>
  <si>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</si>
  <si>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</si>
  <si>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</si>
  <si>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</si>
  <si>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</si>
  <si>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</si>
  <si>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</si>
  <si>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</si>
  <si>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</si>
  <si>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</si>
  <si>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</si>
  <si>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</si>
  <si>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</si>
  <si>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</si>
  <si>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</si>
  <si>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</si>
  <si>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</si>
  <si>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</si>
  <si>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</si>
  <si>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</si>
  <si>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</si>
  <si>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</si>
  <si>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</si>
  <si>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</si>
  <si>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</si>
  <si>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</si>
  <si>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</si>
  <si>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</si>
  <si>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</si>
  <si>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</si>
  <si>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</si>
  <si>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</si>
  <si>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</si>
  <si>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</si>
  <si>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</si>
  <si>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</si>
  <si>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</si>
  <si>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</si>
  <si>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</si>
  <si>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</si>
  <si>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</si>
  <si>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</si>
  <si>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</si>
  <si>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</si>
  <si>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</si>
  <si>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</si>
  <si>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</si>
  <si>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</si>
  <si>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</si>
  <si>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</si>
  <si>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</si>
  <si>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</si>
  <si>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</si>
  <si>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</si>
  <si>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</si>
  <si>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</si>
  <si>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</si>
  <si>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</si>
  <si>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</si>
  <si>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</si>
  <si>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</si>
  <si>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</si>
  <si>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</si>
  <si>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</si>
  <si>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</si>
  <si>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</si>
  <si>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</si>
  <si>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</si>
  <si>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</si>
  <si>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</si>
  <si>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</si>
  <si>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</si>
  <si>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</si>
  <si>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</si>
  <si>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</si>
  <si>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</si>
  <si>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</si>
  <si>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</si>
  <si>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</si>
  <si>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</si>
  <si>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</si>
  <si>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</si>
  <si>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</si>
  <si>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</si>
  <si>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</si>
  <si>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</si>
  <si>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</si>
  <si>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</si>
  <si>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</si>
  <si>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</si>
  <si>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</si>
  <si>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</si>
  <si>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</si>
  <si>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</si>
  <si>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</si>
  <si>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</si>
  <si>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</si>
  <si>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</si>
  <si>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</si>
  <si>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</si>
  <si>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</si>
  <si>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</si>
  <si>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</si>
  <si>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</si>
  <si>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</si>
  <si>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</si>
  <si>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</si>
  <si>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</si>
  <si>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</si>
  <si>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</si>
  <si>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</si>
  <si>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</si>
  <si>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</si>
  <si>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</si>
  <si>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</si>
  <si>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</si>
  <si>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</si>
  <si>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</si>
  <si>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</si>
  <si>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</si>
  <si>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</si>
  <si>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</si>
  <si>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</si>
  <si>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</si>
  <si>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</si>
  <si>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</si>
  <si>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</si>
  <si>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</si>
  <si>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</si>
  <si>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</si>
  <si>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</si>
  <si>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</si>
  <si>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</si>
  <si>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</si>
  <si>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</si>
  <si>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</si>
  <si>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</si>
  <si>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</si>
  <si>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</si>
  <si>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</si>
  <si>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</si>
  <si>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</si>
  <si>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</si>
  <si>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</si>
  <si>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</si>
  <si>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</si>
  <si>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</si>
  <si>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</si>
  <si>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</si>
  <si>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</si>
  <si>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</si>
  <si>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</si>
  <si>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</si>
  <si>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</si>
  <si>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</si>
  <si>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</si>
  <si>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</si>
  <si>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</si>
  <si>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</si>
  <si>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</si>
  <si>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</si>
  <si>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</si>
  <si>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</si>
  <si>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</si>
  <si>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</si>
  <si>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</si>
  <si>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</si>
  <si>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</si>
  <si>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</si>
  <si>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</si>
  <si>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</si>
  <si>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</si>
  <si>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</si>
  <si>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</si>
  <si>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</si>
  <si>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</si>
  <si>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</si>
  <si>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</si>
  <si>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</si>
  <si>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</si>
  <si>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</si>
  <si>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</si>
  <si>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</si>
  <si>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</si>
  <si>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</si>
  <si>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</si>
  <si>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</si>
  <si>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</si>
  <si>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</si>
  <si>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</si>
  <si>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</si>
  <si>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</si>
  <si>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</si>
  <si>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</si>
  <si>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</si>
  <si>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</si>
  <si>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</si>
  <si>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</si>
  <si>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</si>
  <si>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</si>
  <si>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</si>
  <si>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</si>
  <si>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</si>
  <si>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</si>
  <si>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</si>
  <si>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</si>
  <si>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</si>
  <si>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</si>
  <si>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</si>
  <si>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</si>
  <si>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</si>
  <si>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</si>
  <si>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</si>
  <si>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</si>
  <si>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</si>
  <si>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</si>
  <si>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</si>
  <si>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</si>
  <si>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</si>
  <si>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DÙNG TỒN</t>
  </si>
  <si>
    <t>THÔNG TIN ĐỊNH VỊ HÌNH IN</t>
  </si>
  <si>
    <t>W: 6CM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</si>
  <si>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</si>
  <si>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</si>
  <si>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</si>
  <si>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</si>
  <si>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</si>
  <si>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</si>
  <si>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</si>
  <si>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</si>
  <si>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</si>
  <si>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</si>
  <si>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</si>
  <si>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</si>
  <si>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</si>
  <si>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</si>
  <si>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</si>
  <si>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PFD</t>
  </si>
  <si>
    <t>CHỈ SỬA HÀNG</t>
  </si>
  <si>
    <t>DYE MAX</t>
  </si>
  <si>
    <t>DUYỆT MÀU SẮC + CHẤT LƯỢNG HÌNH IN THEO S/O MÃ H06-ST56M-DYE MÀU ABBEY STONE</t>
  </si>
  <si>
    <t>DÙNG ĐỂ SỬA HÀNG</t>
  </si>
  <si>
    <t>NỀN TRẮNG CHỮ ĐEN - GẮN BỌC NHÃN TRƯỚC NHUỘM</t>
  </si>
  <si>
    <t>NỀN TRẮNG CHỮ ĐEN - GẮN SAU NHUỘM</t>
  </si>
  <si>
    <t>ACID WASH CLASSIC TEE MEN'S</t>
  </si>
  <si>
    <t>S3</t>
  </si>
  <si>
    <t>BLACK BEAUTY</t>
  </si>
  <si>
    <t>ALL COLORS</t>
  </si>
  <si>
    <t>NHÃN TRANG TRÍ</t>
  </si>
  <si>
    <t>PIGMENT DYE + ACID WASH</t>
  </si>
  <si>
    <t>NHÃN TRANG TRÍ 4CM * 3.2CM 
CODE: HSA-10026</t>
  </si>
  <si>
    <t>GẮN CÁCH SƯỜN TRÁI THÂN TRƯỚC 4 CM VÀ CÁCH LAI ÁO 3 CM</t>
  </si>
  <si>
    <t>MER: LÀI/ TIÊN - 204</t>
  </si>
  <si>
    <t>MAY KÈM 6 MOCKUP - RIB 1 ĐẦU - KÍCH THƯỚC 50X25CM THÀNH PHẨM VÀ CHUYỂN KÈM ÁO THÀNH PHẨM ĐI NHUỘM ĐỂ TEST</t>
  </si>
  <si>
    <t>BAO BỌC NHÃN CHÍNH - SỬ DỤNG CHẤT LƯỢNG MỚI</t>
  </si>
  <si>
    <t>UA-0614</t>
  </si>
  <si>
    <t>H06-0522</t>
  </si>
  <si>
    <t>H06-0523</t>
  </si>
  <si>
    <t>H06-0524</t>
  </si>
  <si>
    <t>NỀN TRẮNG CHỮ ĐEN - GẮN TRƯỚC NHUỘM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</si>
  <si>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</si>
  <si>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</si>
  <si>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</si>
  <si>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</si>
  <si>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</si>
  <si>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</si>
  <si>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</si>
  <si>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50278|50279|50280|50281|50282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</si>
  <si>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</si>
  <si>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</si>
  <si>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</si>
  <si>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</si>
  <si>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r>
      <rPr>
        <sz val="11"/>
        <rFont val="Calibri"/>
        <family val="1"/>
      </rPr>
      <t>2024 S1</t>
    </r>
  </si>
  <si>
    <r>
      <rPr>
        <sz val="11"/>
        <rFont val="Calibri"/>
        <family val="1"/>
      </rPr>
      <t>Developer:</t>
    </r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</si>
  <si>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</si>
  <si>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</si>
  <si>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</si>
  <si>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</t>
  </si>
  <si>
    <t>Tol  UA suggest</t>
  </si>
  <si>
    <r>
      <rPr>
        <sz val="11"/>
        <rFont val="Calibri"/>
        <family val="1"/>
      </rPr>
      <t>S</t>
    </r>
  </si>
  <si>
    <r>
      <rPr>
        <sz val="11"/>
        <rFont val="Calibri"/>
        <family val="1"/>
      </rPr>
      <t>M</t>
    </r>
  </si>
  <si>
    <r>
      <rPr>
        <sz val="11"/>
        <rFont val="Calibri"/>
        <family val="1"/>
      </rPr>
      <t>L</t>
    </r>
  </si>
  <si>
    <r>
      <rPr>
        <sz val="11"/>
        <rFont val="Calibri"/>
        <family val="1"/>
      </rPr>
      <t>XL</t>
    </r>
  </si>
  <si>
    <r>
      <rPr>
        <sz val="11"/>
        <rFont val="Calibri"/>
        <family val="1"/>
      </rPr>
      <t>XXL</t>
    </r>
  </si>
  <si>
    <r>
      <rPr>
        <sz val="11"/>
        <rFont val="Calibri"/>
        <family val="1"/>
      </rPr>
      <t>A</t>
    </r>
  </si>
  <si>
    <r>
      <rPr>
        <sz val="11"/>
        <rFont val="Calibri"/>
        <family val="1"/>
      </rPr>
      <t>Neck Width HSP Seam to Seam</t>
    </r>
  </si>
  <si>
    <t xml:space="preserve">rộng cổ từ đỉnh vai từ đường may tới đường may </t>
  </si>
  <si>
    <r>
      <rPr>
        <sz val="11"/>
        <rFont val="Calibri"/>
        <family val="1"/>
      </rPr>
      <t>1/4</t>
    </r>
  </si>
  <si>
    <r>
      <rPr>
        <sz val="11"/>
        <rFont val="Calibri"/>
        <family val="1"/>
      </rPr>
      <t>7 3/4</t>
    </r>
  </si>
  <si>
    <r>
      <rPr>
        <sz val="11"/>
        <rFont val="Calibri"/>
        <family val="1"/>
      </rPr>
      <t>B</t>
    </r>
  </si>
  <si>
    <r>
      <rPr>
        <sz val="11"/>
        <rFont val="Calibri"/>
        <family val="1"/>
      </rPr>
      <t>Front Neck Drop from HSP</t>
    </r>
  </si>
  <si>
    <t>hạ cổ trước từ đỉnh vai</t>
  </si>
  <si>
    <r>
      <rPr>
        <sz val="11"/>
        <rFont val="Calibri"/>
        <family val="1"/>
      </rPr>
      <t>1/8</t>
    </r>
  </si>
  <si>
    <r>
      <rPr>
        <sz val="11"/>
        <rFont val="Calibri"/>
        <family val="1"/>
      </rPr>
      <t>C</t>
    </r>
  </si>
  <si>
    <r>
      <rPr>
        <sz val="11"/>
        <rFont val="Calibri"/>
        <family val="1"/>
      </rPr>
      <t>Back Neck Drop from HSP</t>
    </r>
  </si>
  <si>
    <t>hạ cổ sau từ đỉnh vai</t>
  </si>
  <si>
    <r>
      <rPr>
        <sz val="11"/>
        <rFont val="Calibri"/>
        <family val="1"/>
      </rPr>
      <t>E</t>
    </r>
  </si>
  <si>
    <r>
      <rPr>
        <sz val="11"/>
        <rFont val="Calibri"/>
        <family val="1"/>
      </rPr>
      <t>Neck Trim Height</t>
    </r>
  </si>
  <si>
    <t xml:space="preserve">to bản bo cổ </t>
  </si>
  <si>
    <r>
      <rPr>
        <sz val="11"/>
        <rFont val="Calibri"/>
        <family val="1"/>
      </rPr>
      <t>G</t>
    </r>
  </si>
  <si>
    <r>
      <rPr>
        <sz val="11"/>
        <rFont val="Calibri"/>
        <family val="1"/>
      </rPr>
      <t>Shoulder Width - Set in</t>
    </r>
  </si>
  <si>
    <t xml:space="preserve">ngang vai </t>
  </si>
  <si>
    <r>
      <rPr>
        <sz val="11"/>
        <rFont val="Calibri"/>
        <family val="1"/>
      </rPr>
      <t>5/8</t>
    </r>
  </si>
  <si>
    <r>
      <rPr>
        <sz val="11"/>
        <rFont val="Calibri"/>
        <family val="1"/>
      </rPr>
      <t>H</t>
    </r>
  </si>
  <si>
    <r>
      <rPr>
        <sz val="11"/>
        <rFont val="Calibri"/>
        <family val="1"/>
      </rPr>
      <t>Across Front (6" from HSP)</t>
    </r>
  </si>
  <si>
    <t>ngang thân trước 6" từ đỉnh vai</t>
  </si>
  <si>
    <r>
      <rPr>
        <sz val="11"/>
        <rFont val="Calibri"/>
        <family val="1"/>
      </rPr>
      <t>17 1/2</t>
    </r>
  </si>
  <si>
    <r>
      <rPr>
        <sz val="11"/>
        <rFont val="Calibri"/>
        <family val="1"/>
      </rPr>
      <t>I</t>
    </r>
  </si>
  <si>
    <r>
      <rPr>
        <sz val="11"/>
        <rFont val="Calibri"/>
        <family val="1"/>
      </rPr>
      <t>Across Back (6" from HSP)</t>
    </r>
  </si>
  <si>
    <t>ngang thân sau 6" từ đỉnh vai</t>
  </si>
  <si>
    <r>
      <rPr>
        <sz val="11"/>
        <rFont val="Calibri"/>
        <family val="1"/>
      </rPr>
      <t>18 1/2</t>
    </r>
  </si>
  <si>
    <r>
      <rPr>
        <sz val="11"/>
        <rFont val="Calibri"/>
        <family val="1"/>
      </rPr>
      <t>J</t>
    </r>
  </si>
  <si>
    <r>
      <rPr>
        <sz val="11"/>
        <rFont val="Calibri"/>
        <family val="1"/>
      </rPr>
      <t>Armhole Drop from HSP</t>
    </r>
  </si>
  <si>
    <t>hạ nách từ đỉnh vai</t>
  </si>
  <si>
    <r>
      <rPr>
        <sz val="11"/>
        <rFont val="Calibri"/>
        <family val="1"/>
      </rPr>
      <t>11 1/2</t>
    </r>
  </si>
  <si>
    <r>
      <rPr>
        <sz val="11"/>
        <rFont val="Calibri"/>
        <family val="1"/>
      </rPr>
      <t>K</t>
    </r>
  </si>
  <si>
    <r>
      <rPr>
        <sz val="11"/>
        <rFont val="Calibri"/>
        <family val="1"/>
      </rPr>
      <t>Shoulder Slope (for Ref.)</t>
    </r>
  </si>
  <si>
    <t>xuôi vai</t>
  </si>
  <si>
    <r>
      <rPr>
        <sz val="11"/>
        <rFont val="Calibri"/>
        <family val="1"/>
      </rPr>
      <t>1 3/4</t>
    </r>
  </si>
  <si>
    <r>
      <rPr>
        <sz val="11"/>
        <rFont val="Calibri"/>
        <family val="1"/>
      </rPr>
      <t>Shoulder Seam Forward (for Ref.)</t>
    </r>
  </si>
  <si>
    <t>chồm vai</t>
  </si>
  <si>
    <r>
      <rPr>
        <sz val="11"/>
        <rFont val="Calibri"/>
        <family val="1"/>
      </rPr>
      <t>Chest Circumference  1" Below Armhole</t>
    </r>
  </si>
  <si>
    <t>vòng ngực 1" từ nách</t>
  </si>
  <si>
    <r>
      <rPr>
        <sz val="11"/>
        <rFont val="Calibri"/>
        <family val="1"/>
      </rPr>
      <t>2 1/2</t>
    </r>
  </si>
  <si>
    <r>
      <rPr>
        <sz val="11"/>
        <rFont val="Calibri"/>
        <family val="1"/>
      </rPr>
      <t>N</t>
    </r>
  </si>
  <si>
    <r>
      <rPr>
        <sz val="11"/>
        <rFont val="Calibri"/>
        <family val="1"/>
      </rPr>
      <t>Hem Circumference - Straight</t>
    </r>
  </si>
  <si>
    <t>vòng lai đo thẳng</t>
  </si>
  <si>
    <r>
      <rPr>
        <sz val="11"/>
        <rFont val="Calibri"/>
        <family val="1"/>
      </rPr>
      <t>O</t>
    </r>
  </si>
  <si>
    <r>
      <rPr>
        <sz val="11"/>
        <rFont val="Calibri"/>
        <family val="1"/>
      </rPr>
      <t>Front Length (HSP to Hem) - Above Low Hip (non zip)</t>
    </r>
  </si>
  <si>
    <t xml:space="preserve">dài thân trước - đỉnh vai tới lai </t>
  </si>
  <si>
    <r>
      <rPr>
        <sz val="11"/>
        <rFont val="Calibri"/>
        <family val="1"/>
      </rPr>
      <t>1/2</t>
    </r>
  </si>
  <si>
    <r>
      <rPr>
        <sz val="11"/>
        <rFont val="Calibri"/>
        <family val="1"/>
      </rPr>
      <t>28 1/2</t>
    </r>
  </si>
  <si>
    <r>
      <rPr>
        <sz val="11"/>
        <rFont val="Calibri"/>
        <family val="1"/>
      </rPr>
      <t>R</t>
    </r>
  </si>
  <si>
    <r>
      <rPr>
        <sz val="11"/>
        <rFont val="Calibri"/>
        <family val="1"/>
      </rPr>
      <t>CB Sleeve Length - Short SLV</t>
    </r>
  </si>
  <si>
    <t xml:space="preserve">dài tay - đo tại giữa sau </t>
  </si>
  <si>
    <r>
      <rPr>
        <sz val="11"/>
        <color rgb="FFFF0000"/>
        <rFont val="Calibri"/>
        <family val="1"/>
      </rPr>
      <t>5/8</t>
    </r>
  </si>
  <si>
    <r>
      <rPr>
        <sz val="11"/>
        <rFont val="Calibri"/>
        <family val="1"/>
      </rPr>
      <t>Bicep Circumference 1" from underarm</t>
    </r>
  </si>
  <si>
    <t>bắp tay 1" từ nách</t>
  </si>
  <si>
    <r>
      <rPr>
        <sz val="11"/>
        <rFont val="Calibri"/>
        <family val="1"/>
      </rPr>
      <t>T</t>
    </r>
  </si>
  <si>
    <r>
      <rPr>
        <sz val="11"/>
        <rFont val="Calibri"/>
        <family val="1"/>
      </rPr>
      <t>Sleeve Hem Circumference - Short SLV</t>
    </r>
  </si>
  <si>
    <t>cửa tay nguyên vòng</t>
  </si>
  <si>
    <t>Chữ tô đỏ UA đề xuất dung size mới cho sản xuất</t>
  </si>
  <si>
    <t>TÁC NGHIỆP MAY MẪU SMS: THAM KHẢO CÁCH MAY THEO ÁO MẪU MÃ H06-ST101M-DYE CHUYỂN KÈM TÁC NGHIỆP</t>
  </si>
  <si>
    <t>DUYỆT MÀU SẮC + CHẤT LƯỢNG + HANDFEEL SAU WASH THEO ÁO MẪU MÃ H06-ST101M-DYE CHUYỂN KÈM TÁC NGHIỆP</t>
  </si>
  <si>
    <t>H06-ST101M-DYE-RE</t>
  </si>
  <si>
    <t>HSSS24P0432001T00K - ÁNH A - L0718/4</t>
  </si>
  <si>
    <t>HSSS24P0432002T00K - ÁNH A - L0718/4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</si>
</sst>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11"/>
      <name val="Calibri"/>
      <family val="2"/>
    </font>
    <font>
      <sz val="11"/>
      <name val="Calibri"/>
      <family val="1"/>
    </font>
    <font>
      <b/>
      <sz val="11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color rgb="FF000000"/>
      <name val="Calibri"/>
      <family val="2"/>
    </font>
    <font>
      <sz val="11"/>
      <color rgb="FFFF0000"/>
      <name val="Calibri"/>
      <family val="1"/>
    </font>
    <font>
      <b/>
      <sz val="14"/>
      <color rgb="FFFF0000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EBF7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51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1" fontId="51" fillId="0" borderId="42" xfId="120" applyNumberFormat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91" fillId="0" borderId="0" xfId="128" applyAlignment="1">
      <alignment horizontal="left" vertical="top"/>
    </xf>
    <xf numFmtId="0" fontId="97" fillId="0" borderId="67" xfId="128" applyFont="1" applyBorder="1" applyAlignment="1">
      <alignment horizontal="left" vertical="top" wrapText="1"/>
    </xf>
    <xf numFmtId="0" fontId="97" fillId="0" borderId="68" xfId="128" applyFont="1" applyBorder="1" applyAlignment="1">
      <alignment horizontal="left" vertical="top" wrapText="1"/>
    </xf>
    <xf numFmtId="0" fontId="91" fillId="0" borderId="68" xfId="128" applyBorder="1" applyAlignment="1">
      <alignment horizontal="left" wrapText="1"/>
    </xf>
    <xf numFmtId="177" fontId="50" fillId="0" borderId="68" xfId="128" applyNumberFormat="1" applyFont="1" applyBorder="1" applyAlignment="1">
      <alignment horizontal="left" vertical="top" indent="2" shrinkToFit="1"/>
    </xf>
    <xf numFmtId="0" fontId="91" fillId="0" borderId="69" xfId="128" applyBorder="1" applyAlignment="1">
      <alignment horizontal="left" wrapText="1"/>
    </xf>
    <xf numFmtId="0" fontId="97" fillId="0" borderId="70" xfId="128" applyFont="1" applyBorder="1" applyAlignment="1">
      <alignment horizontal="left" vertical="top" wrapText="1"/>
    </xf>
    <xf numFmtId="0" fontId="97" fillId="0" borderId="0" xfId="128" applyFont="1" applyAlignment="1">
      <alignment horizontal="left" vertical="top" wrapText="1"/>
    </xf>
    <xf numFmtId="0" fontId="91" fillId="0" borderId="0" xfId="128" applyAlignment="1">
      <alignment horizontal="left" wrapText="1"/>
    </xf>
    <xf numFmtId="0" fontId="91" fillId="0" borderId="71" xfId="128" applyBorder="1" applyAlignment="1">
      <alignment horizontal="left" wrapText="1"/>
    </xf>
    <xf numFmtId="0" fontId="97" fillId="0" borderId="59" xfId="128" applyFont="1" applyBorder="1" applyAlignment="1">
      <alignment horizontal="left" vertical="top" wrapText="1"/>
    </xf>
    <xf numFmtId="0" fontId="97" fillId="0" borderId="72" xfId="128" applyFont="1" applyBorder="1" applyAlignment="1">
      <alignment horizontal="left" vertical="top" wrapText="1"/>
    </xf>
    <xf numFmtId="0" fontId="91" fillId="0" borderId="72" xfId="128" applyBorder="1" applyAlignment="1">
      <alignment horizontal="left" wrapText="1"/>
    </xf>
    <xf numFmtId="0" fontId="91" fillId="0" borderId="73" xfId="128" applyBorder="1" applyAlignment="1">
      <alignment horizontal="left" wrapText="1"/>
    </xf>
    <xf numFmtId="0" fontId="97" fillId="0" borderId="74" xfId="128" applyFont="1" applyBorder="1" applyAlignment="1">
      <alignment horizontal="center" vertical="center" wrapText="1"/>
    </xf>
    <xf numFmtId="0" fontId="97" fillId="0" borderId="74" xfId="128" applyFont="1" applyBorder="1" applyAlignment="1">
      <alignment horizontal="left" vertical="center" wrapText="1"/>
    </xf>
    <xf numFmtId="0" fontId="97" fillId="0" borderId="74" xfId="128" applyFont="1" applyBorder="1" applyAlignment="1">
      <alignment horizontal="left" vertical="center" wrapText="1" indent="1"/>
    </xf>
    <xf numFmtId="0" fontId="97" fillId="0" borderId="75" xfId="128" applyFont="1" applyBorder="1" applyAlignment="1">
      <alignment horizontal="left" vertical="center" wrapText="1" indent="1"/>
    </xf>
    <xf numFmtId="0" fontId="99" fillId="47" borderId="75" xfId="128" applyFont="1" applyFill="1" applyBorder="1" applyAlignment="1">
      <alignment horizontal="left" vertical="center" wrapText="1" indent="1"/>
    </xf>
    <xf numFmtId="0" fontId="97" fillId="0" borderId="74" xfId="128" applyFont="1" applyBorder="1" applyAlignment="1">
      <alignment horizontal="center" vertical="top" wrapText="1"/>
    </xf>
    <xf numFmtId="0" fontId="97" fillId="0" borderId="74" xfId="128" applyFont="1" applyBorder="1" applyAlignment="1">
      <alignment horizontal="left" vertical="top" wrapText="1"/>
    </xf>
    <xf numFmtId="0" fontId="97" fillId="0" borderId="66" xfId="128" applyFont="1" applyBorder="1" applyAlignment="1">
      <alignment horizontal="left" vertical="top" wrapText="1"/>
    </xf>
    <xf numFmtId="12" fontId="100" fillId="0" borderId="74" xfId="128" applyNumberFormat="1" applyFont="1" applyBorder="1" applyAlignment="1">
      <alignment horizontal="center" vertical="center" wrapText="1"/>
    </xf>
    <xf numFmtId="12" fontId="100" fillId="50" borderId="74" xfId="128" applyNumberFormat="1" applyFont="1" applyFill="1" applyBorder="1" applyAlignment="1">
      <alignment horizontal="center" vertical="center" wrapText="1"/>
    </xf>
    <xf numFmtId="12" fontId="97" fillId="51" borderId="74" xfId="128" applyNumberFormat="1" applyFont="1" applyFill="1" applyBorder="1" applyAlignment="1">
      <alignment horizontal="left" vertical="top" wrapText="1" indent="3"/>
    </xf>
    <xf numFmtId="12" fontId="97" fillId="0" borderId="74" xfId="128" applyNumberFormat="1" applyFont="1" applyBorder="1" applyAlignment="1">
      <alignment horizontal="left" vertical="top" wrapText="1" indent="3"/>
    </xf>
    <xf numFmtId="12" fontId="50" fillId="51" borderId="74" xfId="128" applyNumberFormat="1" applyFont="1" applyFill="1" applyBorder="1" applyAlignment="1">
      <alignment horizontal="left" vertical="top" indent="3" shrinkToFit="1"/>
    </xf>
    <xf numFmtId="12" fontId="101" fillId="50" borderId="74" xfId="128" applyNumberFormat="1" applyFont="1" applyFill="1" applyBorder="1" applyAlignment="1">
      <alignment horizontal="center" vertical="center" wrapText="1"/>
    </xf>
    <xf numFmtId="12" fontId="50" fillId="0" borderId="74" xfId="128" applyNumberFormat="1" applyFont="1" applyBorder="1" applyAlignment="1">
      <alignment horizontal="left" vertical="top" indent="3" shrinkToFit="1"/>
    </xf>
    <xf numFmtId="1" fontId="50" fillId="0" borderId="74" xfId="128" applyNumberFormat="1" applyFont="1" applyBorder="1" applyAlignment="1">
      <alignment horizontal="left" vertical="top" indent="3" shrinkToFit="1"/>
    </xf>
    <xf numFmtId="12" fontId="102" fillId="0" borderId="74" xfId="128" applyNumberFormat="1" applyFont="1" applyBorder="1" applyAlignment="1">
      <alignment horizontal="center" vertical="center" shrinkToFit="1"/>
    </xf>
    <xf numFmtId="12" fontId="102" fillId="50" borderId="74" xfId="128" applyNumberFormat="1" applyFont="1" applyFill="1" applyBorder="1" applyAlignment="1">
      <alignment horizontal="center" vertical="center" shrinkToFit="1"/>
    </xf>
    <xf numFmtId="12" fontId="97" fillId="0" borderId="74" xfId="128" applyNumberFormat="1" applyFont="1" applyBorder="1" applyAlignment="1">
      <alignment horizontal="center" vertical="top" wrapText="1"/>
    </xf>
    <xf numFmtId="12" fontId="50" fillId="0" borderId="74" xfId="128" applyNumberFormat="1" applyFont="1" applyBorder="1" applyAlignment="1">
      <alignment horizontal="left" vertical="top" indent="2" shrinkToFit="1"/>
    </xf>
    <xf numFmtId="12" fontId="97" fillId="0" borderId="74" xfId="128" applyNumberFormat="1" applyFont="1" applyBorder="1" applyAlignment="1">
      <alignment horizontal="left" vertical="top" wrapText="1" indent="2"/>
    </xf>
    <xf numFmtId="0" fontId="97" fillId="0" borderId="74" xfId="128" applyFont="1" applyBorder="1" applyAlignment="1">
      <alignment horizontal="left" vertical="top" wrapText="1" indent="3"/>
    </xf>
    <xf numFmtId="0" fontId="91" fillId="0" borderId="74" xfId="128" applyBorder="1" applyAlignment="1">
      <alignment horizontal="left" wrapText="1"/>
    </xf>
    <xf numFmtId="12" fontId="91" fillId="0" borderId="0" xfId="128" applyNumberFormat="1" applyAlignment="1">
      <alignment horizontal="left" vertical="top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2" fillId="0" borderId="43" xfId="2" quotePrefix="1" applyFont="1" applyBorder="1" applyAlignment="1">
      <alignment horizontal="center" vertical="center" wrapText="1"/>
    </xf>
    <xf numFmtId="0" fontId="40" fillId="0" borderId="48" xfId="2" quotePrefix="1" applyFont="1" applyBorder="1" applyAlignment="1">
      <alignment horizontal="center" vertical="center" wrapText="1"/>
    </xf>
    <xf numFmtId="1" fontId="39" fillId="0" borderId="43" xfId="2" applyNumberFormat="1" applyFont="1" applyBorder="1" applyAlignment="1">
      <alignment horizontal="center" vertical="center" wrapText="1"/>
    </xf>
    <xf numFmtId="0" fontId="90" fillId="2" borderId="43" xfId="0" applyFont="1" applyFill="1" applyBorder="1" applyAlignment="1">
      <alignment horizontal="center" vertical="center" wrapText="1"/>
    </xf>
    <xf numFmtId="0" fontId="90" fillId="2" borderId="40" xfId="0" applyFont="1" applyFill="1" applyBorder="1" applyAlignment="1">
      <alignment horizontal="center" vertical="center" wrapText="1"/>
    </xf>
    <xf numFmtId="0" fontId="90" fillId="2" borderId="41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12" fontId="90" fillId="49" borderId="43" xfId="0" quotePrefix="1" applyNumberFormat="1" applyFont="1" applyFill="1" applyBorder="1" applyAlignment="1">
      <alignment horizontal="center" vertical="center" wrapText="1"/>
    </xf>
    <xf numFmtId="12" fontId="90" fillId="49" borderId="40" xfId="0" quotePrefix="1" applyNumberFormat="1" applyFont="1" applyFill="1" applyBorder="1" applyAlignment="1">
      <alignment horizontal="center" vertical="center" wrapText="1"/>
    </xf>
    <xf numFmtId="12" fontId="90" fillId="49" borderId="41" xfId="0" quotePrefix="1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87" fillId="2" borderId="0" xfId="0" applyFont="1" applyFill="1" applyAlignment="1">
      <alignment horizontal="left" vertical="center"/>
    </xf>
    <xf numFmtId="0" fontId="40" fillId="2" borderId="43" xfId="0" quotePrefix="1" applyFont="1" applyFill="1" applyBorder="1" applyAlignment="1">
      <alignment horizontal="center" vertical="center" wrapText="1"/>
    </xf>
    <xf numFmtId="0" fontId="40" fillId="2" borderId="40" xfId="0" quotePrefix="1" applyFont="1" applyFill="1" applyBorder="1" applyAlignment="1">
      <alignment horizontal="center" vertical="center" wrapText="1"/>
    </xf>
    <xf numFmtId="0" fontId="40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97" fillId="0" borderId="64" xfId="128" applyFont="1" applyBorder="1" applyAlignment="1">
      <alignment horizontal="center" vertical="top" wrapText="1"/>
    </xf>
    <xf numFmtId="0" fontId="97" fillId="0" borderId="65" xfId="128" applyFont="1" applyBorder="1" applyAlignment="1">
      <alignment horizontal="center" vertical="top" wrapText="1"/>
    </xf>
    <xf numFmtId="0" fontId="97" fillId="0" borderId="66" xfId="128" applyFont="1" applyBorder="1" applyAlignment="1">
      <alignment horizontal="center" vertical="top" wrapText="1"/>
    </xf>
    <xf numFmtId="0" fontId="104" fillId="50" borderId="64" xfId="128" applyFont="1" applyFill="1" applyBorder="1" applyAlignment="1">
      <alignment horizontal="center" vertical="center" wrapText="1"/>
    </xf>
    <xf numFmtId="0" fontId="104" fillId="50" borderId="65" xfId="128" applyFont="1" applyFill="1" applyBorder="1" applyAlignment="1">
      <alignment horizontal="center" vertical="center" wrapText="1"/>
    </xf>
    <xf numFmtId="0" fontId="104" fillId="50" borderId="66" xfId="128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5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png"/><Relationship Id="rId13" Type="http://schemas.openxmlformats.org/officeDocument/2006/relationships/image" Target="../media/image33.png"/><Relationship Id="rId3" Type="http://schemas.openxmlformats.org/officeDocument/2006/relationships/image" Target="../media/image23.png"/><Relationship Id="rId7" Type="http://schemas.openxmlformats.org/officeDocument/2006/relationships/image" Target="../media/image27.png"/><Relationship Id="rId12" Type="http://schemas.openxmlformats.org/officeDocument/2006/relationships/image" Target="../media/image32.png"/><Relationship Id="rId2" Type="http://schemas.openxmlformats.org/officeDocument/2006/relationships/image" Target="../media/image22.png"/><Relationship Id="rId16" Type="http://schemas.openxmlformats.org/officeDocument/2006/relationships/image" Target="../media/image36.png"/><Relationship Id="rId1" Type="http://schemas.openxmlformats.org/officeDocument/2006/relationships/image" Target="../media/image21.png"/><Relationship Id="rId6" Type="http://schemas.openxmlformats.org/officeDocument/2006/relationships/image" Target="../media/image26.png"/><Relationship Id="rId11" Type="http://schemas.openxmlformats.org/officeDocument/2006/relationships/image" Target="../media/image31.png"/><Relationship Id="rId5" Type="http://schemas.openxmlformats.org/officeDocument/2006/relationships/image" Target="../media/image25.png"/><Relationship Id="rId15" Type="http://schemas.openxmlformats.org/officeDocument/2006/relationships/image" Target="../media/image35.png"/><Relationship Id="rId10" Type="http://schemas.openxmlformats.org/officeDocument/2006/relationships/image" Target="../media/image30.png"/><Relationship Id="rId4" Type="http://schemas.openxmlformats.org/officeDocument/2006/relationships/image" Target="../media/image24.png"/><Relationship Id="rId9" Type="http://schemas.openxmlformats.org/officeDocument/2006/relationships/image" Target="../media/image29.jpeg"/><Relationship Id="rId14" Type="http://schemas.openxmlformats.org/officeDocument/2006/relationships/image" Target="../media/image3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254000</xdr:colOff>
      <xdr:row>3</xdr:row>
      <xdr:rowOff>555625</xdr:rowOff>
    </xdr:from>
    <xdr:to>
      <xdr:col>16</xdr:col>
      <xdr:colOff>1609179</xdr:colOff>
      <xdr:row>8</xdr:row>
      <xdr:rowOff>79375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0C07D6-6062-4A46-12E3-9891BEC10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0" y="2079625"/>
          <a:ext cx="3752304" cy="296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1031875</xdr:colOff>
      <xdr:row>62</xdr:row>
      <xdr:rowOff>95250</xdr:rowOff>
    </xdr:from>
    <xdr:to>
      <xdr:col>15</xdr:col>
      <xdr:colOff>259804</xdr:colOff>
      <xdr:row>74</xdr:row>
      <xdr:rowOff>1111250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E2E835-90AE-4592-B831-C7B81EDF3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8500" y="60706000"/>
          <a:ext cx="3752304" cy="296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4492624</xdr:colOff>
      <xdr:row>23</xdr:row>
      <xdr:rowOff>31750</xdr:rowOff>
    </xdr:from>
    <xdr:to>
      <xdr:col>1</xdr:col>
      <xdr:colOff>8493125</xdr:colOff>
      <xdr:row>23</xdr:row>
      <xdr:rowOff>1992260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719870" y="29920379"/>
          <a:ext cx="1960510" cy="4000501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19</xdr:row>
      <xdr:rowOff>381000</xdr:rowOff>
    </xdr:from>
    <xdr:to>
      <xdr:col>1</xdr:col>
      <xdr:colOff>7302500</xdr:colOff>
      <xdr:row>19</xdr:row>
      <xdr:rowOff>3625632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20002500"/>
          <a:ext cx="2951554" cy="3244632"/>
        </a:xfrm>
        <a:prstGeom prst="rect">
          <a:avLst/>
        </a:prstGeom>
      </xdr:spPr>
    </xdr:pic>
    <xdr:clientData/>
  </xdr:twoCellAnchor>
  <xdr:twoCellAnchor>
    <xdr:from>
      <xdr:col>1</xdr:col>
      <xdr:colOff>3048000</xdr:colOff>
      <xdr:row>21</xdr:row>
      <xdr:rowOff>108136</xdr:rowOff>
    </xdr:from>
    <xdr:to>
      <xdr:col>1</xdr:col>
      <xdr:colOff>11064875</xdr:colOff>
      <xdr:row>22</xdr:row>
      <xdr:rowOff>22226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10255250" y="25047761"/>
          <a:ext cx="8016875" cy="4581340"/>
          <a:chOff x="7207250" y="25336500"/>
          <a:chExt cx="6619159" cy="6270625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339692"/>
            <a:ext cx="1619250" cy="6254354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1889125</xdr:colOff>
      <xdr:row>25</xdr:row>
      <xdr:rowOff>444500</xdr:rowOff>
    </xdr:from>
    <xdr:to>
      <xdr:col>1</xdr:col>
      <xdr:colOff>5095875</xdr:colOff>
      <xdr:row>25</xdr:row>
      <xdr:rowOff>3000376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EA784F-9F3C-4F1A-8E2A-FFB98330C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3275" t="13605" r="13995" b="8167"/>
        <a:stretch/>
      </xdr:blipFill>
      <xdr:spPr>
        <a:xfrm>
          <a:off x="9096375" y="44259500"/>
          <a:ext cx="3206750" cy="2555876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5810250</xdr:colOff>
      <xdr:row>25</xdr:row>
      <xdr:rowOff>520874</xdr:rowOff>
    </xdr:from>
    <xdr:to>
      <xdr:col>1</xdr:col>
      <xdr:colOff>8175626</xdr:colOff>
      <xdr:row>25</xdr:row>
      <xdr:rowOff>2968625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3EC0002-F2D1-4747-8F09-D24BB50E49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52221" b="22776"/>
        <a:stretch/>
      </xdr:blipFill>
      <xdr:spPr>
        <a:xfrm>
          <a:off x="13017500" y="34763249"/>
          <a:ext cx="2365376" cy="2447751"/>
        </a:xfrm>
        <a:prstGeom prst="rect">
          <a:avLst/>
        </a:prstGeom>
      </xdr:spPr>
    </xdr:pic>
    <xdr:clientData/>
  </xdr:twoCellAnchor>
  <xdr:oneCellAnchor>
    <xdr:from>
      <xdr:col>1</xdr:col>
      <xdr:colOff>8540750</xdr:colOff>
      <xdr:row>25</xdr:row>
      <xdr:rowOff>1524000</xdr:rowOff>
    </xdr:from>
    <xdr:ext cx="1301751" cy="125111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AAAAF90-DEEF-484A-4F59-25100E416D0C}"/>
            </a:ext>
          </a:extLst>
        </xdr:cNvPr>
        <xdr:cNvSpPr txBox="1"/>
      </xdr:nvSpPr>
      <xdr:spPr>
        <a:xfrm>
          <a:off x="15748000" y="35766375"/>
          <a:ext cx="1301751" cy="1251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24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4CM FROM EDGE</a:t>
          </a:r>
        </a:p>
      </xdr:txBody>
    </xdr:sp>
    <xdr:clientData/>
  </xdr:oneCellAnchor>
  <xdr:twoCellAnchor editAs="oneCell">
    <xdr:from>
      <xdr:col>1</xdr:col>
      <xdr:colOff>7985125</xdr:colOff>
      <xdr:row>0</xdr:row>
      <xdr:rowOff>236660</xdr:rowOff>
    </xdr:from>
    <xdr:to>
      <xdr:col>1</xdr:col>
      <xdr:colOff>10586179</xdr:colOff>
      <xdr:row>3</xdr:row>
      <xdr:rowOff>450850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4CFBACE-E9D3-4D3B-A014-9CD10402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375" y="236660"/>
          <a:ext cx="2601054" cy="202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1905000</xdr:colOff>
      <xdr:row>28</xdr:row>
      <xdr:rowOff>301625</xdr:rowOff>
    </xdr:from>
    <xdr:to>
      <xdr:col>1</xdr:col>
      <xdr:colOff>3572845</xdr:colOff>
      <xdr:row>28</xdr:row>
      <xdr:rowOff>4156576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0F18F18-44BD-403F-AD70-7F32A7855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112250" y="39687500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1</xdr:col>
      <xdr:colOff>5270500</xdr:colOff>
      <xdr:row>28</xdr:row>
      <xdr:rowOff>333375</xdr:rowOff>
    </xdr:from>
    <xdr:to>
      <xdr:col>1</xdr:col>
      <xdr:colOff>6837244</xdr:colOff>
      <xdr:row>28</xdr:row>
      <xdr:rowOff>4183997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F9846A5-DEE6-45B7-8037-2578FF4DE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477750" y="3971925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1</xdr:col>
      <xdr:colOff>5635625</xdr:colOff>
      <xdr:row>28</xdr:row>
      <xdr:rowOff>3120371</xdr:rowOff>
    </xdr:from>
    <xdr:to>
      <xdr:col>1</xdr:col>
      <xdr:colOff>6381750</xdr:colOff>
      <xdr:row>28</xdr:row>
      <xdr:rowOff>3986332</xdr:rowOff>
    </xdr:to>
    <xdr:pic>
      <xdr:nvPicPr>
        <xdr:cNvPr id="13" name="Picture 12" descr="Garment size and color code labels for retail clothing, fabric safe stickers">
          <a:extLst>
            <a:ext uri="{FF2B5EF4-FFF2-40B4-BE49-F238E27FC236}">
              <a16:creationId xmlns:a16="http://schemas.microsoft.com/office/drawing/2014/main" id="{C2A94F94-A903-4F9F-9889-8B9C2B4F11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2842875" y="42506246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5461000</xdr:colOff>
      <xdr:row>42</xdr:row>
      <xdr:rowOff>47625</xdr:rowOff>
    </xdr:from>
    <xdr:to>
      <xdr:col>1</xdr:col>
      <xdr:colOff>7080250</xdr:colOff>
      <xdr:row>42</xdr:row>
      <xdr:rowOff>1647824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7E4A766-DF72-4DE6-A322-F5E071D1B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668250" y="60690125"/>
          <a:ext cx="1619250" cy="1600199"/>
        </a:xfrm>
        <a:prstGeom prst="rect">
          <a:avLst/>
        </a:prstGeom>
      </xdr:spPr>
    </xdr:pic>
    <xdr:clientData/>
  </xdr:twoCellAnchor>
  <xdr:oneCellAnchor>
    <xdr:from>
      <xdr:col>1</xdr:col>
      <xdr:colOff>4111625</xdr:colOff>
      <xdr:row>36</xdr:row>
      <xdr:rowOff>158750</xdr:rowOff>
    </xdr:from>
    <xdr:ext cx="2936874" cy="166937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D0183BE-EC32-4D03-995B-A754AB8429BF}"/>
            </a:ext>
          </a:extLst>
        </xdr:cNvPr>
        <xdr:cNvSpPr txBox="1"/>
      </xdr:nvSpPr>
      <xdr:spPr>
        <a:xfrm>
          <a:off x="11318875" y="5434012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5778500</xdr:colOff>
      <xdr:row>30</xdr:row>
      <xdr:rowOff>269875</xdr:rowOff>
    </xdr:from>
    <xdr:to>
      <xdr:col>1</xdr:col>
      <xdr:colOff>6619876</xdr:colOff>
      <xdr:row>30</xdr:row>
      <xdr:rowOff>2164074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EBF955C-A8B5-45B0-9166-3BDF5AEC4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985750" y="4465637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32</xdr:row>
      <xdr:rowOff>222250</xdr:rowOff>
    </xdr:from>
    <xdr:to>
      <xdr:col>1</xdr:col>
      <xdr:colOff>7876717</xdr:colOff>
      <xdr:row>32</xdr:row>
      <xdr:rowOff>2254249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69A8756-821F-4C6B-9F2D-DD6BB5FF3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938000" y="48212375"/>
          <a:ext cx="3145967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4953000</xdr:colOff>
      <xdr:row>34</xdr:row>
      <xdr:rowOff>95250</xdr:rowOff>
    </xdr:from>
    <xdr:to>
      <xdr:col>1</xdr:col>
      <xdr:colOff>7350125</xdr:colOff>
      <xdr:row>34</xdr:row>
      <xdr:rowOff>2595923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2C0C6B4-777C-42F6-94B7-812BEF9B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2160250" y="51308000"/>
          <a:ext cx="2397125" cy="2500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05"/>
  <sheetViews>
    <sheetView view="pageBreakPreview" topLeftCell="A25" zoomScale="40" zoomScaleNormal="10" zoomScaleSheetLayoutView="40" zoomScalePageLayoutView="25" workbookViewId="0">
      <selection activeCell="N27" sqref="N27:Q28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21.269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64" t="s">
        <v>73</v>
      </c>
      <c r="O1" s="364" t="s">
        <v>73</v>
      </c>
      <c r="P1" s="365" t="s">
        <v>74</v>
      </c>
      <c r="Q1" s="365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64" t="s">
        <v>75</v>
      </c>
      <c r="O2" s="364" t="s">
        <v>75</v>
      </c>
      <c r="P2" s="366" t="s">
        <v>76</v>
      </c>
      <c r="Q2" s="366"/>
    </row>
    <row r="3" spans="1:17" s="1" customFormat="1" ht="40" customHeight="1">
      <c r="A3" s="53"/>
      <c r="B3" s="53"/>
      <c r="C3" s="53"/>
      <c r="D3" s="53"/>
      <c r="E3" s="248"/>
      <c r="F3" s="53"/>
      <c r="G3" s="53"/>
      <c r="H3" s="53"/>
      <c r="I3" s="53"/>
      <c r="J3" s="53"/>
      <c r="K3" s="53"/>
      <c r="L3" s="55"/>
      <c r="M3" s="55"/>
      <c r="N3" s="364" t="s">
        <v>77</v>
      </c>
      <c r="O3" s="364" t="s">
        <v>77</v>
      </c>
      <c r="P3" s="367" t="s">
        <v>79</v>
      </c>
      <c r="Q3" s="365"/>
    </row>
    <row r="4" spans="1:17" s="2" customFormat="1" ht="44.5" customHeight="1" thickBot="1">
      <c r="B4" s="3" t="s">
        <v>254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69" t="s">
        <v>344</v>
      </c>
      <c r="H5" s="370"/>
      <c r="I5" s="370"/>
      <c r="J5" s="370"/>
      <c r="K5" s="370"/>
      <c r="L5" s="370"/>
      <c r="M5" s="371"/>
    </row>
    <row r="6" spans="1:17" s="7" customFormat="1" ht="61.5" customHeight="1">
      <c r="B6" s="8" t="s">
        <v>43</v>
      </c>
      <c r="C6" s="8"/>
      <c r="D6" s="9" t="s">
        <v>208</v>
      </c>
      <c r="E6" s="11"/>
      <c r="F6" s="8"/>
      <c r="G6" s="372"/>
      <c r="H6" s="373"/>
      <c r="I6" s="373"/>
      <c r="J6" s="373"/>
      <c r="K6" s="373"/>
      <c r="L6" s="373"/>
      <c r="M6" s="374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346</v>
      </c>
      <c r="E7" s="9"/>
      <c r="F7" s="8"/>
      <c r="G7" s="372"/>
      <c r="H7" s="373"/>
      <c r="I7" s="373"/>
      <c r="J7" s="373"/>
      <c r="K7" s="373"/>
      <c r="L7" s="373"/>
      <c r="M7" s="374"/>
      <c r="N7" s="10"/>
      <c r="O7" s="10"/>
      <c r="P7" s="10"/>
      <c r="Q7" s="10"/>
    </row>
    <row r="8" spans="1:17" s="7" customFormat="1" ht="48" customHeight="1" thickBot="1">
      <c r="B8" s="8" t="s">
        <v>45</v>
      </c>
      <c r="C8" s="8"/>
      <c r="D8" s="368" t="s">
        <v>246</v>
      </c>
      <c r="E8" s="368"/>
      <c r="F8" s="368"/>
      <c r="G8" s="375"/>
      <c r="H8" s="376"/>
      <c r="I8" s="376"/>
      <c r="J8" s="376"/>
      <c r="K8" s="376"/>
      <c r="L8" s="376"/>
      <c r="M8" s="377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210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247</v>
      </c>
      <c r="N10" s="21"/>
      <c r="O10" s="21"/>
      <c r="P10" s="21"/>
      <c r="Q10" s="21"/>
    </row>
    <row r="11" spans="1:17" s="12" customFormat="1" ht="92.5" customHeight="1">
      <c r="B11" s="20" t="s">
        <v>3</v>
      </c>
      <c r="C11" s="20"/>
      <c r="D11" s="380"/>
      <c r="E11" s="381"/>
      <c r="F11" s="381"/>
      <c r="G11" s="22"/>
      <c r="H11" s="23"/>
      <c r="I11" s="20"/>
      <c r="J11" s="204" t="s">
        <v>4</v>
      </c>
      <c r="K11" s="20"/>
      <c r="L11" s="205"/>
      <c r="M11" s="378" t="s">
        <v>200</v>
      </c>
      <c r="N11" s="378"/>
      <c r="O11" s="378"/>
      <c r="P11" s="378"/>
      <c r="Q11" s="378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55" customHeight="1">
      <c r="B13" s="382"/>
      <c r="C13" s="382"/>
      <c r="D13" s="382"/>
      <c r="E13" s="382"/>
      <c r="F13" s="382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60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201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20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59"/>
      <c r="Q17" s="260" t="s">
        <v>11</v>
      </c>
    </row>
    <row r="18" spans="1:20" s="219" customFormat="1" ht="114" customHeight="1">
      <c r="B18" s="220" t="s">
        <v>12</v>
      </c>
      <c r="C18" s="249"/>
      <c r="D18" s="255" t="s">
        <v>248</v>
      </c>
      <c r="E18" s="221"/>
      <c r="F18" s="222"/>
      <c r="G18" s="222"/>
      <c r="H18" s="222">
        <v>8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8</v>
      </c>
      <c r="T18" s="219">
        <f>27-19</f>
        <v>8</v>
      </c>
    </row>
    <row r="19" spans="1:20" s="219" customFormat="1" ht="114" customHeight="1">
      <c r="B19" s="220" t="s">
        <v>63</v>
      </c>
      <c r="C19" s="249"/>
      <c r="D19" s="256" t="str">
        <f>+D18</f>
        <v>BLACK BEAUTY</v>
      </c>
      <c r="E19" s="221"/>
      <c r="F19" s="222"/>
      <c r="G19" s="222"/>
      <c r="H19" s="222">
        <v>3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3</v>
      </c>
    </row>
    <row r="20" spans="1:20" s="229" customFormat="1" ht="114" customHeight="1">
      <c r="B20" s="225" t="s">
        <v>13</v>
      </c>
      <c r="C20" s="250"/>
      <c r="D20" s="257" t="str">
        <f>+D19</f>
        <v>BLACK BEAUTY</v>
      </c>
      <c r="E20" s="226"/>
      <c r="F20" s="227"/>
      <c r="G20" s="227"/>
      <c r="H20" s="227">
        <f>SUM(H18:H19)</f>
        <v>11</v>
      </c>
      <c r="I20" s="227"/>
      <c r="J20" s="227"/>
      <c r="K20" s="227"/>
      <c r="L20" s="228"/>
      <c r="M20" s="227"/>
      <c r="N20" s="227"/>
      <c r="O20" s="227"/>
      <c r="P20" s="227"/>
      <c r="Q20" s="227">
        <f>SUM(Q18:Q19)</f>
        <v>11</v>
      </c>
    </row>
    <row r="21" spans="1:20" s="2" customFormat="1" ht="136" customHeight="1">
      <c r="A21" s="320" t="s">
        <v>255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  <c r="Q21" s="322"/>
    </row>
    <row r="22" spans="1:20" s="229" customFormat="1" ht="60" customHeight="1">
      <c r="B22" s="230" t="s">
        <v>121</v>
      </c>
      <c r="C22" s="231"/>
      <c r="D22" s="230"/>
      <c r="E22" s="232"/>
      <c r="F22" s="233">
        <f>F20</f>
        <v>0</v>
      </c>
      <c r="G22" s="233">
        <f t="shared" ref="G22:K22" si="0">G20</f>
        <v>0</v>
      </c>
      <c r="H22" s="233">
        <f t="shared" si="0"/>
        <v>11</v>
      </c>
      <c r="I22" s="233">
        <f t="shared" si="0"/>
        <v>0</v>
      </c>
      <c r="J22" s="233">
        <f t="shared" si="0"/>
        <v>0</v>
      </c>
      <c r="K22" s="233">
        <f t="shared" si="0"/>
        <v>0</v>
      </c>
      <c r="L22" s="233"/>
      <c r="M22" s="233"/>
      <c r="N22" s="233"/>
      <c r="O22" s="233"/>
      <c r="P22" s="233"/>
      <c r="Q22" s="233">
        <f>Q20</f>
        <v>11</v>
      </c>
    </row>
    <row r="23" spans="1:20" s="105" customFormat="1" ht="20.25" customHeight="1">
      <c r="B23" s="106"/>
      <c r="C23" s="107"/>
      <c r="D23" s="379" t="s">
        <v>185</v>
      </c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</row>
    <row r="24" spans="1:20" s="1" customFormat="1" ht="55" customHeight="1">
      <c r="B24" s="264" t="s">
        <v>14</v>
      </c>
      <c r="C24" s="32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  <c r="P24" s="379"/>
      <c r="Q24" s="379"/>
    </row>
    <row r="25" spans="1:20" s="33" customFormat="1" ht="120">
      <c r="A25" s="363" t="s">
        <v>15</v>
      </c>
      <c r="B25" s="363"/>
      <c r="C25" s="363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62" t="s">
        <v>51</v>
      </c>
      <c r="O25" s="362"/>
      <c r="P25" s="362"/>
      <c r="Q25" s="362"/>
    </row>
    <row r="26" spans="1:20" s="43" customFormat="1" ht="60.5" customHeight="1">
      <c r="A26" s="383" t="str">
        <f>$D$18</f>
        <v>BLACK BEAUTY</v>
      </c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</row>
    <row r="27" spans="1:20" s="2" customFormat="1" ht="168.5" customHeight="1">
      <c r="A27" s="241">
        <v>1</v>
      </c>
      <c r="B27" s="384" t="s">
        <v>237</v>
      </c>
      <c r="C27" s="384"/>
      <c r="D27" s="242" t="s">
        <v>202</v>
      </c>
      <c r="E27" s="242" t="s">
        <v>239</v>
      </c>
      <c r="F27" s="241" t="s">
        <v>10</v>
      </c>
      <c r="G27" s="243">
        <f>$Q$20</f>
        <v>11</v>
      </c>
      <c r="H27" s="244">
        <v>0.8</v>
      </c>
      <c r="I27" s="245">
        <f>H27*G27</f>
        <v>8.8000000000000007</v>
      </c>
      <c r="J27" s="246">
        <f>(I27*1.4%+(I27/50)*0.5)</f>
        <v>0.2112</v>
      </c>
      <c r="K27" s="246">
        <v>0</v>
      </c>
      <c r="L27" s="246">
        <v>0</v>
      </c>
      <c r="M27" s="247">
        <f>ROUNDUP(SUM(I27:L27),0)</f>
        <v>10</v>
      </c>
      <c r="N27" s="385" t="s">
        <v>347</v>
      </c>
      <c r="O27" s="386"/>
      <c r="P27" s="386"/>
      <c r="Q27" s="387"/>
    </row>
    <row r="28" spans="1:20" s="2" customFormat="1" ht="168.5" customHeight="1">
      <c r="A28" s="241">
        <v>2</v>
      </c>
      <c r="B28" s="384" t="s">
        <v>238</v>
      </c>
      <c r="C28" s="384"/>
      <c r="D28" s="242" t="s">
        <v>197</v>
      </c>
      <c r="E28" s="242" t="s">
        <v>239</v>
      </c>
      <c r="F28" s="241" t="s">
        <v>10</v>
      </c>
      <c r="G28" s="243">
        <f>$Q$20</f>
        <v>11</v>
      </c>
      <c r="H28" s="244">
        <v>0.02</v>
      </c>
      <c r="I28" s="245">
        <f>H28*G28</f>
        <v>0.22</v>
      </c>
      <c r="J28" s="246">
        <f>(I28*1.6%+(I28/50)*0.5)</f>
        <v>5.7200000000000003E-3</v>
      </c>
      <c r="K28" s="246">
        <v>0</v>
      </c>
      <c r="L28" s="246">
        <v>0</v>
      </c>
      <c r="M28" s="247">
        <f>ROUNDUP(SUM(I28:L28),0)</f>
        <v>1</v>
      </c>
      <c r="N28" s="385" t="s">
        <v>348</v>
      </c>
      <c r="O28" s="386"/>
      <c r="P28" s="386"/>
      <c r="Q28" s="387"/>
    </row>
    <row r="29" spans="1:20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20" s="51" customFormat="1" ht="70.5" customHeight="1">
      <c r="A30" s="390" t="s">
        <v>22</v>
      </c>
      <c r="B30" s="391"/>
      <c r="C30" s="391"/>
      <c r="D30" s="391"/>
      <c r="E30" s="392"/>
      <c r="F30" s="251" t="s">
        <v>47</v>
      </c>
      <c r="G30" s="251" t="s">
        <v>23</v>
      </c>
      <c r="H30" s="393" t="s">
        <v>42</v>
      </c>
      <c r="I30" s="394"/>
      <c r="J30" s="253" t="s">
        <v>18</v>
      </c>
      <c r="K30" s="251" t="s">
        <v>48</v>
      </c>
      <c r="L30" s="251" t="s">
        <v>24</v>
      </c>
      <c r="M30" s="252" t="s">
        <v>25</v>
      </c>
      <c r="N30" s="252" t="s">
        <v>26</v>
      </c>
      <c r="O30" s="252" t="s">
        <v>27</v>
      </c>
      <c r="P30" s="395" t="s">
        <v>28</v>
      </c>
      <c r="Q30" s="396"/>
    </row>
    <row r="31" spans="1:20" s="12" customFormat="1" ht="75" customHeight="1">
      <c r="A31" s="210">
        <v>1</v>
      </c>
      <c r="B31" s="324" t="s">
        <v>195</v>
      </c>
      <c r="C31" s="324"/>
      <c r="D31" s="324"/>
      <c r="E31" s="324"/>
      <c r="F31" s="201" t="s">
        <v>239</v>
      </c>
      <c r="G31" s="262" t="s">
        <v>241</v>
      </c>
      <c r="H31" s="325" t="s">
        <v>249</v>
      </c>
      <c r="I31" s="325" t="e">
        <f>#REF!</f>
        <v>#REF!</v>
      </c>
      <c r="J31" s="206" t="s">
        <v>29</v>
      </c>
      <c r="K31" s="206">
        <f>$Q$22</f>
        <v>11</v>
      </c>
      <c r="L31" s="261">
        <f>135/5000</f>
        <v>2.7E-2</v>
      </c>
      <c r="M31" s="211">
        <f>ROUNDUP(K31*L31,0)</f>
        <v>1</v>
      </c>
      <c r="N31" s="211"/>
      <c r="O31" s="207">
        <v>1</v>
      </c>
      <c r="P31" s="388" t="s">
        <v>221</v>
      </c>
      <c r="Q31" s="389"/>
    </row>
    <row r="32" spans="1:20" s="12" customFormat="1" ht="61" customHeight="1">
      <c r="A32" s="210">
        <v>2</v>
      </c>
      <c r="B32" s="324" t="s">
        <v>240</v>
      </c>
      <c r="C32" s="324"/>
      <c r="D32" s="324"/>
      <c r="E32" s="324"/>
      <c r="F32" s="201" t="str">
        <f>$D$18</f>
        <v>BLACK BEAUTY</v>
      </c>
      <c r="G32" s="262">
        <v>1500</v>
      </c>
      <c r="H32" s="325" t="str">
        <f>F32</f>
        <v>BLACK BEAUTY</v>
      </c>
      <c r="I32" s="325" t="e">
        <f>#REF!</f>
        <v>#REF!</v>
      </c>
      <c r="J32" s="206" t="s">
        <v>29</v>
      </c>
      <c r="K32" s="206">
        <f>$Q$20</f>
        <v>11</v>
      </c>
      <c r="L32" s="261">
        <v>0.01</v>
      </c>
      <c r="M32" s="211">
        <f>ROUNDUP(K32*L32,0)</f>
        <v>1</v>
      </c>
      <c r="N32" s="211"/>
      <c r="O32" s="207">
        <v>1</v>
      </c>
      <c r="P32" s="326"/>
      <c r="Q32" s="327"/>
    </row>
    <row r="33" spans="1:17" s="43" customFormat="1" ht="113" customHeight="1">
      <c r="A33" s="210">
        <v>3</v>
      </c>
      <c r="B33" s="323" t="s">
        <v>203</v>
      </c>
      <c r="C33" s="324"/>
      <c r="D33" s="324"/>
      <c r="E33" s="324"/>
      <c r="F33" s="201" t="s">
        <v>89</v>
      </c>
      <c r="G33" s="254" t="s">
        <v>89</v>
      </c>
      <c r="H33" s="325" t="s">
        <v>249</v>
      </c>
      <c r="I33" s="325" t="e">
        <f>#REF!</f>
        <v>#REF!</v>
      </c>
      <c r="J33" s="206" t="s">
        <v>30</v>
      </c>
      <c r="K33" s="206">
        <f>$Q$22</f>
        <v>11</v>
      </c>
      <c r="L33" s="212">
        <v>1</v>
      </c>
      <c r="M33" s="206">
        <f t="shared" ref="M33" si="1">L33*K33</f>
        <v>11</v>
      </c>
      <c r="N33" s="211"/>
      <c r="O33" s="207">
        <f t="shared" ref="O33" si="2">M33+N33</f>
        <v>11</v>
      </c>
      <c r="P33" s="326"/>
      <c r="Q33" s="327"/>
    </row>
    <row r="34" spans="1:17" s="43" customFormat="1" ht="101.5" customHeight="1">
      <c r="A34" s="210">
        <v>4</v>
      </c>
      <c r="B34" s="323" t="s">
        <v>204</v>
      </c>
      <c r="C34" s="324"/>
      <c r="D34" s="324"/>
      <c r="E34" s="324"/>
      <c r="F34" s="201" t="s">
        <v>89</v>
      </c>
      <c r="G34" s="254" t="s">
        <v>89</v>
      </c>
      <c r="H34" s="325" t="s">
        <v>249</v>
      </c>
      <c r="I34" s="325" t="e">
        <f>#REF!</f>
        <v>#REF!</v>
      </c>
      <c r="J34" s="206" t="s">
        <v>30</v>
      </c>
      <c r="K34" s="206">
        <f t="shared" ref="K34:K37" si="3">$Q$22</f>
        <v>11</v>
      </c>
      <c r="L34" s="212">
        <v>1</v>
      </c>
      <c r="M34" s="206">
        <f t="shared" ref="M34" si="4">L34*K34</f>
        <v>11</v>
      </c>
      <c r="N34" s="211"/>
      <c r="O34" s="207">
        <f t="shared" ref="O34" si="5">M34+N34</f>
        <v>11</v>
      </c>
      <c r="P34" s="326"/>
      <c r="Q34" s="327"/>
    </row>
    <row r="35" spans="1:17" s="43" customFormat="1" ht="99.5" customHeight="1">
      <c r="A35" s="210">
        <v>5</v>
      </c>
      <c r="B35" s="323" t="s">
        <v>205</v>
      </c>
      <c r="C35" s="324"/>
      <c r="D35" s="324"/>
      <c r="E35" s="324"/>
      <c r="F35" s="201" t="s">
        <v>89</v>
      </c>
      <c r="G35" s="254" t="s">
        <v>89</v>
      </c>
      <c r="H35" s="325" t="s">
        <v>249</v>
      </c>
      <c r="I35" s="325" t="e">
        <f>#REF!</f>
        <v>#REF!</v>
      </c>
      <c r="J35" s="206" t="s">
        <v>30</v>
      </c>
      <c r="K35" s="206">
        <f t="shared" si="3"/>
        <v>11</v>
      </c>
      <c r="L35" s="212">
        <v>1</v>
      </c>
      <c r="M35" s="206">
        <f t="shared" ref="M35" si="6">L35*K35</f>
        <v>11</v>
      </c>
      <c r="N35" s="211"/>
      <c r="O35" s="207">
        <f t="shared" ref="O35" si="7">M35+N35</f>
        <v>11</v>
      </c>
      <c r="P35" s="326"/>
      <c r="Q35" s="327"/>
    </row>
    <row r="36" spans="1:17" s="43" customFormat="1" ht="103" customHeight="1">
      <c r="A36" s="210">
        <v>6</v>
      </c>
      <c r="B36" s="323" t="s">
        <v>250</v>
      </c>
      <c r="C36" s="324"/>
      <c r="D36" s="324"/>
      <c r="E36" s="324"/>
      <c r="F36" s="201" t="s">
        <v>89</v>
      </c>
      <c r="G36" s="254" t="s">
        <v>89</v>
      </c>
      <c r="H36" s="325" t="s">
        <v>249</v>
      </c>
      <c r="I36" s="325" t="e">
        <f>#REF!</f>
        <v>#REF!</v>
      </c>
      <c r="J36" s="206" t="s">
        <v>30</v>
      </c>
      <c r="K36" s="206">
        <f t="shared" si="3"/>
        <v>11</v>
      </c>
      <c r="L36" s="212">
        <v>1</v>
      </c>
      <c r="M36" s="206">
        <f t="shared" ref="M36" si="8">L36*K36</f>
        <v>11</v>
      </c>
      <c r="N36" s="211"/>
      <c r="O36" s="207">
        <f t="shared" ref="O36" si="9">M36+N36</f>
        <v>11</v>
      </c>
      <c r="P36" s="326"/>
      <c r="Q36" s="327"/>
    </row>
    <row r="37" spans="1:17" s="43" customFormat="1" ht="64" customHeight="1">
      <c r="A37" s="210">
        <v>7</v>
      </c>
      <c r="B37" s="323" t="s">
        <v>256</v>
      </c>
      <c r="C37" s="324"/>
      <c r="D37" s="324"/>
      <c r="E37" s="324"/>
      <c r="F37" s="201" t="s">
        <v>92</v>
      </c>
      <c r="G37" s="273" t="str">
        <f>F37</f>
        <v>CLEAR</v>
      </c>
      <c r="H37" s="325" t="s">
        <v>249</v>
      </c>
      <c r="I37" s="325" t="e">
        <f>#REF!</f>
        <v>#REF!</v>
      </c>
      <c r="J37" s="206" t="s">
        <v>30</v>
      </c>
      <c r="K37" s="206">
        <f t="shared" si="3"/>
        <v>11</v>
      </c>
      <c r="L37" s="212">
        <v>1</v>
      </c>
      <c r="M37" s="206">
        <f t="shared" ref="M37" si="10">L37*K37</f>
        <v>11</v>
      </c>
      <c r="N37" s="211"/>
      <c r="O37" s="207">
        <f t="shared" ref="O37" si="11">M37+N37</f>
        <v>11</v>
      </c>
      <c r="P37" s="326" t="s">
        <v>257</v>
      </c>
      <c r="Q37" s="327"/>
    </row>
    <row r="38" spans="1:17" s="34" customFormat="1" ht="39" customHeight="1">
      <c r="B38" s="80" t="s">
        <v>65</v>
      </c>
      <c r="C38" s="35"/>
      <c r="D38" s="35"/>
      <c r="E38" s="35"/>
      <c r="G38" s="36"/>
      <c r="Q38" s="37"/>
    </row>
    <row r="39" spans="1:17" s="51" customFormat="1" ht="79.5" customHeight="1">
      <c r="A39" s="363" t="s">
        <v>22</v>
      </c>
      <c r="B39" s="363"/>
      <c r="C39" s="363"/>
      <c r="D39" s="363"/>
      <c r="E39" s="363"/>
      <c r="F39" s="208" t="s">
        <v>47</v>
      </c>
      <c r="G39" s="208" t="s">
        <v>23</v>
      </c>
      <c r="H39" s="362" t="s">
        <v>42</v>
      </c>
      <c r="I39" s="362"/>
      <c r="J39" s="209" t="s">
        <v>18</v>
      </c>
      <c r="K39" s="208" t="s">
        <v>48</v>
      </c>
      <c r="L39" s="208" t="s">
        <v>24</v>
      </c>
      <c r="M39" s="208" t="s">
        <v>25</v>
      </c>
      <c r="N39" s="208" t="s">
        <v>26</v>
      </c>
      <c r="O39" s="208" t="s">
        <v>27</v>
      </c>
      <c r="P39" s="362" t="s">
        <v>28</v>
      </c>
      <c r="Q39" s="362"/>
    </row>
    <row r="40" spans="1:17" s="237" customFormat="1" ht="95.5" customHeight="1">
      <c r="A40" s="235">
        <v>1</v>
      </c>
      <c r="B40" s="398" t="s">
        <v>211</v>
      </c>
      <c r="C40" s="399"/>
      <c r="D40" s="399"/>
      <c r="E40" s="400"/>
      <c r="F40" s="268" t="s">
        <v>89</v>
      </c>
      <c r="G40" s="236" t="s">
        <v>89</v>
      </c>
      <c r="H40" s="325" t="s">
        <v>249</v>
      </c>
      <c r="I40" s="325" t="e">
        <f>#REF!</f>
        <v>#REF!</v>
      </c>
      <c r="J40" s="206" t="s">
        <v>30</v>
      </c>
      <c r="K40" s="206">
        <f>$Q$22</f>
        <v>11</v>
      </c>
      <c r="L40" s="212">
        <v>1</v>
      </c>
      <c r="M40" s="206">
        <f>L40*K40</f>
        <v>11</v>
      </c>
      <c r="N40" s="211"/>
      <c r="O40" s="207">
        <v>40</v>
      </c>
      <c r="P40" s="326" t="s">
        <v>258</v>
      </c>
      <c r="Q40" s="327"/>
    </row>
    <row r="41" spans="1:17" s="237" customFormat="1" ht="55" customHeight="1">
      <c r="A41" s="235">
        <v>2</v>
      </c>
      <c r="B41" s="398" t="s">
        <v>212</v>
      </c>
      <c r="C41" s="399"/>
      <c r="D41" s="399"/>
      <c r="E41" s="400"/>
      <c r="F41" s="268" t="s">
        <v>39</v>
      </c>
      <c r="G41" s="268" t="s">
        <v>39</v>
      </c>
      <c r="H41" s="325" t="s">
        <v>249</v>
      </c>
      <c r="I41" s="325" t="e">
        <f>#REF!</f>
        <v>#REF!</v>
      </c>
      <c r="J41" s="206" t="s">
        <v>30</v>
      </c>
      <c r="K41" s="206">
        <f t="shared" ref="K41:K50" si="12">$Q$22</f>
        <v>11</v>
      </c>
      <c r="L41" s="212">
        <v>1</v>
      </c>
      <c r="M41" s="206">
        <f t="shared" ref="M41" si="13">L41*K41</f>
        <v>11</v>
      </c>
      <c r="N41" s="211"/>
      <c r="O41" s="207">
        <f t="shared" ref="O41" si="14">N41+M41</f>
        <v>11</v>
      </c>
      <c r="P41" s="388"/>
      <c r="Q41" s="388"/>
    </row>
    <row r="42" spans="1:17" s="237" customFormat="1" ht="94.5" customHeight="1">
      <c r="A42" s="235">
        <v>3</v>
      </c>
      <c r="B42" s="398" t="s">
        <v>213</v>
      </c>
      <c r="C42" s="399"/>
      <c r="D42" s="399"/>
      <c r="E42" s="400"/>
      <c r="F42" s="268" t="s">
        <v>89</v>
      </c>
      <c r="G42" s="268" t="s">
        <v>89</v>
      </c>
      <c r="H42" s="325" t="s">
        <v>249</v>
      </c>
      <c r="I42" s="325" t="e">
        <f>#REF!</f>
        <v>#REF!</v>
      </c>
      <c r="J42" s="206" t="s">
        <v>30</v>
      </c>
      <c r="K42" s="206">
        <f t="shared" si="12"/>
        <v>11</v>
      </c>
      <c r="L42" s="212">
        <v>1</v>
      </c>
      <c r="M42" s="206">
        <f t="shared" ref="M42" si="15">L42*K42</f>
        <v>11</v>
      </c>
      <c r="N42" s="211"/>
      <c r="O42" s="207">
        <f t="shared" ref="O42" si="16">N42+M42</f>
        <v>11</v>
      </c>
      <c r="P42" s="388" t="s">
        <v>259</v>
      </c>
      <c r="Q42" s="389"/>
    </row>
    <row r="43" spans="1:17" s="237" customFormat="1" ht="103" customHeight="1">
      <c r="A43" s="235">
        <v>4</v>
      </c>
      <c r="B43" s="398" t="s">
        <v>214</v>
      </c>
      <c r="C43" s="399"/>
      <c r="D43" s="399"/>
      <c r="E43" s="400"/>
      <c r="F43" s="268" t="s">
        <v>89</v>
      </c>
      <c r="G43" s="268" t="s">
        <v>89</v>
      </c>
      <c r="H43" s="325" t="s">
        <v>249</v>
      </c>
      <c r="I43" s="325" t="e">
        <f>#REF!</f>
        <v>#REF!</v>
      </c>
      <c r="J43" s="206" t="s">
        <v>30</v>
      </c>
      <c r="K43" s="206">
        <f t="shared" si="12"/>
        <v>11</v>
      </c>
      <c r="L43" s="212">
        <v>1</v>
      </c>
      <c r="M43" s="206">
        <f t="shared" ref="M43" si="17">L43*K43</f>
        <v>11</v>
      </c>
      <c r="N43" s="211"/>
      <c r="O43" s="207">
        <f t="shared" ref="O43" si="18">N43+M43</f>
        <v>11</v>
      </c>
      <c r="P43" s="388" t="s">
        <v>259</v>
      </c>
      <c r="Q43" s="389"/>
    </row>
    <row r="44" spans="1:17" s="12" customFormat="1" ht="81.5" customHeight="1">
      <c r="A44" s="235">
        <v>5</v>
      </c>
      <c r="B44" s="398" t="s">
        <v>215</v>
      </c>
      <c r="C44" s="399"/>
      <c r="D44" s="399"/>
      <c r="E44" s="400"/>
      <c r="F44" s="268" t="s">
        <v>89</v>
      </c>
      <c r="G44" s="268" t="s">
        <v>89</v>
      </c>
      <c r="H44" s="325" t="s">
        <v>249</v>
      </c>
      <c r="I44" s="325" t="e">
        <f>#REF!</f>
        <v>#REF!</v>
      </c>
      <c r="J44" s="206" t="s">
        <v>30</v>
      </c>
      <c r="K44" s="206">
        <f t="shared" si="12"/>
        <v>11</v>
      </c>
      <c r="L44" s="212">
        <f>1/50</f>
        <v>0.02</v>
      </c>
      <c r="M44" s="206">
        <f t="shared" ref="M44" si="19">L44*K44</f>
        <v>0.22</v>
      </c>
      <c r="N44" s="211"/>
      <c r="O44" s="207">
        <f>N44+M44</f>
        <v>0.22</v>
      </c>
      <c r="P44" s="326" t="s">
        <v>260</v>
      </c>
      <c r="Q44" s="327"/>
    </row>
    <row r="45" spans="1:17" s="12" customFormat="1" ht="54" customHeight="1">
      <c r="A45" s="235">
        <v>6</v>
      </c>
      <c r="B45" s="398" t="s">
        <v>216</v>
      </c>
      <c r="C45" s="399"/>
      <c r="D45" s="399"/>
      <c r="E45" s="400"/>
      <c r="F45" s="268" t="s">
        <v>92</v>
      </c>
      <c r="G45" s="268" t="s">
        <v>92</v>
      </c>
      <c r="H45" s="325" t="s">
        <v>249</v>
      </c>
      <c r="I45" s="325" t="e">
        <f>#REF!</f>
        <v>#REF!</v>
      </c>
      <c r="J45" s="206" t="s">
        <v>30</v>
      </c>
      <c r="K45" s="206">
        <f t="shared" si="12"/>
        <v>11</v>
      </c>
      <c r="L45" s="212">
        <v>1</v>
      </c>
      <c r="M45" s="206">
        <f t="shared" ref="M45" si="20">L45*K45</f>
        <v>11</v>
      </c>
      <c r="N45" s="211"/>
      <c r="O45" s="207">
        <f t="shared" ref="O45" si="21">N45+M45</f>
        <v>11</v>
      </c>
      <c r="P45" s="326"/>
      <c r="Q45" s="327"/>
    </row>
    <row r="46" spans="1:17" s="12" customFormat="1" ht="48" customHeight="1">
      <c r="A46" s="235">
        <v>7</v>
      </c>
      <c r="B46" s="398" t="s">
        <v>217</v>
      </c>
      <c r="C46" s="399"/>
      <c r="D46" s="399"/>
      <c r="E46" s="400"/>
      <c r="F46" s="268" t="s">
        <v>92</v>
      </c>
      <c r="G46" s="268" t="s">
        <v>92</v>
      </c>
      <c r="H46" s="325" t="s">
        <v>249</v>
      </c>
      <c r="I46" s="325" t="e">
        <f>#REF!</f>
        <v>#REF!</v>
      </c>
      <c r="J46" s="206" t="s">
        <v>30</v>
      </c>
      <c r="K46" s="206">
        <f t="shared" si="12"/>
        <v>11</v>
      </c>
      <c r="L46" s="212">
        <f>1/50</f>
        <v>0.02</v>
      </c>
      <c r="M46" s="206">
        <f t="shared" ref="M46" si="22">L46*K46</f>
        <v>0.22</v>
      </c>
      <c r="N46" s="211"/>
      <c r="O46" s="207">
        <f t="shared" ref="O46" si="23">N46+M46</f>
        <v>0.22</v>
      </c>
      <c r="P46" s="388"/>
      <c r="Q46" s="388"/>
    </row>
    <row r="47" spans="1:17" s="12" customFormat="1" ht="50.5" customHeight="1">
      <c r="A47" s="235">
        <v>8</v>
      </c>
      <c r="B47" s="265" t="s">
        <v>218</v>
      </c>
      <c r="C47" s="266"/>
      <c r="D47" s="266"/>
      <c r="E47" s="267"/>
      <c r="F47" s="268" t="s">
        <v>55</v>
      </c>
      <c r="G47" s="268" t="s">
        <v>55</v>
      </c>
      <c r="H47" s="325" t="s">
        <v>249</v>
      </c>
      <c r="I47" s="325" t="e">
        <f>#REF!</f>
        <v>#REF!</v>
      </c>
      <c r="J47" s="206" t="s">
        <v>30</v>
      </c>
      <c r="K47" s="206">
        <f t="shared" si="12"/>
        <v>11</v>
      </c>
      <c r="L47" s="212">
        <f>2/50</f>
        <v>0.04</v>
      </c>
      <c r="M47" s="206">
        <f>L47*K47</f>
        <v>0.44</v>
      </c>
      <c r="N47" s="211"/>
      <c r="O47" s="207">
        <f t="shared" ref="O47" si="24">N47+M47</f>
        <v>0.44</v>
      </c>
      <c r="P47" s="388"/>
      <c r="Q47" s="388"/>
    </row>
    <row r="48" spans="1:17" s="12" customFormat="1" ht="53.5" customHeight="1">
      <c r="A48" s="235">
        <v>9</v>
      </c>
      <c r="B48" s="265" t="s">
        <v>219</v>
      </c>
      <c r="C48" s="266"/>
      <c r="D48" s="266"/>
      <c r="E48" s="267"/>
      <c r="F48" s="268" t="s">
        <v>55</v>
      </c>
      <c r="G48" s="268" t="s">
        <v>55</v>
      </c>
      <c r="H48" s="325" t="s">
        <v>249</v>
      </c>
      <c r="I48" s="325" t="e">
        <f>#REF!</f>
        <v>#REF!</v>
      </c>
      <c r="J48" s="206" t="s">
        <v>30</v>
      </c>
      <c r="K48" s="206">
        <f t="shared" si="12"/>
        <v>11</v>
      </c>
      <c r="L48" s="212">
        <f>2/40</f>
        <v>0.05</v>
      </c>
      <c r="M48" s="206">
        <f t="shared" ref="M48:M49" si="25">L48*K48</f>
        <v>0.55000000000000004</v>
      </c>
      <c r="N48" s="206"/>
      <c r="O48" s="207">
        <v>26</v>
      </c>
      <c r="P48" s="388"/>
      <c r="Q48" s="388"/>
    </row>
    <row r="49" spans="1:17" s="12" customFormat="1" ht="48" customHeight="1">
      <c r="A49" s="235">
        <v>10</v>
      </c>
      <c r="B49" s="265" t="s">
        <v>220</v>
      </c>
      <c r="C49" s="266"/>
      <c r="D49" s="266"/>
      <c r="E49" s="267"/>
      <c r="F49" s="268" t="s">
        <v>55</v>
      </c>
      <c r="G49" s="268" t="s">
        <v>55</v>
      </c>
      <c r="H49" s="325" t="s">
        <v>249</v>
      </c>
      <c r="I49" s="325" t="e">
        <f>#REF!</f>
        <v>#REF!</v>
      </c>
      <c r="J49" s="206" t="s">
        <v>30</v>
      </c>
      <c r="K49" s="206">
        <f t="shared" si="12"/>
        <v>11</v>
      </c>
      <c r="L49" s="212">
        <f>2/40</f>
        <v>0.05</v>
      </c>
      <c r="M49" s="206">
        <f t="shared" si="25"/>
        <v>0.55000000000000004</v>
      </c>
      <c r="N49" s="206"/>
      <c r="O49" s="207">
        <v>26</v>
      </c>
      <c r="P49" s="388"/>
      <c r="Q49" s="388"/>
    </row>
    <row r="50" spans="1:17" s="12" customFormat="1" ht="48.5" customHeight="1">
      <c r="A50" s="235">
        <v>11</v>
      </c>
      <c r="B50" s="265" t="s">
        <v>187</v>
      </c>
      <c r="C50" s="266"/>
      <c r="D50" s="266"/>
      <c r="E50" s="267"/>
      <c r="F50" s="268" t="s">
        <v>55</v>
      </c>
      <c r="G50" s="268" t="s">
        <v>55</v>
      </c>
      <c r="H50" s="325" t="s">
        <v>249</v>
      </c>
      <c r="I50" s="325" t="e">
        <f>#REF!</f>
        <v>#REF!</v>
      </c>
      <c r="J50" s="206" t="s">
        <v>30</v>
      </c>
      <c r="K50" s="206">
        <f t="shared" si="12"/>
        <v>11</v>
      </c>
      <c r="L50" s="212">
        <f>2/40</f>
        <v>0.05</v>
      </c>
      <c r="M50" s="206">
        <f t="shared" ref="M50" si="26">L50*K50</f>
        <v>0.55000000000000004</v>
      </c>
      <c r="N50" s="206"/>
      <c r="O50" s="207">
        <v>26</v>
      </c>
      <c r="P50" s="388"/>
      <c r="Q50" s="388"/>
    </row>
    <row r="51" spans="1:17" s="12" customFormat="1" ht="16" customHeight="1">
      <c r="A51" s="88"/>
      <c r="B51" s="8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</row>
    <row r="52" spans="1:17" s="12" customFormat="1" ht="33" customHeight="1">
      <c r="B52" s="263" t="s">
        <v>66</v>
      </c>
      <c r="C52" s="76"/>
      <c r="D52" s="77"/>
      <c r="E52" s="77"/>
      <c r="F52" s="77"/>
      <c r="G52" s="78"/>
      <c r="H52" s="77"/>
      <c r="I52" s="77"/>
      <c r="J52" s="401" t="s">
        <v>31</v>
      </c>
      <c r="K52" s="401"/>
      <c r="L52" s="401"/>
      <c r="M52" s="401"/>
      <c r="N52" s="401"/>
      <c r="O52" s="42"/>
      <c r="P52" s="42"/>
      <c r="Q52" s="43"/>
    </row>
    <row r="53" spans="1:17" s="88" customFormat="1" ht="35.5" customHeight="1">
      <c r="A53" s="88">
        <v>1</v>
      </c>
      <c r="B53" s="234" t="s">
        <v>196</v>
      </c>
      <c r="C53" s="3" t="s">
        <v>154</v>
      </c>
      <c r="D53" s="12"/>
      <c r="E53" s="12"/>
      <c r="F53" s="12"/>
      <c r="G53" s="44"/>
      <c r="H53" s="44"/>
      <c r="I53" s="44"/>
      <c r="J53" s="44"/>
      <c r="K53" s="16"/>
      <c r="L53" s="16"/>
      <c r="M53" s="44"/>
      <c r="N53" s="44"/>
      <c r="O53" s="44"/>
      <c r="P53" s="44"/>
      <c r="Q53" s="44"/>
    </row>
    <row r="54" spans="1:17" s="12" customFormat="1" ht="34.5" hidden="1" customHeight="1">
      <c r="A54" s="88"/>
      <c r="B54" s="405" t="s">
        <v>49</v>
      </c>
      <c r="C54" s="406"/>
      <c r="D54" s="406"/>
      <c r="E54" s="406"/>
      <c r="F54" s="406"/>
      <c r="G54" s="406"/>
      <c r="H54" s="406"/>
      <c r="I54" s="407"/>
      <c r="J54" s="44"/>
      <c r="K54" s="16"/>
      <c r="L54" s="16"/>
      <c r="M54" s="44"/>
      <c r="N54" s="44"/>
      <c r="O54" s="44"/>
      <c r="P54" s="44"/>
      <c r="Q54" s="44"/>
    </row>
    <row r="55" spans="1:17" s="12" customFormat="1" ht="59.25" hidden="1" customHeight="1">
      <c r="A55" s="88"/>
      <c r="B55" s="345" t="s">
        <v>42</v>
      </c>
      <c r="C55" s="346"/>
      <c r="D55" s="347" t="s">
        <v>54</v>
      </c>
      <c r="E55" s="348"/>
      <c r="F55" s="348"/>
      <c r="G55" s="348"/>
      <c r="H55" s="348"/>
      <c r="I55" s="349"/>
      <c r="J55" s="44"/>
      <c r="K55" s="44"/>
      <c r="L55" s="44"/>
      <c r="M55" s="44"/>
      <c r="N55" s="44"/>
      <c r="O55" s="44"/>
      <c r="P55" s="44"/>
      <c r="Q55" s="44"/>
    </row>
    <row r="56" spans="1:17" s="12" customFormat="1" ht="102.5" hidden="1" customHeight="1">
      <c r="A56" s="88"/>
      <c r="B56" s="350" t="str">
        <f>$D$20</f>
        <v>BLACK BEAUTY</v>
      </c>
      <c r="C56" s="350" t="e">
        <f>#REF!</f>
        <v>#REF!</v>
      </c>
      <c r="D56" s="402" t="s">
        <v>242</v>
      </c>
      <c r="E56" s="403"/>
      <c r="F56" s="403"/>
      <c r="G56" s="403"/>
      <c r="H56" s="403"/>
      <c r="I56" s="404"/>
      <c r="J56" s="44"/>
      <c r="K56" s="44"/>
      <c r="L56" s="44"/>
      <c r="M56" s="44"/>
      <c r="N56" s="44"/>
      <c r="O56" s="44"/>
    </row>
    <row r="57" spans="1:17" s="12" customFormat="1" ht="27.5" hidden="1"/>
    <row r="58" spans="1:17" s="12" customFormat="1" ht="28" hidden="1">
      <c r="A58" s="88"/>
      <c r="B58" s="408" t="s">
        <v>222</v>
      </c>
      <c r="C58" s="409"/>
      <c r="D58" s="410"/>
      <c r="E58" s="410"/>
      <c r="F58" s="410"/>
      <c r="G58" s="410"/>
      <c r="H58" s="410"/>
      <c r="I58" s="411"/>
      <c r="J58" s="44"/>
      <c r="K58" s="44"/>
      <c r="L58" s="44"/>
    </row>
    <row r="59" spans="1:17" s="12" customFormat="1" ht="40.5" hidden="1" customHeight="1">
      <c r="A59" s="88"/>
      <c r="B59" s="354"/>
      <c r="C59" s="355"/>
      <c r="D59" s="238" t="s">
        <v>182</v>
      </c>
      <c r="E59" s="238" t="s">
        <v>60</v>
      </c>
      <c r="F59" s="238" t="s">
        <v>10</v>
      </c>
      <c r="G59" s="238" t="s">
        <v>57</v>
      </c>
      <c r="H59" s="238" t="s">
        <v>58</v>
      </c>
      <c r="I59" s="238" t="s">
        <v>59</v>
      </c>
      <c r="J59" s="44"/>
    </row>
    <row r="60" spans="1:17" s="12" customFormat="1" ht="81.5" hidden="1" customHeight="1">
      <c r="A60" s="88"/>
      <c r="B60" s="397" t="s">
        <v>194</v>
      </c>
      <c r="C60" s="397"/>
      <c r="D60" s="359" t="s">
        <v>223</v>
      </c>
      <c r="E60" s="360"/>
      <c r="F60" s="360"/>
      <c r="G60" s="360"/>
      <c r="H60" s="360"/>
      <c r="I60" s="361"/>
      <c r="J60" s="44"/>
    </row>
    <row r="61" spans="1:17" s="12" customFormat="1" ht="182" hidden="1" customHeight="1">
      <c r="A61" s="88"/>
      <c r="B61" s="357" t="s">
        <v>224</v>
      </c>
      <c r="C61" s="358"/>
      <c r="D61" s="359" t="s">
        <v>225</v>
      </c>
      <c r="E61" s="360"/>
      <c r="F61" s="360"/>
      <c r="G61" s="360"/>
      <c r="H61" s="360"/>
      <c r="I61" s="361"/>
      <c r="J61" s="44"/>
    </row>
    <row r="62" spans="1:17" s="12" customFormat="1" ht="222.5" hidden="1" customHeight="1">
      <c r="A62" s="88"/>
      <c r="B62" s="357" t="s">
        <v>226</v>
      </c>
      <c r="C62" s="358"/>
      <c r="D62" s="359" t="s">
        <v>227</v>
      </c>
      <c r="E62" s="360"/>
      <c r="F62" s="360"/>
      <c r="G62" s="360"/>
      <c r="H62" s="360"/>
      <c r="I62" s="361"/>
      <c r="J62" s="44"/>
    </row>
    <row r="63" spans="1:17" s="12" customFormat="1" ht="12.75" customHeight="1">
      <c r="A63" s="88"/>
      <c r="B63" s="88"/>
      <c r="C63" s="88"/>
      <c r="D63" s="88"/>
      <c r="E63" s="88"/>
      <c r="F63" s="88"/>
      <c r="G63" s="88"/>
      <c r="H63" s="88"/>
      <c r="I63" s="88"/>
      <c r="J63" s="44"/>
      <c r="K63" s="44"/>
      <c r="L63" s="44"/>
      <c r="M63" s="44"/>
      <c r="N63" s="44"/>
      <c r="O63" s="44"/>
      <c r="P63" s="44"/>
      <c r="Q63" s="44"/>
    </row>
    <row r="64" spans="1:17" s="88" customFormat="1" ht="42" customHeight="1">
      <c r="A64" s="13">
        <v>2</v>
      </c>
      <c r="B64" s="234" t="s">
        <v>198</v>
      </c>
      <c r="C64" s="329" t="s">
        <v>186</v>
      </c>
      <c r="D64" s="329"/>
      <c r="E64" s="329"/>
      <c r="F64" s="329"/>
      <c r="G64" s="44"/>
      <c r="H64" s="44"/>
      <c r="I64" s="44"/>
      <c r="J64" s="44"/>
      <c r="K64" s="16"/>
      <c r="L64" s="16"/>
      <c r="M64" s="44"/>
      <c r="N64" s="44"/>
      <c r="O64" s="44"/>
      <c r="P64" s="44"/>
      <c r="Q64" s="44"/>
    </row>
    <row r="65" spans="1:17" s="12" customFormat="1" ht="28" hidden="1">
      <c r="A65" s="88"/>
      <c r="B65" s="331" t="s">
        <v>49</v>
      </c>
      <c r="C65" s="332"/>
      <c r="D65" s="332"/>
      <c r="E65" s="332"/>
      <c r="F65" s="332"/>
      <c r="G65" s="332"/>
      <c r="H65" s="332"/>
      <c r="I65" s="335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63" hidden="1" customHeight="1">
      <c r="A66" s="88"/>
      <c r="B66" s="337" t="s">
        <v>42</v>
      </c>
      <c r="C66" s="338"/>
      <c r="D66" s="339" t="s">
        <v>69</v>
      </c>
      <c r="E66" s="340"/>
      <c r="F66" s="340"/>
      <c r="G66" s="340"/>
      <c r="H66" s="340"/>
      <c r="I66" s="341"/>
      <c r="J66" s="44"/>
      <c r="K66" s="44"/>
      <c r="L66" s="44"/>
      <c r="M66" s="44"/>
      <c r="N66" s="44"/>
      <c r="O66" s="44"/>
      <c r="P66" s="44"/>
      <c r="Q66" s="44"/>
    </row>
    <row r="67" spans="1:17" s="12" customFormat="1" ht="72" hidden="1" customHeight="1">
      <c r="A67" s="88"/>
      <c r="B67" s="336" t="str">
        <f>$D$20</f>
        <v>BLACK BEAUTY</v>
      </c>
      <c r="C67" s="336" t="e">
        <f>#REF!</f>
        <v>#REF!</v>
      </c>
      <c r="D67" s="342" t="s">
        <v>178</v>
      </c>
      <c r="E67" s="343"/>
      <c r="F67" s="343"/>
      <c r="G67" s="343"/>
      <c r="H67" s="343"/>
      <c r="I67" s="344"/>
      <c r="J67" s="44"/>
      <c r="K67" s="44"/>
      <c r="L67" s="44"/>
      <c r="M67" s="44"/>
      <c r="N67" s="44"/>
      <c r="O67" s="44"/>
    </row>
    <row r="68" spans="1:17" s="12" customFormat="1" ht="29.15" hidden="1" customHeight="1">
      <c r="A68" s="88"/>
      <c r="B68" s="213"/>
      <c r="C68" s="214"/>
      <c r="D68" s="215"/>
      <c r="E68" s="202"/>
      <c r="F68" s="202"/>
      <c r="G68" s="202"/>
      <c r="H68" s="202"/>
      <c r="I68" s="203"/>
      <c r="J68" s="44"/>
      <c r="K68" s="44"/>
      <c r="L68" s="44"/>
      <c r="M68" s="44"/>
      <c r="N68" s="44"/>
      <c r="O68" s="44"/>
    </row>
    <row r="69" spans="1:17" s="12" customFormat="1" ht="28" hidden="1">
      <c r="A69" s="88"/>
      <c r="B69" s="331" t="s">
        <v>70</v>
      </c>
      <c r="C69" s="332"/>
      <c r="D69" s="333"/>
      <c r="E69" s="333"/>
      <c r="F69" s="333"/>
      <c r="G69" s="333"/>
      <c r="H69" s="333"/>
      <c r="I69" s="334"/>
      <c r="J69" s="44"/>
      <c r="K69" s="44"/>
      <c r="L69" s="44"/>
    </row>
    <row r="70" spans="1:17" s="12" customFormat="1" ht="56.25" hidden="1" customHeight="1">
      <c r="A70" s="88"/>
      <c r="B70" s="354"/>
      <c r="C70" s="355"/>
      <c r="D70" s="238" t="s">
        <v>182</v>
      </c>
      <c r="E70" s="238" t="s">
        <v>60</v>
      </c>
      <c r="F70" s="238" t="s">
        <v>10</v>
      </c>
      <c r="G70" s="238" t="s">
        <v>57</v>
      </c>
      <c r="H70" s="238" t="s">
        <v>58</v>
      </c>
      <c r="I70" s="238" t="s">
        <v>59</v>
      </c>
      <c r="J70" s="44"/>
    </row>
    <row r="71" spans="1:17" s="12" customFormat="1" ht="67.5" hidden="1" customHeight="1">
      <c r="A71" s="88"/>
      <c r="B71" s="356" t="s">
        <v>183</v>
      </c>
      <c r="C71" s="356"/>
      <c r="D71" s="195"/>
      <c r="E71" s="196"/>
      <c r="F71" s="196"/>
      <c r="G71" s="196"/>
      <c r="H71" s="196"/>
      <c r="I71" s="196"/>
      <c r="J71" s="44"/>
    </row>
    <row r="72" spans="1:17" s="12" customFormat="1" ht="27.5" hidden="1">
      <c r="A72" s="88"/>
      <c r="B72" s="88"/>
      <c r="C72" s="88"/>
      <c r="D72" s="88"/>
      <c r="E72" s="88"/>
      <c r="F72" s="88"/>
      <c r="G72" s="88"/>
      <c r="H72" s="88"/>
      <c r="I72" s="88"/>
      <c r="J72" s="44"/>
      <c r="K72" s="44"/>
      <c r="L72" s="44"/>
      <c r="M72" s="44"/>
      <c r="N72" s="44"/>
      <c r="O72" s="44"/>
      <c r="P72" s="44"/>
      <c r="Q72" s="44"/>
    </row>
    <row r="73" spans="1:17" s="88" customFormat="1" ht="48.65" customHeight="1">
      <c r="A73" s="13">
        <v>3</v>
      </c>
      <c r="B73" s="234" t="s">
        <v>199</v>
      </c>
      <c r="C73" s="99" t="s">
        <v>251</v>
      </c>
      <c r="D73" s="15"/>
      <c r="E73" s="15"/>
      <c r="F73" s="15"/>
      <c r="G73" s="44"/>
      <c r="H73" s="44"/>
      <c r="I73" s="44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50.5" customHeight="1">
      <c r="A74" s="88"/>
      <c r="B74" s="345" t="s">
        <v>42</v>
      </c>
      <c r="C74" s="346"/>
      <c r="D74" s="347" t="s">
        <v>193</v>
      </c>
      <c r="E74" s="348"/>
      <c r="F74" s="348"/>
      <c r="G74" s="348"/>
      <c r="H74" s="348"/>
      <c r="I74" s="349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108" customHeight="1">
      <c r="A75" s="88"/>
      <c r="B75" s="350" t="str">
        <f>$D$20</f>
        <v>BLACK BEAUTY</v>
      </c>
      <c r="C75" s="350" t="e">
        <f>#REF!</f>
        <v>#REF!</v>
      </c>
      <c r="D75" s="351" t="s">
        <v>345</v>
      </c>
      <c r="E75" s="352"/>
      <c r="F75" s="352"/>
      <c r="G75" s="352"/>
      <c r="H75" s="352"/>
      <c r="I75" s="353"/>
      <c r="J75" s="44"/>
    </row>
    <row r="76" spans="1:17" s="12" customFormat="1" ht="15" customHeight="1">
      <c r="A76" s="88"/>
      <c r="B76" s="88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</row>
    <row r="77" spans="1:17" s="12" customFormat="1" ht="29.25" customHeight="1">
      <c r="B77" s="330" t="s">
        <v>78</v>
      </c>
      <c r="C77" s="330"/>
      <c r="D77" s="330"/>
      <c r="E77" s="330"/>
      <c r="G77" s="44"/>
      <c r="M77"/>
      <c r="N77" s="43"/>
      <c r="O77" s="42"/>
      <c r="P77" s="42"/>
      <c r="Q77" s="43"/>
    </row>
    <row r="78" spans="1:17" s="12" customFormat="1" ht="35.25" customHeight="1">
      <c r="A78" s="88">
        <v>1</v>
      </c>
      <c r="B78" s="94" t="s">
        <v>190</v>
      </c>
      <c r="C78" s="88"/>
      <c r="D78" s="88"/>
      <c r="G78" s="44"/>
      <c r="N78" s="43"/>
      <c r="O78" s="42"/>
      <c r="P78" s="42"/>
      <c r="Q78" s="43"/>
    </row>
    <row r="79" spans="1:17" s="12" customFormat="1" ht="35.25" customHeight="1">
      <c r="A79" s="88">
        <v>2</v>
      </c>
      <c r="B79" s="94" t="s">
        <v>191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3</v>
      </c>
      <c r="B80" s="94" t="s">
        <v>192</v>
      </c>
      <c r="C80" s="88"/>
      <c r="D80" s="88"/>
      <c r="G80" s="44"/>
      <c r="N80" s="43"/>
      <c r="O80" s="42"/>
      <c r="P80" s="42"/>
      <c r="Q80" s="43"/>
    </row>
    <row r="81" spans="1:17" s="15" customFormat="1" ht="52.5" customHeight="1">
      <c r="A81" s="13"/>
      <c r="B81" s="239" t="s">
        <v>61</v>
      </c>
      <c r="C81" s="240" t="s">
        <v>182</v>
      </c>
      <c r="D81" s="240" t="s">
        <v>60</v>
      </c>
      <c r="E81" s="240" t="s">
        <v>10</v>
      </c>
      <c r="F81" s="240" t="s">
        <v>57</v>
      </c>
      <c r="G81" s="240" t="s">
        <v>58</v>
      </c>
      <c r="H81" s="240" t="s">
        <v>59</v>
      </c>
      <c r="I81" s="240" t="s">
        <v>11</v>
      </c>
      <c r="M81" s="47"/>
      <c r="N81"/>
      <c r="O81" s="48"/>
      <c r="P81" s="47"/>
    </row>
    <row r="82" spans="1:17" s="15" customFormat="1" ht="52.5" customHeight="1">
      <c r="A82" s="13"/>
      <c r="B82" s="239" t="s">
        <v>62</v>
      </c>
      <c r="C82" s="207">
        <f>F22</f>
        <v>0</v>
      </c>
      <c r="D82" s="207">
        <f t="shared" ref="D82:H82" si="27">G22</f>
        <v>0</v>
      </c>
      <c r="E82" s="207">
        <f t="shared" si="27"/>
        <v>11</v>
      </c>
      <c r="F82" s="207">
        <f t="shared" si="27"/>
        <v>0</v>
      </c>
      <c r="G82" s="207">
        <f t="shared" si="27"/>
        <v>0</v>
      </c>
      <c r="H82" s="207">
        <f t="shared" si="27"/>
        <v>0</v>
      </c>
      <c r="I82" s="207">
        <f>SUM(C82:H82)</f>
        <v>11</v>
      </c>
      <c r="M82" s="47"/>
      <c r="N82" s="48"/>
      <c r="O82" s="48"/>
      <c r="P82" s="47"/>
    </row>
    <row r="83" spans="1:17" s="95" customFormat="1" ht="208" customHeight="1">
      <c r="A83" s="328" t="s">
        <v>209</v>
      </c>
      <c r="B83" s="328"/>
      <c r="C83" s="328"/>
      <c r="D83" s="328"/>
      <c r="E83" s="328"/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</row>
    <row r="84" spans="1:17" s="95" customFormat="1" ht="133" customHeight="1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</sheetData>
  <autoFilter ref="A30:R53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5">
    <mergeCell ref="B36:E36"/>
    <mergeCell ref="H36:I36"/>
    <mergeCell ref="P36:Q36"/>
    <mergeCell ref="J52:N52"/>
    <mergeCell ref="P48:Q48"/>
    <mergeCell ref="P46:Q46"/>
    <mergeCell ref="H48:I48"/>
    <mergeCell ref="H46:I46"/>
    <mergeCell ref="B46:E46"/>
    <mergeCell ref="H47:I47"/>
    <mergeCell ref="P47:Q47"/>
    <mergeCell ref="H50:I50"/>
    <mergeCell ref="P50:Q50"/>
    <mergeCell ref="H49:I49"/>
    <mergeCell ref="P49:Q49"/>
    <mergeCell ref="B56:C56"/>
    <mergeCell ref="D56:I56"/>
    <mergeCell ref="B54:I54"/>
    <mergeCell ref="B55:C55"/>
    <mergeCell ref="D55:I55"/>
    <mergeCell ref="B58:I58"/>
    <mergeCell ref="B59:C59"/>
    <mergeCell ref="B60:C60"/>
    <mergeCell ref="D60:I60"/>
    <mergeCell ref="B61:C61"/>
    <mergeCell ref="D61:I61"/>
    <mergeCell ref="B45:E45"/>
    <mergeCell ref="H39:I39"/>
    <mergeCell ref="H45:I45"/>
    <mergeCell ref="P45:Q45"/>
    <mergeCell ref="P41:Q41"/>
    <mergeCell ref="B43:E43"/>
    <mergeCell ref="H43:I43"/>
    <mergeCell ref="P43:Q43"/>
    <mergeCell ref="A39:E39"/>
    <mergeCell ref="P39:Q39"/>
    <mergeCell ref="B42:E42"/>
    <mergeCell ref="H42:I42"/>
    <mergeCell ref="B44:E44"/>
    <mergeCell ref="H44:I44"/>
    <mergeCell ref="P42:Q42"/>
    <mergeCell ref="B40:E40"/>
    <mergeCell ref="H40:I40"/>
    <mergeCell ref="P40:Q40"/>
    <mergeCell ref="B41:E41"/>
    <mergeCell ref="H41:I41"/>
    <mergeCell ref="P31:Q31"/>
    <mergeCell ref="B33:E33"/>
    <mergeCell ref="H33:I33"/>
    <mergeCell ref="P33:Q33"/>
    <mergeCell ref="B35:E35"/>
    <mergeCell ref="H35:I35"/>
    <mergeCell ref="P35:Q35"/>
    <mergeCell ref="A30:E30"/>
    <mergeCell ref="H30:I30"/>
    <mergeCell ref="P30:Q30"/>
    <mergeCell ref="B32:E32"/>
    <mergeCell ref="H32:I32"/>
    <mergeCell ref="D62:I62"/>
    <mergeCell ref="P44:Q44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B28:C28"/>
    <mergeCell ref="N28:Q28"/>
    <mergeCell ref="B31:E31"/>
    <mergeCell ref="P32:Q32"/>
    <mergeCell ref="H31:I31"/>
    <mergeCell ref="A21:Q21"/>
    <mergeCell ref="B34:E34"/>
    <mergeCell ref="H34:I34"/>
    <mergeCell ref="P34:Q34"/>
    <mergeCell ref="A83:Q83"/>
    <mergeCell ref="C64:F64"/>
    <mergeCell ref="B77:E77"/>
    <mergeCell ref="B69:I69"/>
    <mergeCell ref="B65:I65"/>
    <mergeCell ref="B67:C67"/>
    <mergeCell ref="B66:C66"/>
    <mergeCell ref="D66:I66"/>
    <mergeCell ref="D67:I67"/>
    <mergeCell ref="B74:C74"/>
    <mergeCell ref="D74:I74"/>
    <mergeCell ref="B75:C75"/>
    <mergeCell ref="D75:I75"/>
    <mergeCell ref="B70:C70"/>
    <mergeCell ref="B71:C71"/>
    <mergeCell ref="B37:E37"/>
    <mergeCell ref="H37:I37"/>
    <mergeCell ref="P37:Q37"/>
    <mergeCell ref="B62:C62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50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64" t="s">
        <v>73</v>
      </c>
      <c r="N1" s="364" t="s">
        <v>73</v>
      </c>
      <c r="O1" s="365" t="s">
        <v>74</v>
      </c>
      <c r="P1" s="365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64" t="s">
        <v>75</v>
      </c>
      <c r="N2" s="364" t="s">
        <v>75</v>
      </c>
      <c r="O2" s="366" t="s">
        <v>76</v>
      </c>
      <c r="P2" s="366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64" t="s">
        <v>77</v>
      </c>
      <c r="N3" s="364" t="s">
        <v>77</v>
      </c>
      <c r="O3" s="367" t="s">
        <v>79</v>
      </c>
      <c r="P3" s="365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91" t="s">
        <v>139</v>
      </c>
      <c r="H5" s="492"/>
      <c r="I5" s="492"/>
      <c r="J5" s="492"/>
      <c r="K5" s="492"/>
      <c r="L5" s="493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94"/>
      <c r="H6" s="495"/>
      <c r="I6" s="495"/>
      <c r="J6" s="495"/>
      <c r="K6" s="495"/>
      <c r="L6" s="496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94"/>
      <c r="H7" s="495"/>
      <c r="I7" s="495"/>
      <c r="J7" s="495"/>
      <c r="K7" s="495"/>
      <c r="L7" s="496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68" t="s">
        <v>142</v>
      </c>
      <c r="E8" s="368"/>
      <c r="F8" s="368"/>
      <c r="G8" s="497"/>
      <c r="H8" s="498"/>
      <c r="I8" s="498"/>
      <c r="J8" s="498"/>
      <c r="K8" s="498"/>
      <c r="L8" s="499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80">
        <v>44964</v>
      </c>
      <c r="E11" s="381"/>
      <c r="F11" s="381"/>
      <c r="G11" s="22"/>
      <c r="H11" s="23"/>
      <c r="I11" s="20"/>
      <c r="J11" s="20" t="s">
        <v>4</v>
      </c>
      <c r="K11" s="20"/>
      <c r="L11" s="500" t="s">
        <v>128</v>
      </c>
      <c r="M11" s="500"/>
      <c r="N11" s="500"/>
      <c r="O11" s="500"/>
      <c r="P11" s="500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82"/>
      <c r="C13" s="382"/>
      <c r="D13" s="382"/>
      <c r="E13" s="382"/>
      <c r="F13" s="382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83" t="s">
        <v>147</v>
      </c>
      <c r="E28" s="483"/>
      <c r="F28" s="483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83" t="str">
        <f>+D28</f>
        <v>WASHED BURGUNDY</v>
      </c>
      <c r="E29" s="483"/>
      <c r="F29" s="483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84" t="str">
        <f>+D29</f>
        <v>WASHED BURGUNDY</v>
      </c>
      <c r="E30" s="484"/>
      <c r="F30" s="484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79" t="s">
        <v>130</v>
      </c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</row>
    <row r="44" spans="1:16" s="1" customFormat="1" ht="59.15" customHeight="1" thickBot="1">
      <c r="B44" s="75" t="s">
        <v>14</v>
      </c>
      <c r="C44" s="32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5"/>
      <c r="P44" s="485"/>
    </row>
    <row r="45" spans="1:16" s="33" customFormat="1" ht="100.5" thickBot="1">
      <c r="A45" s="486" t="s">
        <v>15</v>
      </c>
      <c r="B45" s="487"/>
      <c r="C45" s="487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88" t="s">
        <v>51</v>
      </c>
      <c r="N45" s="489"/>
      <c r="O45" s="489"/>
      <c r="P45" s="490"/>
    </row>
    <row r="46" spans="1:16" s="43" customFormat="1" ht="45.75" hidden="1" customHeight="1">
      <c r="A46" s="480" t="str">
        <f>D18</f>
        <v>BLACK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N46" s="481"/>
      <c r="O46" s="481"/>
      <c r="P46" s="482"/>
    </row>
    <row r="47" spans="1:16" s="139" customFormat="1" ht="120" hidden="1" customHeight="1">
      <c r="A47" s="115">
        <v>1</v>
      </c>
      <c r="B47" s="475" t="str">
        <f>$L$11</f>
        <v>100% DRY COTTON FLEECE 410GSM</v>
      </c>
      <c r="C47" s="475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76"/>
      <c r="N47" s="477"/>
      <c r="O47" s="477"/>
      <c r="P47" s="478"/>
    </row>
    <row r="48" spans="1:16" s="139" customFormat="1" ht="89.25" hidden="1" customHeight="1">
      <c r="A48" s="144">
        <v>2</v>
      </c>
      <c r="B48" s="475" t="s">
        <v>149</v>
      </c>
      <c r="C48" s="475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76"/>
      <c r="N48" s="477"/>
      <c r="O48" s="477"/>
      <c r="P48" s="478"/>
    </row>
    <row r="49" spans="1:16" s="139" customFormat="1" ht="129" hidden="1" customHeight="1">
      <c r="A49" s="115">
        <v>3</v>
      </c>
      <c r="B49" s="479" t="s">
        <v>126</v>
      </c>
      <c r="C49" s="479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76"/>
      <c r="N49" s="477"/>
      <c r="O49" s="477"/>
      <c r="P49" s="478"/>
    </row>
    <row r="50" spans="1:16" s="43" customFormat="1" ht="51.75" customHeight="1">
      <c r="A50" s="472" t="str">
        <f>D23</f>
        <v>GREY HEATHER</v>
      </c>
      <c r="B50" s="473"/>
      <c r="C50" s="473"/>
      <c r="D50" s="473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O50" s="473"/>
      <c r="P50" s="474"/>
    </row>
    <row r="51" spans="1:16" s="139" customFormat="1" ht="186.75" customHeight="1">
      <c r="A51" s="115">
        <v>1</v>
      </c>
      <c r="B51" s="475" t="str">
        <f>$L$11</f>
        <v>100% DRY COTTON FLEECE 410GSM</v>
      </c>
      <c r="C51" s="475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76" t="s">
        <v>177</v>
      </c>
      <c r="N51" s="477"/>
      <c r="O51" s="477"/>
      <c r="P51" s="478"/>
    </row>
    <row r="52" spans="1:16" s="139" customFormat="1" ht="186.75" customHeight="1">
      <c r="A52" s="144">
        <v>2</v>
      </c>
      <c r="B52" s="475" t="s">
        <v>149</v>
      </c>
      <c r="C52" s="475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76" t="s">
        <v>168</v>
      </c>
      <c r="N52" s="477"/>
      <c r="O52" s="477"/>
      <c r="P52" s="478"/>
    </row>
    <row r="53" spans="1:16" s="139" customFormat="1" ht="186.75" customHeight="1">
      <c r="A53" s="115">
        <v>3</v>
      </c>
      <c r="B53" s="479" t="s">
        <v>126</v>
      </c>
      <c r="C53" s="479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76" t="s">
        <v>169</v>
      </c>
      <c r="N53" s="477"/>
      <c r="O53" s="477"/>
      <c r="P53" s="478"/>
    </row>
    <row r="54" spans="1:16" s="43" customFormat="1" ht="51.75" hidden="1" customHeight="1">
      <c r="A54" s="472" t="str">
        <f>D28</f>
        <v>WASHED BURGUNDY</v>
      </c>
      <c r="B54" s="473"/>
      <c r="C54" s="473"/>
      <c r="D54" s="473"/>
      <c r="E54" s="473"/>
      <c r="F54" s="473"/>
      <c r="G54" s="473"/>
      <c r="H54" s="473"/>
      <c r="I54" s="473"/>
      <c r="J54" s="473"/>
      <c r="K54" s="473"/>
      <c r="L54" s="473"/>
      <c r="M54" s="473"/>
      <c r="N54" s="473"/>
      <c r="O54" s="473"/>
      <c r="P54" s="474"/>
    </row>
    <row r="55" spans="1:16" s="139" customFormat="1" ht="96.75" hidden="1" customHeight="1">
      <c r="A55" s="115">
        <v>1</v>
      </c>
      <c r="B55" s="475" t="str">
        <f>$L$11</f>
        <v>100% DRY COTTON FLEECE 410GSM</v>
      </c>
      <c r="C55" s="475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76"/>
      <c r="N55" s="477"/>
      <c r="O55" s="477"/>
      <c r="P55" s="478"/>
    </row>
    <row r="56" spans="1:16" s="139" customFormat="1" ht="70.5" hidden="1" customHeight="1">
      <c r="A56" s="144">
        <v>2</v>
      </c>
      <c r="B56" s="475" t="s">
        <v>149</v>
      </c>
      <c r="C56" s="475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76"/>
      <c r="N56" s="477"/>
      <c r="O56" s="477"/>
      <c r="P56" s="478"/>
    </row>
    <row r="57" spans="1:16" s="139" customFormat="1" ht="125.25" hidden="1" customHeight="1">
      <c r="A57" s="115">
        <v>3</v>
      </c>
      <c r="B57" s="479" t="s">
        <v>126</v>
      </c>
      <c r="C57" s="479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76"/>
      <c r="N57" s="477"/>
      <c r="O57" s="477"/>
      <c r="P57" s="478"/>
    </row>
    <row r="58" spans="1:16" s="43" customFormat="1" ht="51.75" hidden="1" customHeight="1">
      <c r="A58" s="472" t="str">
        <f>D33</f>
        <v>LIME</v>
      </c>
      <c r="B58" s="473"/>
      <c r="C58" s="473"/>
      <c r="D58" s="473"/>
      <c r="E58" s="473"/>
      <c r="F58" s="473"/>
      <c r="G58" s="473"/>
      <c r="H58" s="473"/>
      <c r="I58" s="473"/>
      <c r="J58" s="473"/>
      <c r="K58" s="473"/>
      <c r="L58" s="473"/>
      <c r="M58" s="473"/>
      <c r="N58" s="473"/>
      <c r="O58" s="473"/>
      <c r="P58" s="474"/>
    </row>
    <row r="59" spans="1:16" s="139" customFormat="1" ht="96.75" hidden="1" customHeight="1">
      <c r="A59" s="115">
        <v>1</v>
      </c>
      <c r="B59" s="475" t="str">
        <f>$L$11</f>
        <v>100% DRY COTTON FLEECE 410GSM</v>
      </c>
      <c r="C59" s="475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76"/>
      <c r="N59" s="477"/>
      <c r="O59" s="477"/>
      <c r="P59" s="478"/>
    </row>
    <row r="60" spans="1:16" s="139" customFormat="1" ht="70.5" hidden="1" customHeight="1">
      <c r="A60" s="144">
        <v>2</v>
      </c>
      <c r="B60" s="475" t="s">
        <v>149</v>
      </c>
      <c r="C60" s="475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76"/>
      <c r="N60" s="477"/>
      <c r="O60" s="477"/>
      <c r="P60" s="478"/>
    </row>
    <row r="61" spans="1:16" s="139" customFormat="1" ht="125.25" hidden="1" customHeight="1">
      <c r="A61" s="115">
        <v>3</v>
      </c>
      <c r="B61" s="479" t="s">
        <v>126</v>
      </c>
      <c r="C61" s="479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76"/>
      <c r="N61" s="477"/>
      <c r="O61" s="477"/>
      <c r="P61" s="478"/>
    </row>
    <row r="62" spans="1:16" s="43" customFormat="1" ht="21.75" customHeight="1">
      <c r="A62" s="472"/>
      <c r="B62" s="473"/>
      <c r="C62" s="473"/>
      <c r="D62" s="473"/>
      <c r="E62" s="473"/>
      <c r="F62" s="473"/>
      <c r="G62" s="473"/>
      <c r="H62" s="473"/>
      <c r="I62" s="473"/>
      <c r="J62" s="473"/>
      <c r="K62" s="473"/>
      <c r="L62" s="473"/>
      <c r="M62" s="473"/>
      <c r="N62" s="473"/>
      <c r="O62" s="473"/>
      <c r="P62" s="474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90" t="s">
        <v>22</v>
      </c>
      <c r="B64" s="462"/>
      <c r="C64" s="462"/>
      <c r="D64" s="462"/>
      <c r="E64" s="463"/>
      <c r="F64" s="72" t="s">
        <v>47</v>
      </c>
      <c r="G64" s="72" t="s">
        <v>23</v>
      </c>
      <c r="H64" s="464" t="s">
        <v>42</v>
      </c>
      <c r="I64" s="465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50" t="s">
        <v>41</v>
      </c>
      <c r="C65" s="450"/>
      <c r="D65" s="450"/>
      <c r="E65" s="450"/>
      <c r="F65" s="82" t="str">
        <f>H65</f>
        <v>BLACK</v>
      </c>
      <c r="G65" s="112"/>
      <c r="H65" s="454" t="str">
        <f>$D$18</f>
        <v>BLACK</v>
      </c>
      <c r="I65" s="453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50" t="s">
        <v>41</v>
      </c>
      <c r="C66" s="450"/>
      <c r="D66" s="450"/>
      <c r="E66" s="450"/>
      <c r="F66" s="82" t="str">
        <f t="shared" ref="F66:F68" si="18">H66</f>
        <v>GREY HEATHER</v>
      </c>
      <c r="G66" s="112" t="s">
        <v>176</v>
      </c>
      <c r="H66" s="454" t="str">
        <f>$D$23</f>
        <v>GREY HEATHER</v>
      </c>
      <c r="I66" s="453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50" t="s">
        <v>41</v>
      </c>
      <c r="C67" s="450"/>
      <c r="D67" s="450"/>
      <c r="E67" s="450"/>
      <c r="F67" s="82" t="str">
        <f t="shared" si="18"/>
        <v>WASHED BURGUNDY</v>
      </c>
      <c r="G67" s="112"/>
      <c r="H67" s="454" t="str">
        <f>$D$28</f>
        <v>WASHED BURGUNDY</v>
      </c>
      <c r="I67" s="453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50" t="s">
        <v>41</v>
      </c>
      <c r="C68" s="450"/>
      <c r="D68" s="450"/>
      <c r="E68" s="450"/>
      <c r="F68" s="82" t="str">
        <f t="shared" si="18"/>
        <v>LIME</v>
      </c>
      <c r="G68" s="112"/>
      <c r="H68" s="454" t="str">
        <f>$D$33</f>
        <v>LIME</v>
      </c>
      <c r="I68" s="453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50" t="s">
        <v>123</v>
      </c>
      <c r="C69" s="450"/>
      <c r="D69" s="450"/>
      <c r="E69" s="450"/>
      <c r="F69" s="456" t="s">
        <v>39</v>
      </c>
      <c r="G69" s="459" t="s">
        <v>131</v>
      </c>
      <c r="H69" s="470" t="str">
        <f t="shared" ref="H69" si="19">$D$18</f>
        <v>BLACK</v>
      </c>
      <c r="I69" s="471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50" t="s">
        <v>123</v>
      </c>
      <c r="C70" s="450"/>
      <c r="D70" s="450"/>
      <c r="E70" s="450"/>
      <c r="F70" s="468" t="s">
        <v>39</v>
      </c>
      <c r="G70" s="469" t="s">
        <v>131</v>
      </c>
      <c r="H70" s="325" t="str">
        <f t="shared" ref="H70" si="21">$D$23</f>
        <v>GREY HEATHER</v>
      </c>
      <c r="I70" s="325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50" t="s">
        <v>123</v>
      </c>
      <c r="C71" s="450"/>
      <c r="D71" s="450"/>
      <c r="E71" s="450"/>
      <c r="F71" s="457" t="s">
        <v>39</v>
      </c>
      <c r="G71" s="460" t="s">
        <v>131</v>
      </c>
      <c r="H71" s="466" t="str">
        <f t="shared" ref="H71" si="23">$D$28</f>
        <v>WASHED BURGUNDY</v>
      </c>
      <c r="I71" s="467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50" t="s">
        <v>123</v>
      </c>
      <c r="C72" s="450"/>
      <c r="D72" s="450"/>
      <c r="E72" s="450"/>
      <c r="F72" s="458" t="s">
        <v>39</v>
      </c>
      <c r="G72" s="461" t="s">
        <v>131</v>
      </c>
      <c r="H72" s="454" t="str">
        <f t="shared" ref="H72" si="25">$D$33</f>
        <v>LIME</v>
      </c>
      <c r="I72" s="453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49" t="s">
        <v>151</v>
      </c>
      <c r="C73" s="450"/>
      <c r="D73" s="450"/>
      <c r="E73" s="450"/>
      <c r="F73" s="456" t="s">
        <v>107</v>
      </c>
      <c r="G73" s="459" t="s">
        <v>152</v>
      </c>
      <c r="H73" s="470" t="str">
        <f t="shared" ref="H73" si="27">$D$18</f>
        <v>BLACK</v>
      </c>
      <c r="I73" s="471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49" t="s">
        <v>151</v>
      </c>
      <c r="C74" s="450"/>
      <c r="D74" s="450"/>
      <c r="E74" s="450"/>
      <c r="F74" s="468"/>
      <c r="G74" s="469"/>
      <c r="H74" s="325" t="str">
        <f t="shared" ref="H74" si="30">$D$23</f>
        <v>GREY HEATHER</v>
      </c>
      <c r="I74" s="325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49" t="s">
        <v>151</v>
      </c>
      <c r="C75" s="450"/>
      <c r="D75" s="450"/>
      <c r="E75" s="450"/>
      <c r="F75" s="457"/>
      <c r="G75" s="460"/>
      <c r="H75" s="466" t="str">
        <f t="shared" ref="H75" si="32">$D$28</f>
        <v>WASHED BURGUNDY</v>
      </c>
      <c r="I75" s="467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49" t="s">
        <v>151</v>
      </c>
      <c r="C76" s="450"/>
      <c r="D76" s="450"/>
      <c r="E76" s="450"/>
      <c r="F76" s="458"/>
      <c r="G76" s="461"/>
      <c r="H76" s="454" t="str">
        <f t="shared" ref="H76" si="34">$D$33</f>
        <v>LIME</v>
      </c>
      <c r="I76" s="453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49" t="s">
        <v>85</v>
      </c>
      <c r="C77" s="450"/>
      <c r="D77" s="450"/>
      <c r="E77" s="450"/>
      <c r="F77" s="456" t="s">
        <v>107</v>
      </c>
      <c r="G77" s="459" t="s">
        <v>86</v>
      </c>
      <c r="H77" s="470" t="str">
        <f t="shared" ref="H77" si="36">$D$18</f>
        <v>BLACK</v>
      </c>
      <c r="I77" s="471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49" t="s">
        <v>85</v>
      </c>
      <c r="C78" s="450"/>
      <c r="D78" s="450"/>
      <c r="E78" s="450"/>
      <c r="F78" s="468"/>
      <c r="G78" s="469"/>
      <c r="H78" s="325" t="str">
        <f t="shared" ref="H78" si="38">$D$23</f>
        <v>GREY HEATHER</v>
      </c>
      <c r="I78" s="325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49" t="s">
        <v>85</v>
      </c>
      <c r="C79" s="450"/>
      <c r="D79" s="450"/>
      <c r="E79" s="450"/>
      <c r="F79" s="457"/>
      <c r="G79" s="460"/>
      <c r="H79" s="466" t="str">
        <f t="shared" ref="H79" si="40">$D$28</f>
        <v>WASHED BURGUNDY</v>
      </c>
      <c r="I79" s="467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49" t="s">
        <v>85</v>
      </c>
      <c r="C80" s="450"/>
      <c r="D80" s="450"/>
      <c r="E80" s="450"/>
      <c r="F80" s="458"/>
      <c r="G80" s="461"/>
      <c r="H80" s="454" t="str">
        <f t="shared" ref="H80" si="42">$D$33</f>
        <v>LIME</v>
      </c>
      <c r="I80" s="453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49" t="s">
        <v>114</v>
      </c>
      <c r="C81" s="450"/>
      <c r="D81" s="450"/>
      <c r="E81" s="450"/>
      <c r="F81" s="456" t="s">
        <v>89</v>
      </c>
      <c r="G81" s="459"/>
      <c r="H81" s="470" t="str">
        <f t="shared" ref="H81" si="44">$D$18</f>
        <v>BLACK</v>
      </c>
      <c r="I81" s="471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49" t="s">
        <v>114</v>
      </c>
      <c r="C82" s="450"/>
      <c r="D82" s="450"/>
      <c r="E82" s="450"/>
      <c r="F82" s="468"/>
      <c r="G82" s="469"/>
      <c r="H82" s="325" t="str">
        <f t="shared" ref="H82" si="46">$D$23</f>
        <v>GREY HEATHER</v>
      </c>
      <c r="I82" s="325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49" t="s">
        <v>114</v>
      </c>
      <c r="C83" s="450"/>
      <c r="D83" s="450"/>
      <c r="E83" s="450"/>
      <c r="F83" s="457"/>
      <c r="G83" s="460"/>
      <c r="H83" s="466" t="str">
        <f t="shared" ref="H83" si="48">$D$28</f>
        <v>WASHED BURGUNDY</v>
      </c>
      <c r="I83" s="467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49" t="s">
        <v>114</v>
      </c>
      <c r="C84" s="450"/>
      <c r="D84" s="450"/>
      <c r="E84" s="450"/>
      <c r="F84" s="458"/>
      <c r="G84" s="461"/>
      <c r="H84" s="454" t="str">
        <f t="shared" ref="H84" si="50">$D$33</f>
        <v>LIME</v>
      </c>
      <c r="I84" s="453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50" t="s">
        <v>87</v>
      </c>
      <c r="C85" s="450"/>
      <c r="D85" s="450"/>
      <c r="E85" s="450"/>
      <c r="F85" s="456" t="s">
        <v>108</v>
      </c>
      <c r="G85" s="459" t="s">
        <v>88</v>
      </c>
      <c r="H85" s="470" t="str">
        <f t="shared" ref="H85" si="52">$D$18</f>
        <v>BLACK</v>
      </c>
      <c r="I85" s="471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50" t="s">
        <v>87</v>
      </c>
      <c r="C86" s="450"/>
      <c r="D86" s="450"/>
      <c r="E86" s="450"/>
      <c r="F86" s="468"/>
      <c r="G86" s="469"/>
      <c r="H86" s="325" t="str">
        <f t="shared" ref="H86" si="55">$D$23</f>
        <v>GREY HEATHER</v>
      </c>
      <c r="I86" s="325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50" t="s">
        <v>87</v>
      </c>
      <c r="C87" s="450"/>
      <c r="D87" s="450"/>
      <c r="E87" s="450"/>
      <c r="F87" s="457"/>
      <c r="G87" s="460"/>
      <c r="H87" s="466" t="str">
        <f t="shared" ref="H87" si="57">$D$28</f>
        <v>WASHED BURGUNDY</v>
      </c>
      <c r="I87" s="467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50" t="s">
        <v>87</v>
      </c>
      <c r="C88" s="450"/>
      <c r="D88" s="450"/>
      <c r="E88" s="450"/>
      <c r="F88" s="458"/>
      <c r="G88" s="461"/>
      <c r="H88" s="454" t="str">
        <f t="shared" ref="H88" si="59">$D$33</f>
        <v>LIME</v>
      </c>
      <c r="I88" s="453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90" t="s">
        <v>22</v>
      </c>
      <c r="B90" s="462"/>
      <c r="C90" s="462"/>
      <c r="D90" s="462"/>
      <c r="E90" s="463"/>
      <c r="F90" s="72" t="s">
        <v>47</v>
      </c>
      <c r="G90" s="72" t="s">
        <v>23</v>
      </c>
      <c r="H90" s="464" t="s">
        <v>42</v>
      </c>
      <c r="I90" s="465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49" t="s">
        <v>132</v>
      </c>
      <c r="C91" s="450"/>
      <c r="D91" s="450"/>
      <c r="E91" s="450"/>
      <c r="F91" s="456" t="s">
        <v>89</v>
      </c>
      <c r="G91" s="459" t="s">
        <v>118</v>
      </c>
      <c r="H91" s="454" t="str">
        <f t="shared" ref="H91" si="61">$D$18</f>
        <v>BLACK</v>
      </c>
      <c r="I91" s="453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49" t="s">
        <v>132</v>
      </c>
      <c r="C92" s="450"/>
      <c r="D92" s="450"/>
      <c r="E92" s="450"/>
      <c r="F92" s="457"/>
      <c r="G92" s="460"/>
      <c r="H92" s="454" t="str">
        <f t="shared" ref="H92" si="66">$D$23</f>
        <v>GREY HEATHER</v>
      </c>
      <c r="I92" s="453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49" t="s">
        <v>132</v>
      </c>
      <c r="C93" s="450"/>
      <c r="D93" s="450"/>
      <c r="E93" s="450"/>
      <c r="F93" s="457"/>
      <c r="G93" s="460"/>
      <c r="H93" s="454" t="str">
        <f t="shared" ref="H93" si="68">$D$28</f>
        <v>WASHED BURGUNDY</v>
      </c>
      <c r="I93" s="453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49" t="s">
        <v>132</v>
      </c>
      <c r="C94" s="450"/>
      <c r="D94" s="450"/>
      <c r="E94" s="450"/>
      <c r="F94" s="458"/>
      <c r="G94" s="461"/>
      <c r="H94" s="454" t="str">
        <f t="shared" ref="H94" si="70">$D$33</f>
        <v>LIME</v>
      </c>
      <c r="I94" s="453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26" t="s">
        <v>133</v>
      </c>
      <c r="C95" s="455"/>
      <c r="D95" s="455"/>
      <c r="E95" s="427"/>
      <c r="F95" s="456" t="s">
        <v>89</v>
      </c>
      <c r="G95" s="459" t="s">
        <v>118</v>
      </c>
      <c r="H95" s="454" t="str">
        <f t="shared" ref="H95:H123" si="72">$D$18</f>
        <v>BLACK</v>
      </c>
      <c r="I95" s="453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26" t="s">
        <v>133</v>
      </c>
      <c r="C96" s="455"/>
      <c r="D96" s="455"/>
      <c r="E96" s="427"/>
      <c r="F96" s="457"/>
      <c r="G96" s="460"/>
      <c r="H96" s="454" t="str">
        <f t="shared" ref="H96:H124" si="73">$D$23</f>
        <v>GREY HEATHER</v>
      </c>
      <c r="I96" s="453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26" t="s">
        <v>133</v>
      </c>
      <c r="C97" s="455"/>
      <c r="D97" s="455"/>
      <c r="E97" s="427"/>
      <c r="F97" s="457"/>
      <c r="G97" s="460"/>
      <c r="H97" s="454" t="str">
        <f t="shared" ref="H97:H121" si="74">$D$28</f>
        <v>WASHED BURGUNDY</v>
      </c>
      <c r="I97" s="453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26" t="s">
        <v>133</v>
      </c>
      <c r="C98" s="455"/>
      <c r="D98" s="455"/>
      <c r="E98" s="427"/>
      <c r="F98" s="458"/>
      <c r="G98" s="461"/>
      <c r="H98" s="454" t="str">
        <f t="shared" ref="H98:H122" si="76">$D$33</f>
        <v>LIME</v>
      </c>
      <c r="I98" s="453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26" t="s">
        <v>153</v>
      </c>
      <c r="C99" s="455"/>
      <c r="D99" s="455"/>
      <c r="E99" s="427"/>
      <c r="F99" s="456" t="s">
        <v>91</v>
      </c>
      <c r="G99" s="459" t="s">
        <v>174</v>
      </c>
      <c r="H99" s="454" t="str">
        <f t="shared" si="72"/>
        <v>BLACK</v>
      </c>
      <c r="I99" s="453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26" t="s">
        <v>153</v>
      </c>
      <c r="C100" s="455"/>
      <c r="D100" s="455"/>
      <c r="E100" s="427"/>
      <c r="F100" s="457"/>
      <c r="G100" s="460"/>
      <c r="H100" s="454" t="str">
        <f t="shared" si="73"/>
        <v>GREY HEATHER</v>
      </c>
      <c r="I100" s="453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26" t="s">
        <v>153</v>
      </c>
      <c r="C101" s="455"/>
      <c r="D101" s="455"/>
      <c r="E101" s="427"/>
      <c r="F101" s="457"/>
      <c r="G101" s="460"/>
      <c r="H101" s="454" t="str">
        <f t="shared" si="74"/>
        <v>WASHED BURGUNDY</v>
      </c>
      <c r="I101" s="453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26" t="s">
        <v>153</v>
      </c>
      <c r="C102" s="455"/>
      <c r="D102" s="455"/>
      <c r="E102" s="427"/>
      <c r="F102" s="458"/>
      <c r="G102" s="461"/>
      <c r="H102" s="454" t="str">
        <f t="shared" si="76"/>
        <v>LIME</v>
      </c>
      <c r="I102" s="453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26" t="s">
        <v>116</v>
      </c>
      <c r="C103" s="455"/>
      <c r="D103" s="455"/>
      <c r="E103" s="427"/>
      <c r="F103" s="82" t="s">
        <v>92</v>
      </c>
      <c r="G103" s="82"/>
      <c r="H103" s="454" t="str">
        <f t="shared" si="72"/>
        <v>BLACK</v>
      </c>
      <c r="I103" s="453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26" t="s">
        <v>116</v>
      </c>
      <c r="C104" s="455"/>
      <c r="D104" s="455"/>
      <c r="E104" s="427"/>
      <c r="F104" s="82" t="s">
        <v>92</v>
      </c>
      <c r="G104" s="82"/>
      <c r="H104" s="454" t="str">
        <f t="shared" si="73"/>
        <v>GREY HEATHER</v>
      </c>
      <c r="I104" s="453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26" t="s">
        <v>116</v>
      </c>
      <c r="C105" s="455"/>
      <c r="D105" s="455"/>
      <c r="E105" s="427"/>
      <c r="F105" s="82" t="s">
        <v>92</v>
      </c>
      <c r="G105" s="82"/>
      <c r="H105" s="454" t="str">
        <f t="shared" si="74"/>
        <v>WASHED BURGUNDY</v>
      </c>
      <c r="I105" s="453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26" t="s">
        <v>116</v>
      </c>
      <c r="C106" s="455"/>
      <c r="D106" s="455"/>
      <c r="E106" s="427"/>
      <c r="F106" s="82" t="s">
        <v>92</v>
      </c>
      <c r="G106" s="82"/>
      <c r="H106" s="454" t="str">
        <f t="shared" si="76"/>
        <v>LIME</v>
      </c>
      <c r="I106" s="453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49" t="s">
        <v>93</v>
      </c>
      <c r="C107" s="450"/>
      <c r="D107" s="450"/>
      <c r="E107" s="450"/>
      <c r="F107" s="82" t="s">
        <v>55</v>
      </c>
      <c r="G107" s="82"/>
      <c r="H107" s="454" t="str">
        <f t="shared" si="72"/>
        <v>BLACK</v>
      </c>
      <c r="I107" s="453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49" t="s">
        <v>93</v>
      </c>
      <c r="C108" s="450"/>
      <c r="D108" s="450"/>
      <c r="E108" s="450"/>
      <c r="F108" s="82" t="s">
        <v>55</v>
      </c>
      <c r="G108" s="82"/>
      <c r="H108" s="454" t="str">
        <f t="shared" si="73"/>
        <v>GREY HEATHER</v>
      </c>
      <c r="I108" s="453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49" t="s">
        <v>93</v>
      </c>
      <c r="C109" s="450"/>
      <c r="D109" s="450"/>
      <c r="E109" s="450"/>
      <c r="F109" s="82" t="s">
        <v>55</v>
      </c>
      <c r="G109" s="82"/>
      <c r="H109" s="454" t="str">
        <f t="shared" si="74"/>
        <v>WASHED BURGUNDY</v>
      </c>
      <c r="I109" s="453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49" t="s">
        <v>93</v>
      </c>
      <c r="C110" s="450"/>
      <c r="D110" s="450"/>
      <c r="E110" s="450"/>
      <c r="F110" s="82" t="s">
        <v>55</v>
      </c>
      <c r="G110" s="82"/>
      <c r="H110" s="454" t="str">
        <f t="shared" si="76"/>
        <v>LIME</v>
      </c>
      <c r="I110" s="453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49" t="s">
        <v>94</v>
      </c>
      <c r="C111" s="450"/>
      <c r="D111" s="450"/>
      <c r="E111" s="450"/>
      <c r="F111" s="82" t="s">
        <v>55</v>
      </c>
      <c r="G111" s="82"/>
      <c r="H111" s="454" t="str">
        <f t="shared" si="72"/>
        <v>BLACK</v>
      </c>
      <c r="I111" s="453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49" t="s">
        <v>94</v>
      </c>
      <c r="C112" s="450"/>
      <c r="D112" s="450"/>
      <c r="E112" s="450"/>
      <c r="F112" s="82" t="s">
        <v>55</v>
      </c>
      <c r="G112" s="82"/>
      <c r="H112" s="454" t="str">
        <f t="shared" si="73"/>
        <v>GREY HEATHER</v>
      </c>
      <c r="I112" s="453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49" t="s">
        <v>94</v>
      </c>
      <c r="C113" s="450"/>
      <c r="D113" s="450"/>
      <c r="E113" s="450"/>
      <c r="F113" s="82" t="s">
        <v>55</v>
      </c>
      <c r="G113" s="82"/>
      <c r="H113" s="454" t="str">
        <f t="shared" si="74"/>
        <v>WASHED BURGUNDY</v>
      </c>
      <c r="I113" s="453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49" t="s">
        <v>94</v>
      </c>
      <c r="C114" s="450"/>
      <c r="D114" s="450"/>
      <c r="E114" s="450"/>
      <c r="F114" s="82" t="s">
        <v>55</v>
      </c>
      <c r="G114" s="82"/>
      <c r="H114" s="454" t="str">
        <f t="shared" si="76"/>
        <v>LIME</v>
      </c>
      <c r="I114" s="453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49" t="s">
        <v>95</v>
      </c>
      <c r="C115" s="450"/>
      <c r="D115" s="450"/>
      <c r="E115" s="450"/>
      <c r="F115" s="82" t="s">
        <v>92</v>
      </c>
      <c r="G115" s="82"/>
      <c r="H115" s="454" t="str">
        <f t="shared" si="72"/>
        <v>BLACK</v>
      </c>
      <c r="I115" s="453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49" t="s">
        <v>95</v>
      </c>
      <c r="C116" s="450"/>
      <c r="D116" s="450"/>
      <c r="E116" s="450"/>
      <c r="F116" s="82" t="s">
        <v>92</v>
      </c>
      <c r="G116" s="82"/>
      <c r="H116" s="454" t="str">
        <f t="shared" si="73"/>
        <v>GREY HEATHER</v>
      </c>
      <c r="I116" s="453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49" t="s">
        <v>95</v>
      </c>
      <c r="C117" s="450"/>
      <c r="D117" s="450"/>
      <c r="E117" s="450"/>
      <c r="F117" s="82" t="s">
        <v>92</v>
      </c>
      <c r="G117" s="82"/>
      <c r="H117" s="454" t="str">
        <f t="shared" si="74"/>
        <v>WASHED BURGUNDY</v>
      </c>
      <c r="I117" s="453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49" t="s">
        <v>95</v>
      </c>
      <c r="C118" s="450"/>
      <c r="D118" s="450"/>
      <c r="E118" s="450"/>
      <c r="F118" s="82" t="s">
        <v>92</v>
      </c>
      <c r="G118" s="82"/>
      <c r="H118" s="454" t="str">
        <f t="shared" si="76"/>
        <v>LIME</v>
      </c>
      <c r="I118" s="453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26" t="s">
        <v>96</v>
      </c>
      <c r="C119" s="455"/>
      <c r="D119" s="455"/>
      <c r="E119" s="427"/>
      <c r="F119" s="82" t="s">
        <v>38</v>
      </c>
      <c r="G119" s="82"/>
      <c r="H119" s="454" t="str">
        <f t="shared" si="72"/>
        <v>BLACK</v>
      </c>
      <c r="I119" s="453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49" t="s">
        <v>96</v>
      </c>
      <c r="C120" s="450"/>
      <c r="D120" s="450"/>
      <c r="E120" s="450"/>
      <c r="F120" s="82" t="s">
        <v>38</v>
      </c>
      <c r="G120" s="82"/>
      <c r="H120" s="454" t="str">
        <f t="shared" si="73"/>
        <v>GREY HEATHER</v>
      </c>
      <c r="I120" s="453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49" t="s">
        <v>96</v>
      </c>
      <c r="C121" s="450"/>
      <c r="D121" s="450"/>
      <c r="E121" s="450"/>
      <c r="F121" s="82" t="s">
        <v>38</v>
      </c>
      <c r="G121" s="82"/>
      <c r="H121" s="454" t="str">
        <f t="shared" si="74"/>
        <v>WASHED BURGUNDY</v>
      </c>
      <c r="I121" s="453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49" t="s">
        <v>96</v>
      </c>
      <c r="C122" s="450"/>
      <c r="D122" s="450"/>
      <c r="E122" s="450"/>
      <c r="F122" s="82" t="s">
        <v>38</v>
      </c>
      <c r="G122" s="82"/>
      <c r="H122" s="454" t="str">
        <f t="shared" si="76"/>
        <v>LIME</v>
      </c>
      <c r="I122" s="453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49" t="s">
        <v>97</v>
      </c>
      <c r="C123" s="450"/>
      <c r="D123" s="450"/>
      <c r="E123" s="450"/>
      <c r="F123" s="82" t="s">
        <v>92</v>
      </c>
      <c r="G123" s="82"/>
      <c r="H123" s="454" t="str">
        <f t="shared" si="72"/>
        <v>BLACK</v>
      </c>
      <c r="I123" s="453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26" t="s">
        <v>97</v>
      </c>
      <c r="C124" s="455"/>
      <c r="D124" s="455"/>
      <c r="E124" s="427"/>
      <c r="F124" s="82" t="s">
        <v>92</v>
      </c>
      <c r="G124" s="82"/>
      <c r="H124" s="454" t="str">
        <f t="shared" si="73"/>
        <v>GREY HEATHER</v>
      </c>
      <c r="I124" s="453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26" t="s">
        <v>97</v>
      </c>
      <c r="C125" s="455"/>
      <c r="D125" s="455"/>
      <c r="E125" s="427"/>
      <c r="F125" s="82" t="s">
        <v>92</v>
      </c>
      <c r="G125" s="82"/>
      <c r="H125" s="454" t="str">
        <f>$D$28</f>
        <v>WASHED BURGUNDY</v>
      </c>
      <c r="I125" s="453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26" t="s">
        <v>97</v>
      </c>
      <c r="C126" s="455"/>
      <c r="D126" s="455"/>
      <c r="E126" s="427"/>
      <c r="F126" s="82" t="s">
        <v>92</v>
      </c>
      <c r="G126" s="82"/>
      <c r="H126" s="454" t="str">
        <f>$D$33</f>
        <v>LIME</v>
      </c>
      <c r="I126" s="453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49" t="s">
        <v>110</v>
      </c>
      <c r="C127" s="450"/>
      <c r="D127" s="450"/>
      <c r="E127" s="450"/>
      <c r="F127" s="451" t="s">
        <v>111</v>
      </c>
      <c r="G127" s="82"/>
      <c r="H127" s="452" t="s">
        <v>134</v>
      </c>
      <c r="I127" s="453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49" t="s">
        <v>110</v>
      </c>
      <c r="C128" s="450"/>
      <c r="D128" s="450"/>
      <c r="E128" s="450"/>
      <c r="F128" s="451"/>
      <c r="G128" s="82"/>
      <c r="H128" s="452" t="s">
        <v>135</v>
      </c>
      <c r="I128" s="453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49" t="s">
        <v>110</v>
      </c>
      <c r="C129" s="450"/>
      <c r="D129" s="450"/>
      <c r="E129" s="450"/>
      <c r="F129" s="451"/>
      <c r="G129" s="82"/>
      <c r="H129" s="452" t="s">
        <v>136</v>
      </c>
      <c r="I129" s="453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49" t="s">
        <v>110</v>
      </c>
      <c r="C130" s="450"/>
      <c r="D130" s="450"/>
      <c r="E130" s="450"/>
      <c r="F130" s="451"/>
      <c r="G130" s="82"/>
      <c r="H130" s="452">
        <v>41</v>
      </c>
      <c r="I130" s="453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49" t="s">
        <v>110</v>
      </c>
      <c r="C131" s="450"/>
      <c r="D131" s="450"/>
      <c r="E131" s="450"/>
      <c r="F131" s="451"/>
      <c r="G131" s="82"/>
      <c r="H131" s="454">
        <v>42</v>
      </c>
      <c r="I131" s="453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30" t="s">
        <v>31</v>
      </c>
      <c r="K133" s="330"/>
      <c r="L133" s="330"/>
      <c r="M133" s="330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35" t="s">
        <v>49</v>
      </c>
      <c r="C135" s="436"/>
      <c r="D135" s="436"/>
      <c r="E135" s="436"/>
      <c r="F135" s="436"/>
      <c r="G135" s="436"/>
      <c r="H135" s="436"/>
      <c r="I135" s="442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43" t="s">
        <v>99</v>
      </c>
      <c r="E136" s="443"/>
      <c r="F136" s="443" t="s">
        <v>54</v>
      </c>
      <c r="G136" s="443"/>
      <c r="H136" s="443"/>
      <c r="I136" s="443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44" t="s">
        <v>122</v>
      </c>
      <c r="D137" s="446" t="s">
        <v>124</v>
      </c>
      <c r="E137" s="447"/>
      <c r="F137" s="448" t="s">
        <v>137</v>
      </c>
      <c r="G137" s="448"/>
      <c r="H137" s="448"/>
      <c r="I137" s="448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45"/>
      <c r="D138" s="412" t="s">
        <v>125</v>
      </c>
      <c r="E138" s="414"/>
      <c r="F138" s="448" t="s">
        <v>138</v>
      </c>
      <c r="G138" s="448"/>
      <c r="H138" s="448"/>
      <c r="I138" s="448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35"/>
      <c r="C140" s="436"/>
      <c r="D140" s="333"/>
      <c r="E140" s="333"/>
      <c r="F140" s="333"/>
      <c r="G140" s="333"/>
      <c r="H140" s="333"/>
      <c r="I140" s="334"/>
      <c r="J140" s="44"/>
      <c r="K140" s="44"/>
    </row>
    <row r="141" spans="1:16" s="12" customFormat="1" ht="28" hidden="1">
      <c r="A141" s="88"/>
      <c r="B141" s="426"/>
      <c r="C141" s="427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37" t="s">
        <v>119</v>
      </c>
      <c r="C142" s="437"/>
      <c r="D142" s="100"/>
      <c r="E142" s="100">
        <v>2.2000000000000002</v>
      </c>
      <c r="F142" s="438">
        <v>3</v>
      </c>
      <c r="G142" s="439"/>
      <c r="H142" s="439"/>
      <c r="I142" s="440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41" t="s">
        <v>155</v>
      </c>
      <c r="D144" s="441"/>
      <c r="E144" s="441"/>
      <c r="F144" s="441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35" t="s">
        <v>49</v>
      </c>
      <c r="C145" s="436"/>
      <c r="D145" s="436"/>
      <c r="E145" s="436"/>
      <c r="F145" s="436"/>
      <c r="G145" s="436"/>
      <c r="H145" s="436"/>
      <c r="I145" s="442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39" t="s">
        <v>69</v>
      </c>
      <c r="F146" s="340"/>
      <c r="G146" s="340"/>
      <c r="H146" s="340"/>
      <c r="I146" s="341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42" t="s">
        <v>161</v>
      </c>
      <c r="F147" s="343"/>
      <c r="G147" s="343"/>
      <c r="H147" s="343"/>
      <c r="I147" s="344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42" t="s">
        <v>171</v>
      </c>
      <c r="F148" s="343"/>
      <c r="G148" s="343"/>
      <c r="H148" s="343"/>
      <c r="I148" s="344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42" t="s">
        <v>161</v>
      </c>
      <c r="F149" s="343"/>
      <c r="G149" s="343"/>
      <c r="H149" s="343"/>
      <c r="I149" s="344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42" t="s">
        <v>161</v>
      </c>
      <c r="F150" s="343"/>
      <c r="G150" s="343"/>
      <c r="H150" s="343"/>
      <c r="I150" s="344"/>
      <c r="J150" s="44"/>
      <c r="K150" s="44"/>
      <c r="L150" s="44"/>
      <c r="M150" s="44"/>
      <c r="N150" s="44"/>
    </row>
    <row r="151" spans="1:16" s="12" customFormat="1" ht="28">
      <c r="A151" s="88"/>
      <c r="B151" s="435" t="s">
        <v>70</v>
      </c>
      <c r="C151" s="436"/>
      <c r="D151" s="333"/>
      <c r="E151" s="333"/>
      <c r="F151" s="333"/>
      <c r="G151" s="333"/>
      <c r="H151" s="333"/>
      <c r="I151" s="334"/>
      <c r="J151" s="44"/>
      <c r="K151" s="44"/>
    </row>
    <row r="152" spans="1:16" s="12" customFormat="1" ht="56.25" customHeight="1">
      <c r="A152" s="88"/>
      <c r="B152" s="426"/>
      <c r="C152" s="427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28" t="s">
        <v>162</v>
      </c>
      <c r="C153" s="429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30" t="s">
        <v>163</v>
      </c>
      <c r="C154" s="431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32" t="s">
        <v>71</v>
      </c>
      <c r="D157" s="433"/>
      <c r="E157" s="433"/>
      <c r="F157" s="433"/>
      <c r="G157" s="433"/>
      <c r="H157" s="433"/>
      <c r="I157" s="434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12" t="s">
        <v>164</v>
      </c>
      <c r="D158" s="413"/>
      <c r="E158" s="413"/>
      <c r="F158" s="413"/>
      <c r="G158" s="413"/>
      <c r="H158" s="413"/>
      <c r="I158" s="414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12" t="s">
        <v>165</v>
      </c>
      <c r="D159" s="413"/>
      <c r="E159" s="413"/>
      <c r="F159" s="413"/>
      <c r="G159" s="413"/>
      <c r="H159" s="413"/>
      <c r="I159" s="414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15" t="s">
        <v>164</v>
      </c>
      <c r="D160" s="416"/>
      <c r="E160" s="416"/>
      <c r="F160" s="416"/>
      <c r="G160" s="416"/>
      <c r="H160" s="416"/>
      <c r="I160" s="417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18"/>
      <c r="D161" s="419"/>
      <c r="E161" s="419"/>
      <c r="F161" s="419"/>
      <c r="G161" s="419"/>
      <c r="H161" s="419"/>
      <c r="I161" s="420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21"/>
      <c r="D162" s="422"/>
      <c r="E162" s="422"/>
      <c r="F162" s="422"/>
      <c r="G162" s="422"/>
      <c r="H162" s="422"/>
      <c r="I162" s="423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30" t="s">
        <v>78</v>
      </c>
      <c r="C164" s="330"/>
      <c r="D164" s="330"/>
      <c r="E164" s="330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24"/>
      <c r="B170" s="425"/>
      <c r="C170" s="425"/>
      <c r="D170" s="425"/>
      <c r="E170" s="425"/>
      <c r="F170" s="425"/>
      <c r="G170" s="425"/>
      <c r="H170" s="425"/>
      <c r="I170" s="425"/>
      <c r="J170" s="425"/>
      <c r="K170" s="425"/>
      <c r="L170" s="425"/>
      <c r="M170" s="425"/>
      <c r="N170" s="425"/>
      <c r="O170" s="425"/>
      <c r="P170" s="425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H06-ST101M-DYE-RE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ACID WASH CLASSIC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 BEAUTY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0" t="str">
        <f>'1. CUTTING DOCKET'!M11</f>
        <v>SINGLE JERSEY 20'S 100% COTTON 190GSM- SOFT HAND FEEL</v>
      </c>
      <c r="C7" s="531"/>
      <c r="D7" s="531"/>
      <c r="E7" s="532"/>
    </row>
    <row r="8" spans="1:12" s="62" customFormat="1" ht="409.6" customHeight="1">
      <c r="A8" s="64" t="e">
        <f>'1. CUTTING DOCKET'!#REF!</f>
        <v>#REF!</v>
      </c>
      <c r="B8" s="533"/>
      <c r="C8" s="534"/>
      <c r="D8" s="535"/>
      <c r="E8" s="536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37" t="e">
        <f>'1. CUTTING DOCKET'!#REF!</f>
        <v>#REF!</v>
      </c>
      <c r="C13" s="531"/>
      <c r="D13" s="538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33"/>
      <c r="C14" s="534"/>
      <c r="D14" s="535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39" t="e">
        <f>'1. CUTTING DOCKET'!#REF!</f>
        <v>#REF!</v>
      </c>
      <c r="C17" s="540"/>
      <c r="D17" s="541"/>
      <c r="E17" s="542"/>
    </row>
    <row r="18" spans="1:5" s="62" customFormat="1" ht="90" customHeight="1">
      <c r="A18" s="61" t="e">
        <f>'1. CUTTING DOCKET'!#REF!</f>
        <v>#REF!</v>
      </c>
      <c r="B18" s="515" t="e">
        <f>'1. CUTTING DOCKET'!#REF!</f>
        <v>#REF!</v>
      </c>
      <c r="C18" s="510"/>
      <c r="D18" s="510"/>
      <c r="E18" s="516"/>
    </row>
    <row r="19" spans="1:5" s="62" customFormat="1" ht="409.6" customHeight="1">
      <c r="A19" s="166" t="s">
        <v>166</v>
      </c>
      <c r="B19" s="512"/>
      <c r="C19" s="513"/>
      <c r="D19" s="514"/>
      <c r="E19" s="514"/>
    </row>
    <row r="20" spans="1:5" s="62" customFormat="1" ht="79.5" customHeight="1">
      <c r="A20" s="61" t="e">
        <f>'1. CUTTING DOCKET'!#REF!</f>
        <v>#REF!</v>
      </c>
      <c r="B20" s="515" t="e">
        <f>'1. CUTTING DOCKET'!#REF!</f>
        <v>#REF!</v>
      </c>
      <c r="C20" s="510"/>
      <c r="D20" s="510"/>
      <c r="E20" s="516"/>
    </row>
    <row r="21" spans="1:5" s="62" customFormat="1" ht="346.5" customHeight="1">
      <c r="A21" s="64" t="s">
        <v>117</v>
      </c>
      <c r="B21" s="517"/>
      <c r="C21" s="518"/>
      <c r="D21" s="519"/>
      <c r="E21" s="520"/>
    </row>
    <row r="22" spans="1:5" s="62" customFormat="1" ht="35">
      <c r="A22" s="61">
        <f>'1. CUTTING DOCKET'!B39</f>
        <v>0</v>
      </c>
      <c r="B22" s="509" t="str">
        <f>'1. CUTTING DOCKET'!F39</f>
        <v>MÀU PHỤ LIỆU</v>
      </c>
      <c r="C22" s="510"/>
      <c r="D22" s="511"/>
      <c r="E22" s="101"/>
    </row>
    <row r="23" spans="1:5" s="62" customFormat="1" ht="299.25" customHeight="1">
      <c r="A23" s="66" t="s">
        <v>100</v>
      </c>
      <c r="B23" s="521"/>
      <c r="C23" s="522"/>
      <c r="D23" s="523"/>
      <c r="E23" s="523"/>
    </row>
    <row r="24" spans="1:5" s="62" customFormat="1" ht="101.5" customHeight="1">
      <c r="A24" s="61" t="str">
        <f>'1. CUTTING DOCKET'!B38</f>
        <v>PHẦN C : PHỤ LIỆU ĐÓNG GÓI</v>
      </c>
      <c r="B24" s="509">
        <f>'1. CUTTING DOCKET'!F38</f>
        <v>0</v>
      </c>
      <c r="C24" s="510"/>
      <c r="D24" s="511"/>
      <c r="E24" s="101"/>
    </row>
    <row r="25" spans="1:5" s="62" customFormat="1" ht="362.25" customHeight="1">
      <c r="A25" s="66" t="s">
        <v>172</v>
      </c>
      <c r="B25" s="524" t="s">
        <v>173</v>
      </c>
      <c r="C25" s="525"/>
      <c r="D25" s="526"/>
      <c r="E25" s="113"/>
    </row>
    <row r="26" spans="1:5" s="62" customFormat="1" ht="109.5" customHeight="1">
      <c r="A26" s="61" t="s">
        <v>101</v>
      </c>
      <c r="B26" s="509" t="e">
        <f>'1. CUTTING DOCKET'!#REF!</f>
        <v>#REF!</v>
      </c>
      <c r="C26" s="510"/>
      <c r="D26" s="511"/>
      <c r="E26" s="102"/>
    </row>
    <row r="27" spans="1:5" s="62" customFormat="1" ht="282" customHeight="1">
      <c r="A27" s="66" t="s">
        <v>102</v>
      </c>
      <c r="B27" s="527" t="s">
        <v>167</v>
      </c>
      <c r="C27" s="528"/>
      <c r="D27" s="529"/>
      <c r="E27" s="529"/>
    </row>
    <row r="28" spans="1:5" s="62" customFormat="1" ht="93.65" customHeight="1">
      <c r="A28" s="61" t="e">
        <f>'1. CUTTING DOCKET'!#REF!</f>
        <v>#REF!</v>
      </c>
      <c r="B28" s="509" t="e">
        <f>'1. CUTTING DOCKET'!#REF!</f>
        <v>#REF!</v>
      </c>
      <c r="C28" s="510"/>
      <c r="D28" s="511"/>
      <c r="E28" s="102"/>
    </row>
    <row r="29" spans="1:5" s="62" customFormat="1" ht="273" customHeight="1">
      <c r="A29" s="64" t="s">
        <v>103</v>
      </c>
      <c r="B29" s="501"/>
      <c r="C29" s="502"/>
      <c r="D29" s="503"/>
      <c r="E29" s="503"/>
    </row>
    <row r="30" spans="1:5" s="62" customFormat="1" ht="95.25" customHeight="1">
      <c r="A30" s="61" t="str">
        <f>'1. CUTTING DOCKET'!B46</f>
        <v>POLY BAG THÙNG</v>
      </c>
      <c r="B30" s="509" t="str">
        <f>'1. CUTTING DOCKET'!F46</f>
        <v>CLEAR</v>
      </c>
      <c r="C30" s="510"/>
      <c r="D30" s="511"/>
      <c r="E30" s="102"/>
    </row>
    <row r="31" spans="1:5" s="62" customFormat="1" ht="324.75" customHeight="1">
      <c r="A31" s="64"/>
      <c r="B31" s="501"/>
      <c r="C31" s="502"/>
      <c r="D31" s="503"/>
      <c r="E31" s="503"/>
    </row>
    <row r="32" spans="1:5" s="62" customFormat="1" ht="119.5" customHeight="1">
      <c r="A32" s="61" t="s">
        <v>105</v>
      </c>
      <c r="B32" s="509" t="e">
        <f>'1. CUTTING DOCKET'!#REF!</f>
        <v>#REF!</v>
      </c>
      <c r="C32" s="510"/>
      <c r="D32" s="511"/>
      <c r="E32" s="102"/>
    </row>
    <row r="33" spans="1:9" s="62" customFormat="1" ht="287.25" customHeight="1">
      <c r="A33" s="64" t="s">
        <v>106</v>
      </c>
      <c r="B33" s="501"/>
      <c r="C33" s="502"/>
      <c r="D33" s="503"/>
      <c r="E33" s="503"/>
    </row>
    <row r="34" spans="1:9" s="62" customFormat="1" ht="71.5" customHeight="1">
      <c r="A34" s="61" t="s">
        <v>96</v>
      </c>
      <c r="B34" s="509" t="s">
        <v>38</v>
      </c>
      <c r="C34" s="510"/>
      <c r="D34" s="511"/>
      <c r="E34" s="102"/>
    </row>
    <row r="35" spans="1:9" s="62" customFormat="1" ht="87" customHeight="1">
      <c r="A35" s="64" t="s">
        <v>104</v>
      </c>
      <c r="B35" s="501"/>
      <c r="C35" s="502"/>
      <c r="D35" s="503"/>
      <c r="E35" s="503"/>
    </row>
    <row r="36" spans="1:9" s="62" customFormat="1" ht="63.65" customHeight="1">
      <c r="A36" s="61" t="s">
        <v>97</v>
      </c>
      <c r="B36" s="509" t="s">
        <v>92</v>
      </c>
      <c r="C36" s="510"/>
      <c r="D36" s="511"/>
      <c r="E36" s="102"/>
    </row>
    <row r="37" spans="1:9" s="62" customFormat="1" ht="97.5" customHeight="1">
      <c r="A37" s="64" t="s">
        <v>104</v>
      </c>
      <c r="B37" s="501"/>
      <c r="C37" s="502"/>
      <c r="D37" s="503"/>
      <c r="E37" s="503"/>
    </row>
    <row r="38" spans="1:9" s="62" customFormat="1" ht="97.5" customHeight="1">
      <c r="A38" s="98" t="e">
        <f>'1. CUTTING DOCKET'!#REF!</f>
        <v>#REF!</v>
      </c>
      <c r="B38" s="504" t="e">
        <f>'1. CUTTING DOCKET'!#REF!</f>
        <v>#REF!</v>
      </c>
      <c r="C38" s="505"/>
      <c r="D38" s="506"/>
      <c r="E38" s="103"/>
    </row>
    <row r="39" spans="1:9" s="62" customFormat="1" ht="221.5" customHeight="1">
      <c r="A39" s="64"/>
      <c r="B39" s="507"/>
      <c r="C39" s="508"/>
      <c r="D39" s="507"/>
      <c r="E39" s="507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9"/>
  <sheetViews>
    <sheetView view="pageBreakPreview" topLeftCell="A47" zoomScale="40" zoomScaleNormal="40" zoomScaleSheetLayoutView="40" zoomScalePageLayoutView="25" workbookViewId="0">
      <selection activeCell="C1" sqref="C1:C1048576"/>
    </sheetView>
  </sheetViews>
  <sheetFormatPr defaultColWidth="9.1796875" defaultRowHeight="20"/>
  <cols>
    <col min="1" max="1" width="103.1796875" style="67" customWidth="1"/>
    <col min="2" max="2" width="175.179687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H06-ST101M-DYE-RE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ACID WASH CLASSIC TEE MEN'S</v>
      </c>
    </row>
    <row r="5" spans="1:2" s="58" customFormat="1" ht="76" customHeight="1">
      <c r="A5" s="199"/>
      <c r="B5" s="159" t="str">
        <f>'1. CUTTING DOCKET'!$D$18</f>
        <v>BLACK BEAUTY</v>
      </c>
    </row>
    <row r="6" spans="1:2" s="62" customFormat="1" ht="69.75" customHeight="1">
      <c r="A6" s="161" t="s">
        <v>32</v>
      </c>
      <c r="B6" s="314" t="s">
        <v>239</v>
      </c>
    </row>
    <row r="7" spans="1:2" s="62" customFormat="1" ht="93" customHeight="1">
      <c r="A7" s="200" t="s">
        <v>33</v>
      </c>
      <c r="B7" s="314" t="str">
        <f>'1. CUTTING DOCKET'!$M$11</f>
        <v>SINGLE JERSEY 20'S 100% COTTON 190GSM- SOFT HAND FEEL</v>
      </c>
    </row>
    <row r="8" spans="1:2" s="62" customFormat="1" ht="258" customHeight="1">
      <c r="A8" s="162" t="s">
        <v>32</v>
      </c>
      <c r="B8" s="269"/>
    </row>
    <row r="9" spans="1:2" s="62" customFormat="1" ht="94.5" customHeight="1">
      <c r="A9" s="161" t="str">
        <f>'1. CUTTING DOCKET'!$B$28</f>
        <v>100% COTTON 1x1RIB_ 260GSM</v>
      </c>
      <c r="B9" s="314" t="str">
        <f>B6</f>
        <v>PFD</v>
      </c>
    </row>
    <row r="10" spans="1:2" s="62" customFormat="1" ht="229" customHeight="1">
      <c r="A10" s="162" t="s">
        <v>197</v>
      </c>
      <c r="B10" s="269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313" t="s">
        <v>239</v>
      </c>
    </row>
    <row r="16" spans="1:2" s="62" customFormat="1" ht="118.5" customHeight="1">
      <c r="A16" s="258"/>
      <c r="B16" s="319"/>
    </row>
    <row r="17" spans="1:2" s="62" customFormat="1" ht="74.25" customHeight="1">
      <c r="A17" s="161" t="str">
        <f>'1. CUTTING DOCKET'!$B$32</f>
        <v>CHỈ SỬA HÀNG</v>
      </c>
      <c r="B17" s="165" t="str">
        <f>B5</f>
        <v>BLACK BEAUTY</v>
      </c>
    </row>
    <row r="18" spans="1:2" s="62" customFormat="1" ht="136.5" customHeight="1">
      <c r="A18" s="258" t="s">
        <v>243</v>
      </c>
      <c r="B18" s="160">
        <v>1500</v>
      </c>
    </row>
    <row r="19" spans="1:2" s="62" customFormat="1" ht="143" customHeight="1">
      <c r="A19" s="270" t="str">
        <f>'[11]1. CUTTING DOCKET'!$B$32</f>
        <v>NHÃN DỆT BẰNG VẢI 38MM*71MM 
(NHÃN CHÍNH-PHÂN THEO TỪNG SIZE)
CODE: HSC-ML-0047(MENS)</v>
      </c>
      <c r="B19" s="313" t="s">
        <v>244</v>
      </c>
    </row>
    <row r="20" spans="1:2" s="62" customFormat="1" ht="290.5" customHeight="1">
      <c r="A20" s="271" t="s">
        <v>206</v>
      </c>
      <c r="B20" s="316"/>
    </row>
    <row r="21" spans="1:2" s="62" customFormat="1" ht="128.5" customHeight="1">
      <c r="A21" s="270" t="str">
        <f>'1. CUTTING DOCKET'!$B$34</f>
        <v>NHÃN THÀNH PHẦN 100% COTTON
KÍCH THƯỚC: 82.2 *20 MM
CODE: CC-041</v>
      </c>
      <c r="B21" s="313" t="s">
        <v>245</v>
      </c>
    </row>
    <row r="22" spans="1:2" s="62" customFormat="1" ht="368" customHeight="1">
      <c r="A22" s="274" t="s">
        <v>236</v>
      </c>
      <c r="B22" s="318"/>
    </row>
    <row r="23" spans="1:2" s="62" customFormat="1" ht="102" customHeight="1">
      <c r="A23" s="270" t="str">
        <f>'[11]1. CUTTING DOCKET'!$B$34</f>
        <v>NHÃN HSCO SATIN
CODE: HSC-ML-0002</v>
      </c>
      <c r="B23" s="313" t="s">
        <v>245</v>
      </c>
    </row>
    <row r="24" spans="1:2" s="62" customFormat="1" ht="172" customHeight="1">
      <c r="A24" s="271" t="s">
        <v>207</v>
      </c>
      <c r="B24" s="316"/>
    </row>
    <row r="25" spans="1:2" s="62" customFormat="1" ht="89.5" customHeight="1">
      <c r="A25" s="270" t="s">
        <v>252</v>
      </c>
      <c r="B25" s="313" t="s">
        <v>261</v>
      </c>
    </row>
    <row r="26" spans="1:2" s="62" customFormat="1" ht="255.5" customHeight="1">
      <c r="A26" s="271" t="s">
        <v>253</v>
      </c>
      <c r="B26" s="317"/>
    </row>
    <row r="27" spans="1:2" s="62" customFormat="1" ht="73" customHeight="1">
      <c r="A27" s="543" t="s">
        <v>211</v>
      </c>
      <c r="B27" s="315" t="s">
        <v>89</v>
      </c>
    </row>
    <row r="28" spans="1:2" s="62" customFormat="1" ht="78" customHeight="1">
      <c r="A28" s="544"/>
      <c r="B28" s="161" t="s">
        <v>228</v>
      </c>
    </row>
    <row r="29" spans="1:2" s="62" customFormat="1" ht="341" customHeight="1">
      <c r="A29" s="272" t="s">
        <v>229</v>
      </c>
      <c r="B29" s="269"/>
    </row>
    <row r="30" spans="1:2" s="62" customFormat="1" ht="52" customHeight="1">
      <c r="A30" s="270" t="s">
        <v>212</v>
      </c>
      <c r="B30" s="313" t="s">
        <v>39</v>
      </c>
    </row>
    <row r="31" spans="1:2" s="62" customFormat="1" ht="175" customHeight="1">
      <c r="A31" s="272" t="s">
        <v>230</v>
      </c>
      <c r="B31" s="269"/>
    </row>
    <row r="32" spans="1:2" s="62" customFormat="1" ht="90" customHeight="1">
      <c r="A32" s="270" t="s">
        <v>213</v>
      </c>
      <c r="B32" s="313" t="s">
        <v>89</v>
      </c>
    </row>
    <row r="33" spans="1:2" s="62" customFormat="1" ht="185.5" customHeight="1">
      <c r="A33" s="272" t="s">
        <v>231</v>
      </c>
      <c r="B33" s="269"/>
    </row>
    <row r="34" spans="1:2" s="62" customFormat="1" ht="88" customHeight="1">
      <c r="A34" s="270" t="s">
        <v>214</v>
      </c>
      <c r="B34" s="313" t="str">
        <f>B32</f>
        <v>NỀN TRẮNG CHỮ ĐEN</v>
      </c>
    </row>
    <row r="35" spans="1:2" s="62" customFormat="1" ht="221.5" customHeight="1">
      <c r="A35" s="272" t="s">
        <v>232</v>
      </c>
      <c r="B35" s="269"/>
    </row>
    <row r="36" spans="1:2" s="62" customFormat="1" ht="80" customHeight="1">
      <c r="A36" s="270" t="s">
        <v>215</v>
      </c>
      <c r="B36" s="313" t="str">
        <f>B34</f>
        <v>NỀN TRẮNG CHỮ ĐEN</v>
      </c>
    </row>
    <row r="37" spans="1:2" s="62" customFormat="1" ht="146" customHeight="1">
      <c r="A37" s="272" t="s">
        <v>189</v>
      </c>
      <c r="B37" s="269"/>
    </row>
    <row r="38" spans="1:2" s="62" customFormat="1" ht="51" customHeight="1">
      <c r="A38" s="270" t="s">
        <v>216</v>
      </c>
      <c r="B38" s="313" t="s">
        <v>92</v>
      </c>
    </row>
    <row r="39" spans="1:2" s="62" customFormat="1" ht="68.5" customHeight="1">
      <c r="A39" s="272" t="s">
        <v>233</v>
      </c>
      <c r="B39" s="269"/>
    </row>
    <row r="40" spans="1:2" s="62" customFormat="1" ht="49" customHeight="1">
      <c r="A40" s="270" t="s">
        <v>217</v>
      </c>
      <c r="B40" s="313" t="s">
        <v>92</v>
      </c>
    </row>
    <row r="41" spans="1:2" s="62" customFormat="1" ht="72.5" customHeight="1">
      <c r="A41" s="272" t="s">
        <v>234</v>
      </c>
      <c r="B41" s="269"/>
    </row>
    <row r="42" spans="1:2" s="62" customFormat="1" ht="54" customHeight="1">
      <c r="A42" s="270" t="s">
        <v>218</v>
      </c>
      <c r="B42" s="313" t="s">
        <v>92</v>
      </c>
    </row>
    <row r="43" spans="1:2" s="62" customFormat="1" ht="136" customHeight="1">
      <c r="A43" s="272" t="s">
        <v>188</v>
      </c>
      <c r="B43" s="269"/>
    </row>
    <row r="44" spans="1:2" s="62" customFormat="1" ht="55" customHeight="1">
      <c r="A44" s="270" t="s">
        <v>219</v>
      </c>
      <c r="B44" s="313" t="s">
        <v>92</v>
      </c>
    </row>
    <row r="45" spans="1:2" s="62" customFormat="1" ht="67" customHeight="1">
      <c r="A45" s="272" t="s">
        <v>188</v>
      </c>
      <c r="B45" s="269"/>
    </row>
    <row r="46" spans="1:2" s="62" customFormat="1" ht="51.5" customHeight="1">
      <c r="A46" s="270" t="s">
        <v>220</v>
      </c>
      <c r="B46" s="313" t="s">
        <v>55</v>
      </c>
    </row>
    <row r="47" spans="1:2" s="62" customFormat="1" ht="57" customHeight="1">
      <c r="A47" s="272" t="s">
        <v>235</v>
      </c>
      <c r="B47" s="269"/>
    </row>
    <row r="48" spans="1:2" s="62" customFormat="1" ht="46" customHeight="1">
      <c r="A48" s="270" t="s">
        <v>187</v>
      </c>
      <c r="B48" s="313" t="str">
        <f>B46</f>
        <v>NATURAL</v>
      </c>
    </row>
    <row r="49" spans="1:2" s="62" customFormat="1" ht="64" customHeight="1">
      <c r="A49" s="272" t="s">
        <v>234</v>
      </c>
      <c r="B49" s="269"/>
    </row>
  </sheetData>
  <mergeCells count="1">
    <mergeCell ref="A27:A28"/>
  </mergeCells>
  <printOptions horizontalCentered="1"/>
  <pageMargins left="0.25" right="0" top="0.60416666666666696" bottom="0.75" header="0" footer="0"/>
  <pageSetup paperSize="9" scale="35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20" max="2" man="1"/>
    <brk id="29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98F8-16E5-41E0-8E0B-CD83F07AEB5A}">
  <dimension ref="A1:K44"/>
  <sheetViews>
    <sheetView tabSelected="1" view="pageBreakPreview" topLeftCell="A18" zoomScale="80" zoomScaleNormal="89" zoomScaleSheetLayoutView="80" workbookViewId="0">
      <selection activeCell="C30" sqref="C30"/>
    </sheetView>
  </sheetViews>
  <sheetFormatPr defaultColWidth="8.7265625" defaultRowHeight="13"/>
  <cols>
    <col min="1" max="1" width="9.54296875" style="275" customWidth="1"/>
    <col min="2" max="2" width="43" style="275" customWidth="1"/>
    <col min="3" max="3" width="42.36328125" style="275" customWidth="1"/>
    <col min="4" max="4" width="14.453125" style="275" customWidth="1"/>
    <col min="5" max="5" width="12.1796875" style="275" customWidth="1"/>
    <col min="6" max="6" width="12.1796875" style="275" hidden="1" customWidth="1"/>
    <col min="7" max="11" width="14.453125" style="275" customWidth="1"/>
    <col min="12" max="16384" width="8.7265625" style="275"/>
  </cols>
  <sheetData>
    <row r="1" spans="1:11" ht="24.75" customHeight="1">
      <c r="A1" s="545" t="s">
        <v>262</v>
      </c>
      <c r="B1" s="546"/>
      <c r="C1" s="546"/>
      <c r="D1" s="546"/>
      <c r="E1" s="546"/>
      <c r="F1" s="546"/>
      <c r="G1" s="546"/>
      <c r="H1" s="546"/>
      <c r="I1" s="546"/>
      <c r="J1" s="546"/>
      <c r="K1" s="547"/>
    </row>
    <row r="2" spans="1:11" ht="24.75" customHeight="1">
      <c r="A2" s="545" t="s">
        <v>263</v>
      </c>
      <c r="B2" s="546"/>
      <c r="C2" s="546"/>
      <c r="D2" s="546"/>
      <c r="E2" s="546"/>
      <c r="F2" s="546"/>
      <c r="G2" s="546"/>
      <c r="H2" s="546"/>
      <c r="I2" s="546"/>
      <c r="J2" s="546"/>
      <c r="K2" s="547"/>
    </row>
    <row r="3" spans="1:11" ht="24.75" customHeight="1">
      <c r="A3" s="276" t="s">
        <v>264</v>
      </c>
      <c r="B3" s="277" t="s">
        <v>265</v>
      </c>
      <c r="C3" s="277"/>
      <c r="D3" s="277" t="s">
        <v>266</v>
      </c>
      <c r="E3" s="277"/>
      <c r="F3" s="277"/>
      <c r="G3" s="278"/>
      <c r="H3" s="278"/>
      <c r="I3" s="277" t="s">
        <v>267</v>
      </c>
      <c r="J3" s="279">
        <v>45063</v>
      </c>
      <c r="K3" s="280"/>
    </row>
    <row r="4" spans="1:11" ht="24.75" customHeight="1">
      <c r="A4" s="281" t="s">
        <v>268</v>
      </c>
      <c r="B4" s="282" t="s">
        <v>269</v>
      </c>
      <c r="C4" s="282"/>
      <c r="D4" s="282" t="s">
        <v>270</v>
      </c>
      <c r="E4" s="282"/>
      <c r="F4" s="282"/>
      <c r="G4" s="283"/>
      <c r="H4" s="283"/>
      <c r="I4" s="282" t="s">
        <v>271</v>
      </c>
      <c r="J4" s="282" t="s">
        <v>272</v>
      </c>
      <c r="K4" s="284"/>
    </row>
    <row r="5" spans="1:11" ht="24.75" customHeight="1">
      <c r="A5" s="285" t="s">
        <v>273</v>
      </c>
      <c r="B5" s="286" t="s">
        <v>274</v>
      </c>
      <c r="C5" s="286"/>
      <c r="D5" s="286" t="s">
        <v>275</v>
      </c>
      <c r="E5" s="286"/>
      <c r="F5" s="286"/>
      <c r="G5" s="287"/>
      <c r="H5" s="287"/>
      <c r="I5" s="287"/>
      <c r="J5" s="287"/>
      <c r="K5" s="288"/>
    </row>
    <row r="6" spans="1:11" ht="40.4" customHeight="1">
      <c r="A6" s="289" t="s">
        <v>276</v>
      </c>
      <c r="B6" s="290" t="s">
        <v>277</v>
      </c>
      <c r="C6" s="290"/>
      <c r="D6" s="291" t="s">
        <v>278</v>
      </c>
      <c r="E6" s="292" t="s">
        <v>279</v>
      </c>
      <c r="F6" s="293" t="s">
        <v>280</v>
      </c>
      <c r="G6" s="289" t="s">
        <v>281</v>
      </c>
      <c r="H6" s="289" t="s">
        <v>282</v>
      </c>
      <c r="I6" s="289" t="s">
        <v>283</v>
      </c>
      <c r="J6" s="289" t="s">
        <v>284</v>
      </c>
      <c r="K6" s="289" t="s">
        <v>285</v>
      </c>
    </row>
    <row r="7" spans="1:11" ht="29" customHeight="1">
      <c r="A7" s="294" t="s">
        <v>286</v>
      </c>
      <c r="B7" s="295" t="s">
        <v>287</v>
      </c>
      <c r="C7" s="296" t="s">
        <v>288</v>
      </c>
      <c r="D7" s="294" t="s">
        <v>289</v>
      </c>
      <c r="E7" s="297">
        <v>0.25</v>
      </c>
      <c r="F7" s="298">
        <v>0.25</v>
      </c>
      <c r="G7" s="299">
        <f>H7-G29</f>
        <v>7.5</v>
      </c>
      <c r="H7" s="300" t="s">
        <v>290</v>
      </c>
      <c r="I7" s="301">
        <f>H7+H29</f>
        <v>8</v>
      </c>
      <c r="J7" s="301">
        <f t="shared" ref="J7:K7" si="0">I7+I29</f>
        <v>8.25</v>
      </c>
      <c r="K7" s="301">
        <f t="shared" si="0"/>
        <v>8.5</v>
      </c>
    </row>
    <row r="8" spans="1:11" ht="29" customHeight="1">
      <c r="A8" s="294" t="s">
        <v>291</v>
      </c>
      <c r="B8" s="295" t="s">
        <v>292</v>
      </c>
      <c r="C8" s="296" t="s">
        <v>293</v>
      </c>
      <c r="D8" s="294" t="s">
        <v>294</v>
      </c>
      <c r="E8" s="297">
        <v>0.125</v>
      </c>
      <c r="F8" s="302">
        <v>0.25</v>
      </c>
      <c r="G8" s="299">
        <f t="shared" ref="G8:G22" si="1">H8-G30</f>
        <v>3.875</v>
      </c>
      <c r="H8" s="303">
        <v>4</v>
      </c>
      <c r="I8" s="301">
        <f t="shared" ref="I8:K22" si="2">H8+H30</f>
        <v>4.125</v>
      </c>
      <c r="J8" s="301">
        <f t="shared" si="2"/>
        <v>4.25</v>
      </c>
      <c r="K8" s="301">
        <f t="shared" si="2"/>
        <v>4.375</v>
      </c>
    </row>
    <row r="9" spans="1:11" ht="29" customHeight="1">
      <c r="A9" s="294" t="s">
        <v>295</v>
      </c>
      <c r="B9" s="295" t="s">
        <v>296</v>
      </c>
      <c r="C9" s="296" t="s">
        <v>297</v>
      </c>
      <c r="D9" s="304">
        <v>0</v>
      </c>
      <c r="E9" s="305">
        <v>0.125</v>
      </c>
      <c r="F9" s="306">
        <v>0.125</v>
      </c>
      <c r="G9" s="299">
        <f t="shared" si="1"/>
        <v>0.875</v>
      </c>
      <c r="H9" s="307">
        <v>0.875</v>
      </c>
      <c r="I9" s="301">
        <f t="shared" si="2"/>
        <v>0.875</v>
      </c>
      <c r="J9" s="301">
        <f t="shared" si="2"/>
        <v>0.875</v>
      </c>
      <c r="K9" s="301">
        <f t="shared" si="2"/>
        <v>0.875</v>
      </c>
    </row>
    <row r="10" spans="1:11" ht="29" customHeight="1">
      <c r="A10" s="294" t="s">
        <v>298</v>
      </c>
      <c r="B10" s="295" t="s">
        <v>299</v>
      </c>
      <c r="C10" s="296" t="s">
        <v>300</v>
      </c>
      <c r="D10" s="304">
        <v>0</v>
      </c>
      <c r="E10" s="305">
        <v>0.125</v>
      </c>
      <c r="F10" s="306">
        <v>0.125</v>
      </c>
      <c r="G10" s="299">
        <f t="shared" si="1"/>
        <v>0.875</v>
      </c>
      <c r="H10" s="307">
        <v>0.875</v>
      </c>
      <c r="I10" s="301">
        <f t="shared" si="2"/>
        <v>0.875</v>
      </c>
      <c r="J10" s="301">
        <f t="shared" si="2"/>
        <v>0.875</v>
      </c>
      <c r="K10" s="301">
        <f t="shared" si="2"/>
        <v>0.875</v>
      </c>
    </row>
    <row r="11" spans="1:11" ht="29" customHeight="1">
      <c r="A11" s="294" t="s">
        <v>301</v>
      </c>
      <c r="B11" s="295" t="s">
        <v>302</v>
      </c>
      <c r="C11" s="295" t="s">
        <v>303</v>
      </c>
      <c r="D11" s="294" t="s">
        <v>304</v>
      </c>
      <c r="E11" s="297">
        <v>0.375</v>
      </c>
      <c r="F11" s="298">
        <v>0.375</v>
      </c>
      <c r="G11" s="299">
        <f t="shared" si="1"/>
        <v>18.375</v>
      </c>
      <c r="H11" s="308">
        <v>19</v>
      </c>
      <c r="I11" s="301">
        <f t="shared" si="2"/>
        <v>19.625</v>
      </c>
      <c r="J11" s="301">
        <f t="shared" si="2"/>
        <v>20.25</v>
      </c>
      <c r="K11" s="301">
        <f t="shared" si="2"/>
        <v>20.875</v>
      </c>
    </row>
    <row r="12" spans="1:11" ht="29" customHeight="1">
      <c r="A12" s="294" t="s">
        <v>305</v>
      </c>
      <c r="B12" s="295" t="s">
        <v>306</v>
      </c>
      <c r="C12" s="295" t="s">
        <v>307</v>
      </c>
      <c r="D12" s="294" t="s">
        <v>304</v>
      </c>
      <c r="E12" s="297">
        <v>0.375</v>
      </c>
      <c r="F12" s="298">
        <v>0.375</v>
      </c>
      <c r="G12" s="299">
        <f t="shared" si="1"/>
        <v>16.875</v>
      </c>
      <c r="H12" s="309" t="s">
        <v>308</v>
      </c>
      <c r="I12" s="301">
        <f t="shared" si="2"/>
        <v>18.125</v>
      </c>
      <c r="J12" s="301">
        <f t="shared" si="2"/>
        <v>18.75</v>
      </c>
      <c r="K12" s="301">
        <f t="shared" si="2"/>
        <v>19.375</v>
      </c>
    </row>
    <row r="13" spans="1:11" ht="29" customHeight="1">
      <c r="A13" s="294" t="s">
        <v>309</v>
      </c>
      <c r="B13" s="295" t="s">
        <v>310</v>
      </c>
      <c r="C13" s="295" t="s">
        <v>311</v>
      </c>
      <c r="D13" s="294" t="s">
        <v>304</v>
      </c>
      <c r="E13" s="297">
        <v>0.375</v>
      </c>
      <c r="F13" s="298">
        <v>0.375</v>
      </c>
      <c r="G13" s="299">
        <f t="shared" si="1"/>
        <v>17.875</v>
      </c>
      <c r="H13" s="309" t="s">
        <v>312</v>
      </c>
      <c r="I13" s="301">
        <f t="shared" si="2"/>
        <v>19.125</v>
      </c>
      <c r="J13" s="301">
        <f t="shared" si="2"/>
        <v>19.75</v>
      </c>
      <c r="K13" s="301">
        <f t="shared" si="2"/>
        <v>20.375</v>
      </c>
    </row>
    <row r="14" spans="1:11" ht="29" customHeight="1">
      <c r="A14" s="294" t="s">
        <v>313</v>
      </c>
      <c r="B14" s="295" t="s">
        <v>314</v>
      </c>
      <c r="C14" s="295" t="s">
        <v>315</v>
      </c>
      <c r="D14" s="294" t="s">
        <v>289</v>
      </c>
      <c r="E14" s="297">
        <v>0.25</v>
      </c>
      <c r="F14" s="302">
        <v>0.375</v>
      </c>
      <c r="G14" s="299">
        <f t="shared" si="1"/>
        <v>11.25</v>
      </c>
      <c r="H14" s="309" t="s">
        <v>316</v>
      </c>
      <c r="I14" s="301">
        <f t="shared" si="2"/>
        <v>11.75</v>
      </c>
      <c r="J14" s="301">
        <f t="shared" si="2"/>
        <v>12</v>
      </c>
      <c r="K14" s="301">
        <f t="shared" si="2"/>
        <v>12.25</v>
      </c>
    </row>
    <row r="15" spans="1:11" ht="29" customHeight="1">
      <c r="A15" s="294" t="s">
        <v>317</v>
      </c>
      <c r="B15" s="295" t="s">
        <v>318</v>
      </c>
      <c r="C15" s="295" t="s">
        <v>319</v>
      </c>
      <c r="D15" s="304">
        <v>0</v>
      </c>
      <c r="E15" s="305">
        <v>0.125</v>
      </c>
      <c r="F15" s="306">
        <v>0.125</v>
      </c>
      <c r="G15" s="299">
        <f t="shared" si="1"/>
        <v>1.75</v>
      </c>
      <c r="H15" s="300" t="s">
        <v>320</v>
      </c>
      <c r="I15" s="301">
        <f t="shared" si="2"/>
        <v>1.75</v>
      </c>
      <c r="J15" s="301">
        <f t="shared" si="2"/>
        <v>1.75</v>
      </c>
      <c r="K15" s="301">
        <f t="shared" si="2"/>
        <v>1.75</v>
      </c>
    </row>
    <row r="16" spans="1:11" ht="29" customHeight="1">
      <c r="A16" s="294" t="s">
        <v>283</v>
      </c>
      <c r="B16" s="295" t="s">
        <v>321</v>
      </c>
      <c r="C16" s="295" t="s">
        <v>322</v>
      </c>
      <c r="D16" s="304">
        <v>0</v>
      </c>
      <c r="E16" s="305">
        <v>0.125</v>
      </c>
      <c r="F16" s="306">
        <v>0.125</v>
      </c>
      <c r="G16" s="299">
        <f t="shared" si="1"/>
        <v>0.5</v>
      </c>
      <c r="H16" s="307">
        <v>0.5</v>
      </c>
      <c r="I16" s="301">
        <f t="shared" si="2"/>
        <v>0.5</v>
      </c>
      <c r="J16" s="301">
        <f t="shared" si="2"/>
        <v>0.5</v>
      </c>
      <c r="K16" s="301">
        <f t="shared" si="2"/>
        <v>0.5</v>
      </c>
    </row>
    <row r="17" spans="1:11" ht="29" customHeight="1">
      <c r="A17" s="294" t="s">
        <v>282</v>
      </c>
      <c r="B17" s="295" t="s">
        <v>323</v>
      </c>
      <c r="C17" s="295" t="s">
        <v>324</v>
      </c>
      <c r="D17" s="310" t="s">
        <v>325</v>
      </c>
      <c r="E17" s="297">
        <v>1</v>
      </c>
      <c r="F17" s="298">
        <v>1</v>
      </c>
      <c r="G17" s="299">
        <f t="shared" si="1"/>
        <v>40.5</v>
      </c>
      <c r="H17" s="308">
        <v>43</v>
      </c>
      <c r="I17" s="301">
        <f t="shared" si="2"/>
        <v>45.5</v>
      </c>
      <c r="J17" s="301">
        <f t="shared" si="2"/>
        <v>48</v>
      </c>
      <c r="K17" s="301">
        <f t="shared" si="2"/>
        <v>50.5</v>
      </c>
    </row>
    <row r="18" spans="1:11" ht="29" customHeight="1">
      <c r="A18" s="294" t="s">
        <v>326</v>
      </c>
      <c r="B18" s="295" t="s">
        <v>327</v>
      </c>
      <c r="C18" s="295" t="s">
        <v>328</v>
      </c>
      <c r="D18" s="310" t="s">
        <v>325</v>
      </c>
      <c r="E18" s="297">
        <v>1</v>
      </c>
      <c r="F18" s="298">
        <v>1</v>
      </c>
      <c r="G18" s="299">
        <f t="shared" si="1"/>
        <v>39.5</v>
      </c>
      <c r="H18" s="308">
        <v>42</v>
      </c>
      <c r="I18" s="301">
        <f t="shared" si="2"/>
        <v>44.5</v>
      </c>
      <c r="J18" s="301">
        <f t="shared" si="2"/>
        <v>47</v>
      </c>
      <c r="K18" s="301">
        <f t="shared" si="2"/>
        <v>49.5</v>
      </c>
    </row>
    <row r="19" spans="1:11" ht="29" customHeight="1">
      <c r="A19" s="294" t="s">
        <v>329</v>
      </c>
      <c r="B19" s="295" t="s">
        <v>330</v>
      </c>
      <c r="C19" s="295" t="s">
        <v>331</v>
      </c>
      <c r="D19" s="294" t="s">
        <v>332</v>
      </c>
      <c r="E19" s="297">
        <v>0.375</v>
      </c>
      <c r="F19" s="302">
        <v>0.5</v>
      </c>
      <c r="G19" s="299">
        <f t="shared" si="1"/>
        <v>28</v>
      </c>
      <c r="H19" s="309" t="s">
        <v>333</v>
      </c>
      <c r="I19" s="301">
        <f t="shared" si="2"/>
        <v>29</v>
      </c>
      <c r="J19" s="301">
        <f t="shared" si="2"/>
        <v>29.5</v>
      </c>
      <c r="K19" s="301">
        <f t="shared" si="2"/>
        <v>30</v>
      </c>
    </row>
    <row r="20" spans="1:11" ht="29" customHeight="1">
      <c r="A20" s="294" t="s">
        <v>334</v>
      </c>
      <c r="B20" s="295" t="s">
        <v>335</v>
      </c>
      <c r="C20" s="296" t="s">
        <v>336</v>
      </c>
      <c r="D20" s="294" t="s">
        <v>337</v>
      </c>
      <c r="E20" s="297">
        <v>0.375</v>
      </c>
      <c r="F20" s="302">
        <v>0.5</v>
      </c>
      <c r="G20" s="299">
        <f t="shared" si="1"/>
        <v>17.875</v>
      </c>
      <c r="H20" s="309" t="s">
        <v>312</v>
      </c>
      <c r="I20" s="301">
        <f t="shared" si="2"/>
        <v>19.125</v>
      </c>
      <c r="J20" s="301">
        <f t="shared" si="2"/>
        <v>19.75</v>
      </c>
      <c r="K20" s="301">
        <f t="shared" si="2"/>
        <v>20.375</v>
      </c>
    </row>
    <row r="21" spans="1:11" ht="29" customHeight="1">
      <c r="A21" s="294" t="s">
        <v>281</v>
      </c>
      <c r="B21" s="295" t="s">
        <v>338</v>
      </c>
      <c r="C21" s="296" t="s">
        <v>339</v>
      </c>
      <c r="D21" s="294" t="s">
        <v>304</v>
      </c>
      <c r="E21" s="297">
        <v>0.375</v>
      </c>
      <c r="F21" s="302">
        <v>0.5</v>
      </c>
      <c r="G21" s="299">
        <f t="shared" si="1"/>
        <v>17.375</v>
      </c>
      <c r="H21" s="308">
        <v>18</v>
      </c>
      <c r="I21" s="301">
        <f t="shared" si="2"/>
        <v>18.625</v>
      </c>
      <c r="J21" s="301">
        <f t="shared" si="2"/>
        <v>19.25</v>
      </c>
      <c r="K21" s="301">
        <f t="shared" si="2"/>
        <v>19.875</v>
      </c>
    </row>
    <row r="22" spans="1:11" ht="29" customHeight="1">
      <c r="A22" s="294" t="s">
        <v>340</v>
      </c>
      <c r="B22" s="295" t="s">
        <v>341</v>
      </c>
      <c r="C22" s="296" t="s">
        <v>342</v>
      </c>
      <c r="D22" s="294" t="s">
        <v>304</v>
      </c>
      <c r="E22" s="297">
        <v>0.375</v>
      </c>
      <c r="F22" s="302">
        <v>0.5</v>
      </c>
      <c r="G22" s="299">
        <f t="shared" si="1"/>
        <v>15.375</v>
      </c>
      <c r="H22" s="308">
        <v>16</v>
      </c>
      <c r="I22" s="301">
        <f t="shared" si="2"/>
        <v>16.625</v>
      </c>
      <c r="J22" s="301">
        <f t="shared" si="2"/>
        <v>17.25</v>
      </c>
      <c r="K22" s="301">
        <f t="shared" si="2"/>
        <v>17.875</v>
      </c>
    </row>
    <row r="23" spans="1:11" ht="29.25" hidden="1" customHeight="1">
      <c r="A23" s="311"/>
      <c r="B23" s="311"/>
      <c r="C23" s="311"/>
      <c r="D23" s="311"/>
      <c r="E23" s="311"/>
      <c r="F23" s="548" t="s">
        <v>343</v>
      </c>
      <c r="G23" s="549"/>
      <c r="H23" s="549"/>
      <c r="I23" s="549"/>
      <c r="J23" s="549"/>
      <c r="K23" s="550"/>
    </row>
    <row r="29" spans="1:11">
      <c r="G29" s="312">
        <v>0.25</v>
      </c>
      <c r="H29" s="312">
        <v>0.25</v>
      </c>
      <c r="I29" s="312">
        <v>0.25</v>
      </c>
      <c r="J29" s="312">
        <v>0.25</v>
      </c>
    </row>
    <row r="30" spans="1:11">
      <c r="G30" s="312">
        <v>0.125</v>
      </c>
      <c r="H30" s="312">
        <v>0.125</v>
      </c>
      <c r="I30" s="312">
        <v>0.125</v>
      </c>
      <c r="J30" s="312">
        <v>0.125</v>
      </c>
    </row>
    <row r="31" spans="1:11">
      <c r="G31" s="312">
        <v>0</v>
      </c>
      <c r="H31" s="312">
        <v>0</v>
      </c>
      <c r="I31" s="312">
        <v>0</v>
      </c>
      <c r="J31" s="312">
        <v>0</v>
      </c>
    </row>
    <row r="32" spans="1:11">
      <c r="G32" s="312">
        <v>0</v>
      </c>
      <c r="H32" s="312">
        <v>0</v>
      </c>
      <c r="I32" s="312">
        <v>0</v>
      </c>
      <c r="J32" s="312">
        <v>0</v>
      </c>
    </row>
    <row r="33" spans="7:10">
      <c r="G33" s="312">
        <v>0.625</v>
      </c>
      <c r="H33" s="312">
        <v>0.625</v>
      </c>
      <c r="I33" s="312">
        <v>0.625</v>
      </c>
      <c r="J33" s="312">
        <v>0.625</v>
      </c>
    </row>
    <row r="34" spans="7:10">
      <c r="G34" s="312">
        <v>0.625</v>
      </c>
      <c r="H34" s="312">
        <v>0.625</v>
      </c>
      <c r="I34" s="312">
        <v>0.625</v>
      </c>
      <c r="J34" s="312">
        <v>0.625</v>
      </c>
    </row>
    <row r="35" spans="7:10">
      <c r="G35" s="312">
        <v>0.625</v>
      </c>
      <c r="H35" s="312">
        <v>0.625</v>
      </c>
      <c r="I35" s="312">
        <v>0.625</v>
      </c>
      <c r="J35" s="312">
        <v>0.625</v>
      </c>
    </row>
    <row r="36" spans="7:10">
      <c r="G36" s="312">
        <v>0.25</v>
      </c>
      <c r="H36" s="312">
        <v>0.25</v>
      </c>
      <c r="I36" s="312">
        <v>0.25</v>
      </c>
      <c r="J36" s="312">
        <v>0.25</v>
      </c>
    </row>
    <row r="37" spans="7:10">
      <c r="G37" s="312">
        <v>0</v>
      </c>
      <c r="H37" s="312">
        <v>0</v>
      </c>
      <c r="I37" s="312">
        <v>0</v>
      </c>
      <c r="J37" s="312">
        <v>0</v>
      </c>
    </row>
    <row r="38" spans="7:10">
      <c r="G38" s="312">
        <v>0</v>
      </c>
      <c r="H38" s="312">
        <v>0</v>
      </c>
      <c r="I38" s="312">
        <v>0</v>
      </c>
      <c r="J38" s="312">
        <v>0</v>
      </c>
    </row>
    <row r="39" spans="7:10">
      <c r="G39" s="312">
        <v>2.5</v>
      </c>
      <c r="H39" s="312">
        <v>2.5</v>
      </c>
      <c r="I39" s="312">
        <v>2.5</v>
      </c>
      <c r="J39" s="312">
        <v>2.5</v>
      </c>
    </row>
    <row r="40" spans="7:10">
      <c r="G40" s="312">
        <v>2.5</v>
      </c>
      <c r="H40" s="312">
        <v>2.5</v>
      </c>
      <c r="I40" s="312">
        <v>2.5</v>
      </c>
      <c r="J40" s="312">
        <v>2.5</v>
      </c>
    </row>
    <row r="41" spans="7:10">
      <c r="G41" s="312">
        <v>0.5</v>
      </c>
      <c r="H41" s="312">
        <v>0.5</v>
      </c>
      <c r="I41" s="312">
        <v>0.5</v>
      </c>
      <c r="J41" s="312">
        <v>0.5</v>
      </c>
    </row>
    <row r="42" spans="7:10">
      <c r="G42" s="312">
        <v>0.625</v>
      </c>
      <c r="H42" s="312">
        <v>0.625</v>
      </c>
      <c r="I42" s="312">
        <v>0.625</v>
      </c>
      <c r="J42" s="312">
        <v>0.625</v>
      </c>
    </row>
    <row r="43" spans="7:10">
      <c r="G43" s="312">
        <v>0.625</v>
      </c>
      <c r="H43" s="312">
        <v>0.625</v>
      </c>
      <c r="I43" s="312">
        <v>0.625</v>
      </c>
      <c r="J43" s="312">
        <v>0.625</v>
      </c>
    </row>
    <row r="44" spans="7:10">
      <c r="G44" s="312">
        <v>0.625</v>
      </c>
      <c r="H44" s="312">
        <v>0.625</v>
      </c>
      <c r="I44" s="312">
        <v>0.625</v>
      </c>
      <c r="J44" s="312">
        <v>0.625</v>
      </c>
    </row>
  </sheetData>
  <mergeCells count="3">
    <mergeCell ref="A1:K1"/>
    <mergeCell ref="A2:K2"/>
    <mergeCell ref="F23:K23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5ADCB1-3CAA-4DF3-B2AF-50A3CD12A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A99E70-73D0-40A6-9C88-5B49F36606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TS gốc</vt:lpstr>
      <vt:lpstr>'1. CUTTING DOCKET'!Print_Area</vt:lpstr>
      <vt:lpstr>'2. TRIM CARD '!Print_Area</vt:lpstr>
      <vt:lpstr>'2. TRIM CARD (GREY)'!Print_Area</vt:lpstr>
      <vt:lpstr>GREY!Print_Area</vt:lpstr>
      <vt:lpstr>'TS gốc'!Print_Area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2024-07-24T02:08:44Z</cp:lastPrinted>
  <dcterms:created xsi:type="dcterms:W3CDTF">2016-05-06T01:47:29Z</dcterms:created>
  <dcterms:modified xsi:type="dcterms:W3CDTF">2024-07-24T02:24:19Z</dcterms:modified>
</cp:coreProperties>
</file>