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3/SMS/SINGLE/WOMEN/"/>
    </mc:Choice>
  </mc:AlternateContent>
  <xr:revisionPtr revIDLastSave="91" documentId="13_ncr:1_{87AE8C1A-6159-49C5-B79E-DD2F25E3BCC6}" xr6:coauthVersionLast="47" xr6:coauthVersionMax="47" xr10:uidLastSave="{A1E33C90-532F-4AD3-8404-01788632A246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TS TP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DOCKET'!$A$38:$R$62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DOCKET'!$A$1:$Q$93</definedName>
    <definedName name="_xlnm.Print_Area" localSheetId="4">'2. TRIM CARD '!$A$1:$C$49</definedName>
    <definedName name="_xlnm.Print_Area" localSheetId="2">'2. TRIM CARD (GREY)'!$A$1:$E$39</definedName>
    <definedName name="_xlnm.Print_Area" localSheetId="1">GREY!$A$1:$P$169</definedName>
    <definedName name="_xlnm.Print_Area" localSheetId="5">'TS TP'!$A$1:$L$29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7" l="1"/>
  <c r="J23" i="27"/>
  <c r="K23" i="27"/>
  <c r="G23" i="27"/>
  <c r="I22" i="27"/>
  <c r="J22" i="27"/>
  <c r="K22" i="27"/>
  <c r="G22" i="27"/>
  <c r="I21" i="27"/>
  <c r="J21" i="27"/>
  <c r="K21" i="27"/>
  <c r="G21" i="27"/>
  <c r="I20" i="27"/>
  <c r="J20" i="27"/>
  <c r="K20" i="27"/>
  <c r="G20" i="27"/>
  <c r="I19" i="27"/>
  <c r="J19" i="27"/>
  <c r="K19" i="27"/>
  <c r="G19" i="27"/>
  <c r="I18" i="27"/>
  <c r="J18" i="27"/>
  <c r="K18" i="27"/>
  <c r="G18" i="27"/>
  <c r="J17" i="27"/>
  <c r="K17" i="27"/>
  <c r="I16" i="27"/>
  <c r="J16" i="27"/>
  <c r="K16" i="27"/>
  <c r="G16" i="27"/>
  <c r="I15" i="27"/>
  <c r="J15" i="27"/>
  <c r="K15" i="27"/>
  <c r="G15" i="27"/>
  <c r="I14" i="27"/>
  <c r="J14" i="27"/>
  <c r="K14" i="27"/>
  <c r="G14" i="27"/>
  <c r="I13" i="27"/>
  <c r="J13" i="27"/>
  <c r="K13" i="27"/>
  <c r="G13" i="27"/>
  <c r="I12" i="27"/>
  <c r="J12" i="27"/>
  <c r="K12" i="27"/>
  <c r="G12" i="27"/>
  <c r="J11" i="27"/>
  <c r="K11" i="27"/>
  <c r="I10" i="27"/>
  <c r="J10" i="27"/>
  <c r="K10" i="27"/>
  <c r="G10" i="27"/>
  <c r="I9" i="27"/>
  <c r="J9" i="27"/>
  <c r="K9" i="27"/>
  <c r="G9" i="27"/>
  <c r="I8" i="27"/>
  <c r="J8" i="27"/>
  <c r="K8" i="27"/>
  <c r="G8" i="27"/>
  <c r="B48" i="21"/>
  <c r="B34" i="21"/>
  <c r="B36" i="21"/>
  <c r="C18" i="21"/>
  <c r="C5" i="21"/>
  <c r="Q23" i="1"/>
  <c r="Q24" i="1"/>
  <c r="Q25" i="1"/>
  <c r="Q18" i="1"/>
  <c r="Q19" i="1"/>
  <c r="Q20" i="1"/>
  <c r="Q27" i="1"/>
  <c r="K43" i="1"/>
  <c r="K44" i="1"/>
  <c r="K45" i="1"/>
  <c r="K46" i="1"/>
  <c r="K42" i="1"/>
  <c r="D24" i="1"/>
  <c r="D25" i="1"/>
  <c r="A34" i="1"/>
  <c r="F41" i="1"/>
  <c r="K41" i="1"/>
  <c r="K39" i="1"/>
  <c r="G25" i="1"/>
  <c r="G20" i="1"/>
  <c r="G27" i="1"/>
  <c r="H25" i="1"/>
  <c r="H20" i="1"/>
  <c r="H27" i="1"/>
  <c r="I27" i="1"/>
  <c r="J27" i="1"/>
  <c r="F27" i="1"/>
  <c r="G36" i="1"/>
  <c r="G35" i="1"/>
  <c r="A19" i="21"/>
  <c r="C17" i="21"/>
  <c r="B5" i="21"/>
  <c r="B17" i="21"/>
  <c r="C85" i="1"/>
  <c r="M45" i="1"/>
  <c r="O45" i="1"/>
  <c r="I45" i="1"/>
  <c r="I43" i="1"/>
  <c r="I41" i="1"/>
  <c r="H41" i="1"/>
  <c r="G46" i="1"/>
  <c r="I46" i="1"/>
  <c r="A17" i="21"/>
  <c r="I40" i="1"/>
  <c r="F40" i="1"/>
  <c r="H40" i="1"/>
  <c r="B9" i="21"/>
  <c r="A21" i="21"/>
  <c r="A9" i="21"/>
  <c r="B7" i="21"/>
  <c r="B4" i="21"/>
  <c r="B3" i="21"/>
  <c r="A23" i="21"/>
  <c r="A15" i="21"/>
  <c r="A14" i="21"/>
  <c r="C13" i="21"/>
  <c r="A13" i="21"/>
  <c r="A12" i="21"/>
  <c r="C11" i="21"/>
  <c r="A11" i="21"/>
  <c r="A4" i="21"/>
  <c r="A3" i="21"/>
  <c r="B2" i="21"/>
  <c r="A2" i="21"/>
  <c r="L58" i="1"/>
  <c r="I58" i="1"/>
  <c r="L59" i="1"/>
  <c r="I59" i="1"/>
  <c r="L39" i="1"/>
  <c r="A31" i="1"/>
  <c r="L57" i="1"/>
  <c r="L56" i="1"/>
  <c r="L53" i="1"/>
  <c r="C65" i="1"/>
  <c r="I44" i="1"/>
  <c r="I42" i="1"/>
  <c r="I39" i="1"/>
  <c r="I51" i="1"/>
  <c r="C84" i="1"/>
  <c r="I57" i="1"/>
  <c r="I56" i="1"/>
  <c r="I52" i="1"/>
  <c r="I55" i="1"/>
  <c r="I49" i="1"/>
  <c r="I53" i="1"/>
  <c r="I54" i="1"/>
  <c r="I50" i="1"/>
  <c r="H4" i="1"/>
  <c r="E92" i="1"/>
  <c r="F92" i="1"/>
  <c r="D92" i="1"/>
  <c r="G92" i="1"/>
  <c r="C92" i="1"/>
  <c r="H92" i="1"/>
  <c r="L55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6" i="1"/>
  <c r="I92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/>
  <c r="H58" i="1"/>
  <c r="B65" i="1"/>
  <c r="H59" i="1"/>
  <c r="H51" i="1"/>
  <c r="B84" i="1"/>
  <c r="H56" i="1"/>
  <c r="H54" i="1"/>
  <c r="H52" i="1"/>
  <c r="H57" i="1"/>
  <c r="H55" i="1"/>
  <c r="H53" i="1"/>
  <c r="H50" i="1"/>
  <c r="H49" i="1"/>
  <c r="B76" i="1"/>
  <c r="B5" i="17"/>
  <c r="M41" i="1"/>
  <c r="M46" i="1"/>
  <c r="O46" i="1"/>
  <c r="I36" i="1"/>
  <c r="I35" i="1"/>
  <c r="K40" i="1"/>
  <c r="M40" i="1"/>
  <c r="K59" i="1"/>
  <c r="M59" i="1"/>
  <c r="K58" i="1"/>
  <c r="M58" i="1"/>
  <c r="M43" i="1"/>
  <c r="O43" i="1"/>
  <c r="M44" i="1"/>
  <c r="O44" i="1"/>
  <c r="M39" i="1"/>
  <c r="M42" i="1"/>
  <c r="O42" i="1"/>
  <c r="G33" i="1"/>
  <c r="I33" i="1"/>
  <c r="J33" i="1"/>
  <c r="G32" i="1"/>
  <c r="I32" i="1"/>
  <c r="J32" i="1"/>
  <c r="K51" i="1"/>
  <c r="M51" i="1"/>
  <c r="O51" i="1"/>
  <c r="K49" i="1"/>
  <c r="K56" i="1"/>
  <c r="K52" i="1"/>
  <c r="K55" i="1"/>
  <c r="K50" i="1"/>
  <c r="K54" i="1"/>
  <c r="K57" i="1"/>
  <c r="K53" i="1"/>
  <c r="B15" i="17"/>
  <c r="J35" i="1"/>
  <c r="M35" i="1"/>
  <c r="J36" i="1"/>
  <c r="M36" i="1"/>
  <c r="M32" i="1"/>
  <c r="M33" i="1"/>
  <c r="M57" i="1"/>
  <c r="M54" i="1"/>
  <c r="O54" i="1"/>
  <c r="M56" i="1"/>
  <c r="O56" i="1"/>
  <c r="M50" i="1"/>
  <c r="O50" i="1"/>
  <c r="M53" i="1"/>
  <c r="O53" i="1"/>
  <c r="M52" i="1"/>
  <c r="O52" i="1"/>
  <c r="M49" i="1"/>
  <c r="M55" i="1"/>
  <c r="O55" i="1"/>
</calcChain>
</file>

<file path=xl/sharedStrings.xml><?xml version="1.0" encoding="utf-8"?>
<sst xmlns="http://schemas.openxmlformats.org/spreadsheetml/2006/main" count="873" uniqueCount="349">
  <si>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</si>
  <si>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</si>
  <si>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</si>
  <si>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</si>
  <si>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</si>
  <si>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</si>
  <si>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</si>
  <si>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</si>
  <si>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</si>
  <si>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</si>
  <si>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</si>
  <si>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</si>
  <si>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</si>
  <si>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</si>
  <si>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</si>
  <si>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</si>
  <si>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</si>
  <si>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</si>
  <si>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</si>
  <si>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</si>
  <si>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</si>
  <si>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</si>
  <si>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</si>
  <si>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</si>
  <si>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</si>
  <si>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</si>
  <si>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</si>
  <si>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</si>
  <si>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</si>
  <si>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</si>
  <si>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</si>
  <si>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</si>
  <si>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</si>
  <si>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</si>
  <si>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</si>
  <si>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</si>
  <si>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</si>
  <si>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</si>
  <si>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</si>
  <si>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</si>
  <si>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</si>
  <si>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</si>
  <si>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</si>
  <si>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</si>
  <si>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</si>
  <si>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</si>
  <si>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</si>
  <si>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</si>
  <si>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</si>
  <si>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</si>
  <si>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</si>
  <si>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</si>
  <si>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</si>
  <si>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</si>
  <si>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</si>
  <si>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</si>
  <si>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</si>
  <si>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</si>
  <si>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</si>
  <si>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</si>
  <si>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</si>
  <si>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</si>
  <si>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</si>
  <si>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</si>
  <si>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</si>
  <si>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</si>
  <si>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</si>
  <si>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</si>
  <si>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</si>
  <si>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</si>
  <si>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</si>
  <si>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</si>
  <si>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</si>
  <si>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</si>
  <si>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</si>
  <si>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</si>
  <si>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</si>
  <si>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</si>
  <si>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</si>
  <si>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</si>
  <si>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</si>
  <si>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</si>
  <si>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</si>
  <si>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</si>
  <si>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</si>
  <si>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</si>
  <si>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</si>
  <si>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</si>
  <si>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</si>
  <si>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</si>
  <si>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</si>
  <si>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</si>
  <si>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</si>
  <si>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</si>
  <si>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</si>
  <si>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</si>
  <si>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</si>
  <si>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</si>
  <si>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</si>
  <si>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</si>
  <si>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</si>
  <si>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</si>
  <si>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</si>
  <si>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</si>
  <si>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</si>
  <si>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</si>
  <si>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</si>
  <si>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</si>
  <si>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</si>
  <si>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</si>
  <si>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</si>
  <si>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</si>
  <si>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</si>
  <si>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</si>
  <si>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</si>
  <si>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</si>
  <si>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</si>
  <si>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</si>
  <si>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</si>
  <si>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</si>
  <si>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</si>
  <si>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</si>
  <si>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</si>
  <si>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</si>
  <si>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</si>
  <si>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</si>
  <si>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</si>
  <si>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</si>
  <si>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</si>
  <si>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</si>
  <si>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</si>
  <si>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</si>
  <si>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</si>
  <si>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</si>
  <si>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</si>
  <si>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</si>
  <si>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</si>
  <si>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</si>
  <si>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</si>
  <si>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</si>
  <si>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</si>
  <si>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</si>
  <si>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</si>
  <si>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</si>
  <si>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</si>
  <si>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</si>
  <si>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</si>
  <si>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</si>
  <si>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</si>
  <si>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</si>
  <si>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</si>
  <si>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</si>
  <si>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</si>
  <si>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</si>
  <si>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</si>
  <si>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</si>
  <si>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</si>
  <si>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</si>
  <si>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</si>
  <si>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</si>
  <si>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</si>
  <si>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</si>
  <si>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</si>
  <si>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</si>
  <si>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</si>
  <si>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</si>
  <si>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</si>
  <si>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</si>
  <si>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</si>
  <si>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</si>
  <si>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</si>
  <si>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</si>
  <si>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</si>
  <si>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</si>
  <si>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</si>
  <si>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</si>
  <si>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</si>
  <si>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</si>
  <si>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</si>
  <si>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</si>
  <si>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</si>
  <si>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</si>
  <si>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</si>
  <si>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</si>
  <si>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</si>
  <si>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</si>
  <si>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</si>
  <si>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</si>
  <si>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</si>
  <si>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</si>
  <si>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</si>
  <si>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</si>
  <si>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</si>
  <si>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</si>
  <si>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</si>
  <si>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</si>
  <si>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</si>
  <si>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</si>
  <si>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</si>
  <si>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</si>
  <si>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</si>
  <si>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</si>
  <si>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</si>
  <si>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</si>
  <si>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</si>
  <si>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</si>
  <si>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</si>
  <si>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</si>
  <si>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</si>
  <si>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</si>
  <si>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</si>
  <si>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</si>
  <si>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</si>
  <si>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</si>
  <si>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</si>
  <si>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</si>
  <si>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</si>
  <si>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</si>
  <si>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</si>
  <si>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</si>
  <si>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</si>
  <si>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</si>
  <si>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</si>
  <si>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</si>
  <si>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</si>
  <si>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</si>
  <si>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</si>
  <si>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</si>
  <si>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</si>
  <si>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</si>
  <si>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</si>
  <si>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</si>
  <si>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</si>
  <si>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</si>
  <si>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</si>
  <si>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</si>
  <si>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</si>
  <si>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</si>
  <si>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PFD</t>
  </si>
  <si>
    <t>CHỈ SỬA HÀNG</t>
  </si>
  <si>
    <t>DYE MAX</t>
  </si>
  <si>
    <t>DUYỆT MÀU SẮC + CHẤT LƯỢNG HÌNH IN THEO S/O MÃ H06-ST56M-DYE MÀU ABBEY STONE</t>
  </si>
  <si>
    <t>DÙNG ĐỂ SỬA HÀNG</t>
  </si>
  <si>
    <t>NỀN TRẮNG CHỮ ĐEN - GẮN SAU NHUỘM</t>
  </si>
  <si>
    <t>Herschel Supply Co.</t>
  </si>
  <si>
    <t>Style Name:</t>
  </si>
  <si>
    <t>Base Size:</t>
  </si>
  <si>
    <t>Style Number:</t>
  </si>
  <si>
    <t>Category:</t>
  </si>
  <si>
    <t>Status:</t>
  </si>
  <si>
    <t>Season:</t>
  </si>
  <si>
    <t>Developer:</t>
  </si>
  <si>
    <t>A</t>
  </si>
  <si>
    <t>1/4</t>
  </si>
  <si>
    <t>B</t>
  </si>
  <si>
    <t>1/8</t>
  </si>
  <si>
    <t>C</t>
  </si>
  <si>
    <t>E</t>
  </si>
  <si>
    <t>G</t>
  </si>
  <si>
    <t>H</t>
  </si>
  <si>
    <t>I</t>
  </si>
  <si>
    <t>J</t>
  </si>
  <si>
    <t>K</t>
  </si>
  <si>
    <t>N</t>
  </si>
  <si>
    <t>O</t>
  </si>
  <si>
    <t>R</t>
  </si>
  <si>
    <t>T</t>
  </si>
  <si>
    <t>S3</t>
  </si>
  <si>
    <t>BLACK BEAUTY</t>
  </si>
  <si>
    <t>ALL COLORS</t>
  </si>
  <si>
    <t>PIGMENT DYE + ACID WASH</t>
  </si>
  <si>
    <t>NHÃN TRANG TRÍ 4CM * 3.2CM 
CODE: HSA-10026</t>
  </si>
  <si>
    <t>GẮN CÁCH SƯỜN TRÁI THÂN TRƯỚC 4 CM VÀ CÁCH LAI ÁO 3 CM</t>
  </si>
  <si>
    <t>Front Neck Drop from HSP</t>
  </si>
  <si>
    <t>Back Neck Drop from HSP</t>
  </si>
  <si>
    <t>Neck Trim Height</t>
  </si>
  <si>
    <t>Shoulder Width - Set in</t>
  </si>
  <si>
    <t>Across Front (6" from HSP)</t>
  </si>
  <si>
    <t>Across Back (6" from HSP)</t>
  </si>
  <si>
    <t>Armhole Drop from HSP</t>
  </si>
  <si>
    <t>Shoulder Slope (for Ref.)</t>
  </si>
  <si>
    <t>Hem Circumference - Straight</t>
  </si>
  <si>
    <t>CB Sleeve Length - Short SLV</t>
  </si>
  <si>
    <t>ACID WASH CLASSIC TEE WOMEN'S</t>
  </si>
  <si>
    <t>NHÃN DỆT BẰNG VẢI 38MM*71MM 
(NHÃN CHÍNH-PHÂN THEO TỪNG SIZE)
CODE: HSC-ML-0075(WOMEN)</t>
  </si>
  <si>
    <t>NỀN ĐEN CHỮ TRẮNG - GẮN BỌC NHÃN TRƯỚC NHUỘM</t>
  </si>
  <si>
    <t>Evaluation</t>
  </si>
  <si>
    <t>Women's Tee</t>
  </si>
  <si>
    <t>Last Update</t>
  </si>
  <si>
    <t>Women's Apparel</t>
  </si>
  <si>
    <t>BJ Kang</t>
  </si>
  <si>
    <t>Stage:</t>
  </si>
  <si>
    <t>CODE</t>
  </si>
  <si>
    <t>DESCRIPTION</t>
  </si>
  <si>
    <t/>
  </si>
  <si>
    <t>TOLERANCE</t>
  </si>
  <si>
    <t>Grading</t>
  </si>
  <si>
    <t>Neck Width HSP Seam to Sea</t>
  </si>
  <si>
    <t>Rộng cổ từ đường may đến đường may</t>
  </si>
  <si>
    <t>Hạ cổ trước từ đỉnh vai</t>
  </si>
  <si>
    <t>Hạ cổ sau từ đỉnh vai</t>
  </si>
  <si>
    <t>1 1/4</t>
  </si>
  <si>
    <t>Cao rib cổ</t>
  </si>
  <si>
    <t>7/8</t>
  </si>
  <si>
    <t>Rộng vai</t>
  </si>
  <si>
    <t>3/8</t>
  </si>
  <si>
    <t>Ngang thân trước (6" từ đỉnh vai)</t>
  </si>
  <si>
    <t>Ngang thân sau (6" từ đỉnh vai)</t>
  </si>
  <si>
    <t>Hạ nách từ đỉnh vai (nách đo thẳng)</t>
  </si>
  <si>
    <t>Xuôi vai -Đo khoảng cách từ đỉnh vai đến hạ vai</t>
  </si>
  <si>
    <t>Placement</t>
  </si>
  <si>
    <t>Shoulder Seam Forward (for R</t>
  </si>
  <si>
    <t>Chồm vai</t>
  </si>
  <si>
    <t>Chest Circumference  1" Belo</t>
  </si>
  <si>
    <t>Vòng ngực dưới nách 1"</t>
  </si>
  <si>
    <t>Vòng lai - đo thẳng</t>
  </si>
  <si>
    <t>Front Length (HSP to Hem) - A</t>
  </si>
  <si>
    <t>Dài thân trước (từ đỉnh vai đến lai) - trên hông dưới</t>
  </si>
  <si>
    <t>Dài tay từ giữa cổ sau - tay ngắn</t>
  </si>
  <si>
    <t>Bicep Circumference 1" from</t>
  </si>
  <si>
    <t>Vòng bắp tay dưới vòng nách 1"</t>
  </si>
  <si>
    <t>Sleeve Hem Circumference - S</t>
  </si>
  <si>
    <t>Vòng lai tay - tay ngắn</t>
  </si>
  <si>
    <t>H06-ST102W-DYE</t>
  </si>
  <si>
    <t>MER: LÀI/ TIÊN - 204</t>
  </si>
  <si>
    <t>BROWN SLATE</t>
  </si>
  <si>
    <t>MAY KÈM 6 MOCKUP - RIB 1 ĐẦU - KÍCH THƯỚC 50X25CM THÀNH PHẨM VÀ CHUYỂN KÈM ÁO THÀNH PHẨM ĐI NHUỘM ĐỂ TEST</t>
  </si>
  <si>
    <t>HSSS25S0505001T00K - ÁNH A - L0773/5</t>
  </si>
  <si>
    <t>HSSS25S0505002T00K - ÁNH A - L0773/5</t>
  </si>
  <si>
    <t>BR2247</t>
  </si>
  <si>
    <t>BAO BỌC NHÃN CHÍNH - SỬ DỤNG CHẤT LƯỢNG MỚI</t>
  </si>
  <si>
    <t>UA-0614</t>
  </si>
  <si>
    <t>H06-0522</t>
  </si>
  <si>
    <t>H06-0523</t>
  </si>
  <si>
    <t>H06-0524</t>
  </si>
  <si>
    <t>NỀN TRẮNG CHỮ ĐEN - GẮN TRƯỚC NHUỘM</t>
  </si>
  <si>
    <t>50293|50294|50295|50296</t>
  </si>
  <si>
    <t>2024 S1</t>
  </si>
  <si>
    <t>Tol UA suggest</t>
  </si>
  <si>
    <t>7 1/2</t>
  </si>
  <si>
    <t>17 1/2</t>
  </si>
  <si>
    <t>16 1/2</t>
  </si>
  <si>
    <t>37 1/2</t>
  </si>
  <si>
    <t>13 1/2</t>
  </si>
  <si>
    <t>Chữ tô đỏ UA đề xuất dung size mới cho sản xuất</t>
  </si>
  <si>
    <t>TÁC NGHIỆP MAY MẪU SMS: 
THAM KHẢO CÁCH MAY THEO ÁO MẪU H06-ST101M-DYE CHUYỂN CÙNG TÁC NGHIỆP MÃ H06-ST101M-DYE</t>
  </si>
  <si>
    <t>DUYỆT MÀU SẮC + CHẤT LƯỢNG + HANDFEEL SAU WASH THEO ÁO MẪU MÃ H06-ST101M-DYE CHUYỂN KÈM TÁC NGHIỆP</t>
  </si>
  <si>
    <t>DUYỆT MÀU SẮC + CHẤT LƯỢNG + HANDFEEL SAU WASH THEO ÁO MẪU MÃ H06-ST101M-DYE MÀU SLATE BLACK CHUYỂN CHO WASHING TEAM NGÀY 25/6/24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</si>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</sst>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\-mm\-dd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22"/>
      <color rgb="FF000000"/>
      <name val="Muli"/>
    </font>
    <font>
      <b/>
      <sz val="18"/>
      <name val="Muli"/>
    </font>
    <font>
      <b/>
      <sz val="18"/>
      <color rgb="FF000000"/>
      <name val="Muli"/>
    </font>
    <font>
      <b/>
      <sz val="22"/>
      <color rgb="FF000000"/>
      <name val="Muli"/>
    </font>
    <font>
      <sz val="24"/>
      <color rgb="FF000000"/>
      <name val="Muli"/>
    </font>
    <font>
      <sz val="24"/>
      <color rgb="FFFF0000"/>
      <name val="Muli"/>
    </font>
    <font>
      <b/>
      <sz val="24"/>
      <color rgb="FF000000"/>
      <name val="Muli"/>
    </font>
    <font>
      <b/>
      <sz val="24"/>
      <color rgb="FFFF0000"/>
      <name val="Muli"/>
    </font>
    <font>
      <b/>
      <sz val="22"/>
      <color rgb="FFFF0000"/>
      <name val="Muli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</patternFill>
    </fill>
    <fill>
      <patternFill patternType="solid">
        <fgColor theme="6" tint="0.39997558519241921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90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0" fillId="0" borderId="43" xfId="0" applyBorder="1"/>
    <xf numFmtId="1" fontId="51" fillId="0" borderId="42" xfId="120" applyNumberFormat="1" applyFont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42" fillId="12" borderId="41" xfId="2" applyFont="1" applyFill="1" applyBorder="1" applyAlignment="1">
      <alignment horizontal="center" vertical="center" wrapText="1"/>
    </xf>
    <xf numFmtId="0" fontId="97" fillId="0" borderId="0" xfId="0" applyFont="1" applyAlignment="1">
      <alignment horizontal="left" vertical="top" wrapText="1"/>
    </xf>
    <xf numFmtId="0" fontId="26" fillId="0" borderId="67" xfId="0" applyFont="1" applyBorder="1" applyAlignment="1">
      <alignment horizontal="left" vertical="top"/>
    </xf>
    <xf numFmtId="0" fontId="26" fillId="0" borderId="67" xfId="0" applyFont="1" applyBorder="1" applyAlignment="1">
      <alignment vertical="top" wrapText="1"/>
    </xf>
    <xf numFmtId="0" fontId="97" fillId="0" borderId="0" xfId="0" applyFont="1" applyAlignment="1">
      <alignment vertical="top" wrapText="1"/>
    </xf>
    <xf numFmtId="0" fontId="26" fillId="0" borderId="68" xfId="0" applyFont="1" applyBorder="1" applyAlignment="1">
      <alignment vertical="top"/>
    </xf>
    <xf numFmtId="0" fontId="26" fillId="0" borderId="68" xfId="0" applyFont="1" applyBorder="1" applyAlignment="1">
      <alignment horizontal="center" vertical="center"/>
    </xf>
    <xf numFmtId="0" fontId="97" fillId="0" borderId="68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 wrapText="1"/>
    </xf>
    <xf numFmtId="0" fontId="97" fillId="0" borderId="0" xfId="0" applyFont="1" applyAlignment="1">
      <alignment horizontal="left" vertical="top"/>
    </xf>
    <xf numFmtId="0" fontId="26" fillId="0" borderId="69" xfId="0" applyFont="1" applyBorder="1" applyAlignment="1">
      <alignment horizontal="left" vertical="top"/>
    </xf>
    <xf numFmtId="0" fontId="26" fillId="0" borderId="69" xfId="0" applyFont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97" fillId="0" borderId="70" xfId="0" applyFont="1" applyBorder="1" applyAlignment="1">
      <alignment horizontal="center" vertical="center"/>
    </xf>
    <xf numFmtId="0" fontId="26" fillId="0" borderId="59" xfId="0" applyFont="1" applyBorder="1" applyAlignment="1">
      <alignment horizontal="left" vertical="top"/>
    </xf>
    <xf numFmtId="0" fontId="26" fillId="0" borderId="59" xfId="0" applyFont="1" applyBorder="1" applyAlignment="1">
      <alignment vertical="top" wrapText="1"/>
    </xf>
    <xf numFmtId="0" fontId="26" fillId="0" borderId="71" xfId="0" applyFont="1" applyBorder="1" applyAlignment="1">
      <alignment vertical="top"/>
    </xf>
    <xf numFmtId="0" fontId="26" fillId="0" borderId="71" xfId="0" applyFont="1" applyBorder="1" applyAlignment="1">
      <alignment horizontal="center" vertical="center"/>
    </xf>
    <xf numFmtId="0" fontId="97" fillId="0" borderId="71" xfId="0" applyFont="1" applyBorder="1" applyAlignment="1">
      <alignment horizontal="center" vertical="center"/>
    </xf>
    <xf numFmtId="0" fontId="97" fillId="0" borderId="72" xfId="0" applyFont="1" applyBorder="1" applyAlignment="1">
      <alignment horizontal="center" vertical="center"/>
    </xf>
    <xf numFmtId="0" fontId="26" fillId="50" borderId="64" xfId="0" applyFont="1" applyFill="1" applyBorder="1" applyAlignment="1">
      <alignment vertical="top" wrapText="1"/>
    </xf>
    <xf numFmtId="0" fontId="26" fillId="50" borderId="64" xfId="0" applyFont="1" applyFill="1" applyBorder="1" applyAlignment="1">
      <alignment horizontal="center" vertical="center" wrapText="1"/>
    </xf>
    <xf numFmtId="0" fontId="98" fillId="0" borderId="73" xfId="0" applyFont="1" applyBorder="1" applyAlignment="1">
      <alignment horizontal="left" vertical="center" wrapText="1"/>
    </xf>
    <xf numFmtId="0" fontId="98" fillId="0" borderId="64" xfId="0" applyFont="1" applyBorder="1" applyAlignment="1">
      <alignment vertical="center" wrapText="1"/>
    </xf>
    <xf numFmtId="0" fontId="98" fillId="0" borderId="66" xfId="0" applyFont="1" applyBorder="1" applyAlignment="1">
      <alignment vertical="center" wrapText="1"/>
    </xf>
    <xf numFmtId="0" fontId="98" fillId="0" borderId="66" xfId="0" applyFont="1" applyBorder="1" applyAlignment="1">
      <alignment horizontal="left" vertical="center" wrapText="1"/>
    </xf>
    <xf numFmtId="0" fontId="98" fillId="51" borderId="73" xfId="0" applyFont="1" applyFill="1" applyBorder="1" applyAlignment="1">
      <alignment horizontal="center" vertical="center" wrapText="1"/>
    </xf>
    <xf numFmtId="0" fontId="99" fillId="0" borderId="0" xfId="0" applyFont="1" applyAlignment="1">
      <alignment horizontal="left" vertical="center" wrapText="1"/>
    </xf>
    <xf numFmtId="0" fontId="26" fillId="0" borderId="73" xfId="0" applyFont="1" applyBorder="1" applyAlignment="1">
      <alignment horizontal="left" vertical="top" wrapText="1"/>
    </xf>
    <xf numFmtId="0" fontId="26" fillId="0" borderId="64" xfId="0" applyFont="1" applyBorder="1" applyAlignment="1">
      <alignment vertical="top"/>
    </xf>
    <xf numFmtId="0" fontId="26" fillId="0" borderId="66" xfId="0" applyFont="1" applyBorder="1" applyAlignment="1">
      <alignment vertical="top" wrapText="1"/>
    </xf>
    <xf numFmtId="0" fontId="26" fillId="0" borderId="73" xfId="0" applyFont="1" applyBorder="1" applyAlignment="1">
      <alignment horizontal="center" vertical="center" wrapText="1"/>
    </xf>
    <xf numFmtId="12" fontId="26" fillId="0" borderId="73" xfId="0" applyNumberFormat="1" applyFont="1" applyBorder="1" applyAlignment="1">
      <alignment horizontal="center" vertical="center" wrapText="1"/>
    </xf>
    <xf numFmtId="12" fontId="97" fillId="0" borderId="73" xfId="0" applyNumberFormat="1" applyFont="1" applyBorder="1" applyAlignment="1">
      <alignment horizontal="center" vertical="center" wrapText="1"/>
    </xf>
    <xf numFmtId="1" fontId="97" fillId="0" borderId="73" xfId="0" applyNumberFormat="1" applyFont="1" applyBorder="1" applyAlignment="1">
      <alignment horizontal="center" vertical="center" wrapText="1" shrinkToFit="1"/>
    </xf>
    <xf numFmtId="0" fontId="37" fillId="0" borderId="68" xfId="0" applyFont="1" applyBorder="1" applyAlignment="1">
      <alignment vertical="top"/>
    </xf>
    <xf numFmtId="0" fontId="37" fillId="0" borderId="68" xfId="0" applyFont="1" applyBorder="1" applyAlignment="1">
      <alignment vertical="top" wrapText="1"/>
    </xf>
    <xf numFmtId="0" fontId="37" fillId="0" borderId="68" xfId="0" applyFont="1" applyBorder="1" applyAlignment="1">
      <alignment horizontal="center" vertical="center" wrapText="1"/>
    </xf>
    <xf numFmtId="0" fontId="101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/>
    </xf>
    <xf numFmtId="177" fontId="101" fillId="0" borderId="0" xfId="0" applyNumberFormat="1" applyFont="1" applyAlignment="1">
      <alignment vertical="top" wrapText="1" shrinkToFit="1"/>
    </xf>
    <xf numFmtId="177" fontId="101" fillId="0" borderId="0" xfId="0" applyNumberFormat="1" applyFont="1" applyAlignment="1">
      <alignment horizontal="left" vertical="top" wrapText="1" shrinkToFi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vertical="top"/>
    </xf>
    <xf numFmtId="0" fontId="101" fillId="0" borderId="0" xfId="0" applyFont="1" applyAlignment="1">
      <alignment vertical="top" wrapText="1"/>
    </xf>
    <xf numFmtId="0" fontId="37" fillId="0" borderId="0" xfId="0" applyFont="1" applyAlignment="1">
      <alignment vertical="top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 wrapText="1"/>
    </xf>
    <xf numFmtId="0" fontId="102" fillId="0" borderId="0" xfId="0" applyFont="1" applyAlignment="1">
      <alignment vertical="top"/>
    </xf>
    <xf numFmtId="0" fontId="38" fillId="0" borderId="0" xfId="0" applyFont="1" applyAlignment="1">
      <alignment horizontal="center" vertical="center" wrapText="1"/>
    </xf>
    <xf numFmtId="1" fontId="103" fillId="0" borderId="0" xfId="0" applyNumberFormat="1" applyFont="1" applyAlignment="1">
      <alignment vertical="top" wrapText="1" shrinkToFit="1"/>
    </xf>
    <xf numFmtId="1" fontId="104" fillId="0" borderId="0" xfId="0" applyNumberFormat="1" applyFont="1" applyAlignment="1">
      <alignment horizontal="right" vertical="top" wrapText="1" shrinkToFit="1"/>
    </xf>
    <xf numFmtId="0" fontId="102" fillId="0" borderId="0" xfId="0" applyFont="1" applyAlignment="1">
      <alignment horizontal="left" vertical="top"/>
    </xf>
    <xf numFmtId="0" fontId="102" fillId="0" borderId="0" xfId="0" applyFont="1" applyAlignment="1">
      <alignment horizontal="left" vertical="top" wrapText="1"/>
    </xf>
    <xf numFmtId="0" fontId="102" fillId="0" borderId="0" xfId="0" applyFont="1" applyAlignment="1">
      <alignment horizontal="center" vertical="center" wrapText="1"/>
    </xf>
    <xf numFmtId="0" fontId="38" fillId="0" borderId="0" xfId="0" applyFont="1" applyAlignment="1">
      <alignment vertical="top"/>
    </xf>
    <xf numFmtId="0" fontId="102" fillId="0" borderId="0" xfId="0" applyFont="1" applyAlignment="1">
      <alignment vertical="top" wrapText="1"/>
    </xf>
    <xf numFmtId="0" fontId="97" fillId="0" borderId="0" xfId="0" applyFont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1" fontId="39" fillId="0" borderId="41" xfId="2" applyNumberFormat="1" applyFont="1" applyBorder="1" applyAlignment="1">
      <alignment horizontal="center" vertical="center" wrapText="1"/>
    </xf>
    <xf numFmtId="0" fontId="98" fillId="51" borderId="73" xfId="0" applyFont="1" applyFill="1" applyBorder="1" applyAlignment="1">
      <alignment horizontal="center" vertical="center"/>
    </xf>
    <xf numFmtId="0" fontId="99" fillId="51" borderId="73" xfId="0" applyFont="1" applyFill="1" applyBorder="1" applyAlignment="1">
      <alignment horizontal="center" vertical="center" wrapText="1"/>
    </xf>
    <xf numFmtId="12" fontId="27" fillId="51" borderId="73" xfId="0" applyNumberFormat="1" applyFont="1" applyFill="1" applyBorder="1" applyAlignment="1">
      <alignment horizontal="center" vertical="center" wrapText="1"/>
    </xf>
    <xf numFmtId="12" fontId="105" fillId="51" borderId="73" xfId="0" applyNumberFormat="1" applyFont="1" applyFill="1" applyBorder="1" applyAlignment="1">
      <alignment horizontal="center" vertical="center" wrapText="1"/>
    </xf>
    <xf numFmtId="12" fontId="100" fillId="51" borderId="73" xfId="0" applyNumberFormat="1" applyFont="1" applyFill="1" applyBorder="1" applyAlignment="1">
      <alignment horizontal="center" vertical="center" wrapText="1" shrinkToFit="1"/>
    </xf>
    <xf numFmtId="12" fontId="105" fillId="51" borderId="74" xfId="0" applyNumberFormat="1" applyFont="1" applyFill="1" applyBorder="1" applyAlignment="1">
      <alignment horizontal="center" vertical="center" wrapText="1"/>
    </xf>
    <xf numFmtId="12" fontId="26" fillId="0" borderId="74" xfId="0" applyNumberFormat="1" applyFont="1" applyBorder="1" applyAlignment="1">
      <alignment horizontal="center" vertical="center" wrapText="1"/>
    </xf>
    <xf numFmtId="12" fontId="27" fillId="51" borderId="74" xfId="0" applyNumberFormat="1" applyFont="1" applyFill="1" applyBorder="1" applyAlignment="1">
      <alignment horizontal="center" vertical="center" wrapText="1"/>
    </xf>
    <xf numFmtId="12" fontId="97" fillId="0" borderId="74" xfId="0" applyNumberFormat="1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40" fillId="2" borderId="43" xfId="0" quotePrefix="1" applyFont="1" applyFill="1" applyBorder="1" applyAlignment="1">
      <alignment horizontal="center" vertical="center" wrapText="1"/>
    </xf>
    <xf numFmtId="0" fontId="40" fillId="2" borderId="40" xfId="0" quotePrefix="1" applyFont="1" applyFill="1" applyBorder="1" applyAlignment="1">
      <alignment horizontal="center" vertical="center" wrapText="1"/>
    </xf>
    <xf numFmtId="0" fontId="40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90" fillId="2" borderId="43" xfId="0" applyFont="1" applyFill="1" applyBorder="1" applyAlignment="1">
      <alignment horizontal="center" vertical="center" wrapText="1"/>
    </xf>
    <xf numFmtId="0" fontId="90" fillId="2" borderId="40" xfId="0" applyFont="1" applyFill="1" applyBorder="1" applyAlignment="1">
      <alignment horizontal="center" vertical="center" wrapText="1"/>
    </xf>
    <xf numFmtId="0" fontId="90" fillId="2" borderId="41" xfId="0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2" fontId="90" fillId="49" borderId="43" xfId="0" quotePrefix="1" applyNumberFormat="1" applyFont="1" applyFill="1" applyBorder="1" applyAlignment="1">
      <alignment horizontal="center" vertical="center" wrapText="1"/>
    </xf>
    <xf numFmtId="12" fontId="90" fillId="49" borderId="40" xfId="0" quotePrefix="1" applyNumberFormat="1" applyFont="1" applyFill="1" applyBorder="1" applyAlignment="1">
      <alignment horizontal="center" vertical="center" wrapText="1"/>
    </xf>
    <xf numFmtId="12" fontId="90" fillId="49" borderId="41" xfId="0" quotePrefix="1" applyNumberFormat="1" applyFont="1" applyFill="1" applyBorder="1" applyAlignment="1">
      <alignment horizontal="center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1" xfId="2" applyFont="1" applyBorder="1" applyAlignment="1">
      <alignment horizontal="center" vertical="center" wrapText="1"/>
    </xf>
    <xf numFmtId="0" fontId="40" fillId="0" borderId="40" xfId="2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1" fontId="39" fillId="5" borderId="30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42" fillId="0" borderId="40" xfId="2" quotePrefix="1" applyFont="1" applyBorder="1" applyAlignment="1">
      <alignment horizontal="center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29" xfId="2" quotePrefix="1" applyFont="1" applyBorder="1" applyAlignment="1">
      <alignment horizontal="center" vertical="center" wrapText="1"/>
    </xf>
    <xf numFmtId="1" fontId="39" fillId="0" borderId="43" xfId="2" applyNumberFormat="1" applyFont="1" applyBorder="1" applyAlignment="1">
      <alignment horizontal="center" vertical="center" wrapText="1"/>
    </xf>
    <xf numFmtId="1" fontId="39" fillId="0" borderId="41" xfId="2" applyNumberFormat="1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center" vertical="top" wrapText="1"/>
    </xf>
    <xf numFmtId="0" fontId="37" fillId="0" borderId="66" xfId="0" applyFont="1" applyBorder="1" applyAlignment="1">
      <alignment horizontal="center" vertical="top" wrapText="1"/>
    </xf>
    <xf numFmtId="0" fontId="104" fillId="51" borderId="42" xfId="0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13" Type="http://schemas.openxmlformats.org/officeDocument/2006/relationships/image" Target="../media/image33.png"/><Relationship Id="rId3" Type="http://schemas.openxmlformats.org/officeDocument/2006/relationships/image" Target="../media/image24.png"/><Relationship Id="rId7" Type="http://schemas.openxmlformats.org/officeDocument/2006/relationships/image" Target="../media/image1.jpeg"/><Relationship Id="rId12" Type="http://schemas.openxmlformats.org/officeDocument/2006/relationships/image" Target="../media/image32.png"/><Relationship Id="rId2" Type="http://schemas.openxmlformats.org/officeDocument/2006/relationships/image" Target="../media/image23.png"/><Relationship Id="rId16" Type="http://schemas.openxmlformats.org/officeDocument/2006/relationships/image" Target="../media/image36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1.png"/><Relationship Id="rId5" Type="http://schemas.openxmlformats.org/officeDocument/2006/relationships/image" Target="../media/image26.png"/><Relationship Id="rId15" Type="http://schemas.openxmlformats.org/officeDocument/2006/relationships/image" Target="../media/image35.png"/><Relationship Id="rId10" Type="http://schemas.openxmlformats.org/officeDocument/2006/relationships/image" Target="../media/image30.png"/><Relationship Id="rId4" Type="http://schemas.openxmlformats.org/officeDocument/2006/relationships/image" Target="../media/image25.png"/><Relationship Id="rId9" Type="http://schemas.openxmlformats.org/officeDocument/2006/relationships/image" Target="../media/image29.png"/><Relationship Id="rId14" Type="http://schemas.openxmlformats.org/officeDocument/2006/relationships/image" Target="../media/image3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889000</xdr:colOff>
      <xdr:row>60</xdr:row>
      <xdr:rowOff>206375</xdr:rowOff>
    </xdr:from>
    <xdr:to>
      <xdr:col>15</xdr:col>
      <xdr:colOff>243929</xdr:colOff>
      <xdr:row>83</xdr:row>
      <xdr:rowOff>365125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E2E835-90AE-4592-B831-C7B81EDF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5625" y="55562500"/>
          <a:ext cx="3752304" cy="296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285751</xdr:colOff>
      <xdr:row>4</xdr:row>
      <xdr:rowOff>190500</xdr:rowOff>
    </xdr:from>
    <xdr:to>
      <xdr:col>16</xdr:col>
      <xdr:colOff>1666876</xdr:colOff>
      <xdr:row>7</xdr:row>
      <xdr:rowOff>668537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C3271A-8958-C1CE-A0D0-AE38C19E5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1" y="2286000"/>
          <a:ext cx="3778250" cy="274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4619624</xdr:colOff>
      <xdr:row>23</xdr:row>
      <xdr:rowOff>95250</xdr:rowOff>
    </xdr:from>
    <xdr:to>
      <xdr:col>2</xdr:col>
      <xdr:colOff>2476503</xdr:colOff>
      <xdr:row>23</xdr:row>
      <xdr:rowOff>2296935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972346" y="31541153"/>
          <a:ext cx="2201685" cy="4492629"/>
        </a:xfrm>
        <a:prstGeom prst="rect">
          <a:avLst/>
        </a:prstGeom>
      </xdr:spPr>
    </xdr:pic>
    <xdr:clientData/>
  </xdr:twoCellAnchor>
  <xdr:twoCellAnchor>
    <xdr:from>
      <xdr:col>1</xdr:col>
      <xdr:colOff>3952875</xdr:colOff>
      <xdr:row>21</xdr:row>
      <xdr:rowOff>92262</xdr:rowOff>
    </xdr:from>
    <xdr:to>
      <xdr:col>2</xdr:col>
      <xdr:colOff>2540000</xdr:colOff>
      <xdr:row>21</xdr:row>
      <xdr:rowOff>5175250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1160125" y="25873262"/>
          <a:ext cx="5222875" cy="5082988"/>
          <a:chOff x="7207250" y="25336500"/>
          <a:chExt cx="6619159" cy="6274484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356630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2127250</xdr:colOff>
      <xdr:row>25</xdr:row>
      <xdr:rowOff>206374</xdr:rowOff>
    </xdr:from>
    <xdr:to>
      <xdr:col>1</xdr:col>
      <xdr:colOff>6170542</xdr:colOff>
      <xdr:row>25</xdr:row>
      <xdr:rowOff>3428999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275" t="13605" r="13995" b="8167"/>
        <a:stretch/>
      </xdr:blipFill>
      <xdr:spPr>
        <a:xfrm>
          <a:off x="9334500" y="44275374"/>
          <a:ext cx="4043292" cy="3222625"/>
        </a:xfrm>
        <a:prstGeom prst="rect">
          <a:avLst/>
        </a:prstGeom>
      </xdr:spPr>
    </xdr:pic>
    <xdr:clientData/>
  </xdr:twoCellAnchor>
  <xdr:twoCellAnchor editAs="oneCell">
    <xdr:from>
      <xdr:col>2</xdr:col>
      <xdr:colOff>855336</xdr:colOff>
      <xdr:row>0</xdr:row>
      <xdr:rowOff>0</xdr:rowOff>
    </xdr:from>
    <xdr:to>
      <xdr:col>2</xdr:col>
      <xdr:colOff>3704678</xdr:colOff>
      <xdr:row>3</xdr:row>
      <xdr:rowOff>444499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D9A9531-68E1-4566-ADF4-9A4F434F9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2711" y="0"/>
          <a:ext cx="2849342" cy="225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142875</xdr:colOff>
      <xdr:row>25</xdr:row>
      <xdr:rowOff>428626</xdr:rowOff>
    </xdr:from>
    <xdr:to>
      <xdr:col>2</xdr:col>
      <xdr:colOff>3746501</xdr:colOff>
      <xdr:row>25</xdr:row>
      <xdr:rowOff>3664124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AFA1BF33-376D-DCE8-AD60-26EA8F7779F9}"/>
            </a:ext>
          </a:extLst>
        </xdr:cNvPr>
        <xdr:cNvGrpSpPr/>
      </xdr:nvGrpSpPr>
      <xdr:grpSpPr>
        <a:xfrm>
          <a:off x="13985875" y="37306251"/>
          <a:ext cx="3603626" cy="3235498"/>
          <a:chOff x="14287500" y="41224374"/>
          <a:chExt cx="3778250" cy="2447751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ADC62543-C12C-4EF2-8409-2F15CAEF229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52221" b="22776"/>
          <a:stretch/>
        </xdr:blipFill>
        <xdr:spPr>
          <a:xfrm>
            <a:off x="14287500" y="41224374"/>
            <a:ext cx="2365376" cy="2447751"/>
          </a:xfrm>
          <a:prstGeom prst="rect">
            <a:avLst/>
          </a:prstGeom>
        </xdr:spPr>
      </xdr:pic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87C91C87-3D2B-424E-8449-0FCF898B3A70}"/>
              </a:ext>
            </a:extLst>
          </xdr:cNvPr>
          <xdr:cNvSpPr txBox="1"/>
        </xdr:nvSpPr>
        <xdr:spPr>
          <a:xfrm>
            <a:off x="16763999" y="41910000"/>
            <a:ext cx="1301751" cy="1251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2400" b="0" cap="none" spc="0">
                <a:ln w="0">
                  <a:noFill/>
                </a:ln>
                <a:solidFill>
                  <a:srgbClr val="00B0F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Muli" panose="00000500000000000000" pitchFamily="2" charset="0"/>
              </a:rPr>
              <a:t>4CM FROM EDGE</a:t>
            </a:r>
          </a:p>
        </xdr:txBody>
      </xdr:sp>
    </xdr:grpSp>
    <xdr:clientData/>
  </xdr:twoCellAnchor>
  <xdr:twoCellAnchor editAs="oneCell">
    <xdr:from>
      <xdr:col>1</xdr:col>
      <xdr:colOff>5984875</xdr:colOff>
      <xdr:row>19</xdr:row>
      <xdr:rowOff>111125</xdr:rowOff>
    </xdr:from>
    <xdr:to>
      <xdr:col>2</xdr:col>
      <xdr:colOff>2172669</xdr:colOff>
      <xdr:row>19</xdr:row>
      <xdr:rowOff>4016375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9A5991E-8BCE-47D2-BD0D-495B1791A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-579" t="-426" r="579" b="49720"/>
        <a:stretch/>
      </xdr:blipFill>
      <xdr:spPr>
        <a:xfrm>
          <a:off x="13192125" y="19780250"/>
          <a:ext cx="2823544" cy="39052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1905000</xdr:colOff>
      <xdr:row>28</xdr:row>
      <xdr:rowOff>301625</xdr:rowOff>
    </xdr:from>
    <xdr:to>
      <xdr:col>1</xdr:col>
      <xdr:colOff>3572845</xdr:colOff>
      <xdr:row>28</xdr:row>
      <xdr:rowOff>4156576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50A6AE-9B6D-425D-B000-C73E7104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12250" y="397097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28</xdr:row>
      <xdr:rowOff>190500</xdr:rowOff>
    </xdr:from>
    <xdr:to>
      <xdr:col>2</xdr:col>
      <xdr:colOff>3852744</xdr:colOff>
      <xdr:row>28</xdr:row>
      <xdr:rowOff>4041122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CF4F6C0-888D-4AD9-95B8-29F8D4E93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760700" y="3959860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2700322</xdr:colOff>
      <xdr:row>28</xdr:row>
      <xdr:rowOff>2167871</xdr:rowOff>
    </xdr:from>
    <xdr:to>
      <xdr:col>2</xdr:col>
      <xdr:colOff>3446447</xdr:colOff>
      <xdr:row>28</xdr:row>
      <xdr:rowOff>3033832</xdr:rowOff>
    </xdr:to>
    <xdr:pic>
      <xdr:nvPicPr>
        <xdr:cNvPr id="8" name="Picture 7" descr="Garment size and color code labels for retail clothing, fabric safe stickers">
          <a:extLst>
            <a:ext uri="{FF2B5EF4-FFF2-40B4-BE49-F238E27FC236}">
              <a16:creationId xmlns:a16="http://schemas.microsoft.com/office/drawing/2014/main" id="{019719CB-2E46-4842-A943-78766E8513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6175022" y="415759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42</xdr:row>
      <xdr:rowOff>47625</xdr:rowOff>
    </xdr:from>
    <xdr:to>
      <xdr:col>2</xdr:col>
      <xdr:colOff>441325</xdr:colOff>
      <xdr:row>42</xdr:row>
      <xdr:rowOff>1650999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249EC61-671D-45E1-B558-7EDE1956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668250" y="60715525"/>
          <a:ext cx="1616075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36</xdr:row>
      <xdr:rowOff>158750</xdr:rowOff>
    </xdr:from>
    <xdr:ext cx="2936874" cy="166937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B6EBB2E-8748-4B7F-9E6B-0A3EF52F2E19}"/>
            </a:ext>
          </a:extLst>
        </xdr:cNvPr>
        <xdr:cNvSpPr txBox="1"/>
      </xdr:nvSpPr>
      <xdr:spPr>
        <a:xfrm>
          <a:off x="11318875" y="552259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5921375</xdr:colOff>
      <xdr:row>30</xdr:row>
      <xdr:rowOff>254000</xdr:rowOff>
    </xdr:from>
    <xdr:to>
      <xdr:col>2</xdr:col>
      <xdr:colOff>123826</xdr:colOff>
      <xdr:row>30</xdr:row>
      <xdr:rowOff>2148199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582A5FE-3CB7-41AB-A879-505FE0CCF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128625" y="47831375"/>
          <a:ext cx="838201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32</xdr:row>
      <xdr:rowOff>222250</xdr:rowOff>
    </xdr:from>
    <xdr:to>
      <xdr:col>2</xdr:col>
      <xdr:colOff>1237792</xdr:colOff>
      <xdr:row>32</xdr:row>
      <xdr:rowOff>2254249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10BF474-76E6-41A9-9F75-689D2D351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938000" y="47986950"/>
          <a:ext cx="3142792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34</xdr:row>
      <xdr:rowOff>95250</xdr:rowOff>
    </xdr:from>
    <xdr:to>
      <xdr:col>2</xdr:col>
      <xdr:colOff>711200</xdr:colOff>
      <xdr:row>34</xdr:row>
      <xdr:rowOff>2595923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C262CC9-B962-4F5B-9C3E-FA8C49624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2160250" y="51333400"/>
          <a:ext cx="2393950" cy="2500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5"/>
  <sheetViews>
    <sheetView tabSelected="1" view="pageBreakPreview" topLeftCell="A25" zoomScale="40" zoomScaleNormal="10" zoomScaleSheetLayoutView="40" zoomScalePageLayoutView="25" workbookViewId="0">
      <selection activeCell="D23" sqref="D23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92" t="s">
        <v>73</v>
      </c>
      <c r="O1" s="392" t="s">
        <v>73</v>
      </c>
      <c r="P1" s="393" t="s">
        <v>74</v>
      </c>
      <c r="Q1" s="393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92" t="s">
        <v>75</v>
      </c>
      <c r="O2" s="392" t="s">
        <v>75</v>
      </c>
      <c r="P2" s="394" t="s">
        <v>76</v>
      </c>
      <c r="Q2" s="394"/>
    </row>
    <row r="3" spans="1:17" s="1" customFormat="1" ht="40" customHeight="1">
      <c r="A3" s="53"/>
      <c r="B3" s="53"/>
      <c r="C3" s="53"/>
      <c r="D3" s="53"/>
      <c r="E3" s="248"/>
      <c r="F3" s="53"/>
      <c r="G3" s="53"/>
      <c r="H3" s="53"/>
      <c r="I3" s="53"/>
      <c r="J3" s="53"/>
      <c r="K3" s="53"/>
      <c r="L3" s="55"/>
      <c r="M3" s="55"/>
      <c r="N3" s="392" t="s">
        <v>77</v>
      </c>
      <c r="O3" s="392" t="s">
        <v>77</v>
      </c>
      <c r="P3" s="395" t="s">
        <v>79</v>
      </c>
      <c r="Q3" s="393"/>
    </row>
    <row r="4" spans="1:17" s="2" customFormat="1" ht="44.5" customHeight="1" thickBot="1">
      <c r="B4" s="3" t="s">
        <v>324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97" t="s">
        <v>345</v>
      </c>
      <c r="H5" s="398"/>
      <c r="I5" s="398"/>
      <c r="J5" s="398"/>
      <c r="K5" s="398"/>
      <c r="L5" s="398"/>
      <c r="M5" s="399"/>
    </row>
    <row r="6" spans="1:17" s="7" customFormat="1" ht="61.5" customHeight="1">
      <c r="B6" s="8" t="s">
        <v>43</v>
      </c>
      <c r="C6" s="8"/>
      <c r="D6" s="9" t="s">
        <v>207</v>
      </c>
      <c r="E6" s="11"/>
      <c r="F6" s="8"/>
      <c r="G6" s="400"/>
      <c r="H6" s="401"/>
      <c r="I6" s="401"/>
      <c r="J6" s="401"/>
      <c r="K6" s="401"/>
      <c r="L6" s="401"/>
      <c r="M6" s="402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323</v>
      </c>
      <c r="E7" s="9"/>
      <c r="F7" s="8"/>
      <c r="G7" s="400"/>
      <c r="H7" s="401"/>
      <c r="I7" s="401"/>
      <c r="J7" s="401"/>
      <c r="K7" s="401"/>
      <c r="L7" s="401"/>
      <c r="M7" s="402"/>
      <c r="N7" s="10"/>
      <c r="O7" s="10"/>
      <c r="P7"/>
      <c r="Q7" s="10"/>
    </row>
    <row r="8" spans="1:17" s="7" customFormat="1" ht="77" customHeight="1" thickBot="1">
      <c r="B8" s="8" t="s">
        <v>45</v>
      </c>
      <c r="C8" s="8"/>
      <c r="D8" s="396" t="s">
        <v>283</v>
      </c>
      <c r="E8" s="396"/>
      <c r="F8" s="396"/>
      <c r="G8" s="403"/>
      <c r="H8" s="404"/>
      <c r="I8" s="404"/>
      <c r="J8" s="404"/>
      <c r="K8" s="404"/>
      <c r="L8" s="404"/>
      <c r="M8" s="405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209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267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408"/>
      <c r="E11" s="409"/>
      <c r="F11" s="409"/>
      <c r="G11" s="22"/>
      <c r="H11" s="23"/>
      <c r="I11" s="20"/>
      <c r="J11" s="204" t="s">
        <v>4</v>
      </c>
      <c r="K11" s="20"/>
      <c r="L11" s="205"/>
      <c r="M11" s="406" t="s">
        <v>200</v>
      </c>
      <c r="N11" s="406"/>
      <c r="O11" s="406"/>
      <c r="P11" s="406"/>
      <c r="Q11" s="406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410"/>
      <c r="C13" s="410"/>
      <c r="D13" s="410"/>
      <c r="E13" s="410"/>
      <c r="F13" s="410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201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9"/>
      <c r="Q17" s="260" t="s">
        <v>11</v>
      </c>
    </row>
    <row r="18" spans="1:17" s="219" customFormat="1" ht="114" customHeight="1">
      <c r="B18" s="220" t="s">
        <v>12</v>
      </c>
      <c r="C18" s="249"/>
      <c r="D18" s="255" t="s">
        <v>268</v>
      </c>
      <c r="E18" s="221"/>
      <c r="F18" s="222"/>
      <c r="G18" s="222">
        <v>8</v>
      </c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9</v>
      </c>
    </row>
    <row r="19" spans="1:17" s="219" customFormat="1" ht="114" customHeight="1">
      <c r="B19" s="220" t="s">
        <v>63</v>
      </c>
      <c r="C19" s="249"/>
      <c r="D19" s="256" t="str">
        <f>+D18</f>
        <v>BLACK BEAUTY</v>
      </c>
      <c r="E19" s="221"/>
      <c r="F19" s="222"/>
      <c r="G19" s="222">
        <v>3</v>
      </c>
      <c r="H19" s="222">
        <v>2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5</v>
      </c>
    </row>
    <row r="20" spans="1:17" s="229" customFormat="1" ht="114" customHeight="1">
      <c r="B20" s="225" t="s">
        <v>13</v>
      </c>
      <c r="C20" s="250"/>
      <c r="D20" s="257" t="str">
        <f>+D19</f>
        <v>BLACK BEAUTY</v>
      </c>
      <c r="E20" s="226"/>
      <c r="F20" s="227"/>
      <c r="G20" s="227">
        <f>SUM(G18:G19)</f>
        <v>11</v>
      </c>
      <c r="H20" s="227">
        <f>SUM(H18:H19)</f>
        <v>3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14</v>
      </c>
    </row>
    <row r="21" spans="1:17" s="2" customFormat="1" ht="136" customHeight="1">
      <c r="A21" s="411" t="s">
        <v>326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3"/>
    </row>
    <row r="22" spans="1:17" s="219" customFormat="1" ht="67.5" customHeight="1">
      <c r="B22" s="216"/>
      <c r="C22" s="217" t="s">
        <v>72</v>
      </c>
      <c r="D22" s="217" t="s">
        <v>9</v>
      </c>
      <c r="E22" s="218" t="s">
        <v>56</v>
      </c>
      <c r="F22" s="218" t="s">
        <v>182</v>
      </c>
      <c r="G22" s="218" t="s">
        <v>60</v>
      </c>
      <c r="H22" s="218" t="s">
        <v>10</v>
      </c>
      <c r="I22" s="218" t="s">
        <v>57</v>
      </c>
      <c r="J22" s="218" t="s">
        <v>58</v>
      </c>
      <c r="K22" s="218" t="s">
        <v>59</v>
      </c>
      <c r="L22" s="218"/>
      <c r="M22" s="218"/>
      <c r="N22" s="218"/>
      <c r="O22" s="218"/>
      <c r="P22" s="259"/>
      <c r="Q22" s="260" t="s">
        <v>11</v>
      </c>
    </row>
    <row r="23" spans="1:17" s="219" customFormat="1" ht="88" customHeight="1">
      <c r="B23" s="220" t="s">
        <v>12</v>
      </c>
      <c r="C23" s="249"/>
      <c r="D23" s="255" t="s">
        <v>325</v>
      </c>
      <c r="E23" s="221"/>
      <c r="F23" s="222"/>
      <c r="G23" s="222">
        <v>27</v>
      </c>
      <c r="H23" s="222">
        <v>1</v>
      </c>
      <c r="I23" s="222"/>
      <c r="J23" s="222"/>
      <c r="K23" s="222"/>
      <c r="L23" s="222"/>
      <c r="M23" s="222"/>
      <c r="N23" s="222"/>
      <c r="O23" s="222"/>
      <c r="P23" s="222"/>
      <c r="Q23" s="223">
        <f>SUM(E23:P23)</f>
        <v>28</v>
      </c>
    </row>
    <row r="24" spans="1:17" s="219" customFormat="1" ht="88" customHeight="1">
      <c r="B24" s="220" t="s">
        <v>63</v>
      </c>
      <c r="C24" s="249"/>
      <c r="D24" s="256" t="str">
        <f>+D23</f>
        <v>BROWN SLATE</v>
      </c>
      <c r="E24" s="221"/>
      <c r="F24" s="222"/>
      <c r="G24" s="222">
        <v>3</v>
      </c>
      <c r="H24" s="222">
        <v>2</v>
      </c>
      <c r="I24" s="222"/>
      <c r="J24" s="222"/>
      <c r="K24" s="222"/>
      <c r="L24" s="224"/>
      <c r="M24" s="224"/>
      <c r="N24" s="224"/>
      <c r="O24" s="224"/>
      <c r="P24" s="224"/>
      <c r="Q24" s="223">
        <f>SUM(E24:P24)</f>
        <v>5</v>
      </c>
    </row>
    <row r="25" spans="1:17" s="229" customFormat="1" ht="88" customHeight="1">
      <c r="B25" s="225" t="s">
        <v>13</v>
      </c>
      <c r="C25" s="250"/>
      <c r="D25" s="257" t="str">
        <f>+D24</f>
        <v>BROWN SLATE</v>
      </c>
      <c r="E25" s="226"/>
      <c r="F25" s="227"/>
      <c r="G25" s="227">
        <f>SUM(G23:G24)</f>
        <v>30</v>
      </c>
      <c r="H25" s="227">
        <f>SUM(H23:H24)</f>
        <v>3</v>
      </c>
      <c r="I25" s="227"/>
      <c r="J25" s="227"/>
      <c r="K25" s="227"/>
      <c r="L25" s="228"/>
      <c r="M25" s="227"/>
      <c r="N25" s="227"/>
      <c r="O25" s="227"/>
      <c r="P25" s="227"/>
      <c r="Q25" s="227">
        <f>SUM(Q23:Q24)</f>
        <v>33</v>
      </c>
    </row>
    <row r="26" spans="1:17" s="2" customFormat="1" ht="136" customHeight="1">
      <c r="A26" s="411" t="s">
        <v>326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3"/>
    </row>
    <row r="27" spans="1:17" s="229" customFormat="1" ht="92.5" customHeight="1">
      <c r="B27" s="230" t="s">
        <v>121</v>
      </c>
      <c r="C27" s="231"/>
      <c r="D27" s="230"/>
      <c r="E27" s="232"/>
      <c r="F27" s="233">
        <f>F25+F20</f>
        <v>0</v>
      </c>
      <c r="G27" s="233">
        <f t="shared" ref="G27:Q27" si="0">G25+G20</f>
        <v>41</v>
      </c>
      <c r="H27" s="233">
        <f t="shared" si="0"/>
        <v>6</v>
      </c>
      <c r="I27" s="233">
        <f t="shared" si="0"/>
        <v>0</v>
      </c>
      <c r="J27" s="233">
        <f t="shared" si="0"/>
        <v>0</v>
      </c>
      <c r="K27" s="233"/>
      <c r="L27" s="233"/>
      <c r="M27" s="233"/>
      <c r="N27" s="233"/>
      <c r="O27" s="233"/>
      <c r="P27" s="233"/>
      <c r="Q27" s="233">
        <f t="shared" si="0"/>
        <v>47</v>
      </c>
    </row>
    <row r="28" spans="1:17" s="105" customFormat="1" ht="20.25" customHeight="1">
      <c r="B28" s="106"/>
      <c r="C28" s="107"/>
      <c r="D28" s="407" t="s">
        <v>185</v>
      </c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</row>
    <row r="29" spans="1:17" s="1" customFormat="1" ht="55" customHeight="1">
      <c r="B29" s="264" t="s">
        <v>14</v>
      </c>
      <c r="C29" s="32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</row>
    <row r="30" spans="1:17" s="33" customFormat="1" ht="120">
      <c r="A30" s="386" t="s">
        <v>15</v>
      </c>
      <c r="B30" s="386"/>
      <c r="C30" s="386"/>
      <c r="D30" s="209" t="s">
        <v>16</v>
      </c>
      <c r="E30" s="209" t="s">
        <v>17</v>
      </c>
      <c r="F30" s="209" t="s">
        <v>18</v>
      </c>
      <c r="G30" s="208" t="s">
        <v>19</v>
      </c>
      <c r="H30" s="208" t="s">
        <v>20</v>
      </c>
      <c r="I30" s="208" t="s">
        <v>34</v>
      </c>
      <c r="J30" s="208" t="s">
        <v>181</v>
      </c>
      <c r="K30" s="208" t="s">
        <v>179</v>
      </c>
      <c r="L30" s="208" t="s">
        <v>180</v>
      </c>
      <c r="M30" s="208" t="s">
        <v>36</v>
      </c>
      <c r="N30" s="384" t="s">
        <v>51</v>
      </c>
      <c r="O30" s="384"/>
      <c r="P30" s="384"/>
      <c r="Q30" s="384"/>
    </row>
    <row r="31" spans="1:17" s="43" customFormat="1" ht="60.5" customHeight="1">
      <c r="A31" s="387" t="str">
        <f>$D$18</f>
        <v>BLACK BEAUTY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</row>
    <row r="32" spans="1:17" s="2" customFormat="1" ht="168.5" customHeight="1">
      <c r="A32" s="241">
        <v>1</v>
      </c>
      <c r="B32" s="388" t="s">
        <v>236</v>
      </c>
      <c r="C32" s="388"/>
      <c r="D32" s="242" t="s">
        <v>202</v>
      </c>
      <c r="E32" s="242" t="s">
        <v>238</v>
      </c>
      <c r="F32" s="241" t="s">
        <v>10</v>
      </c>
      <c r="G32" s="243">
        <f>$Q$20</f>
        <v>14</v>
      </c>
      <c r="H32" s="244">
        <v>0.7</v>
      </c>
      <c r="I32" s="245">
        <f>H32*G32</f>
        <v>9.7999999999999989</v>
      </c>
      <c r="J32" s="246">
        <f>(I32*2.97%+(I32/50)*0.5)</f>
        <v>0.38905999999999996</v>
      </c>
      <c r="K32" s="246">
        <v>0</v>
      </c>
      <c r="L32" s="246">
        <v>0</v>
      </c>
      <c r="M32" s="247">
        <f>ROUNDUP(SUM(I32:L32),0)</f>
        <v>11</v>
      </c>
      <c r="N32" s="389" t="s">
        <v>327</v>
      </c>
      <c r="O32" s="390"/>
      <c r="P32" s="390"/>
      <c r="Q32" s="391"/>
    </row>
    <row r="33" spans="1:17" s="2" customFormat="1" ht="168.5" customHeight="1">
      <c r="A33" s="241">
        <v>2</v>
      </c>
      <c r="B33" s="388" t="s">
        <v>237</v>
      </c>
      <c r="C33" s="388"/>
      <c r="D33" s="242" t="s">
        <v>197</v>
      </c>
      <c r="E33" s="242" t="s">
        <v>238</v>
      </c>
      <c r="F33" s="241" t="s">
        <v>10</v>
      </c>
      <c r="G33" s="243">
        <f>$Q$20</f>
        <v>14</v>
      </c>
      <c r="H33" s="244">
        <v>0.02</v>
      </c>
      <c r="I33" s="245">
        <f>H33*G33</f>
        <v>0.28000000000000003</v>
      </c>
      <c r="J33" s="246">
        <f>(I33*1.6%+(I33/50)*0.5)</f>
        <v>7.2800000000000009E-3</v>
      </c>
      <c r="K33" s="246">
        <v>0</v>
      </c>
      <c r="L33" s="246">
        <v>0</v>
      </c>
      <c r="M33" s="247">
        <f>ROUNDUP(SUM(I33:L33),0)</f>
        <v>1</v>
      </c>
      <c r="N33" s="389" t="s">
        <v>328</v>
      </c>
      <c r="O33" s="390"/>
      <c r="P33" s="390"/>
      <c r="Q33" s="391"/>
    </row>
    <row r="34" spans="1:17" s="43" customFormat="1" ht="60.5" customHeight="1">
      <c r="A34" s="387" t="str">
        <f>D25</f>
        <v>BROWN SLATE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</row>
    <row r="35" spans="1:17" s="2" customFormat="1" ht="168.5" customHeight="1">
      <c r="A35" s="241">
        <v>1</v>
      </c>
      <c r="B35" s="388" t="s">
        <v>236</v>
      </c>
      <c r="C35" s="388"/>
      <c r="D35" s="242" t="s">
        <v>202</v>
      </c>
      <c r="E35" s="242" t="s">
        <v>238</v>
      </c>
      <c r="F35" s="241" t="s">
        <v>10</v>
      </c>
      <c r="G35" s="243">
        <f>$Q$25</f>
        <v>33</v>
      </c>
      <c r="H35" s="244">
        <v>0.7</v>
      </c>
      <c r="I35" s="245">
        <f>H35*G35</f>
        <v>23.099999999999998</v>
      </c>
      <c r="J35" s="246">
        <f>(I35*3%+(I35/50)*0.5)</f>
        <v>0.92399999999999993</v>
      </c>
      <c r="K35" s="246">
        <v>0</v>
      </c>
      <c r="L35" s="246">
        <v>0</v>
      </c>
      <c r="M35" s="247">
        <f>ROUNDUP(SUM(I35:L35),0)</f>
        <v>25</v>
      </c>
      <c r="N35" s="389" t="s">
        <v>327</v>
      </c>
      <c r="O35" s="390"/>
      <c r="P35" s="390"/>
      <c r="Q35" s="391"/>
    </row>
    <row r="36" spans="1:17" s="2" customFormat="1" ht="168.5" customHeight="1">
      <c r="A36" s="241">
        <v>2</v>
      </c>
      <c r="B36" s="388" t="s">
        <v>237</v>
      </c>
      <c r="C36" s="388"/>
      <c r="D36" s="242" t="s">
        <v>197</v>
      </c>
      <c r="E36" s="242" t="s">
        <v>238</v>
      </c>
      <c r="F36" s="241" t="s">
        <v>10</v>
      </c>
      <c r="G36" s="243">
        <f>$Q$25</f>
        <v>33</v>
      </c>
      <c r="H36" s="244">
        <v>0.02</v>
      </c>
      <c r="I36" s="245">
        <f>H36*G36</f>
        <v>0.66</v>
      </c>
      <c r="J36" s="246">
        <f>(I36*0%+(I36/50)*0.5)</f>
        <v>6.6E-3</v>
      </c>
      <c r="K36" s="246">
        <v>0</v>
      </c>
      <c r="L36" s="246">
        <v>0</v>
      </c>
      <c r="M36" s="247">
        <f>ROUNDUP(SUM(I36:L36),0)</f>
        <v>1</v>
      </c>
      <c r="N36" s="389" t="s">
        <v>328</v>
      </c>
      <c r="O36" s="390"/>
      <c r="P36" s="390"/>
      <c r="Q36" s="391"/>
    </row>
    <row r="37" spans="1:17" s="34" customFormat="1" ht="37" customHeight="1" thickBot="1">
      <c r="B37" s="75" t="s">
        <v>21</v>
      </c>
      <c r="C37" s="35"/>
      <c r="D37" s="35"/>
      <c r="E37" s="35"/>
      <c r="G37" s="36"/>
      <c r="Q37" s="37"/>
    </row>
    <row r="38" spans="1:17" s="51" customFormat="1" ht="70.5" customHeight="1">
      <c r="A38" s="373" t="s">
        <v>22</v>
      </c>
      <c r="B38" s="374"/>
      <c r="C38" s="374"/>
      <c r="D38" s="374"/>
      <c r="E38" s="375"/>
      <c r="F38" s="251" t="s">
        <v>47</v>
      </c>
      <c r="G38" s="251" t="s">
        <v>23</v>
      </c>
      <c r="H38" s="376" t="s">
        <v>42</v>
      </c>
      <c r="I38" s="377"/>
      <c r="J38" s="253" t="s">
        <v>18</v>
      </c>
      <c r="K38" s="251" t="s">
        <v>48</v>
      </c>
      <c r="L38" s="251" t="s">
        <v>24</v>
      </c>
      <c r="M38" s="252" t="s">
        <v>25</v>
      </c>
      <c r="N38" s="252" t="s">
        <v>26</v>
      </c>
      <c r="O38" s="252" t="s">
        <v>27</v>
      </c>
      <c r="P38" s="378" t="s">
        <v>28</v>
      </c>
      <c r="Q38" s="379"/>
    </row>
    <row r="39" spans="1:17" s="12" customFormat="1" ht="75" customHeight="1">
      <c r="A39" s="210">
        <v>1</v>
      </c>
      <c r="B39" s="370" t="s">
        <v>195</v>
      </c>
      <c r="C39" s="370"/>
      <c r="D39" s="370"/>
      <c r="E39" s="370"/>
      <c r="F39" s="201" t="s">
        <v>238</v>
      </c>
      <c r="G39" s="262" t="s">
        <v>240</v>
      </c>
      <c r="H39" s="366" t="s">
        <v>269</v>
      </c>
      <c r="I39" s="366" t="e">
        <f>#REF!</f>
        <v>#REF!</v>
      </c>
      <c r="J39" s="206" t="s">
        <v>29</v>
      </c>
      <c r="K39" s="206">
        <f>$Q$27</f>
        <v>47</v>
      </c>
      <c r="L39" s="261">
        <f>135/5000</f>
        <v>2.7E-2</v>
      </c>
      <c r="M39" s="211">
        <f>ROUNDUP(K39*L39,0)</f>
        <v>2</v>
      </c>
      <c r="N39" s="211"/>
      <c r="O39" s="207">
        <v>1</v>
      </c>
      <c r="P39" s="365"/>
      <c r="Q39" s="385"/>
    </row>
    <row r="40" spans="1:17" s="12" customFormat="1" ht="61" customHeight="1">
      <c r="A40" s="210">
        <v>2</v>
      </c>
      <c r="B40" s="370" t="s">
        <v>239</v>
      </c>
      <c r="C40" s="370"/>
      <c r="D40" s="370"/>
      <c r="E40" s="370"/>
      <c r="F40" s="201" t="str">
        <f>$D$18</f>
        <v>BLACK BEAUTY</v>
      </c>
      <c r="G40" s="262">
        <v>1500</v>
      </c>
      <c r="H40" s="366" t="str">
        <f>F40</f>
        <v>BLACK BEAUTY</v>
      </c>
      <c r="I40" s="366" t="e">
        <f>#REF!</f>
        <v>#REF!</v>
      </c>
      <c r="J40" s="206" t="s">
        <v>29</v>
      </c>
      <c r="K40" s="206">
        <f t="shared" ref="K40" si="1">$Q$20</f>
        <v>14</v>
      </c>
      <c r="L40" s="261">
        <v>0.01</v>
      </c>
      <c r="M40" s="211">
        <f>ROUNDUP(K40*L40,0)</f>
        <v>1</v>
      </c>
      <c r="N40" s="211"/>
      <c r="O40" s="207">
        <v>1</v>
      </c>
      <c r="P40" s="371"/>
      <c r="Q40" s="372"/>
    </row>
    <row r="41" spans="1:17" s="12" customFormat="1" ht="61" customHeight="1">
      <c r="A41" s="210">
        <v>2</v>
      </c>
      <c r="B41" s="370" t="s">
        <v>239</v>
      </c>
      <c r="C41" s="370"/>
      <c r="D41" s="370"/>
      <c r="E41" s="370"/>
      <c r="F41" s="201" t="str">
        <f>$A$34</f>
        <v>BROWN SLATE</v>
      </c>
      <c r="G41" s="262" t="s">
        <v>329</v>
      </c>
      <c r="H41" s="366" t="str">
        <f>F41</f>
        <v>BROWN SLATE</v>
      </c>
      <c r="I41" s="366" t="e">
        <f>#REF!</f>
        <v>#REF!</v>
      </c>
      <c r="J41" s="206" t="s">
        <v>29</v>
      </c>
      <c r="K41" s="206">
        <f>$Q$25</f>
        <v>33</v>
      </c>
      <c r="L41" s="261">
        <v>0.01</v>
      </c>
      <c r="M41" s="211">
        <f>ROUNDUP(K41*L41,0)</f>
        <v>1</v>
      </c>
      <c r="N41" s="211"/>
      <c r="O41" s="207">
        <v>1</v>
      </c>
      <c r="P41" s="371"/>
      <c r="Q41" s="372"/>
    </row>
    <row r="42" spans="1:17" s="43" customFormat="1" ht="113" customHeight="1">
      <c r="A42" s="210">
        <v>2</v>
      </c>
      <c r="B42" s="383" t="s">
        <v>284</v>
      </c>
      <c r="C42" s="370"/>
      <c r="D42" s="370"/>
      <c r="E42" s="370"/>
      <c r="F42" s="201" t="s">
        <v>89</v>
      </c>
      <c r="G42" s="254" t="s">
        <v>89</v>
      </c>
      <c r="H42" s="366" t="s">
        <v>269</v>
      </c>
      <c r="I42" s="366" t="e">
        <f>#REF!</f>
        <v>#REF!</v>
      </c>
      <c r="J42" s="206" t="s">
        <v>30</v>
      </c>
      <c r="K42" s="206">
        <f>$Q$27</f>
        <v>47</v>
      </c>
      <c r="L42" s="212">
        <v>1</v>
      </c>
      <c r="M42" s="206">
        <f t="shared" ref="M42" si="2">L42*K42</f>
        <v>47</v>
      </c>
      <c r="N42" s="211"/>
      <c r="O42" s="207">
        <f t="shared" ref="O42" si="3">M42+N42</f>
        <v>47</v>
      </c>
      <c r="P42" s="371"/>
      <c r="Q42" s="372"/>
    </row>
    <row r="43" spans="1:17" s="43" customFormat="1" ht="101.5" customHeight="1">
      <c r="A43" s="210">
        <v>3</v>
      </c>
      <c r="B43" s="383" t="s">
        <v>203</v>
      </c>
      <c r="C43" s="370"/>
      <c r="D43" s="370"/>
      <c r="E43" s="370"/>
      <c r="F43" s="201" t="s">
        <v>89</v>
      </c>
      <c r="G43" s="254" t="s">
        <v>89</v>
      </c>
      <c r="H43" s="366" t="s">
        <v>269</v>
      </c>
      <c r="I43" s="366" t="e">
        <f>#REF!</f>
        <v>#REF!</v>
      </c>
      <c r="J43" s="206" t="s">
        <v>30</v>
      </c>
      <c r="K43" s="206">
        <f t="shared" ref="K43:K46" si="4">$Q$27</f>
        <v>47</v>
      </c>
      <c r="L43" s="212">
        <v>1</v>
      </c>
      <c r="M43" s="206">
        <f t="shared" ref="M43" si="5">L43*K43</f>
        <v>47</v>
      </c>
      <c r="N43" s="211"/>
      <c r="O43" s="207">
        <f t="shared" ref="O43" si="6">M43+N43</f>
        <v>47</v>
      </c>
      <c r="P43" s="371"/>
      <c r="Q43" s="372"/>
    </row>
    <row r="44" spans="1:17" s="43" customFormat="1" ht="99.5" customHeight="1">
      <c r="A44" s="210">
        <v>4</v>
      </c>
      <c r="B44" s="383" t="s">
        <v>204</v>
      </c>
      <c r="C44" s="370"/>
      <c r="D44" s="370"/>
      <c r="E44" s="370"/>
      <c r="F44" s="201" t="s">
        <v>89</v>
      </c>
      <c r="G44" s="254" t="s">
        <v>89</v>
      </c>
      <c r="H44" s="366" t="s">
        <v>269</v>
      </c>
      <c r="I44" s="366" t="e">
        <f>#REF!</f>
        <v>#REF!</v>
      </c>
      <c r="J44" s="206" t="s">
        <v>30</v>
      </c>
      <c r="K44" s="206">
        <f t="shared" si="4"/>
        <v>47</v>
      </c>
      <c r="L44" s="212">
        <v>1</v>
      </c>
      <c r="M44" s="206">
        <f t="shared" ref="M44" si="7">L44*K44</f>
        <v>47</v>
      </c>
      <c r="N44" s="211"/>
      <c r="O44" s="207">
        <f t="shared" ref="O44" si="8">M44+N44</f>
        <v>47</v>
      </c>
      <c r="P44" s="371"/>
      <c r="Q44" s="372"/>
    </row>
    <row r="45" spans="1:17" s="43" customFormat="1" ht="103" customHeight="1">
      <c r="A45" s="210">
        <v>6</v>
      </c>
      <c r="B45" s="383" t="s">
        <v>271</v>
      </c>
      <c r="C45" s="370"/>
      <c r="D45" s="370"/>
      <c r="E45" s="370"/>
      <c r="F45" s="201" t="s">
        <v>89</v>
      </c>
      <c r="G45" s="254" t="s">
        <v>89</v>
      </c>
      <c r="H45" s="366" t="s">
        <v>269</v>
      </c>
      <c r="I45" s="366" t="e">
        <f>#REF!</f>
        <v>#REF!</v>
      </c>
      <c r="J45" s="206" t="s">
        <v>30</v>
      </c>
      <c r="K45" s="206">
        <f t="shared" si="4"/>
        <v>47</v>
      </c>
      <c r="L45" s="212">
        <v>1</v>
      </c>
      <c r="M45" s="206">
        <f t="shared" ref="M45" si="9">L45*K45</f>
        <v>47</v>
      </c>
      <c r="N45" s="211"/>
      <c r="O45" s="207">
        <f t="shared" ref="O45" si="10">M45+N45</f>
        <v>47</v>
      </c>
      <c r="P45" s="371"/>
      <c r="Q45" s="372"/>
    </row>
    <row r="46" spans="1:17" s="43" customFormat="1" ht="76.5" customHeight="1">
      <c r="A46" s="210">
        <v>6</v>
      </c>
      <c r="B46" s="383" t="s">
        <v>330</v>
      </c>
      <c r="C46" s="370"/>
      <c r="D46" s="370"/>
      <c r="E46" s="370"/>
      <c r="F46" s="201" t="s">
        <v>92</v>
      </c>
      <c r="G46" s="274" t="str">
        <f>F46</f>
        <v>CLEAR</v>
      </c>
      <c r="H46" s="366" t="s">
        <v>269</v>
      </c>
      <c r="I46" s="366" t="e">
        <f>#REF!</f>
        <v>#REF!</v>
      </c>
      <c r="J46" s="206" t="s">
        <v>30</v>
      </c>
      <c r="K46" s="206">
        <f t="shared" si="4"/>
        <v>47</v>
      </c>
      <c r="L46" s="212">
        <v>1</v>
      </c>
      <c r="M46" s="206">
        <f t="shared" ref="M46" si="11">L46*K46</f>
        <v>47</v>
      </c>
      <c r="N46" s="211"/>
      <c r="O46" s="207">
        <f t="shared" ref="O46" si="12">M46+N46</f>
        <v>47</v>
      </c>
      <c r="P46" s="371" t="s">
        <v>331</v>
      </c>
      <c r="Q46" s="372"/>
    </row>
    <row r="47" spans="1:17" s="34" customFormat="1" ht="39" customHeight="1">
      <c r="B47" s="80" t="s">
        <v>65</v>
      </c>
      <c r="C47" s="35"/>
      <c r="D47" s="35"/>
      <c r="E47" s="35"/>
      <c r="G47" s="36"/>
      <c r="Q47" s="37"/>
    </row>
    <row r="48" spans="1:17" s="51" customFormat="1" ht="69.5" customHeight="1">
      <c r="A48" s="386" t="s">
        <v>22</v>
      </c>
      <c r="B48" s="386"/>
      <c r="C48" s="386"/>
      <c r="D48" s="386"/>
      <c r="E48" s="386"/>
      <c r="F48" s="208" t="s">
        <v>47</v>
      </c>
      <c r="G48" s="208" t="s">
        <v>23</v>
      </c>
      <c r="H48" s="384" t="s">
        <v>42</v>
      </c>
      <c r="I48" s="384"/>
      <c r="J48" s="209" t="s">
        <v>18</v>
      </c>
      <c r="K48" s="208" t="s">
        <v>48</v>
      </c>
      <c r="L48" s="208" t="s">
        <v>24</v>
      </c>
      <c r="M48" s="208" t="s">
        <v>25</v>
      </c>
      <c r="N48" s="208" t="s">
        <v>26</v>
      </c>
      <c r="O48" s="208" t="s">
        <v>27</v>
      </c>
      <c r="P48" s="384" t="s">
        <v>28</v>
      </c>
      <c r="Q48" s="384"/>
    </row>
    <row r="49" spans="1:17" s="237" customFormat="1" ht="85.5" customHeight="1">
      <c r="A49" s="235">
        <v>1</v>
      </c>
      <c r="B49" s="367" t="s">
        <v>210</v>
      </c>
      <c r="C49" s="368"/>
      <c r="D49" s="368"/>
      <c r="E49" s="369"/>
      <c r="F49" s="268" t="s">
        <v>89</v>
      </c>
      <c r="G49" s="236" t="s">
        <v>89</v>
      </c>
      <c r="H49" s="366" t="str">
        <f t="shared" ref="H49:H59" si="13">$D$20</f>
        <v>BLACK BEAUTY</v>
      </c>
      <c r="I49" s="366" t="e">
        <f>#REF!</f>
        <v>#REF!</v>
      </c>
      <c r="J49" s="206" t="s">
        <v>30</v>
      </c>
      <c r="K49" s="206">
        <f>$Q$20</f>
        <v>14</v>
      </c>
      <c r="L49" s="212">
        <v>1</v>
      </c>
      <c r="M49" s="206">
        <f>L49*K49</f>
        <v>14</v>
      </c>
      <c r="N49" s="211"/>
      <c r="O49" s="207">
        <v>40</v>
      </c>
      <c r="P49" s="371" t="s">
        <v>332</v>
      </c>
      <c r="Q49" s="372"/>
    </row>
    <row r="50" spans="1:17" s="237" customFormat="1" ht="55" customHeight="1">
      <c r="A50" s="235">
        <v>2</v>
      </c>
      <c r="B50" s="367" t="s">
        <v>211</v>
      </c>
      <c r="C50" s="368"/>
      <c r="D50" s="368"/>
      <c r="E50" s="369"/>
      <c r="F50" s="268" t="s">
        <v>39</v>
      </c>
      <c r="G50" s="268" t="s">
        <v>39</v>
      </c>
      <c r="H50" s="366" t="str">
        <f t="shared" si="13"/>
        <v>BLACK BEAUTY</v>
      </c>
      <c r="I50" s="366" t="e">
        <f>#REF!</f>
        <v>#REF!</v>
      </c>
      <c r="J50" s="206" t="s">
        <v>30</v>
      </c>
      <c r="K50" s="206">
        <f t="shared" ref="K50" si="14">$Q$20</f>
        <v>14</v>
      </c>
      <c r="L50" s="212">
        <v>1</v>
      </c>
      <c r="M50" s="206">
        <f t="shared" ref="M50" si="15">L50*K50</f>
        <v>14</v>
      </c>
      <c r="N50" s="211"/>
      <c r="O50" s="207">
        <f t="shared" ref="O50" si="16">N50+M50</f>
        <v>14</v>
      </c>
      <c r="P50" s="365"/>
      <c r="Q50" s="365"/>
    </row>
    <row r="51" spans="1:17" s="237" customFormat="1" ht="82" customHeight="1">
      <c r="A51" s="235">
        <v>3</v>
      </c>
      <c r="B51" s="367" t="s">
        <v>212</v>
      </c>
      <c r="C51" s="368"/>
      <c r="D51" s="368"/>
      <c r="E51" s="369"/>
      <c r="F51" s="268" t="s">
        <v>89</v>
      </c>
      <c r="G51" s="268" t="s">
        <v>89</v>
      </c>
      <c r="H51" s="366" t="str">
        <f t="shared" si="13"/>
        <v>BLACK BEAUTY</v>
      </c>
      <c r="I51" s="366" t="e">
        <f>#REF!</f>
        <v>#REF!</v>
      </c>
      <c r="J51" s="206" t="s">
        <v>30</v>
      </c>
      <c r="K51" s="206">
        <f t="shared" ref="K51:K52" si="17">$Q$20</f>
        <v>14</v>
      </c>
      <c r="L51" s="212">
        <v>1</v>
      </c>
      <c r="M51" s="206">
        <f t="shared" ref="M51" si="18">L51*K51</f>
        <v>14</v>
      </c>
      <c r="N51" s="211"/>
      <c r="O51" s="207">
        <f t="shared" ref="O51" si="19">N51+M51</f>
        <v>14</v>
      </c>
      <c r="P51" s="365" t="s">
        <v>333</v>
      </c>
      <c r="Q51" s="385"/>
    </row>
    <row r="52" spans="1:17" s="237" customFormat="1" ht="90.5" customHeight="1">
      <c r="A52" s="235">
        <v>4</v>
      </c>
      <c r="B52" s="367" t="s">
        <v>213</v>
      </c>
      <c r="C52" s="368"/>
      <c r="D52" s="368"/>
      <c r="E52" s="369"/>
      <c r="F52" s="268" t="s">
        <v>89</v>
      </c>
      <c r="G52" s="268" t="s">
        <v>89</v>
      </c>
      <c r="H52" s="366" t="str">
        <f t="shared" si="13"/>
        <v>BLACK BEAUTY</v>
      </c>
      <c r="I52" s="366" t="e">
        <f>#REF!</f>
        <v>#REF!</v>
      </c>
      <c r="J52" s="206" t="s">
        <v>30</v>
      </c>
      <c r="K52" s="206">
        <f t="shared" si="17"/>
        <v>14</v>
      </c>
      <c r="L52" s="212">
        <v>1</v>
      </c>
      <c r="M52" s="206">
        <f t="shared" ref="M52" si="20">L52*K52</f>
        <v>14</v>
      </c>
      <c r="N52" s="211"/>
      <c r="O52" s="207">
        <f t="shared" ref="O52" si="21">N52+M52</f>
        <v>14</v>
      </c>
      <c r="P52" s="365" t="s">
        <v>333</v>
      </c>
      <c r="Q52" s="385"/>
    </row>
    <row r="53" spans="1:17" s="12" customFormat="1" ht="75.5" customHeight="1">
      <c r="A53" s="235">
        <v>5</v>
      </c>
      <c r="B53" s="367" t="s">
        <v>214</v>
      </c>
      <c r="C53" s="368"/>
      <c r="D53" s="368"/>
      <c r="E53" s="369"/>
      <c r="F53" s="268" t="s">
        <v>89</v>
      </c>
      <c r="G53" s="268" t="s">
        <v>89</v>
      </c>
      <c r="H53" s="366" t="str">
        <f t="shared" si="13"/>
        <v>BLACK BEAUTY</v>
      </c>
      <c r="I53" s="366" t="e">
        <f>#REF!</f>
        <v>#REF!</v>
      </c>
      <c r="J53" s="206" t="s">
        <v>30</v>
      </c>
      <c r="K53" s="206">
        <f t="shared" ref="K53" si="22">$Q$20</f>
        <v>14</v>
      </c>
      <c r="L53" s="212">
        <f>1/50</f>
        <v>0.02</v>
      </c>
      <c r="M53" s="206">
        <f t="shared" ref="M53" si="23">L53*K53</f>
        <v>0.28000000000000003</v>
      </c>
      <c r="N53" s="211"/>
      <c r="O53" s="207">
        <f>N53+M53</f>
        <v>0.28000000000000003</v>
      </c>
      <c r="P53" s="371" t="s">
        <v>334</v>
      </c>
      <c r="Q53" s="372"/>
    </row>
    <row r="54" spans="1:17" s="12" customFormat="1" ht="54" customHeight="1">
      <c r="A54" s="235">
        <v>6</v>
      </c>
      <c r="B54" s="367" t="s">
        <v>215</v>
      </c>
      <c r="C54" s="368"/>
      <c r="D54" s="368"/>
      <c r="E54" s="369"/>
      <c r="F54" s="268" t="s">
        <v>92</v>
      </c>
      <c r="G54" s="268" t="s">
        <v>92</v>
      </c>
      <c r="H54" s="366" t="str">
        <f t="shared" si="13"/>
        <v>BLACK BEAUTY</v>
      </c>
      <c r="I54" s="366" t="e">
        <f>#REF!</f>
        <v>#REF!</v>
      </c>
      <c r="J54" s="206" t="s">
        <v>30</v>
      </c>
      <c r="K54" s="206">
        <f t="shared" ref="K54" si="24">$Q$20</f>
        <v>14</v>
      </c>
      <c r="L54" s="212">
        <v>1</v>
      </c>
      <c r="M54" s="206">
        <f t="shared" ref="M54" si="25">L54*K54</f>
        <v>14</v>
      </c>
      <c r="N54" s="211"/>
      <c r="O54" s="207">
        <f t="shared" ref="O54" si="26">N54+M54</f>
        <v>14</v>
      </c>
      <c r="P54" s="371"/>
      <c r="Q54" s="372"/>
    </row>
    <row r="55" spans="1:17" s="12" customFormat="1" ht="48" customHeight="1">
      <c r="A55" s="235">
        <v>7</v>
      </c>
      <c r="B55" s="367" t="s">
        <v>216</v>
      </c>
      <c r="C55" s="368"/>
      <c r="D55" s="368"/>
      <c r="E55" s="369"/>
      <c r="F55" s="268" t="s">
        <v>92</v>
      </c>
      <c r="G55" s="268" t="s">
        <v>92</v>
      </c>
      <c r="H55" s="366" t="str">
        <f t="shared" si="13"/>
        <v>BLACK BEAUTY</v>
      </c>
      <c r="I55" s="366" t="e">
        <f>#REF!</f>
        <v>#REF!</v>
      </c>
      <c r="J55" s="206" t="s">
        <v>30</v>
      </c>
      <c r="K55" s="206">
        <f t="shared" ref="K55" si="27">$Q$20</f>
        <v>14</v>
      </c>
      <c r="L55" s="212">
        <f>1/50</f>
        <v>0.02</v>
      </c>
      <c r="M55" s="206">
        <f t="shared" ref="M55" si="28">L55*K55</f>
        <v>0.28000000000000003</v>
      </c>
      <c r="N55" s="211"/>
      <c r="O55" s="207">
        <f t="shared" ref="O55" si="29">N55+M55</f>
        <v>0.28000000000000003</v>
      </c>
      <c r="P55" s="365"/>
      <c r="Q55" s="365"/>
    </row>
    <row r="56" spans="1:17" s="12" customFormat="1" ht="50.5" customHeight="1">
      <c r="A56" s="235">
        <v>8</v>
      </c>
      <c r="B56" s="265" t="s">
        <v>217</v>
      </c>
      <c r="C56" s="266"/>
      <c r="D56" s="266"/>
      <c r="E56" s="267"/>
      <c r="F56" s="268" t="s">
        <v>55</v>
      </c>
      <c r="G56" s="268" t="s">
        <v>55</v>
      </c>
      <c r="H56" s="366" t="str">
        <f t="shared" si="13"/>
        <v>BLACK BEAUTY</v>
      </c>
      <c r="I56" s="366" t="e">
        <f>#REF!</f>
        <v>#REF!</v>
      </c>
      <c r="J56" s="206" t="s">
        <v>30</v>
      </c>
      <c r="K56" s="206">
        <f t="shared" ref="K56" si="30">$Q$20</f>
        <v>14</v>
      </c>
      <c r="L56" s="212">
        <f>2/50</f>
        <v>0.04</v>
      </c>
      <c r="M56" s="206">
        <f>L56*K56</f>
        <v>0.56000000000000005</v>
      </c>
      <c r="N56" s="211"/>
      <c r="O56" s="207">
        <f t="shared" ref="O56" si="31">N56+M56</f>
        <v>0.56000000000000005</v>
      </c>
      <c r="P56" s="365"/>
      <c r="Q56" s="365"/>
    </row>
    <row r="57" spans="1:17" s="12" customFormat="1" ht="53.5" customHeight="1">
      <c r="A57" s="235">
        <v>9</v>
      </c>
      <c r="B57" s="265" t="s">
        <v>218</v>
      </c>
      <c r="C57" s="266"/>
      <c r="D57" s="266"/>
      <c r="E57" s="267"/>
      <c r="F57" s="268" t="s">
        <v>55</v>
      </c>
      <c r="G57" s="268" t="s">
        <v>55</v>
      </c>
      <c r="H57" s="366" t="str">
        <f t="shared" si="13"/>
        <v>BLACK BEAUTY</v>
      </c>
      <c r="I57" s="366" t="e">
        <f>#REF!</f>
        <v>#REF!</v>
      </c>
      <c r="J57" s="206" t="s">
        <v>30</v>
      </c>
      <c r="K57" s="206">
        <f t="shared" ref="K57:K59" si="32">$Q$20</f>
        <v>14</v>
      </c>
      <c r="L57" s="212">
        <f>2/40</f>
        <v>0.05</v>
      </c>
      <c r="M57" s="206">
        <f t="shared" ref="M57:M58" si="33">L57*K57</f>
        <v>0.70000000000000007</v>
      </c>
      <c r="N57" s="206"/>
      <c r="O57" s="207">
        <v>26</v>
      </c>
      <c r="P57" s="365"/>
      <c r="Q57" s="365"/>
    </row>
    <row r="58" spans="1:17" s="12" customFormat="1" ht="48" customHeight="1">
      <c r="A58" s="235">
        <v>9</v>
      </c>
      <c r="B58" s="265" t="s">
        <v>219</v>
      </c>
      <c r="C58" s="266"/>
      <c r="D58" s="266"/>
      <c r="E58" s="267"/>
      <c r="F58" s="268" t="s">
        <v>55</v>
      </c>
      <c r="G58" s="268" t="s">
        <v>55</v>
      </c>
      <c r="H58" s="366" t="str">
        <f t="shared" si="13"/>
        <v>BLACK BEAUTY</v>
      </c>
      <c r="I58" s="366" t="e">
        <f>#REF!</f>
        <v>#REF!</v>
      </c>
      <c r="J58" s="206" t="s">
        <v>30</v>
      </c>
      <c r="K58" s="206">
        <f t="shared" si="32"/>
        <v>14</v>
      </c>
      <c r="L58" s="212">
        <f>2/40</f>
        <v>0.05</v>
      </c>
      <c r="M58" s="206">
        <f t="shared" si="33"/>
        <v>0.70000000000000007</v>
      </c>
      <c r="N58" s="206"/>
      <c r="O58" s="207">
        <v>26</v>
      </c>
      <c r="P58" s="365"/>
      <c r="Q58" s="365"/>
    </row>
    <row r="59" spans="1:17" s="12" customFormat="1" ht="48.5" customHeight="1">
      <c r="A59" s="235">
        <v>9</v>
      </c>
      <c r="B59" s="265" t="s">
        <v>187</v>
      </c>
      <c r="C59" s="266"/>
      <c r="D59" s="266"/>
      <c r="E59" s="267"/>
      <c r="F59" s="268" t="s">
        <v>55</v>
      </c>
      <c r="G59" s="268" t="s">
        <v>55</v>
      </c>
      <c r="H59" s="366" t="str">
        <f t="shared" si="13"/>
        <v>BLACK BEAUTY</v>
      </c>
      <c r="I59" s="366" t="e">
        <f>#REF!</f>
        <v>#REF!</v>
      </c>
      <c r="J59" s="206" t="s">
        <v>30</v>
      </c>
      <c r="K59" s="206">
        <f t="shared" si="32"/>
        <v>14</v>
      </c>
      <c r="L59" s="212">
        <f>2/40</f>
        <v>0.05</v>
      </c>
      <c r="M59" s="206">
        <f t="shared" ref="M59" si="34">L59*K59</f>
        <v>0.70000000000000007</v>
      </c>
      <c r="N59" s="206"/>
      <c r="O59" s="207">
        <v>26</v>
      </c>
      <c r="P59" s="365"/>
      <c r="Q59" s="365"/>
    </row>
    <row r="60" spans="1:17" s="12" customFormat="1" ht="16" customHeight="1">
      <c r="A60" s="88"/>
      <c r="B60" s="8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7" s="12" customFormat="1" ht="33" customHeight="1">
      <c r="B61" s="263" t="s">
        <v>66</v>
      </c>
      <c r="C61" s="76"/>
      <c r="D61" s="77"/>
      <c r="E61" s="77"/>
      <c r="F61" s="77"/>
      <c r="G61" s="78"/>
      <c r="H61" s="77"/>
      <c r="I61" s="77"/>
      <c r="J61" s="364" t="s">
        <v>31</v>
      </c>
      <c r="K61" s="364"/>
      <c r="L61" s="364"/>
      <c r="M61" s="364"/>
      <c r="N61" s="364"/>
      <c r="O61" s="42"/>
      <c r="P61" s="42"/>
      <c r="Q61" s="43"/>
    </row>
    <row r="62" spans="1:17" s="88" customFormat="1" ht="35.5" customHeight="1">
      <c r="A62" s="88">
        <v>1</v>
      </c>
      <c r="B62" s="234" t="s">
        <v>196</v>
      </c>
      <c r="C62" s="3" t="s">
        <v>154</v>
      </c>
      <c r="D62" s="12"/>
      <c r="E62" s="12"/>
      <c r="F62" s="12"/>
      <c r="G62" s="44"/>
      <c r="H62" s="44"/>
      <c r="I62" s="44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34.5" hidden="1" customHeight="1">
      <c r="A63" s="88"/>
      <c r="B63" s="380" t="s">
        <v>49</v>
      </c>
      <c r="C63" s="381"/>
      <c r="D63" s="381"/>
      <c r="E63" s="381"/>
      <c r="F63" s="381"/>
      <c r="G63" s="381"/>
      <c r="H63" s="381"/>
      <c r="I63" s="382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59.25" hidden="1" customHeight="1">
      <c r="A64" s="88"/>
      <c r="B64" s="352" t="s">
        <v>42</v>
      </c>
      <c r="C64" s="353"/>
      <c r="D64" s="354" t="s">
        <v>54</v>
      </c>
      <c r="E64" s="355"/>
      <c r="F64" s="355"/>
      <c r="G64" s="355"/>
      <c r="H64" s="355"/>
      <c r="I64" s="356"/>
      <c r="J64" s="44"/>
      <c r="K64" s="44"/>
      <c r="L64" s="44"/>
      <c r="M64" s="44"/>
      <c r="N64" s="44"/>
      <c r="O64" s="44"/>
      <c r="P64" s="44"/>
      <c r="Q64" s="44"/>
    </row>
    <row r="65" spans="1:17" s="12" customFormat="1" ht="102.5" hidden="1" customHeight="1">
      <c r="A65" s="88"/>
      <c r="B65" s="348" t="str">
        <f>$D$20</f>
        <v>BLACK BEAUTY</v>
      </c>
      <c r="C65" s="348" t="e">
        <f>#REF!</f>
        <v>#REF!</v>
      </c>
      <c r="D65" s="349" t="s">
        <v>241</v>
      </c>
      <c r="E65" s="350"/>
      <c r="F65" s="350"/>
      <c r="G65" s="350"/>
      <c r="H65" s="350"/>
      <c r="I65" s="351"/>
      <c r="J65" s="44"/>
      <c r="K65" s="44"/>
      <c r="L65" s="44"/>
      <c r="M65" s="44"/>
      <c r="N65" s="44"/>
      <c r="O65" s="44"/>
    </row>
    <row r="66" spans="1:17" s="12" customFormat="1" ht="27.5" hidden="1"/>
    <row r="67" spans="1:17" s="12" customFormat="1" ht="28" hidden="1">
      <c r="A67" s="88"/>
      <c r="B67" s="357" t="s">
        <v>220</v>
      </c>
      <c r="C67" s="358"/>
      <c r="D67" s="359"/>
      <c r="E67" s="359"/>
      <c r="F67" s="359"/>
      <c r="G67" s="359"/>
      <c r="H67" s="359"/>
      <c r="I67" s="360"/>
      <c r="J67" s="44"/>
      <c r="K67" s="44"/>
      <c r="L67" s="44"/>
    </row>
    <row r="68" spans="1:17" s="12" customFormat="1" ht="40.5" hidden="1" customHeight="1">
      <c r="A68" s="88"/>
      <c r="B68" s="361"/>
      <c r="C68" s="362"/>
      <c r="D68" s="238" t="s">
        <v>182</v>
      </c>
      <c r="E68" s="238" t="s">
        <v>60</v>
      </c>
      <c r="F68" s="238" t="s">
        <v>10</v>
      </c>
      <c r="G68" s="238" t="s">
        <v>57</v>
      </c>
      <c r="H68" s="238" t="s">
        <v>58</v>
      </c>
      <c r="I68" s="238" t="s">
        <v>59</v>
      </c>
      <c r="J68" s="44"/>
    </row>
    <row r="69" spans="1:17" s="12" customFormat="1" ht="81.5" hidden="1" customHeight="1">
      <c r="A69" s="88"/>
      <c r="B69" s="363" t="s">
        <v>194</v>
      </c>
      <c r="C69" s="363"/>
      <c r="D69" s="416" t="s">
        <v>221</v>
      </c>
      <c r="E69" s="417"/>
      <c r="F69" s="417"/>
      <c r="G69" s="417"/>
      <c r="H69" s="417"/>
      <c r="I69" s="418"/>
      <c r="J69" s="44"/>
    </row>
    <row r="70" spans="1:17" s="12" customFormat="1" ht="182" hidden="1" customHeight="1">
      <c r="A70" s="88"/>
      <c r="B70" s="414" t="s">
        <v>222</v>
      </c>
      <c r="C70" s="415"/>
      <c r="D70" s="416" t="s">
        <v>223</v>
      </c>
      <c r="E70" s="417"/>
      <c r="F70" s="417"/>
      <c r="G70" s="417"/>
      <c r="H70" s="417"/>
      <c r="I70" s="418"/>
      <c r="J70" s="44"/>
    </row>
    <row r="71" spans="1:17" s="12" customFormat="1" ht="222.5" hidden="1" customHeight="1">
      <c r="A71" s="88"/>
      <c r="B71" s="414" t="s">
        <v>224</v>
      </c>
      <c r="C71" s="415"/>
      <c r="D71" s="416" t="s">
        <v>225</v>
      </c>
      <c r="E71" s="417"/>
      <c r="F71" s="417"/>
      <c r="G71" s="417"/>
      <c r="H71" s="417"/>
      <c r="I71" s="418"/>
      <c r="J71" s="44"/>
    </row>
    <row r="72" spans="1:17" s="12" customFormat="1" ht="12.75" customHeight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2" customHeight="1">
      <c r="A73" s="13">
        <v>2</v>
      </c>
      <c r="B73" s="234" t="s">
        <v>198</v>
      </c>
      <c r="C73" s="420" t="s">
        <v>186</v>
      </c>
      <c r="D73" s="420"/>
      <c r="E73" s="420"/>
      <c r="F73" s="420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28" hidden="1">
      <c r="A74" s="88"/>
      <c r="B74" s="422" t="s">
        <v>49</v>
      </c>
      <c r="C74" s="423"/>
      <c r="D74" s="423"/>
      <c r="E74" s="423"/>
      <c r="F74" s="423"/>
      <c r="G74" s="423"/>
      <c r="H74" s="423"/>
      <c r="I74" s="426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63" hidden="1" customHeight="1">
      <c r="A75" s="88"/>
      <c r="B75" s="428" t="s">
        <v>42</v>
      </c>
      <c r="C75" s="429"/>
      <c r="D75" s="430" t="s">
        <v>69</v>
      </c>
      <c r="E75" s="431"/>
      <c r="F75" s="431"/>
      <c r="G75" s="431"/>
      <c r="H75" s="431"/>
      <c r="I75" s="432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72" hidden="1" customHeight="1">
      <c r="A76" s="88"/>
      <c r="B76" s="427" t="str">
        <f>$D$20</f>
        <v>BLACK BEAUTY</v>
      </c>
      <c r="C76" s="427" t="e">
        <f>#REF!</f>
        <v>#REF!</v>
      </c>
      <c r="D76" s="433" t="s">
        <v>178</v>
      </c>
      <c r="E76" s="434"/>
      <c r="F76" s="434"/>
      <c r="G76" s="434"/>
      <c r="H76" s="434"/>
      <c r="I76" s="435"/>
      <c r="J76" s="44"/>
      <c r="K76" s="44"/>
      <c r="L76" s="44"/>
      <c r="M76" s="44"/>
      <c r="N76" s="44"/>
      <c r="O76" s="44"/>
    </row>
    <row r="77" spans="1:17" s="12" customFormat="1" ht="29.15" hidden="1" customHeight="1">
      <c r="A77" s="88"/>
      <c r="B77" s="213"/>
      <c r="C77" s="214"/>
      <c r="D77" s="215"/>
      <c r="E77" s="202"/>
      <c r="F77" s="202"/>
      <c r="G77" s="202"/>
      <c r="H77" s="202"/>
      <c r="I77" s="203"/>
      <c r="J77" s="44"/>
      <c r="K77" s="44"/>
      <c r="L77" s="44"/>
      <c r="M77" s="44"/>
      <c r="N77" s="44"/>
      <c r="O77" s="44"/>
    </row>
    <row r="78" spans="1:17" s="12" customFormat="1" ht="28" hidden="1">
      <c r="A78" s="88"/>
      <c r="B78" s="422" t="s">
        <v>70</v>
      </c>
      <c r="C78" s="423"/>
      <c r="D78" s="424"/>
      <c r="E78" s="424"/>
      <c r="F78" s="424"/>
      <c r="G78" s="424"/>
      <c r="H78" s="424"/>
      <c r="I78" s="425"/>
      <c r="J78" s="44"/>
      <c r="K78" s="44"/>
      <c r="L78" s="44"/>
    </row>
    <row r="79" spans="1:17" s="12" customFormat="1" ht="56.25" hidden="1" customHeight="1">
      <c r="A79" s="88"/>
      <c r="B79" s="361"/>
      <c r="C79" s="362"/>
      <c r="D79" s="238" t="s">
        <v>182</v>
      </c>
      <c r="E79" s="238" t="s">
        <v>60</v>
      </c>
      <c r="F79" s="238" t="s">
        <v>10</v>
      </c>
      <c r="G79" s="238" t="s">
        <v>57</v>
      </c>
      <c r="H79" s="238" t="s">
        <v>58</v>
      </c>
      <c r="I79" s="238" t="s">
        <v>59</v>
      </c>
      <c r="J79" s="44"/>
    </row>
    <row r="80" spans="1:17" s="12" customFormat="1" ht="67.5" hidden="1" customHeight="1">
      <c r="A80" s="88"/>
      <c r="B80" s="439" t="s">
        <v>183</v>
      </c>
      <c r="C80" s="439"/>
      <c r="D80" s="195"/>
      <c r="E80" s="196"/>
      <c r="F80" s="196"/>
      <c r="G80" s="196"/>
      <c r="H80" s="196"/>
      <c r="I80" s="196"/>
      <c r="J80" s="44"/>
    </row>
    <row r="81" spans="1:17" s="12" customFormat="1" ht="27.5" hidden="1">
      <c r="A81" s="88"/>
      <c r="B81" s="88"/>
      <c r="C81" s="88"/>
      <c r="D81" s="88"/>
      <c r="E81" s="88"/>
      <c r="F81" s="88"/>
      <c r="G81" s="88"/>
      <c r="H81" s="88"/>
      <c r="I81" s="88"/>
      <c r="J81" s="44"/>
      <c r="K81" s="44"/>
      <c r="L81" s="44"/>
      <c r="M81" s="44"/>
      <c r="N81" s="44"/>
      <c r="O81" s="44"/>
      <c r="P81" s="44"/>
      <c r="Q81" s="44"/>
    </row>
    <row r="82" spans="1:17" s="88" customFormat="1" ht="48.65" customHeight="1">
      <c r="A82" s="13">
        <v>3</v>
      </c>
      <c r="B82" s="234" t="s">
        <v>199</v>
      </c>
      <c r="C82" s="99" t="s">
        <v>270</v>
      </c>
      <c r="D82" s="15"/>
      <c r="E82" s="15"/>
      <c r="F82" s="15"/>
      <c r="G82" s="44"/>
      <c r="H82" s="44"/>
      <c r="I82" s="44"/>
      <c r="J82" s="44"/>
      <c r="K82" s="16"/>
      <c r="L82" s="16"/>
      <c r="M82" s="44"/>
      <c r="N82" s="44"/>
      <c r="O82" s="44"/>
      <c r="P82" s="44"/>
      <c r="Q82" s="44"/>
    </row>
    <row r="83" spans="1:17" s="12" customFormat="1" ht="50.5" customHeight="1">
      <c r="A83" s="88"/>
      <c r="B83" s="352" t="s">
        <v>42</v>
      </c>
      <c r="C83" s="353"/>
      <c r="D83" s="354" t="s">
        <v>193</v>
      </c>
      <c r="E83" s="355"/>
      <c r="F83" s="355"/>
      <c r="G83" s="355"/>
      <c r="H83" s="355"/>
      <c r="I83" s="356"/>
      <c r="J83" s="44"/>
      <c r="K83" s="44"/>
      <c r="L83" s="44"/>
      <c r="M83" s="44"/>
      <c r="N83" s="44"/>
      <c r="O83" s="44"/>
      <c r="P83" s="44"/>
      <c r="Q83" s="44"/>
    </row>
    <row r="84" spans="1:17" s="12" customFormat="1" ht="108" customHeight="1">
      <c r="A84" s="88"/>
      <c r="B84" s="348" t="str">
        <f>$D$20</f>
        <v>BLACK BEAUTY</v>
      </c>
      <c r="C84" s="348" t="e">
        <f>#REF!</f>
        <v>#REF!</v>
      </c>
      <c r="D84" s="436" t="s">
        <v>346</v>
      </c>
      <c r="E84" s="437"/>
      <c r="F84" s="437"/>
      <c r="G84" s="437"/>
      <c r="H84" s="437"/>
      <c r="I84" s="438"/>
      <c r="J84" s="44"/>
    </row>
    <row r="85" spans="1:17" s="12" customFormat="1" ht="108" customHeight="1">
      <c r="A85" s="88"/>
      <c r="B85" s="348" t="s">
        <v>325</v>
      </c>
      <c r="C85" s="348" t="e">
        <f>#REF!</f>
        <v>#REF!</v>
      </c>
      <c r="D85" s="436" t="s">
        <v>347</v>
      </c>
      <c r="E85" s="437"/>
      <c r="F85" s="437"/>
      <c r="G85" s="437"/>
      <c r="H85" s="437"/>
      <c r="I85" s="438"/>
      <c r="J85" s="44"/>
    </row>
    <row r="86" spans="1:17" s="12" customFormat="1" ht="15" customHeight="1">
      <c r="A86" s="88"/>
      <c r="B86" s="88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</row>
    <row r="87" spans="1:17" s="12" customFormat="1" ht="29.25" customHeight="1">
      <c r="B87" s="421" t="s">
        <v>78</v>
      </c>
      <c r="C87" s="421"/>
      <c r="D87" s="421"/>
      <c r="E87" s="421"/>
      <c r="G87" s="44"/>
      <c r="M87"/>
      <c r="N87" s="43"/>
      <c r="O87" s="42"/>
      <c r="P87" s="42"/>
      <c r="Q87" s="43"/>
    </row>
    <row r="88" spans="1:17" s="12" customFormat="1" ht="35.25" customHeight="1">
      <c r="A88" s="88">
        <v>1</v>
      </c>
      <c r="B88" s="94" t="s">
        <v>190</v>
      </c>
      <c r="C88" s="88"/>
      <c r="D88" s="88"/>
      <c r="G88" s="44"/>
      <c r="M88" s="12" t="s">
        <v>348</v>
      </c>
      <c r="N88" s="43"/>
      <c r="O88" s="42"/>
      <c r="P88" s="42"/>
      <c r="Q88" s="43"/>
    </row>
    <row r="89" spans="1:17" s="12" customFormat="1" ht="35.25" customHeight="1">
      <c r="A89" s="88">
        <v>2</v>
      </c>
      <c r="B89" s="94" t="s">
        <v>191</v>
      </c>
      <c r="C89" s="88"/>
      <c r="D89" s="88"/>
      <c r="G89" s="44"/>
      <c r="N89"/>
      <c r="O89" s="42"/>
      <c r="P89" s="42"/>
      <c r="Q89" s="43"/>
    </row>
    <row r="90" spans="1:17" s="12" customFormat="1" ht="35.25" customHeight="1">
      <c r="A90" s="88">
        <v>3</v>
      </c>
      <c r="B90" s="94" t="s">
        <v>192</v>
      </c>
      <c r="C90" s="88"/>
      <c r="D90" s="88"/>
      <c r="G90" s="44"/>
      <c r="N90" s="43"/>
      <c r="O90" s="42"/>
      <c r="P90" s="42"/>
      <c r="Q90" s="43"/>
    </row>
    <row r="91" spans="1:17" s="15" customFormat="1" ht="52.5" customHeight="1">
      <c r="A91" s="13"/>
      <c r="B91" s="239" t="s">
        <v>61</v>
      </c>
      <c r="C91" s="240" t="s">
        <v>182</v>
      </c>
      <c r="D91" s="240" t="s">
        <v>60</v>
      </c>
      <c r="E91" s="240" t="s">
        <v>10</v>
      </c>
      <c r="F91" s="240" t="s">
        <v>57</v>
      </c>
      <c r="G91" s="240" t="s">
        <v>58</v>
      </c>
      <c r="H91" s="240" t="s">
        <v>59</v>
      </c>
      <c r="I91" s="240" t="s">
        <v>11</v>
      </c>
      <c r="M91" s="47"/>
      <c r="N91"/>
      <c r="O91" s="48"/>
      <c r="P91" s="47"/>
    </row>
    <row r="92" spans="1:17" s="15" customFormat="1" ht="52.5" customHeight="1">
      <c r="A92" s="13"/>
      <c r="B92" s="239" t="s">
        <v>62</v>
      </c>
      <c r="C92" s="207">
        <f>F27</f>
        <v>0</v>
      </c>
      <c r="D92" s="207">
        <f t="shared" ref="D92:H92" si="35">G27</f>
        <v>41</v>
      </c>
      <c r="E92" s="207">
        <f t="shared" si="35"/>
        <v>6</v>
      </c>
      <c r="F92" s="207">
        <f t="shared" si="35"/>
        <v>0</v>
      </c>
      <c r="G92" s="207">
        <f t="shared" si="35"/>
        <v>0</v>
      </c>
      <c r="H92" s="207">
        <f t="shared" si="35"/>
        <v>0</v>
      </c>
      <c r="I92" s="207">
        <f>SUM(C92:H92)</f>
        <v>47</v>
      </c>
      <c r="M92" s="47"/>
      <c r="N92" s="48"/>
      <c r="O92" s="48"/>
      <c r="P92" s="47"/>
    </row>
    <row r="93" spans="1:17" s="95" customFormat="1" ht="208" customHeight="1">
      <c r="A93" s="419" t="s">
        <v>208</v>
      </c>
      <c r="B93" s="419"/>
      <c r="C93" s="419"/>
      <c r="D93" s="419"/>
      <c r="E93" s="419"/>
      <c r="F93" s="419"/>
      <c r="G93" s="419"/>
      <c r="H93" s="419"/>
      <c r="I93" s="419"/>
      <c r="J93" s="419"/>
      <c r="K93" s="419"/>
      <c r="L93" s="419"/>
      <c r="M93" s="419"/>
      <c r="N93" s="419"/>
      <c r="O93" s="419"/>
      <c r="P93" s="419"/>
      <c r="Q93" s="419"/>
    </row>
    <row r="94" spans="1:17" s="95" customFormat="1" ht="133" customHeight="1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</sheetData>
  <autoFilter ref="A38:R62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6">
    <mergeCell ref="B71:C71"/>
    <mergeCell ref="D71:I71"/>
    <mergeCell ref="P53:Q53"/>
    <mergeCell ref="A93:Q93"/>
    <mergeCell ref="C73:F73"/>
    <mergeCell ref="B87:E87"/>
    <mergeCell ref="B78:I78"/>
    <mergeCell ref="B74:I74"/>
    <mergeCell ref="B76:C76"/>
    <mergeCell ref="B75:C75"/>
    <mergeCell ref="D75:I75"/>
    <mergeCell ref="D76:I76"/>
    <mergeCell ref="B83:C83"/>
    <mergeCell ref="D83:I83"/>
    <mergeCell ref="B84:C84"/>
    <mergeCell ref="D84:I84"/>
    <mergeCell ref="B79:C79"/>
    <mergeCell ref="B80:C80"/>
    <mergeCell ref="D69:I69"/>
    <mergeCell ref="B70:C70"/>
    <mergeCell ref="D70:I70"/>
    <mergeCell ref="B54:E54"/>
    <mergeCell ref="B85:C85"/>
    <mergeCell ref="D85:I85"/>
    <mergeCell ref="N30:Q30"/>
    <mergeCell ref="A30:C30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8:Q29"/>
    <mergeCell ref="D11:F11"/>
    <mergeCell ref="B13:F13"/>
    <mergeCell ref="A26:Q26"/>
    <mergeCell ref="A21:Q21"/>
    <mergeCell ref="A31:Q31"/>
    <mergeCell ref="B32:C32"/>
    <mergeCell ref="N32:Q32"/>
    <mergeCell ref="B33:C33"/>
    <mergeCell ref="N33:Q33"/>
    <mergeCell ref="B39:E39"/>
    <mergeCell ref="P40:Q40"/>
    <mergeCell ref="H39:I39"/>
    <mergeCell ref="P39:Q39"/>
    <mergeCell ref="A34:Q34"/>
    <mergeCell ref="B35:C35"/>
    <mergeCell ref="N35:Q35"/>
    <mergeCell ref="B36:C36"/>
    <mergeCell ref="N36:Q36"/>
    <mergeCell ref="H48:I48"/>
    <mergeCell ref="H54:I54"/>
    <mergeCell ref="P54:Q54"/>
    <mergeCell ref="P50:Q50"/>
    <mergeCell ref="B52:E52"/>
    <mergeCell ref="H52:I52"/>
    <mergeCell ref="P52:Q52"/>
    <mergeCell ref="A48:E48"/>
    <mergeCell ref="P48:Q48"/>
    <mergeCell ref="B51:E51"/>
    <mergeCell ref="H51:I51"/>
    <mergeCell ref="B53:E53"/>
    <mergeCell ref="H53:I53"/>
    <mergeCell ref="P51:Q51"/>
    <mergeCell ref="B49:E49"/>
    <mergeCell ref="H49:I49"/>
    <mergeCell ref="P49:Q49"/>
    <mergeCell ref="B50:E50"/>
    <mergeCell ref="H50:I50"/>
    <mergeCell ref="B41:E41"/>
    <mergeCell ref="H41:I41"/>
    <mergeCell ref="P41:Q41"/>
    <mergeCell ref="A38:E38"/>
    <mergeCell ref="H38:I38"/>
    <mergeCell ref="P38:Q38"/>
    <mergeCell ref="B40:E40"/>
    <mergeCell ref="H40:I40"/>
    <mergeCell ref="B63:I63"/>
    <mergeCell ref="B42:E42"/>
    <mergeCell ref="H42:I42"/>
    <mergeCell ref="P42:Q42"/>
    <mergeCell ref="B44:E44"/>
    <mergeCell ref="H44:I44"/>
    <mergeCell ref="P44:Q44"/>
    <mergeCell ref="B43:E43"/>
    <mergeCell ref="H43:I43"/>
    <mergeCell ref="P43:Q43"/>
    <mergeCell ref="B46:E46"/>
    <mergeCell ref="H46:I46"/>
    <mergeCell ref="P46:Q46"/>
    <mergeCell ref="B45:E45"/>
    <mergeCell ref="H45:I45"/>
    <mergeCell ref="P45:Q45"/>
    <mergeCell ref="P55:Q55"/>
    <mergeCell ref="H57:I57"/>
    <mergeCell ref="H55:I55"/>
    <mergeCell ref="B55:E55"/>
    <mergeCell ref="H56:I56"/>
    <mergeCell ref="P56:Q56"/>
    <mergeCell ref="H59:I59"/>
    <mergeCell ref="P59:Q59"/>
    <mergeCell ref="H58:I58"/>
    <mergeCell ref="P58:Q58"/>
    <mergeCell ref="B65:C65"/>
    <mergeCell ref="D65:I65"/>
    <mergeCell ref="B64:C64"/>
    <mergeCell ref="D64:I64"/>
    <mergeCell ref="B67:I67"/>
    <mergeCell ref="B68:C68"/>
    <mergeCell ref="B69:C69"/>
    <mergeCell ref="J61:N61"/>
    <mergeCell ref="P57:Q57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7" max="16" man="1"/>
    <brk id="36" max="16" man="1"/>
    <brk id="59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92" t="s">
        <v>73</v>
      </c>
      <c r="N1" s="392" t="s">
        <v>73</v>
      </c>
      <c r="O1" s="393" t="s">
        <v>74</v>
      </c>
      <c r="P1" s="393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92" t="s">
        <v>75</v>
      </c>
      <c r="N2" s="392" t="s">
        <v>75</v>
      </c>
      <c r="O2" s="394" t="s">
        <v>76</v>
      </c>
      <c r="P2" s="394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92" t="s">
        <v>77</v>
      </c>
      <c r="N3" s="392" t="s">
        <v>77</v>
      </c>
      <c r="O3" s="395" t="s">
        <v>79</v>
      </c>
      <c r="P3" s="393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40" t="s">
        <v>139</v>
      </c>
      <c r="H5" s="441"/>
      <c r="I5" s="441"/>
      <c r="J5" s="441"/>
      <c r="K5" s="441"/>
      <c r="L5" s="44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43"/>
      <c r="H6" s="444"/>
      <c r="I6" s="444"/>
      <c r="J6" s="444"/>
      <c r="K6" s="444"/>
      <c r="L6" s="44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43"/>
      <c r="H7" s="444"/>
      <c r="I7" s="444"/>
      <c r="J7" s="444"/>
      <c r="K7" s="444"/>
      <c r="L7" s="44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6" t="s">
        <v>142</v>
      </c>
      <c r="E8" s="396"/>
      <c r="F8" s="396"/>
      <c r="G8" s="446"/>
      <c r="H8" s="447"/>
      <c r="I8" s="447"/>
      <c r="J8" s="447"/>
      <c r="K8" s="447"/>
      <c r="L8" s="44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8">
        <v>44964</v>
      </c>
      <c r="E11" s="409"/>
      <c r="F11" s="409"/>
      <c r="G11" s="22"/>
      <c r="H11" s="23"/>
      <c r="I11" s="20"/>
      <c r="J11" s="20" t="s">
        <v>4</v>
      </c>
      <c r="K11" s="20"/>
      <c r="L11" s="449" t="s">
        <v>128</v>
      </c>
      <c r="M11" s="449"/>
      <c r="N11" s="449"/>
      <c r="O11" s="449"/>
      <c r="P11" s="44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10"/>
      <c r="C13" s="410"/>
      <c r="D13" s="410"/>
      <c r="E13" s="410"/>
      <c r="F13" s="410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58" t="s">
        <v>147</v>
      </c>
      <c r="E28" s="458"/>
      <c r="F28" s="458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58" t="str">
        <f>+D28</f>
        <v>WASHED BURGUNDY</v>
      </c>
      <c r="E29" s="458"/>
      <c r="F29" s="458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59" t="str">
        <f>+D29</f>
        <v>WASHED BURGUNDY</v>
      </c>
      <c r="E30" s="459"/>
      <c r="F30" s="459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07" t="s">
        <v>130</v>
      </c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</row>
    <row r="44" spans="1:16" s="1" customFormat="1" ht="59.15" customHeight="1" thickBot="1">
      <c r="B44" s="75" t="s">
        <v>14</v>
      </c>
      <c r="C44" s="32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</row>
    <row r="45" spans="1:16" s="33" customFormat="1" ht="100.5" thickBot="1">
      <c r="A45" s="461" t="s">
        <v>15</v>
      </c>
      <c r="B45" s="462"/>
      <c r="C45" s="462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63" t="s">
        <v>51</v>
      </c>
      <c r="N45" s="464"/>
      <c r="O45" s="464"/>
      <c r="P45" s="465"/>
    </row>
    <row r="46" spans="1:16" s="43" customFormat="1" ht="45.75" hidden="1" customHeight="1">
      <c r="A46" s="450" t="str">
        <f>D18</f>
        <v>BLACK</v>
      </c>
      <c r="B46" s="451"/>
      <c r="C46" s="451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2"/>
    </row>
    <row r="47" spans="1:16" s="139" customFormat="1" ht="120" hidden="1" customHeight="1">
      <c r="A47" s="115">
        <v>1</v>
      </c>
      <c r="B47" s="453" t="str">
        <f>$L$11</f>
        <v>100% DRY COTTON FLEECE 410GSM</v>
      </c>
      <c r="C47" s="45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54"/>
      <c r="N47" s="455"/>
      <c r="O47" s="455"/>
      <c r="P47" s="456"/>
    </row>
    <row r="48" spans="1:16" s="139" customFormat="1" ht="89.25" hidden="1" customHeight="1">
      <c r="A48" s="144">
        <v>2</v>
      </c>
      <c r="B48" s="453" t="s">
        <v>149</v>
      </c>
      <c r="C48" s="45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54"/>
      <c r="N48" s="455"/>
      <c r="O48" s="455"/>
      <c r="P48" s="456"/>
    </row>
    <row r="49" spans="1:16" s="139" customFormat="1" ht="129" hidden="1" customHeight="1">
      <c r="A49" s="115">
        <v>3</v>
      </c>
      <c r="B49" s="457" t="s">
        <v>126</v>
      </c>
      <c r="C49" s="45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54"/>
      <c r="N49" s="455"/>
      <c r="O49" s="455"/>
      <c r="P49" s="456"/>
    </row>
    <row r="50" spans="1:16" s="43" customFormat="1" ht="51.75" customHeight="1">
      <c r="A50" s="466" t="str">
        <f>D23</f>
        <v>GREY HEATHER</v>
      </c>
      <c r="B50" s="467"/>
      <c r="C50" s="467"/>
      <c r="D50" s="467"/>
      <c r="E50" s="467"/>
      <c r="F50" s="467"/>
      <c r="G50" s="467"/>
      <c r="H50" s="467"/>
      <c r="I50" s="467"/>
      <c r="J50" s="467"/>
      <c r="K50" s="467"/>
      <c r="L50" s="467"/>
      <c r="M50" s="467"/>
      <c r="N50" s="467"/>
      <c r="O50" s="467"/>
      <c r="P50" s="468"/>
    </row>
    <row r="51" spans="1:16" s="139" customFormat="1" ht="186.75" customHeight="1">
      <c r="A51" s="115">
        <v>1</v>
      </c>
      <c r="B51" s="453" t="str">
        <f>$L$11</f>
        <v>100% DRY COTTON FLEECE 410GSM</v>
      </c>
      <c r="C51" s="45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54" t="s">
        <v>177</v>
      </c>
      <c r="N51" s="455"/>
      <c r="O51" s="455"/>
      <c r="P51" s="456"/>
    </row>
    <row r="52" spans="1:16" s="139" customFormat="1" ht="186.75" customHeight="1">
      <c r="A52" s="144">
        <v>2</v>
      </c>
      <c r="B52" s="453" t="s">
        <v>149</v>
      </c>
      <c r="C52" s="45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54" t="s">
        <v>168</v>
      </c>
      <c r="N52" s="455"/>
      <c r="O52" s="455"/>
      <c r="P52" s="456"/>
    </row>
    <row r="53" spans="1:16" s="139" customFormat="1" ht="186.75" customHeight="1">
      <c r="A53" s="115">
        <v>3</v>
      </c>
      <c r="B53" s="457" t="s">
        <v>126</v>
      </c>
      <c r="C53" s="45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54" t="s">
        <v>169</v>
      </c>
      <c r="N53" s="455"/>
      <c r="O53" s="455"/>
      <c r="P53" s="456"/>
    </row>
    <row r="54" spans="1:16" s="43" customFormat="1" ht="51.75" hidden="1" customHeight="1">
      <c r="A54" s="466" t="str">
        <f>D28</f>
        <v>WASHED BURGUNDY</v>
      </c>
      <c r="B54" s="467"/>
      <c r="C54" s="467"/>
      <c r="D54" s="467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8"/>
    </row>
    <row r="55" spans="1:16" s="139" customFormat="1" ht="96.75" hidden="1" customHeight="1">
      <c r="A55" s="115">
        <v>1</v>
      </c>
      <c r="B55" s="453" t="str">
        <f>$L$11</f>
        <v>100% DRY COTTON FLEECE 410GSM</v>
      </c>
      <c r="C55" s="45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54"/>
      <c r="N55" s="455"/>
      <c r="O55" s="455"/>
      <c r="P55" s="456"/>
    </row>
    <row r="56" spans="1:16" s="139" customFormat="1" ht="70.5" hidden="1" customHeight="1">
      <c r="A56" s="144">
        <v>2</v>
      </c>
      <c r="B56" s="453" t="s">
        <v>149</v>
      </c>
      <c r="C56" s="45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54"/>
      <c r="N56" s="455"/>
      <c r="O56" s="455"/>
      <c r="P56" s="456"/>
    </row>
    <row r="57" spans="1:16" s="139" customFormat="1" ht="125.25" hidden="1" customHeight="1">
      <c r="A57" s="115">
        <v>3</v>
      </c>
      <c r="B57" s="457" t="s">
        <v>126</v>
      </c>
      <c r="C57" s="45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54"/>
      <c r="N57" s="455"/>
      <c r="O57" s="455"/>
      <c r="P57" s="456"/>
    </row>
    <row r="58" spans="1:16" s="43" customFormat="1" ht="51.75" hidden="1" customHeight="1">
      <c r="A58" s="466" t="str">
        <f>D33</f>
        <v>LIME</v>
      </c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8"/>
    </row>
    <row r="59" spans="1:16" s="139" customFormat="1" ht="96.75" hidden="1" customHeight="1">
      <c r="A59" s="115">
        <v>1</v>
      </c>
      <c r="B59" s="453" t="str">
        <f>$L$11</f>
        <v>100% DRY COTTON FLEECE 410GSM</v>
      </c>
      <c r="C59" s="45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54"/>
      <c r="N59" s="455"/>
      <c r="O59" s="455"/>
      <c r="P59" s="456"/>
    </row>
    <row r="60" spans="1:16" s="139" customFormat="1" ht="70.5" hidden="1" customHeight="1">
      <c r="A60" s="144">
        <v>2</v>
      </c>
      <c r="B60" s="453" t="s">
        <v>149</v>
      </c>
      <c r="C60" s="45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54"/>
      <c r="N60" s="455"/>
      <c r="O60" s="455"/>
      <c r="P60" s="456"/>
    </row>
    <row r="61" spans="1:16" s="139" customFormat="1" ht="125.25" hidden="1" customHeight="1">
      <c r="A61" s="115">
        <v>3</v>
      </c>
      <c r="B61" s="457" t="s">
        <v>126</v>
      </c>
      <c r="C61" s="45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54"/>
      <c r="N61" s="455"/>
      <c r="O61" s="455"/>
      <c r="P61" s="456"/>
    </row>
    <row r="62" spans="1:16" s="43" customFormat="1" ht="21.75" customHeight="1">
      <c r="A62" s="466"/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8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73" t="s">
        <v>22</v>
      </c>
      <c r="B64" s="469"/>
      <c r="C64" s="469"/>
      <c r="D64" s="469"/>
      <c r="E64" s="470"/>
      <c r="F64" s="72" t="s">
        <v>47</v>
      </c>
      <c r="G64" s="72" t="s">
        <v>23</v>
      </c>
      <c r="H64" s="471" t="s">
        <v>42</v>
      </c>
      <c r="I64" s="472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73" t="s">
        <v>41</v>
      </c>
      <c r="C65" s="473"/>
      <c r="D65" s="473"/>
      <c r="E65" s="473"/>
      <c r="F65" s="82" t="str">
        <f>H65</f>
        <v>BLACK</v>
      </c>
      <c r="G65" s="112"/>
      <c r="H65" s="474" t="str">
        <f>$D$18</f>
        <v>BLACK</v>
      </c>
      <c r="I65" s="475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73" t="s">
        <v>41</v>
      </c>
      <c r="C66" s="473"/>
      <c r="D66" s="473"/>
      <c r="E66" s="473"/>
      <c r="F66" s="82" t="str">
        <f t="shared" ref="F66:F68" si="18">H66</f>
        <v>GREY HEATHER</v>
      </c>
      <c r="G66" s="112" t="s">
        <v>176</v>
      </c>
      <c r="H66" s="474" t="str">
        <f>$D$23</f>
        <v>GREY HEATHER</v>
      </c>
      <c r="I66" s="475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73" t="s">
        <v>41</v>
      </c>
      <c r="C67" s="473"/>
      <c r="D67" s="473"/>
      <c r="E67" s="473"/>
      <c r="F67" s="82" t="str">
        <f t="shared" si="18"/>
        <v>WASHED BURGUNDY</v>
      </c>
      <c r="G67" s="112"/>
      <c r="H67" s="474" t="str">
        <f>$D$28</f>
        <v>WASHED BURGUNDY</v>
      </c>
      <c r="I67" s="475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73" t="s">
        <v>41</v>
      </c>
      <c r="C68" s="473"/>
      <c r="D68" s="473"/>
      <c r="E68" s="473"/>
      <c r="F68" s="82" t="str">
        <f t="shared" si="18"/>
        <v>LIME</v>
      </c>
      <c r="G68" s="112"/>
      <c r="H68" s="474" t="str">
        <f>$D$33</f>
        <v>LIME</v>
      </c>
      <c r="I68" s="475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73" t="s">
        <v>123</v>
      </c>
      <c r="C69" s="473"/>
      <c r="D69" s="473"/>
      <c r="E69" s="473"/>
      <c r="F69" s="476" t="s">
        <v>39</v>
      </c>
      <c r="G69" s="480" t="s">
        <v>131</v>
      </c>
      <c r="H69" s="484" t="str">
        <f t="shared" ref="H69" si="19">$D$18</f>
        <v>BLACK</v>
      </c>
      <c r="I69" s="485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73" t="s">
        <v>123</v>
      </c>
      <c r="C70" s="473"/>
      <c r="D70" s="473"/>
      <c r="E70" s="473"/>
      <c r="F70" s="477" t="s">
        <v>39</v>
      </c>
      <c r="G70" s="481" t="s">
        <v>131</v>
      </c>
      <c r="H70" s="366" t="str">
        <f t="shared" ref="H70" si="21">$D$23</f>
        <v>GREY HEATHER</v>
      </c>
      <c r="I70" s="366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73" t="s">
        <v>123</v>
      </c>
      <c r="C71" s="473"/>
      <c r="D71" s="473"/>
      <c r="E71" s="473"/>
      <c r="F71" s="478" t="s">
        <v>39</v>
      </c>
      <c r="G71" s="482" t="s">
        <v>131</v>
      </c>
      <c r="H71" s="486" t="str">
        <f t="shared" ref="H71" si="23">$D$28</f>
        <v>WASHED BURGUNDY</v>
      </c>
      <c r="I71" s="487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73" t="s">
        <v>123</v>
      </c>
      <c r="C72" s="473"/>
      <c r="D72" s="473"/>
      <c r="E72" s="473"/>
      <c r="F72" s="479" t="s">
        <v>39</v>
      </c>
      <c r="G72" s="483" t="s">
        <v>131</v>
      </c>
      <c r="H72" s="474" t="str">
        <f t="shared" ref="H72" si="25">$D$33</f>
        <v>LIME</v>
      </c>
      <c r="I72" s="475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88" t="s">
        <v>151</v>
      </c>
      <c r="C73" s="473"/>
      <c r="D73" s="473"/>
      <c r="E73" s="473"/>
      <c r="F73" s="476" t="s">
        <v>107</v>
      </c>
      <c r="G73" s="480" t="s">
        <v>152</v>
      </c>
      <c r="H73" s="484" t="str">
        <f t="shared" ref="H73" si="27">$D$18</f>
        <v>BLACK</v>
      </c>
      <c r="I73" s="485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88" t="s">
        <v>151</v>
      </c>
      <c r="C74" s="473"/>
      <c r="D74" s="473"/>
      <c r="E74" s="473"/>
      <c r="F74" s="477"/>
      <c r="G74" s="481"/>
      <c r="H74" s="366" t="str">
        <f t="shared" ref="H74" si="30">$D$23</f>
        <v>GREY HEATHER</v>
      </c>
      <c r="I74" s="366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88" t="s">
        <v>151</v>
      </c>
      <c r="C75" s="473"/>
      <c r="D75" s="473"/>
      <c r="E75" s="473"/>
      <c r="F75" s="478"/>
      <c r="G75" s="482"/>
      <c r="H75" s="486" t="str">
        <f t="shared" ref="H75" si="32">$D$28</f>
        <v>WASHED BURGUNDY</v>
      </c>
      <c r="I75" s="487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88" t="s">
        <v>151</v>
      </c>
      <c r="C76" s="473"/>
      <c r="D76" s="473"/>
      <c r="E76" s="473"/>
      <c r="F76" s="479"/>
      <c r="G76" s="483"/>
      <c r="H76" s="474" t="str">
        <f t="shared" ref="H76" si="34">$D$33</f>
        <v>LIME</v>
      </c>
      <c r="I76" s="475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88" t="s">
        <v>85</v>
      </c>
      <c r="C77" s="473"/>
      <c r="D77" s="473"/>
      <c r="E77" s="473"/>
      <c r="F77" s="476" t="s">
        <v>107</v>
      </c>
      <c r="G77" s="480" t="s">
        <v>86</v>
      </c>
      <c r="H77" s="484" t="str">
        <f t="shared" ref="H77" si="36">$D$18</f>
        <v>BLACK</v>
      </c>
      <c r="I77" s="485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88" t="s">
        <v>85</v>
      </c>
      <c r="C78" s="473"/>
      <c r="D78" s="473"/>
      <c r="E78" s="473"/>
      <c r="F78" s="477"/>
      <c r="G78" s="481"/>
      <c r="H78" s="366" t="str">
        <f t="shared" ref="H78" si="38">$D$23</f>
        <v>GREY HEATHER</v>
      </c>
      <c r="I78" s="366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88" t="s">
        <v>85</v>
      </c>
      <c r="C79" s="473"/>
      <c r="D79" s="473"/>
      <c r="E79" s="473"/>
      <c r="F79" s="478"/>
      <c r="G79" s="482"/>
      <c r="H79" s="486" t="str">
        <f t="shared" ref="H79" si="40">$D$28</f>
        <v>WASHED BURGUNDY</v>
      </c>
      <c r="I79" s="487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88" t="s">
        <v>85</v>
      </c>
      <c r="C80" s="473"/>
      <c r="D80" s="473"/>
      <c r="E80" s="473"/>
      <c r="F80" s="479"/>
      <c r="G80" s="483"/>
      <c r="H80" s="474" t="str">
        <f t="shared" ref="H80" si="42">$D$33</f>
        <v>LIME</v>
      </c>
      <c r="I80" s="475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88" t="s">
        <v>114</v>
      </c>
      <c r="C81" s="473"/>
      <c r="D81" s="473"/>
      <c r="E81" s="473"/>
      <c r="F81" s="476" t="s">
        <v>89</v>
      </c>
      <c r="G81" s="480"/>
      <c r="H81" s="484" t="str">
        <f t="shared" ref="H81" si="44">$D$18</f>
        <v>BLACK</v>
      </c>
      <c r="I81" s="485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88" t="s">
        <v>114</v>
      </c>
      <c r="C82" s="473"/>
      <c r="D82" s="473"/>
      <c r="E82" s="473"/>
      <c r="F82" s="477"/>
      <c r="G82" s="481"/>
      <c r="H82" s="366" t="str">
        <f t="shared" ref="H82" si="46">$D$23</f>
        <v>GREY HEATHER</v>
      </c>
      <c r="I82" s="366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88" t="s">
        <v>114</v>
      </c>
      <c r="C83" s="473"/>
      <c r="D83" s="473"/>
      <c r="E83" s="473"/>
      <c r="F83" s="478"/>
      <c r="G83" s="482"/>
      <c r="H83" s="486" t="str">
        <f t="shared" ref="H83" si="48">$D$28</f>
        <v>WASHED BURGUNDY</v>
      </c>
      <c r="I83" s="487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88" t="s">
        <v>114</v>
      </c>
      <c r="C84" s="473"/>
      <c r="D84" s="473"/>
      <c r="E84" s="473"/>
      <c r="F84" s="479"/>
      <c r="G84" s="483"/>
      <c r="H84" s="474" t="str">
        <f t="shared" ref="H84" si="50">$D$33</f>
        <v>LIME</v>
      </c>
      <c r="I84" s="475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73" t="s">
        <v>87</v>
      </c>
      <c r="C85" s="473"/>
      <c r="D85" s="473"/>
      <c r="E85" s="473"/>
      <c r="F85" s="476" t="s">
        <v>108</v>
      </c>
      <c r="G85" s="480" t="s">
        <v>88</v>
      </c>
      <c r="H85" s="484" t="str">
        <f t="shared" ref="H85" si="52">$D$18</f>
        <v>BLACK</v>
      </c>
      <c r="I85" s="485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73" t="s">
        <v>87</v>
      </c>
      <c r="C86" s="473"/>
      <c r="D86" s="473"/>
      <c r="E86" s="473"/>
      <c r="F86" s="477"/>
      <c r="G86" s="481"/>
      <c r="H86" s="366" t="str">
        <f t="shared" ref="H86" si="55">$D$23</f>
        <v>GREY HEATHER</v>
      </c>
      <c r="I86" s="366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73" t="s">
        <v>87</v>
      </c>
      <c r="C87" s="473"/>
      <c r="D87" s="473"/>
      <c r="E87" s="473"/>
      <c r="F87" s="478"/>
      <c r="G87" s="482"/>
      <c r="H87" s="486" t="str">
        <f t="shared" ref="H87" si="57">$D$28</f>
        <v>WASHED BURGUNDY</v>
      </c>
      <c r="I87" s="487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73" t="s">
        <v>87</v>
      </c>
      <c r="C88" s="473"/>
      <c r="D88" s="473"/>
      <c r="E88" s="473"/>
      <c r="F88" s="479"/>
      <c r="G88" s="483"/>
      <c r="H88" s="474" t="str">
        <f t="shared" ref="H88" si="59">$D$33</f>
        <v>LIME</v>
      </c>
      <c r="I88" s="475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73" t="s">
        <v>22</v>
      </c>
      <c r="B90" s="469"/>
      <c r="C90" s="469"/>
      <c r="D90" s="469"/>
      <c r="E90" s="470"/>
      <c r="F90" s="72" t="s">
        <v>47</v>
      </c>
      <c r="G90" s="72" t="s">
        <v>23</v>
      </c>
      <c r="H90" s="471" t="s">
        <v>42</v>
      </c>
      <c r="I90" s="472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88" t="s">
        <v>132</v>
      </c>
      <c r="C91" s="473"/>
      <c r="D91" s="473"/>
      <c r="E91" s="473"/>
      <c r="F91" s="476" t="s">
        <v>89</v>
      </c>
      <c r="G91" s="480" t="s">
        <v>118</v>
      </c>
      <c r="H91" s="474" t="str">
        <f t="shared" ref="H91" si="61">$D$18</f>
        <v>BLACK</v>
      </c>
      <c r="I91" s="475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88" t="s">
        <v>132</v>
      </c>
      <c r="C92" s="473"/>
      <c r="D92" s="473"/>
      <c r="E92" s="473"/>
      <c r="F92" s="478"/>
      <c r="G92" s="482"/>
      <c r="H92" s="474" t="str">
        <f t="shared" ref="H92" si="66">$D$23</f>
        <v>GREY HEATHER</v>
      </c>
      <c r="I92" s="475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88" t="s">
        <v>132</v>
      </c>
      <c r="C93" s="473"/>
      <c r="D93" s="473"/>
      <c r="E93" s="473"/>
      <c r="F93" s="478"/>
      <c r="G93" s="482"/>
      <c r="H93" s="474" t="str">
        <f t="shared" ref="H93" si="68">$D$28</f>
        <v>WASHED BURGUNDY</v>
      </c>
      <c r="I93" s="475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88" t="s">
        <v>132</v>
      </c>
      <c r="C94" s="473"/>
      <c r="D94" s="473"/>
      <c r="E94" s="473"/>
      <c r="F94" s="479"/>
      <c r="G94" s="483"/>
      <c r="H94" s="474" t="str">
        <f t="shared" ref="H94" si="70">$D$33</f>
        <v>LIME</v>
      </c>
      <c r="I94" s="475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89" t="s">
        <v>133</v>
      </c>
      <c r="C95" s="490"/>
      <c r="D95" s="490"/>
      <c r="E95" s="491"/>
      <c r="F95" s="476" t="s">
        <v>89</v>
      </c>
      <c r="G95" s="480" t="s">
        <v>118</v>
      </c>
      <c r="H95" s="474" t="str">
        <f t="shared" ref="H95:H123" si="72">$D$18</f>
        <v>BLACK</v>
      </c>
      <c r="I95" s="475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89" t="s">
        <v>133</v>
      </c>
      <c r="C96" s="490"/>
      <c r="D96" s="490"/>
      <c r="E96" s="491"/>
      <c r="F96" s="478"/>
      <c r="G96" s="482"/>
      <c r="H96" s="474" t="str">
        <f t="shared" ref="H96:H124" si="73">$D$23</f>
        <v>GREY HEATHER</v>
      </c>
      <c r="I96" s="475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89" t="s">
        <v>133</v>
      </c>
      <c r="C97" s="490"/>
      <c r="D97" s="490"/>
      <c r="E97" s="491"/>
      <c r="F97" s="478"/>
      <c r="G97" s="482"/>
      <c r="H97" s="474" t="str">
        <f t="shared" ref="H97:H121" si="74">$D$28</f>
        <v>WASHED BURGUNDY</v>
      </c>
      <c r="I97" s="475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89" t="s">
        <v>133</v>
      </c>
      <c r="C98" s="490"/>
      <c r="D98" s="490"/>
      <c r="E98" s="491"/>
      <c r="F98" s="479"/>
      <c r="G98" s="483"/>
      <c r="H98" s="474" t="str">
        <f t="shared" ref="H98:H122" si="76">$D$33</f>
        <v>LIME</v>
      </c>
      <c r="I98" s="475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89" t="s">
        <v>153</v>
      </c>
      <c r="C99" s="490"/>
      <c r="D99" s="490"/>
      <c r="E99" s="491"/>
      <c r="F99" s="476" t="s">
        <v>91</v>
      </c>
      <c r="G99" s="480" t="s">
        <v>174</v>
      </c>
      <c r="H99" s="474" t="str">
        <f t="shared" si="72"/>
        <v>BLACK</v>
      </c>
      <c r="I99" s="475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89" t="s">
        <v>153</v>
      </c>
      <c r="C100" s="490"/>
      <c r="D100" s="490"/>
      <c r="E100" s="491"/>
      <c r="F100" s="478"/>
      <c r="G100" s="482"/>
      <c r="H100" s="474" t="str">
        <f t="shared" si="73"/>
        <v>GREY HEATHER</v>
      </c>
      <c r="I100" s="475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89" t="s">
        <v>153</v>
      </c>
      <c r="C101" s="490"/>
      <c r="D101" s="490"/>
      <c r="E101" s="491"/>
      <c r="F101" s="478"/>
      <c r="G101" s="482"/>
      <c r="H101" s="474" t="str">
        <f t="shared" si="74"/>
        <v>WASHED BURGUNDY</v>
      </c>
      <c r="I101" s="475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89" t="s">
        <v>153</v>
      </c>
      <c r="C102" s="490"/>
      <c r="D102" s="490"/>
      <c r="E102" s="491"/>
      <c r="F102" s="479"/>
      <c r="G102" s="483"/>
      <c r="H102" s="474" t="str">
        <f t="shared" si="76"/>
        <v>LIME</v>
      </c>
      <c r="I102" s="475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89" t="s">
        <v>116</v>
      </c>
      <c r="C103" s="490"/>
      <c r="D103" s="490"/>
      <c r="E103" s="491"/>
      <c r="F103" s="82" t="s">
        <v>92</v>
      </c>
      <c r="G103" s="82"/>
      <c r="H103" s="474" t="str">
        <f t="shared" si="72"/>
        <v>BLACK</v>
      </c>
      <c r="I103" s="475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89" t="s">
        <v>116</v>
      </c>
      <c r="C104" s="490"/>
      <c r="D104" s="490"/>
      <c r="E104" s="491"/>
      <c r="F104" s="82" t="s">
        <v>92</v>
      </c>
      <c r="G104" s="82"/>
      <c r="H104" s="474" t="str">
        <f t="shared" si="73"/>
        <v>GREY HEATHER</v>
      </c>
      <c r="I104" s="475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89" t="s">
        <v>116</v>
      </c>
      <c r="C105" s="490"/>
      <c r="D105" s="490"/>
      <c r="E105" s="491"/>
      <c r="F105" s="82" t="s">
        <v>92</v>
      </c>
      <c r="G105" s="82"/>
      <c r="H105" s="474" t="str">
        <f t="shared" si="74"/>
        <v>WASHED BURGUNDY</v>
      </c>
      <c r="I105" s="475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89" t="s">
        <v>116</v>
      </c>
      <c r="C106" s="490"/>
      <c r="D106" s="490"/>
      <c r="E106" s="491"/>
      <c r="F106" s="82" t="s">
        <v>92</v>
      </c>
      <c r="G106" s="82"/>
      <c r="H106" s="474" t="str">
        <f t="shared" si="76"/>
        <v>LIME</v>
      </c>
      <c r="I106" s="475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88" t="s">
        <v>93</v>
      </c>
      <c r="C107" s="473"/>
      <c r="D107" s="473"/>
      <c r="E107" s="473"/>
      <c r="F107" s="82" t="s">
        <v>55</v>
      </c>
      <c r="G107" s="82"/>
      <c r="H107" s="474" t="str">
        <f t="shared" si="72"/>
        <v>BLACK</v>
      </c>
      <c r="I107" s="475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88" t="s">
        <v>93</v>
      </c>
      <c r="C108" s="473"/>
      <c r="D108" s="473"/>
      <c r="E108" s="473"/>
      <c r="F108" s="82" t="s">
        <v>55</v>
      </c>
      <c r="G108" s="82"/>
      <c r="H108" s="474" t="str">
        <f t="shared" si="73"/>
        <v>GREY HEATHER</v>
      </c>
      <c r="I108" s="475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88" t="s">
        <v>93</v>
      </c>
      <c r="C109" s="473"/>
      <c r="D109" s="473"/>
      <c r="E109" s="473"/>
      <c r="F109" s="82" t="s">
        <v>55</v>
      </c>
      <c r="G109" s="82"/>
      <c r="H109" s="474" t="str">
        <f t="shared" si="74"/>
        <v>WASHED BURGUNDY</v>
      </c>
      <c r="I109" s="475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88" t="s">
        <v>93</v>
      </c>
      <c r="C110" s="473"/>
      <c r="D110" s="473"/>
      <c r="E110" s="473"/>
      <c r="F110" s="82" t="s">
        <v>55</v>
      </c>
      <c r="G110" s="82"/>
      <c r="H110" s="474" t="str">
        <f t="shared" si="76"/>
        <v>LIME</v>
      </c>
      <c r="I110" s="475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88" t="s">
        <v>94</v>
      </c>
      <c r="C111" s="473"/>
      <c r="D111" s="473"/>
      <c r="E111" s="473"/>
      <c r="F111" s="82" t="s">
        <v>55</v>
      </c>
      <c r="G111" s="82"/>
      <c r="H111" s="474" t="str">
        <f t="shared" si="72"/>
        <v>BLACK</v>
      </c>
      <c r="I111" s="475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88" t="s">
        <v>94</v>
      </c>
      <c r="C112" s="473"/>
      <c r="D112" s="473"/>
      <c r="E112" s="473"/>
      <c r="F112" s="82" t="s">
        <v>55</v>
      </c>
      <c r="G112" s="82"/>
      <c r="H112" s="474" t="str">
        <f t="shared" si="73"/>
        <v>GREY HEATHER</v>
      </c>
      <c r="I112" s="475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88" t="s">
        <v>94</v>
      </c>
      <c r="C113" s="473"/>
      <c r="D113" s="473"/>
      <c r="E113" s="473"/>
      <c r="F113" s="82" t="s">
        <v>55</v>
      </c>
      <c r="G113" s="82"/>
      <c r="H113" s="474" t="str">
        <f t="shared" si="74"/>
        <v>WASHED BURGUNDY</v>
      </c>
      <c r="I113" s="475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88" t="s">
        <v>94</v>
      </c>
      <c r="C114" s="473"/>
      <c r="D114" s="473"/>
      <c r="E114" s="473"/>
      <c r="F114" s="82" t="s">
        <v>55</v>
      </c>
      <c r="G114" s="82"/>
      <c r="H114" s="474" t="str">
        <f t="shared" si="76"/>
        <v>LIME</v>
      </c>
      <c r="I114" s="475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88" t="s">
        <v>95</v>
      </c>
      <c r="C115" s="473"/>
      <c r="D115" s="473"/>
      <c r="E115" s="473"/>
      <c r="F115" s="82" t="s">
        <v>92</v>
      </c>
      <c r="G115" s="82"/>
      <c r="H115" s="474" t="str">
        <f t="shared" si="72"/>
        <v>BLACK</v>
      </c>
      <c r="I115" s="475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88" t="s">
        <v>95</v>
      </c>
      <c r="C116" s="473"/>
      <c r="D116" s="473"/>
      <c r="E116" s="473"/>
      <c r="F116" s="82" t="s">
        <v>92</v>
      </c>
      <c r="G116" s="82"/>
      <c r="H116" s="474" t="str">
        <f t="shared" si="73"/>
        <v>GREY HEATHER</v>
      </c>
      <c r="I116" s="475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88" t="s">
        <v>95</v>
      </c>
      <c r="C117" s="473"/>
      <c r="D117" s="473"/>
      <c r="E117" s="473"/>
      <c r="F117" s="82" t="s">
        <v>92</v>
      </c>
      <c r="G117" s="82"/>
      <c r="H117" s="474" t="str">
        <f t="shared" si="74"/>
        <v>WASHED BURGUNDY</v>
      </c>
      <c r="I117" s="475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88" t="s">
        <v>95</v>
      </c>
      <c r="C118" s="473"/>
      <c r="D118" s="473"/>
      <c r="E118" s="473"/>
      <c r="F118" s="82" t="s">
        <v>92</v>
      </c>
      <c r="G118" s="82"/>
      <c r="H118" s="474" t="str">
        <f t="shared" si="76"/>
        <v>LIME</v>
      </c>
      <c r="I118" s="475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89" t="s">
        <v>96</v>
      </c>
      <c r="C119" s="490"/>
      <c r="D119" s="490"/>
      <c r="E119" s="491"/>
      <c r="F119" s="82" t="s">
        <v>38</v>
      </c>
      <c r="G119" s="82"/>
      <c r="H119" s="474" t="str">
        <f t="shared" si="72"/>
        <v>BLACK</v>
      </c>
      <c r="I119" s="475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88" t="s">
        <v>96</v>
      </c>
      <c r="C120" s="473"/>
      <c r="D120" s="473"/>
      <c r="E120" s="473"/>
      <c r="F120" s="82" t="s">
        <v>38</v>
      </c>
      <c r="G120" s="82"/>
      <c r="H120" s="474" t="str">
        <f t="shared" si="73"/>
        <v>GREY HEATHER</v>
      </c>
      <c r="I120" s="475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88" t="s">
        <v>96</v>
      </c>
      <c r="C121" s="473"/>
      <c r="D121" s="473"/>
      <c r="E121" s="473"/>
      <c r="F121" s="82" t="s">
        <v>38</v>
      </c>
      <c r="G121" s="82"/>
      <c r="H121" s="474" t="str">
        <f t="shared" si="74"/>
        <v>WASHED BURGUNDY</v>
      </c>
      <c r="I121" s="475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88" t="s">
        <v>96</v>
      </c>
      <c r="C122" s="473"/>
      <c r="D122" s="473"/>
      <c r="E122" s="473"/>
      <c r="F122" s="82" t="s">
        <v>38</v>
      </c>
      <c r="G122" s="82"/>
      <c r="H122" s="474" t="str">
        <f t="shared" si="76"/>
        <v>LIME</v>
      </c>
      <c r="I122" s="475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88" t="s">
        <v>97</v>
      </c>
      <c r="C123" s="473"/>
      <c r="D123" s="473"/>
      <c r="E123" s="473"/>
      <c r="F123" s="82" t="s">
        <v>92</v>
      </c>
      <c r="G123" s="82"/>
      <c r="H123" s="474" t="str">
        <f t="shared" si="72"/>
        <v>BLACK</v>
      </c>
      <c r="I123" s="475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89" t="s">
        <v>97</v>
      </c>
      <c r="C124" s="490"/>
      <c r="D124" s="490"/>
      <c r="E124" s="491"/>
      <c r="F124" s="82" t="s">
        <v>92</v>
      </c>
      <c r="G124" s="82"/>
      <c r="H124" s="474" t="str">
        <f t="shared" si="73"/>
        <v>GREY HEATHER</v>
      </c>
      <c r="I124" s="475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89" t="s">
        <v>97</v>
      </c>
      <c r="C125" s="490"/>
      <c r="D125" s="490"/>
      <c r="E125" s="491"/>
      <c r="F125" s="82" t="s">
        <v>92</v>
      </c>
      <c r="G125" s="82"/>
      <c r="H125" s="474" t="str">
        <f>$D$28</f>
        <v>WASHED BURGUNDY</v>
      </c>
      <c r="I125" s="475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89" t="s">
        <v>97</v>
      </c>
      <c r="C126" s="490"/>
      <c r="D126" s="490"/>
      <c r="E126" s="491"/>
      <c r="F126" s="82" t="s">
        <v>92</v>
      </c>
      <c r="G126" s="82"/>
      <c r="H126" s="474" t="str">
        <f>$D$33</f>
        <v>LIME</v>
      </c>
      <c r="I126" s="475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88" t="s">
        <v>110</v>
      </c>
      <c r="C127" s="473"/>
      <c r="D127" s="473"/>
      <c r="E127" s="473"/>
      <c r="F127" s="492" t="s">
        <v>111</v>
      </c>
      <c r="G127" s="82"/>
      <c r="H127" s="493" t="s">
        <v>134</v>
      </c>
      <c r="I127" s="475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88" t="s">
        <v>110</v>
      </c>
      <c r="C128" s="473"/>
      <c r="D128" s="473"/>
      <c r="E128" s="473"/>
      <c r="F128" s="492"/>
      <c r="G128" s="82"/>
      <c r="H128" s="493" t="s">
        <v>135</v>
      </c>
      <c r="I128" s="475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88" t="s">
        <v>110</v>
      </c>
      <c r="C129" s="473"/>
      <c r="D129" s="473"/>
      <c r="E129" s="473"/>
      <c r="F129" s="492"/>
      <c r="G129" s="82"/>
      <c r="H129" s="493" t="s">
        <v>136</v>
      </c>
      <c r="I129" s="475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88" t="s">
        <v>110</v>
      </c>
      <c r="C130" s="473"/>
      <c r="D130" s="473"/>
      <c r="E130" s="473"/>
      <c r="F130" s="492"/>
      <c r="G130" s="82"/>
      <c r="H130" s="493">
        <v>41</v>
      </c>
      <c r="I130" s="475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88" t="s">
        <v>110</v>
      </c>
      <c r="C131" s="473"/>
      <c r="D131" s="473"/>
      <c r="E131" s="473"/>
      <c r="F131" s="492"/>
      <c r="G131" s="82"/>
      <c r="H131" s="474">
        <v>42</v>
      </c>
      <c r="I131" s="475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421" t="s">
        <v>31</v>
      </c>
      <c r="K133" s="421"/>
      <c r="L133" s="421"/>
      <c r="M133" s="421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94" t="s">
        <v>49</v>
      </c>
      <c r="C135" s="495"/>
      <c r="D135" s="495"/>
      <c r="E135" s="495"/>
      <c r="F135" s="495"/>
      <c r="G135" s="495"/>
      <c r="H135" s="495"/>
      <c r="I135" s="49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97" t="s">
        <v>99</v>
      </c>
      <c r="E136" s="497"/>
      <c r="F136" s="497" t="s">
        <v>54</v>
      </c>
      <c r="G136" s="497"/>
      <c r="H136" s="497"/>
      <c r="I136" s="49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98" t="s">
        <v>122</v>
      </c>
      <c r="D137" s="500" t="s">
        <v>124</v>
      </c>
      <c r="E137" s="501"/>
      <c r="F137" s="502" t="s">
        <v>137</v>
      </c>
      <c r="G137" s="502"/>
      <c r="H137" s="502"/>
      <c r="I137" s="502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99"/>
      <c r="D138" s="503" t="s">
        <v>125</v>
      </c>
      <c r="E138" s="504"/>
      <c r="F138" s="502" t="s">
        <v>138</v>
      </c>
      <c r="G138" s="502"/>
      <c r="H138" s="502"/>
      <c r="I138" s="502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94"/>
      <c r="C140" s="495"/>
      <c r="D140" s="424"/>
      <c r="E140" s="424"/>
      <c r="F140" s="424"/>
      <c r="G140" s="424"/>
      <c r="H140" s="424"/>
      <c r="I140" s="425"/>
      <c r="J140" s="44"/>
      <c r="K140" s="44"/>
    </row>
    <row r="141" spans="1:16" s="12" customFormat="1" ht="28" hidden="1">
      <c r="A141" s="88"/>
      <c r="B141" s="489"/>
      <c r="C141" s="49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505" t="s">
        <v>119</v>
      </c>
      <c r="C142" s="505"/>
      <c r="D142" s="100"/>
      <c r="E142" s="100">
        <v>2.2000000000000002</v>
      </c>
      <c r="F142" s="506">
        <v>3</v>
      </c>
      <c r="G142" s="507"/>
      <c r="H142" s="507"/>
      <c r="I142" s="508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509" t="s">
        <v>155</v>
      </c>
      <c r="D144" s="509"/>
      <c r="E144" s="509"/>
      <c r="F144" s="509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94" t="s">
        <v>49</v>
      </c>
      <c r="C145" s="495"/>
      <c r="D145" s="495"/>
      <c r="E145" s="495"/>
      <c r="F145" s="495"/>
      <c r="G145" s="495"/>
      <c r="H145" s="495"/>
      <c r="I145" s="49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30" t="s">
        <v>69</v>
      </c>
      <c r="F146" s="431"/>
      <c r="G146" s="431"/>
      <c r="H146" s="431"/>
      <c r="I146" s="432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33" t="s">
        <v>161</v>
      </c>
      <c r="F147" s="434"/>
      <c r="G147" s="434"/>
      <c r="H147" s="434"/>
      <c r="I147" s="435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33" t="s">
        <v>171</v>
      </c>
      <c r="F148" s="434"/>
      <c r="G148" s="434"/>
      <c r="H148" s="434"/>
      <c r="I148" s="435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33" t="s">
        <v>161</v>
      </c>
      <c r="F149" s="434"/>
      <c r="G149" s="434"/>
      <c r="H149" s="434"/>
      <c r="I149" s="435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33" t="s">
        <v>161</v>
      </c>
      <c r="F150" s="434"/>
      <c r="G150" s="434"/>
      <c r="H150" s="434"/>
      <c r="I150" s="435"/>
      <c r="J150" s="44"/>
      <c r="K150" s="44"/>
      <c r="L150" s="44"/>
      <c r="M150" s="44"/>
      <c r="N150" s="44"/>
    </row>
    <row r="151" spans="1:16" s="12" customFormat="1" ht="28">
      <c r="A151" s="88"/>
      <c r="B151" s="494" t="s">
        <v>70</v>
      </c>
      <c r="C151" s="495"/>
      <c r="D151" s="424"/>
      <c r="E151" s="424"/>
      <c r="F151" s="424"/>
      <c r="G151" s="424"/>
      <c r="H151" s="424"/>
      <c r="I151" s="425"/>
      <c r="J151" s="44"/>
      <c r="K151" s="44"/>
    </row>
    <row r="152" spans="1:16" s="12" customFormat="1" ht="56.25" customHeight="1">
      <c r="A152" s="88"/>
      <c r="B152" s="489"/>
      <c r="C152" s="49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522" t="s">
        <v>162</v>
      </c>
      <c r="C153" s="523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524" t="s">
        <v>163</v>
      </c>
      <c r="C154" s="525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26" t="s">
        <v>71</v>
      </c>
      <c r="D157" s="527"/>
      <c r="E157" s="527"/>
      <c r="F157" s="527"/>
      <c r="G157" s="527"/>
      <c r="H157" s="527"/>
      <c r="I157" s="528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503" t="s">
        <v>164</v>
      </c>
      <c r="D158" s="510"/>
      <c r="E158" s="510"/>
      <c r="F158" s="510"/>
      <c r="G158" s="510"/>
      <c r="H158" s="510"/>
      <c r="I158" s="50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503" t="s">
        <v>165</v>
      </c>
      <c r="D159" s="510"/>
      <c r="E159" s="510"/>
      <c r="F159" s="510"/>
      <c r="G159" s="510"/>
      <c r="H159" s="510"/>
      <c r="I159" s="50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511" t="s">
        <v>164</v>
      </c>
      <c r="D160" s="512"/>
      <c r="E160" s="512"/>
      <c r="F160" s="512"/>
      <c r="G160" s="512"/>
      <c r="H160" s="512"/>
      <c r="I160" s="513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514"/>
      <c r="D161" s="515"/>
      <c r="E161" s="515"/>
      <c r="F161" s="515"/>
      <c r="G161" s="515"/>
      <c r="H161" s="515"/>
      <c r="I161" s="516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517"/>
      <c r="D162" s="518"/>
      <c r="E162" s="518"/>
      <c r="F162" s="518"/>
      <c r="G162" s="518"/>
      <c r="H162" s="518"/>
      <c r="I162" s="519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421" t="s">
        <v>78</v>
      </c>
      <c r="C164" s="421"/>
      <c r="D164" s="421"/>
      <c r="E164" s="421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520"/>
      <c r="B170" s="521"/>
      <c r="C170" s="521"/>
      <c r="D170" s="521"/>
      <c r="E170" s="521"/>
      <c r="F170" s="521"/>
      <c r="G170" s="521"/>
      <c r="H170" s="521"/>
      <c r="I170" s="521"/>
      <c r="J170" s="521"/>
      <c r="K170" s="521"/>
      <c r="L170" s="521"/>
      <c r="M170" s="521"/>
      <c r="N170" s="521"/>
      <c r="O170" s="521"/>
      <c r="P170" s="521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H06-ST102W-DYE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ACID WASH CLASSIC TEE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BEAUTY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2" t="str">
        <f>'1. CUTTING DOCKET'!M11</f>
        <v>SINGLE JERSEY 20'S 100% COTTON 190GSM- SOFT HAND FEEL</v>
      </c>
      <c r="C7" s="533"/>
      <c r="D7" s="533"/>
      <c r="E7" s="534"/>
    </row>
    <row r="8" spans="1:12" s="62" customFormat="1" ht="409.6" customHeight="1">
      <c r="A8" s="64" t="e">
        <f>'1. CUTTING DOCKET'!#REF!</f>
        <v>#REF!</v>
      </c>
      <c r="B8" s="535"/>
      <c r="C8" s="536"/>
      <c r="D8" s="537"/>
      <c r="E8" s="538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39" t="e">
        <f>'1. CUTTING DOCKET'!#REF!</f>
        <v>#REF!</v>
      </c>
      <c r="C13" s="533"/>
      <c r="D13" s="540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5"/>
      <c r="C14" s="536"/>
      <c r="D14" s="537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1" t="e">
        <f>'1. CUTTING DOCKET'!#REF!</f>
        <v>#REF!</v>
      </c>
      <c r="C17" s="542"/>
      <c r="D17" s="543"/>
      <c r="E17" s="544"/>
    </row>
    <row r="18" spans="1:5" s="62" customFormat="1" ht="90" customHeight="1">
      <c r="A18" s="61" t="e">
        <f>'1. CUTTING DOCKET'!#REF!</f>
        <v>#REF!</v>
      </c>
      <c r="B18" s="529" t="e">
        <f>'1. CUTTING DOCKET'!#REF!</f>
        <v>#REF!</v>
      </c>
      <c r="C18" s="530"/>
      <c r="D18" s="530"/>
      <c r="E18" s="531"/>
    </row>
    <row r="19" spans="1:5" s="62" customFormat="1" ht="409.6" customHeight="1">
      <c r="A19" s="166" t="s">
        <v>166</v>
      </c>
      <c r="B19" s="547"/>
      <c r="C19" s="548"/>
      <c r="D19" s="549"/>
      <c r="E19" s="549"/>
    </row>
    <row r="20" spans="1:5" s="62" customFormat="1" ht="79.5" customHeight="1">
      <c r="A20" s="61" t="e">
        <f>'1. CUTTING DOCKET'!#REF!</f>
        <v>#REF!</v>
      </c>
      <c r="B20" s="529" t="e">
        <f>'1. CUTTING DOCKET'!#REF!</f>
        <v>#REF!</v>
      </c>
      <c r="C20" s="530"/>
      <c r="D20" s="530"/>
      <c r="E20" s="531"/>
    </row>
    <row r="21" spans="1:5" s="62" customFormat="1" ht="346.5" customHeight="1">
      <c r="A21" s="64" t="s">
        <v>117</v>
      </c>
      <c r="B21" s="550"/>
      <c r="C21" s="551"/>
      <c r="D21" s="552"/>
      <c r="E21" s="553"/>
    </row>
    <row r="22" spans="1:5" s="62" customFormat="1" ht="35">
      <c r="A22" s="61">
        <f>'1. CUTTING DOCKET'!B48</f>
        <v>0</v>
      </c>
      <c r="B22" s="545" t="str">
        <f>'1. CUTTING DOCKET'!F48</f>
        <v>MÀU PHỤ LIỆU</v>
      </c>
      <c r="C22" s="530"/>
      <c r="D22" s="546"/>
      <c r="E22" s="101"/>
    </row>
    <row r="23" spans="1:5" s="62" customFormat="1" ht="299.25" customHeight="1">
      <c r="A23" s="66" t="s">
        <v>100</v>
      </c>
      <c r="B23" s="554"/>
      <c r="C23" s="555"/>
      <c r="D23" s="556"/>
      <c r="E23" s="556"/>
    </row>
    <row r="24" spans="1:5" s="62" customFormat="1" ht="101.5" customHeight="1">
      <c r="A24" s="61" t="str">
        <f>'1. CUTTING DOCKET'!B47</f>
        <v>PHẦN C : PHỤ LIỆU ĐÓNG GÓI</v>
      </c>
      <c r="B24" s="545">
        <f>'1. CUTTING DOCKET'!F47</f>
        <v>0</v>
      </c>
      <c r="C24" s="530"/>
      <c r="D24" s="546"/>
      <c r="E24" s="101"/>
    </row>
    <row r="25" spans="1:5" s="62" customFormat="1" ht="362.25" customHeight="1">
      <c r="A25" s="66" t="s">
        <v>172</v>
      </c>
      <c r="B25" s="557" t="s">
        <v>173</v>
      </c>
      <c r="C25" s="558"/>
      <c r="D25" s="559"/>
      <c r="E25" s="113"/>
    </row>
    <row r="26" spans="1:5" s="62" customFormat="1" ht="109.5" customHeight="1">
      <c r="A26" s="61" t="s">
        <v>101</v>
      </c>
      <c r="B26" s="545" t="e">
        <f>'1. CUTTING DOCKET'!#REF!</f>
        <v>#REF!</v>
      </c>
      <c r="C26" s="530"/>
      <c r="D26" s="546"/>
      <c r="E26" s="102"/>
    </row>
    <row r="27" spans="1:5" s="62" customFormat="1" ht="282" customHeight="1">
      <c r="A27" s="66" t="s">
        <v>102</v>
      </c>
      <c r="B27" s="560" t="s">
        <v>167</v>
      </c>
      <c r="C27" s="561"/>
      <c r="D27" s="562"/>
      <c r="E27" s="562"/>
    </row>
    <row r="28" spans="1:5" s="62" customFormat="1" ht="93.65" customHeight="1">
      <c r="A28" s="61" t="e">
        <f>'1. CUTTING DOCKET'!#REF!</f>
        <v>#REF!</v>
      </c>
      <c r="B28" s="545" t="e">
        <f>'1. CUTTING DOCKET'!#REF!</f>
        <v>#REF!</v>
      </c>
      <c r="C28" s="530"/>
      <c r="D28" s="546"/>
      <c r="E28" s="102"/>
    </row>
    <row r="29" spans="1:5" s="62" customFormat="1" ht="273" customHeight="1">
      <c r="A29" s="64" t="s">
        <v>103</v>
      </c>
      <c r="B29" s="563"/>
      <c r="C29" s="564"/>
      <c r="D29" s="565"/>
      <c r="E29" s="565"/>
    </row>
    <row r="30" spans="1:5" s="62" customFormat="1" ht="95.25" customHeight="1">
      <c r="A30" s="61" t="str">
        <f>'1. CUTTING DOCKET'!B55</f>
        <v>POLY BAG THÙNG</v>
      </c>
      <c r="B30" s="545" t="str">
        <f>'1. CUTTING DOCKET'!F55</f>
        <v>CLEAR</v>
      </c>
      <c r="C30" s="530"/>
      <c r="D30" s="546"/>
      <c r="E30" s="102"/>
    </row>
    <row r="31" spans="1:5" s="62" customFormat="1" ht="324.75" customHeight="1">
      <c r="A31" s="64"/>
      <c r="B31" s="563"/>
      <c r="C31" s="564"/>
      <c r="D31" s="565"/>
      <c r="E31" s="565"/>
    </row>
    <row r="32" spans="1:5" s="62" customFormat="1" ht="119.5" customHeight="1">
      <c r="A32" s="61" t="s">
        <v>105</v>
      </c>
      <c r="B32" s="545" t="e">
        <f>'1. CUTTING DOCKET'!#REF!</f>
        <v>#REF!</v>
      </c>
      <c r="C32" s="530"/>
      <c r="D32" s="546"/>
      <c r="E32" s="102"/>
    </row>
    <row r="33" spans="1:9" s="62" customFormat="1" ht="287.25" customHeight="1">
      <c r="A33" s="64" t="s">
        <v>106</v>
      </c>
      <c r="B33" s="563"/>
      <c r="C33" s="564"/>
      <c r="D33" s="565"/>
      <c r="E33" s="565"/>
    </row>
    <row r="34" spans="1:9" s="62" customFormat="1" ht="71.5" customHeight="1">
      <c r="A34" s="61" t="s">
        <v>96</v>
      </c>
      <c r="B34" s="545" t="s">
        <v>38</v>
      </c>
      <c r="C34" s="530"/>
      <c r="D34" s="546"/>
      <c r="E34" s="102"/>
    </row>
    <row r="35" spans="1:9" s="62" customFormat="1" ht="87" customHeight="1">
      <c r="A35" s="64" t="s">
        <v>104</v>
      </c>
      <c r="B35" s="563"/>
      <c r="C35" s="564"/>
      <c r="D35" s="565"/>
      <c r="E35" s="565"/>
    </row>
    <row r="36" spans="1:9" s="62" customFormat="1" ht="63.65" customHeight="1">
      <c r="A36" s="61" t="s">
        <v>97</v>
      </c>
      <c r="B36" s="545" t="s">
        <v>92</v>
      </c>
      <c r="C36" s="530"/>
      <c r="D36" s="546"/>
      <c r="E36" s="102"/>
    </row>
    <row r="37" spans="1:9" s="62" customFormat="1" ht="97.5" customHeight="1">
      <c r="A37" s="64" t="s">
        <v>104</v>
      </c>
      <c r="B37" s="563"/>
      <c r="C37" s="564"/>
      <c r="D37" s="565"/>
      <c r="E37" s="565"/>
    </row>
    <row r="38" spans="1:9" s="62" customFormat="1" ht="97.5" customHeight="1">
      <c r="A38" s="98" t="e">
        <f>'1. CUTTING DOCKET'!#REF!</f>
        <v>#REF!</v>
      </c>
      <c r="B38" s="566" t="e">
        <f>'1. CUTTING DOCKET'!#REF!</f>
        <v>#REF!</v>
      </c>
      <c r="C38" s="567"/>
      <c r="D38" s="568"/>
      <c r="E38" s="103"/>
    </row>
    <row r="39" spans="1:9" s="62" customFormat="1" ht="221.5" customHeight="1">
      <c r="A39" s="64"/>
      <c r="B39" s="569"/>
      <c r="C39" s="570"/>
      <c r="D39" s="569"/>
      <c r="E39" s="569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9"/>
  <sheetViews>
    <sheetView view="pageBreakPreview" topLeftCell="A45" zoomScale="40" zoomScaleNormal="40" zoomScaleSheetLayoutView="40" zoomScalePageLayoutView="25" workbookViewId="0">
      <selection activeCell="B46" sqref="B46:C46"/>
    </sheetView>
  </sheetViews>
  <sheetFormatPr defaultColWidth="9.1796875" defaultRowHeight="20"/>
  <cols>
    <col min="1" max="1" width="103.1796875" style="67" customWidth="1"/>
    <col min="2" max="2" width="95" style="67" customWidth="1"/>
    <col min="3" max="3" width="9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H06-ST102W-DYE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ACID WASH CLASSIC TEE WOMEN'S</v>
      </c>
      <c r="C4" s="59"/>
    </row>
    <row r="5" spans="1:3" s="58" customFormat="1" ht="76" customHeight="1">
      <c r="A5" s="199"/>
      <c r="B5" s="159" t="str">
        <f>'1. CUTTING DOCKET'!$D$18</f>
        <v>BLACK BEAUTY</v>
      </c>
      <c r="C5" s="276" t="str">
        <f>'1. CUTTING DOCKET'!$D$23</f>
        <v>BROWN SLATE</v>
      </c>
    </row>
    <row r="6" spans="1:3" s="62" customFormat="1" ht="69.75" customHeight="1">
      <c r="A6" s="161" t="s">
        <v>32</v>
      </c>
      <c r="B6" s="532" t="s">
        <v>238</v>
      </c>
      <c r="C6" s="534"/>
    </row>
    <row r="7" spans="1:3" s="62" customFormat="1" ht="93" customHeight="1">
      <c r="A7" s="200" t="s">
        <v>33</v>
      </c>
      <c r="B7" s="532" t="str">
        <f>'1. CUTTING DOCKET'!$M$11</f>
        <v>SINGLE JERSEY 20'S 100% COTTON 190GSM- SOFT HAND FEEL</v>
      </c>
      <c r="C7" s="533"/>
    </row>
    <row r="8" spans="1:3" s="62" customFormat="1" ht="242" customHeight="1">
      <c r="A8" s="162" t="s">
        <v>32</v>
      </c>
      <c r="B8" s="571"/>
      <c r="C8" s="572"/>
    </row>
    <row r="9" spans="1:3" s="62" customFormat="1" ht="94.5" customHeight="1">
      <c r="A9" s="161" t="str">
        <f>'1. CUTTING DOCKET'!$B$33</f>
        <v>100% COTTON 1x1RIB_ 260GSM</v>
      </c>
      <c r="B9" s="532" t="str">
        <f>B6</f>
        <v>PFD</v>
      </c>
      <c r="C9" s="534"/>
    </row>
    <row r="10" spans="1:3" s="62" customFormat="1" ht="242" customHeight="1">
      <c r="A10" s="162" t="s">
        <v>197</v>
      </c>
      <c r="B10" s="571"/>
      <c r="C10" s="572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529" t="s">
        <v>238</v>
      </c>
      <c r="C15" s="531"/>
    </row>
    <row r="16" spans="1:3" s="62" customFormat="1" ht="108.5" customHeight="1">
      <c r="A16" s="258"/>
      <c r="B16" s="584"/>
      <c r="C16" s="585"/>
    </row>
    <row r="17" spans="1:3" s="62" customFormat="1" ht="74.25" customHeight="1">
      <c r="A17" s="161" t="str">
        <f>'1. CUTTING DOCKET'!$B$40</f>
        <v>CHỈ SỬA HÀNG</v>
      </c>
      <c r="B17" s="165" t="str">
        <f>B5</f>
        <v>BLACK BEAUTY</v>
      </c>
      <c r="C17" s="275" t="str">
        <f>C5</f>
        <v>BROWN SLATE</v>
      </c>
    </row>
    <row r="18" spans="1:3" s="62" customFormat="1" ht="124" customHeight="1">
      <c r="A18" s="258" t="s">
        <v>242</v>
      </c>
      <c r="B18" s="160">
        <v>1500</v>
      </c>
      <c r="C18" s="338" t="str">
        <f>'1. CUTTING DOCKET'!G41</f>
        <v>BR2247</v>
      </c>
    </row>
    <row r="19" spans="1:3" s="62" customFormat="1" ht="169.5" customHeight="1">
      <c r="A19" s="270" t="str">
        <f>'1. CUTTING DOCKET'!B42</f>
        <v>NHÃN DỆT BẰNG VẢI 38MM*71MM 
(NHÃN CHÍNH-PHÂN THEO TỪNG SIZE)
CODE: HSC-ML-0075(WOMEN)</v>
      </c>
      <c r="B19" s="529" t="s">
        <v>285</v>
      </c>
      <c r="C19" s="530"/>
    </row>
    <row r="20" spans="1:3" s="62" customFormat="1" ht="330.5" customHeight="1">
      <c r="A20" s="271" t="s">
        <v>205</v>
      </c>
      <c r="B20" s="578"/>
      <c r="C20" s="579"/>
    </row>
    <row r="21" spans="1:3" s="62" customFormat="1" ht="151" customHeight="1">
      <c r="A21" s="270" t="str">
        <f>'1. CUTTING DOCKET'!$B$43</f>
        <v>NHÃN THÀNH PHẦN 100% COTTON
KÍCH THƯỚC: 82.2 *20 MM
CODE: CC-041</v>
      </c>
      <c r="B21" s="529" t="s">
        <v>243</v>
      </c>
      <c r="C21" s="530"/>
    </row>
    <row r="22" spans="1:3" s="62" customFormat="1" ht="409.5" customHeight="1">
      <c r="A22" s="337" t="s">
        <v>235</v>
      </c>
      <c r="B22" s="582"/>
      <c r="C22" s="583"/>
    </row>
    <row r="23" spans="1:3" s="62" customFormat="1" ht="126" customHeight="1">
      <c r="A23" s="270" t="str">
        <f>'[11]1. CUTTING DOCKET'!$B$34</f>
        <v>NHÃN HSCO SATIN
CODE: HSC-ML-0002</v>
      </c>
      <c r="B23" s="529" t="s">
        <v>243</v>
      </c>
      <c r="C23" s="530"/>
    </row>
    <row r="24" spans="1:3" s="62" customFormat="1" ht="202" customHeight="1">
      <c r="A24" s="271" t="s">
        <v>206</v>
      </c>
      <c r="B24" s="578"/>
      <c r="C24" s="579"/>
    </row>
    <row r="25" spans="1:3" s="62" customFormat="1" ht="134.5" customHeight="1">
      <c r="A25" s="270" t="s">
        <v>271</v>
      </c>
      <c r="B25" s="529" t="s">
        <v>335</v>
      </c>
      <c r="C25" s="530"/>
    </row>
    <row r="26" spans="1:3" s="62" customFormat="1" ht="299" customHeight="1">
      <c r="A26" s="271" t="s">
        <v>272</v>
      </c>
      <c r="B26" s="580"/>
      <c r="C26" s="581"/>
    </row>
    <row r="27" spans="1:3" s="62" customFormat="1" ht="73" customHeight="1">
      <c r="A27" s="574" t="s">
        <v>210</v>
      </c>
      <c r="B27" s="576" t="s">
        <v>89</v>
      </c>
      <c r="C27" s="577"/>
    </row>
    <row r="28" spans="1:3" s="62" customFormat="1" ht="78" customHeight="1">
      <c r="A28" s="575"/>
      <c r="B28" s="161" t="s">
        <v>226</v>
      </c>
      <c r="C28" s="165" t="s">
        <v>227</v>
      </c>
    </row>
    <row r="29" spans="1:3" s="62" customFormat="1" ht="341" customHeight="1">
      <c r="A29" s="272" t="s">
        <v>228</v>
      </c>
      <c r="B29" s="269"/>
      <c r="C29" s="273"/>
    </row>
    <row r="30" spans="1:3" s="62" customFormat="1" ht="52" customHeight="1">
      <c r="A30" s="270" t="s">
        <v>211</v>
      </c>
      <c r="B30" s="529" t="s">
        <v>39</v>
      </c>
      <c r="C30" s="531"/>
    </row>
    <row r="31" spans="1:3" s="62" customFormat="1" ht="196.5" customHeight="1">
      <c r="A31" s="272" t="s">
        <v>229</v>
      </c>
      <c r="B31" s="571"/>
      <c r="C31" s="573"/>
    </row>
    <row r="32" spans="1:3" s="62" customFormat="1" ht="90" customHeight="1">
      <c r="A32" s="270" t="s">
        <v>212</v>
      </c>
      <c r="B32" s="529" t="s">
        <v>89</v>
      </c>
      <c r="C32" s="531"/>
    </row>
    <row r="33" spans="1:3" s="62" customFormat="1" ht="185.5" customHeight="1">
      <c r="A33" s="272" t="s">
        <v>230</v>
      </c>
      <c r="B33" s="571"/>
      <c r="C33" s="573"/>
    </row>
    <row r="34" spans="1:3" s="62" customFormat="1" ht="88" customHeight="1">
      <c r="A34" s="270" t="s">
        <v>213</v>
      </c>
      <c r="B34" s="529" t="str">
        <f>B32</f>
        <v>NỀN TRẮNG CHỮ ĐEN</v>
      </c>
      <c r="C34" s="531"/>
    </row>
    <row r="35" spans="1:3" s="62" customFormat="1" ht="221.5" customHeight="1">
      <c r="A35" s="272" t="s">
        <v>231</v>
      </c>
      <c r="B35" s="571"/>
      <c r="C35" s="572"/>
    </row>
    <row r="36" spans="1:3" s="62" customFormat="1" ht="80" customHeight="1">
      <c r="A36" s="270" t="s">
        <v>214</v>
      </c>
      <c r="B36" s="529" t="str">
        <f>B34</f>
        <v>NỀN TRẮNG CHỮ ĐEN</v>
      </c>
      <c r="C36" s="531"/>
    </row>
    <row r="37" spans="1:3" s="62" customFormat="1" ht="173.5" customHeight="1">
      <c r="A37" s="272" t="s">
        <v>189</v>
      </c>
      <c r="B37" s="571"/>
      <c r="C37" s="572"/>
    </row>
    <row r="38" spans="1:3" s="62" customFormat="1" ht="51" customHeight="1">
      <c r="A38" s="270" t="s">
        <v>215</v>
      </c>
      <c r="B38" s="529" t="s">
        <v>92</v>
      </c>
      <c r="C38" s="531"/>
    </row>
    <row r="39" spans="1:3" s="62" customFormat="1" ht="68.5" customHeight="1">
      <c r="A39" s="272" t="s">
        <v>232</v>
      </c>
      <c r="B39" s="571"/>
      <c r="C39" s="572"/>
    </row>
    <row r="40" spans="1:3" s="62" customFormat="1" ht="49" customHeight="1">
      <c r="A40" s="270" t="s">
        <v>216</v>
      </c>
      <c r="B40" s="529" t="s">
        <v>92</v>
      </c>
      <c r="C40" s="531"/>
    </row>
    <row r="41" spans="1:3" s="62" customFormat="1" ht="72.5" customHeight="1">
      <c r="A41" s="272" t="s">
        <v>233</v>
      </c>
      <c r="B41" s="571"/>
      <c r="C41" s="572"/>
    </row>
    <row r="42" spans="1:3" s="62" customFormat="1" ht="54" customHeight="1">
      <c r="A42" s="270" t="s">
        <v>217</v>
      </c>
      <c r="B42" s="529" t="s">
        <v>92</v>
      </c>
      <c r="C42" s="531"/>
    </row>
    <row r="43" spans="1:3" s="62" customFormat="1" ht="140" customHeight="1">
      <c r="A43" s="272" t="s">
        <v>188</v>
      </c>
      <c r="B43" s="571"/>
      <c r="C43" s="572"/>
    </row>
    <row r="44" spans="1:3" s="62" customFormat="1" ht="55" customHeight="1">
      <c r="A44" s="270" t="s">
        <v>218</v>
      </c>
      <c r="B44" s="529" t="s">
        <v>92</v>
      </c>
      <c r="C44" s="531"/>
    </row>
    <row r="45" spans="1:3" s="62" customFormat="1" ht="67" customHeight="1">
      <c r="A45" s="272" t="s">
        <v>188</v>
      </c>
      <c r="B45" s="571"/>
      <c r="C45" s="572"/>
    </row>
    <row r="46" spans="1:3" s="62" customFormat="1" ht="51.5" customHeight="1">
      <c r="A46" s="270" t="s">
        <v>219</v>
      </c>
      <c r="B46" s="529" t="s">
        <v>55</v>
      </c>
      <c r="C46" s="531"/>
    </row>
    <row r="47" spans="1:3" s="62" customFormat="1" ht="57" customHeight="1">
      <c r="A47" s="272" t="s">
        <v>234</v>
      </c>
      <c r="B47" s="571"/>
      <c r="C47" s="572"/>
    </row>
    <row r="48" spans="1:3" s="62" customFormat="1" ht="46" customHeight="1">
      <c r="A48" s="270" t="s">
        <v>187</v>
      </c>
      <c r="B48" s="529" t="str">
        <f>B46</f>
        <v>NATURAL</v>
      </c>
      <c r="C48" s="531"/>
    </row>
    <row r="49" spans="1:3" s="62" customFormat="1" ht="64" customHeight="1">
      <c r="A49" s="272" t="s">
        <v>233</v>
      </c>
      <c r="B49" s="571"/>
      <c r="C49" s="572"/>
    </row>
  </sheetData>
  <mergeCells count="37">
    <mergeCell ref="B22:C22"/>
    <mergeCell ref="B6:C6"/>
    <mergeCell ref="B7:C7"/>
    <mergeCell ref="B8:C8"/>
    <mergeCell ref="B9:C9"/>
    <mergeCell ref="B10:C10"/>
    <mergeCell ref="B15:C15"/>
    <mergeCell ref="B16:C16"/>
    <mergeCell ref="B19:C19"/>
    <mergeCell ref="B20:C20"/>
    <mergeCell ref="B21:C21"/>
    <mergeCell ref="A27:A28"/>
    <mergeCell ref="B27:C27"/>
    <mergeCell ref="B23:C23"/>
    <mergeCell ref="B24:C24"/>
    <mergeCell ref="B25:C25"/>
    <mergeCell ref="B26:C26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8:C48"/>
    <mergeCell ref="B49:C49"/>
    <mergeCell ref="B42:C42"/>
    <mergeCell ref="B43:C43"/>
    <mergeCell ref="B44:C44"/>
    <mergeCell ref="B45:C45"/>
    <mergeCell ref="B46:C46"/>
    <mergeCell ref="B47:C47"/>
  </mergeCells>
  <printOptions horizontalCentered="1"/>
  <pageMargins left="0.25" right="0" top="0.60416666666666696" bottom="0.75" header="0" footer="0"/>
  <pageSetup paperSize="9" scale="3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2" man="1"/>
    <brk id="29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5193-7CB6-4240-BDF8-35D1E01482FE}">
  <sheetPr>
    <pageSetUpPr fitToPage="1"/>
  </sheetPr>
  <dimension ref="A1:N41"/>
  <sheetViews>
    <sheetView view="pageBreakPreview" zoomScale="30" zoomScaleNormal="40" zoomScaleSheetLayoutView="30" workbookViewId="0">
      <selection activeCell="A24" sqref="A24:XFD24"/>
    </sheetView>
  </sheetViews>
  <sheetFormatPr defaultColWidth="7.54296875" defaultRowHeight="27.5"/>
  <cols>
    <col min="1" max="1" width="13.453125" style="277" customWidth="1"/>
    <col min="2" max="2" width="30.54296875" style="277" customWidth="1"/>
    <col min="3" max="3" width="38.26953125" style="277" bestFit="1" customWidth="1"/>
    <col min="4" max="4" width="109.7265625" style="277" bestFit="1" customWidth="1"/>
    <col min="5" max="5" width="35" style="336" customWidth="1"/>
    <col min="6" max="6" width="35" style="336" hidden="1" customWidth="1"/>
    <col min="7" max="7" width="27" style="336" customWidth="1"/>
    <col min="8" max="8" width="26.453125" style="336" customWidth="1"/>
    <col min="9" max="9" width="26.81640625" style="336" customWidth="1"/>
    <col min="10" max="10" width="24.54296875" style="336" customWidth="1"/>
    <col min="11" max="11" width="28.1796875" style="336" customWidth="1"/>
    <col min="12" max="12" width="27.453125" style="336" customWidth="1"/>
    <col min="13" max="13" width="68" style="277" customWidth="1"/>
    <col min="14" max="14" width="152.453125" style="277" customWidth="1"/>
    <col min="15" max="16384" width="7.54296875" style="277"/>
  </cols>
  <sheetData>
    <row r="1" spans="1:12" ht="36" customHeight="1">
      <c r="A1" s="586" t="s">
        <v>244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8"/>
    </row>
    <row r="2" spans="1:12" ht="36" customHeight="1">
      <c r="A2" s="586" t="s">
        <v>286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8"/>
    </row>
    <row r="3" spans="1:12" s="285" customFormat="1" ht="51" customHeight="1">
      <c r="A3" s="278"/>
      <c r="B3" s="279" t="s">
        <v>245</v>
      </c>
      <c r="C3" s="280"/>
      <c r="D3" s="281" t="s">
        <v>287</v>
      </c>
      <c r="E3" s="282"/>
      <c r="F3" s="282"/>
      <c r="G3" s="282"/>
      <c r="H3" s="282" t="s">
        <v>246</v>
      </c>
      <c r="I3" s="282" t="s">
        <v>60</v>
      </c>
      <c r="J3" s="283"/>
      <c r="K3" s="284" t="s">
        <v>288</v>
      </c>
      <c r="L3" s="283"/>
    </row>
    <row r="4" spans="1:12" s="285" customFormat="1">
      <c r="A4" s="286"/>
      <c r="B4" s="287" t="s">
        <v>247</v>
      </c>
      <c r="C4" s="280"/>
      <c r="D4" s="288" t="s">
        <v>336</v>
      </c>
      <c r="E4" s="289"/>
      <c r="F4" s="289"/>
      <c r="G4" s="289"/>
      <c r="H4" s="289" t="s">
        <v>248</v>
      </c>
      <c r="I4" s="289" t="s">
        <v>289</v>
      </c>
      <c r="J4" s="289"/>
      <c r="K4" s="289" t="s">
        <v>249</v>
      </c>
      <c r="L4" s="290"/>
    </row>
    <row r="5" spans="1:12" s="285" customFormat="1">
      <c r="A5" s="291"/>
      <c r="B5" s="292" t="s">
        <v>250</v>
      </c>
      <c r="C5" s="280"/>
      <c r="D5" s="293" t="s">
        <v>337</v>
      </c>
      <c r="E5" s="294"/>
      <c r="F5" s="294"/>
      <c r="G5" s="294"/>
      <c r="H5" s="294" t="s">
        <v>251</v>
      </c>
      <c r="I5" s="294" t="s">
        <v>290</v>
      </c>
      <c r="J5" s="295"/>
      <c r="K5" s="294" t="s">
        <v>291</v>
      </c>
      <c r="L5" s="296"/>
    </row>
    <row r="6" spans="1:12" ht="40.5" customHeight="1">
      <c r="A6" s="297"/>
      <c r="B6" s="297"/>
      <c r="C6" s="297"/>
      <c r="D6" s="297"/>
      <c r="E6" s="298"/>
      <c r="F6" s="298"/>
      <c r="G6" s="298"/>
      <c r="H6" s="298"/>
      <c r="I6" s="298"/>
      <c r="J6" s="298"/>
      <c r="K6" s="298"/>
      <c r="L6" s="298"/>
    </row>
    <row r="7" spans="1:12" s="304" customFormat="1" ht="71.25" customHeight="1">
      <c r="A7" s="299" t="s">
        <v>292</v>
      </c>
      <c r="B7" s="300" t="s">
        <v>293</v>
      </c>
      <c r="C7" s="301" t="s">
        <v>294</v>
      </c>
      <c r="D7" s="302" t="s">
        <v>294</v>
      </c>
      <c r="E7" s="339" t="s">
        <v>295</v>
      </c>
      <c r="F7" s="339" t="s">
        <v>338</v>
      </c>
      <c r="G7" s="339" t="s">
        <v>182</v>
      </c>
      <c r="H7" s="303" t="s">
        <v>60</v>
      </c>
      <c r="I7" s="340" t="s">
        <v>10</v>
      </c>
      <c r="J7" s="303" t="s">
        <v>57</v>
      </c>
      <c r="K7" s="303" t="s">
        <v>58</v>
      </c>
      <c r="L7" s="303" t="s">
        <v>296</v>
      </c>
    </row>
    <row r="8" spans="1:12" ht="63" customHeight="1">
      <c r="A8" s="305" t="s">
        <v>252</v>
      </c>
      <c r="B8" s="306" t="s">
        <v>297</v>
      </c>
      <c r="C8" s="307"/>
      <c r="D8" s="305" t="s">
        <v>298</v>
      </c>
      <c r="E8" s="308" t="s">
        <v>253</v>
      </c>
      <c r="F8" s="341" t="s">
        <v>253</v>
      </c>
      <c r="G8" s="309">
        <f>H8-L8</f>
        <v>7.25</v>
      </c>
      <c r="H8" s="341" t="s">
        <v>339</v>
      </c>
      <c r="I8" s="309">
        <f>H8+L8</f>
        <v>7.75</v>
      </c>
      <c r="J8" s="309">
        <f t="shared" ref="J8:J23" si="0">I8+L8</f>
        <v>8</v>
      </c>
      <c r="K8" s="310">
        <f t="shared" ref="K8:K23" si="1">J8+L8</f>
        <v>8.25</v>
      </c>
      <c r="L8" s="310">
        <v>0.25</v>
      </c>
    </row>
    <row r="9" spans="1:12" ht="63" customHeight="1">
      <c r="A9" s="305" t="s">
        <v>254</v>
      </c>
      <c r="B9" s="306" t="s">
        <v>273</v>
      </c>
      <c r="C9" s="307"/>
      <c r="D9" s="305" t="s">
        <v>299</v>
      </c>
      <c r="E9" s="308" t="s">
        <v>255</v>
      </c>
      <c r="F9" s="342">
        <v>0.25</v>
      </c>
      <c r="G9" s="309">
        <f>H9-L9</f>
        <v>3.875</v>
      </c>
      <c r="H9" s="343">
        <v>4</v>
      </c>
      <c r="I9" s="309">
        <f>H9+L9</f>
        <v>4.125</v>
      </c>
      <c r="J9" s="309">
        <f t="shared" si="0"/>
        <v>4.25</v>
      </c>
      <c r="K9" s="310">
        <f t="shared" si="1"/>
        <v>4.375</v>
      </c>
      <c r="L9" s="310">
        <v>0.125</v>
      </c>
    </row>
    <row r="10" spans="1:12" ht="63" customHeight="1">
      <c r="A10" s="305" t="s">
        <v>256</v>
      </c>
      <c r="B10" s="306" t="s">
        <v>274</v>
      </c>
      <c r="C10" s="307"/>
      <c r="D10" s="305" t="s">
        <v>300</v>
      </c>
      <c r="E10" s="308" t="s">
        <v>255</v>
      </c>
      <c r="F10" s="341" t="s">
        <v>255</v>
      </c>
      <c r="G10" s="309">
        <f>H10-L10</f>
        <v>1.25</v>
      </c>
      <c r="H10" s="341" t="s">
        <v>301</v>
      </c>
      <c r="I10" s="309">
        <f>H10+L10</f>
        <v>1.25</v>
      </c>
      <c r="J10" s="309">
        <f t="shared" si="0"/>
        <v>1.25</v>
      </c>
      <c r="K10" s="310">
        <f t="shared" si="1"/>
        <v>1.25</v>
      </c>
      <c r="L10" s="310">
        <v>0</v>
      </c>
    </row>
    <row r="11" spans="1:12" ht="63" customHeight="1">
      <c r="A11" s="305" t="s">
        <v>257</v>
      </c>
      <c r="B11" s="306" t="s">
        <v>275</v>
      </c>
      <c r="C11" s="307"/>
      <c r="D11" s="305" t="s">
        <v>302</v>
      </c>
      <c r="E11" s="308" t="s">
        <v>255</v>
      </c>
      <c r="F11" s="341" t="s">
        <v>255</v>
      </c>
      <c r="G11" s="309">
        <v>0.875</v>
      </c>
      <c r="H11" s="341" t="s">
        <v>303</v>
      </c>
      <c r="I11" s="309">
        <v>0.875</v>
      </c>
      <c r="J11" s="309">
        <f t="shared" si="0"/>
        <v>0.875</v>
      </c>
      <c r="K11" s="310">
        <f t="shared" si="1"/>
        <v>0.875</v>
      </c>
      <c r="L11" s="310">
        <v>0</v>
      </c>
    </row>
    <row r="12" spans="1:12" ht="57" customHeight="1">
      <c r="A12" s="305" t="s">
        <v>258</v>
      </c>
      <c r="B12" s="306" t="s">
        <v>276</v>
      </c>
      <c r="C12" s="307"/>
      <c r="D12" s="305" t="s">
        <v>304</v>
      </c>
      <c r="E12" s="308" t="s">
        <v>305</v>
      </c>
      <c r="F12" s="341" t="s">
        <v>305</v>
      </c>
      <c r="G12" s="309">
        <f>H12-L12</f>
        <v>17</v>
      </c>
      <c r="H12" s="341" t="s">
        <v>340</v>
      </c>
      <c r="I12" s="309">
        <f>H12+L12</f>
        <v>18</v>
      </c>
      <c r="J12" s="309">
        <f t="shared" si="0"/>
        <v>18.5</v>
      </c>
      <c r="K12" s="310">
        <f t="shared" si="1"/>
        <v>19</v>
      </c>
      <c r="L12" s="310">
        <v>0.5</v>
      </c>
    </row>
    <row r="13" spans="1:12" ht="63" customHeight="1">
      <c r="A13" s="305" t="s">
        <v>259</v>
      </c>
      <c r="B13" s="306" t="s">
        <v>277</v>
      </c>
      <c r="C13" s="307"/>
      <c r="D13" s="305" t="s">
        <v>306</v>
      </c>
      <c r="E13" s="308" t="s">
        <v>305</v>
      </c>
      <c r="F13" s="341" t="s">
        <v>305</v>
      </c>
      <c r="G13" s="309">
        <f>H13-L13</f>
        <v>15.5</v>
      </c>
      <c r="H13" s="343">
        <v>16</v>
      </c>
      <c r="I13" s="309">
        <f>H13+L13</f>
        <v>16.5</v>
      </c>
      <c r="J13" s="309">
        <f t="shared" si="0"/>
        <v>17</v>
      </c>
      <c r="K13" s="310">
        <f t="shared" si="1"/>
        <v>17.5</v>
      </c>
      <c r="L13" s="310">
        <v>0.5</v>
      </c>
    </row>
    <row r="14" spans="1:12" ht="63" customHeight="1">
      <c r="A14" s="305" t="s">
        <v>260</v>
      </c>
      <c r="B14" s="306" t="s">
        <v>278</v>
      </c>
      <c r="C14" s="307"/>
      <c r="D14" s="305" t="s">
        <v>307</v>
      </c>
      <c r="E14" s="308" t="s">
        <v>305</v>
      </c>
      <c r="F14" s="341" t="s">
        <v>305</v>
      </c>
      <c r="G14" s="309">
        <f>H14-L14</f>
        <v>16</v>
      </c>
      <c r="H14" s="341" t="s">
        <v>341</v>
      </c>
      <c r="I14" s="309">
        <f>H14+L14</f>
        <v>17</v>
      </c>
      <c r="J14" s="309">
        <f t="shared" si="0"/>
        <v>17.5</v>
      </c>
      <c r="K14" s="310">
        <f t="shared" si="1"/>
        <v>18</v>
      </c>
      <c r="L14" s="310">
        <v>0.5</v>
      </c>
    </row>
    <row r="15" spans="1:12" ht="63" customHeight="1">
      <c r="A15" s="305" t="s">
        <v>261</v>
      </c>
      <c r="B15" s="306" t="s">
        <v>279</v>
      </c>
      <c r="C15" s="307"/>
      <c r="D15" s="305" t="s">
        <v>308</v>
      </c>
      <c r="E15" s="308" t="s">
        <v>253</v>
      </c>
      <c r="F15" s="342">
        <v>0.375</v>
      </c>
      <c r="G15" s="309">
        <f>H15-L15</f>
        <v>8.75</v>
      </c>
      <c r="H15" s="343">
        <v>9</v>
      </c>
      <c r="I15" s="309">
        <f>H15+L15</f>
        <v>9.25</v>
      </c>
      <c r="J15" s="309">
        <f t="shared" si="0"/>
        <v>9.5</v>
      </c>
      <c r="K15" s="310">
        <f t="shared" si="1"/>
        <v>9.75</v>
      </c>
      <c r="L15" s="310">
        <v>0.25</v>
      </c>
    </row>
    <row r="16" spans="1:12" ht="63" customHeight="1">
      <c r="A16" s="305" t="s">
        <v>262</v>
      </c>
      <c r="B16" s="306" t="s">
        <v>280</v>
      </c>
      <c r="C16" s="307"/>
      <c r="D16" s="305" t="s">
        <v>309</v>
      </c>
      <c r="E16" s="308" t="s">
        <v>310</v>
      </c>
      <c r="F16" s="342">
        <v>0.125</v>
      </c>
      <c r="G16" s="309">
        <f>H16-L16</f>
        <v>1</v>
      </c>
      <c r="H16" s="343">
        <v>1</v>
      </c>
      <c r="I16" s="309">
        <f>H16+L16</f>
        <v>1</v>
      </c>
      <c r="J16" s="309">
        <f t="shared" si="0"/>
        <v>1</v>
      </c>
      <c r="K16" s="310">
        <f t="shared" si="1"/>
        <v>1</v>
      </c>
      <c r="L16" s="310">
        <v>0</v>
      </c>
    </row>
    <row r="17" spans="1:14" ht="63" customHeight="1">
      <c r="A17" s="305" t="s">
        <v>57</v>
      </c>
      <c r="B17" s="306" t="s">
        <v>311</v>
      </c>
      <c r="C17" s="307"/>
      <c r="D17" s="305" t="s">
        <v>312</v>
      </c>
      <c r="E17" s="308" t="s">
        <v>310</v>
      </c>
      <c r="F17" s="342">
        <v>0.125</v>
      </c>
      <c r="G17" s="309">
        <v>0.375</v>
      </c>
      <c r="H17" s="341" t="s">
        <v>305</v>
      </c>
      <c r="I17" s="309">
        <v>0.375</v>
      </c>
      <c r="J17" s="309">
        <f t="shared" si="0"/>
        <v>0.375</v>
      </c>
      <c r="K17" s="310">
        <f t="shared" si="1"/>
        <v>0.375</v>
      </c>
      <c r="L17" s="310">
        <v>0</v>
      </c>
    </row>
    <row r="18" spans="1:14" ht="63" customHeight="1">
      <c r="A18" s="305" t="s">
        <v>10</v>
      </c>
      <c r="B18" s="306" t="s">
        <v>313</v>
      </c>
      <c r="C18" s="307"/>
      <c r="D18" s="305" t="s">
        <v>314</v>
      </c>
      <c r="E18" s="311">
        <v>1</v>
      </c>
      <c r="F18" s="343">
        <v>1</v>
      </c>
      <c r="G18" s="309">
        <f t="shared" ref="G18:G23" si="2">H18-L18</f>
        <v>35</v>
      </c>
      <c r="H18" s="343">
        <v>37</v>
      </c>
      <c r="I18" s="309">
        <f t="shared" ref="I18:I23" si="3">H18+L18</f>
        <v>39</v>
      </c>
      <c r="J18" s="309">
        <f t="shared" si="0"/>
        <v>41</v>
      </c>
      <c r="K18" s="310">
        <f t="shared" si="1"/>
        <v>43</v>
      </c>
      <c r="L18" s="310">
        <v>2</v>
      </c>
    </row>
    <row r="19" spans="1:14" ht="67.5" customHeight="1">
      <c r="A19" s="305" t="s">
        <v>263</v>
      </c>
      <c r="B19" s="306" t="s">
        <v>281</v>
      </c>
      <c r="C19" s="307"/>
      <c r="D19" s="305" t="s">
        <v>315</v>
      </c>
      <c r="E19" s="311">
        <v>1</v>
      </c>
      <c r="F19" s="343">
        <v>1</v>
      </c>
      <c r="G19" s="309">
        <f t="shared" si="2"/>
        <v>35.5</v>
      </c>
      <c r="H19" s="341" t="s">
        <v>342</v>
      </c>
      <c r="I19" s="309">
        <f t="shared" si="3"/>
        <v>39.5</v>
      </c>
      <c r="J19" s="309">
        <f t="shared" si="0"/>
        <v>41.5</v>
      </c>
      <c r="K19" s="310">
        <f t="shared" si="1"/>
        <v>43.5</v>
      </c>
      <c r="L19" s="310">
        <v>2</v>
      </c>
    </row>
    <row r="20" spans="1:14" ht="62.25" customHeight="1">
      <c r="A20" s="305" t="s">
        <v>264</v>
      </c>
      <c r="B20" s="306" t="s">
        <v>316</v>
      </c>
      <c r="C20" s="307"/>
      <c r="D20" s="305" t="s">
        <v>317</v>
      </c>
      <c r="E20" s="308" t="s">
        <v>305</v>
      </c>
      <c r="F20" s="342">
        <v>0.5</v>
      </c>
      <c r="G20" s="309">
        <f t="shared" si="2"/>
        <v>23.5</v>
      </c>
      <c r="H20" s="343">
        <v>24</v>
      </c>
      <c r="I20" s="309">
        <f t="shared" si="3"/>
        <v>24.5</v>
      </c>
      <c r="J20" s="309">
        <f t="shared" si="0"/>
        <v>25</v>
      </c>
      <c r="K20" s="310">
        <f t="shared" si="1"/>
        <v>25.5</v>
      </c>
      <c r="L20" s="310">
        <v>0.5</v>
      </c>
    </row>
    <row r="21" spans="1:14" ht="54" customHeight="1">
      <c r="A21" s="305" t="s">
        <v>265</v>
      </c>
      <c r="B21" s="306" t="s">
        <v>282</v>
      </c>
      <c r="C21" s="307"/>
      <c r="D21" s="305" t="s">
        <v>318</v>
      </c>
      <c r="E21" s="308" t="s">
        <v>305</v>
      </c>
      <c r="F21" s="342">
        <v>0.5</v>
      </c>
      <c r="G21" s="309">
        <f t="shared" si="2"/>
        <v>16</v>
      </c>
      <c r="H21" s="341" t="s">
        <v>341</v>
      </c>
      <c r="I21" s="309">
        <f t="shared" si="3"/>
        <v>17</v>
      </c>
      <c r="J21" s="309">
        <f t="shared" si="0"/>
        <v>17.5</v>
      </c>
      <c r="K21" s="310">
        <f t="shared" si="1"/>
        <v>18</v>
      </c>
      <c r="L21" s="310">
        <v>0.5</v>
      </c>
    </row>
    <row r="22" spans="1:14" ht="49.5" customHeight="1">
      <c r="A22" s="305" t="s">
        <v>60</v>
      </c>
      <c r="B22" s="306" t="s">
        <v>319</v>
      </c>
      <c r="C22" s="307"/>
      <c r="D22" s="305" t="s">
        <v>320</v>
      </c>
      <c r="E22" s="308" t="s">
        <v>305</v>
      </c>
      <c r="F22" s="342">
        <v>0.5</v>
      </c>
      <c r="G22" s="309">
        <f t="shared" si="2"/>
        <v>14.5</v>
      </c>
      <c r="H22" s="343">
        <v>15</v>
      </c>
      <c r="I22" s="309">
        <f t="shared" si="3"/>
        <v>15.5</v>
      </c>
      <c r="J22" s="309">
        <f t="shared" si="0"/>
        <v>16</v>
      </c>
      <c r="K22" s="310">
        <f t="shared" si="1"/>
        <v>16.5</v>
      </c>
      <c r="L22" s="310">
        <v>0.5</v>
      </c>
    </row>
    <row r="23" spans="1:14" ht="71.25" customHeight="1">
      <c r="A23" s="305" t="s">
        <v>266</v>
      </c>
      <c r="B23" s="306" t="s">
        <v>321</v>
      </c>
      <c r="C23" s="307"/>
      <c r="D23" s="305" t="s">
        <v>322</v>
      </c>
      <c r="E23" s="308" t="s">
        <v>305</v>
      </c>
      <c r="F23" s="344">
        <v>0.5</v>
      </c>
      <c r="G23" s="345">
        <f t="shared" si="2"/>
        <v>13</v>
      </c>
      <c r="H23" s="346" t="s">
        <v>343</v>
      </c>
      <c r="I23" s="345">
        <f t="shared" si="3"/>
        <v>14</v>
      </c>
      <c r="J23" s="345">
        <f t="shared" si="0"/>
        <v>14.5</v>
      </c>
      <c r="K23" s="347">
        <f t="shared" si="1"/>
        <v>15</v>
      </c>
      <c r="L23" s="310">
        <v>0.5</v>
      </c>
    </row>
    <row r="24" spans="1:14" s="315" customFormat="1" ht="51.75" hidden="1" customHeight="1">
      <c r="A24" s="312"/>
      <c r="B24" s="313"/>
      <c r="C24" s="313"/>
      <c r="D24" s="313"/>
      <c r="E24" s="314"/>
      <c r="F24" s="589" t="s">
        <v>344</v>
      </c>
      <c r="G24" s="589"/>
      <c r="H24" s="589"/>
      <c r="I24" s="589"/>
      <c r="J24" s="589"/>
      <c r="K24" s="589"/>
      <c r="L24" s="314"/>
    </row>
    <row r="25" spans="1:14" s="315" customFormat="1" ht="31.5" customHeight="1">
      <c r="A25" s="316"/>
      <c r="B25" s="317"/>
      <c r="C25" s="317"/>
      <c r="D25" s="318"/>
      <c r="E25" s="319"/>
      <c r="F25" s="319"/>
      <c r="G25" s="319"/>
      <c r="H25" s="319"/>
      <c r="I25" s="319"/>
      <c r="J25" s="319"/>
      <c r="K25" s="319"/>
      <c r="L25" s="319"/>
    </row>
    <row r="26" spans="1:14" s="315" customFormat="1" ht="63.65" hidden="1" customHeight="1">
      <c r="A26" s="320"/>
      <c r="B26" s="321"/>
      <c r="C26" s="321"/>
      <c r="D26" s="321"/>
      <c r="E26" s="319"/>
      <c r="F26" s="319"/>
      <c r="G26" s="319"/>
      <c r="H26" s="319"/>
      <c r="I26" s="319"/>
      <c r="J26" s="319"/>
      <c r="K26" s="319"/>
      <c r="L26" s="319"/>
      <c r="M26" s="321"/>
    </row>
    <row r="27" spans="1:14" s="315" customFormat="1" ht="20.149999999999999" hidden="1" customHeight="1">
      <c r="A27" s="320"/>
      <c r="B27" s="321"/>
      <c r="C27" s="321"/>
      <c r="E27" s="319"/>
      <c r="F27" s="319"/>
      <c r="G27" s="319"/>
      <c r="H27" s="319"/>
      <c r="I27" s="319"/>
      <c r="J27" s="319"/>
      <c r="K27" s="319"/>
      <c r="L27" s="319"/>
    </row>
    <row r="28" spans="1:14" s="315" customFormat="1" ht="63.65" hidden="1" customHeight="1">
      <c r="A28" s="320"/>
      <c r="B28" s="321"/>
      <c r="C28" s="321"/>
      <c r="E28" s="319"/>
      <c r="F28" s="319"/>
      <c r="G28" s="319"/>
      <c r="H28" s="319"/>
      <c r="I28" s="319"/>
      <c r="J28" s="319"/>
      <c r="K28" s="319"/>
      <c r="L28" s="319"/>
    </row>
    <row r="29" spans="1:14" s="315" customFormat="1" ht="31.5" customHeight="1">
      <c r="A29" s="322"/>
      <c r="B29" s="323"/>
      <c r="C29" s="323"/>
      <c r="D29" s="323"/>
      <c r="E29" s="324"/>
      <c r="F29" s="324"/>
      <c r="G29" s="324"/>
      <c r="H29" s="324"/>
      <c r="I29" s="324"/>
      <c r="J29" s="324"/>
      <c r="K29" s="324"/>
      <c r="L29" s="324"/>
      <c r="M29" s="323"/>
      <c r="N29" s="323"/>
    </row>
    <row r="30" spans="1:14" s="315" customFormat="1" ht="29.5">
      <c r="A30" s="325"/>
      <c r="B30" s="326"/>
      <c r="C30" s="327"/>
      <c r="D30" s="326"/>
      <c r="E30" s="328"/>
      <c r="F30" s="328"/>
      <c r="G30" s="328"/>
      <c r="H30" s="328"/>
      <c r="I30" s="328"/>
      <c r="J30" s="328"/>
      <c r="K30" s="328"/>
      <c r="L30" s="328"/>
      <c r="M30" s="326"/>
      <c r="N30" s="326"/>
    </row>
    <row r="31" spans="1:14" s="315" customFormat="1" ht="31.5" customHeight="1">
      <c r="A31" s="323"/>
      <c r="B31" s="323"/>
      <c r="C31" s="323"/>
      <c r="D31" s="323"/>
      <c r="E31" s="324"/>
      <c r="F31" s="324"/>
      <c r="G31" s="324"/>
      <c r="H31" s="324"/>
      <c r="I31" s="324"/>
      <c r="J31" s="324"/>
      <c r="K31" s="324"/>
      <c r="L31" s="324"/>
      <c r="M31" s="323"/>
      <c r="N31" s="323"/>
    </row>
    <row r="32" spans="1:14" s="315" customFormat="1" ht="31.5" customHeight="1">
      <c r="A32" s="329"/>
      <c r="B32" s="326"/>
      <c r="C32" s="326"/>
      <c r="D32" s="326"/>
      <c r="E32" s="328"/>
      <c r="F32" s="328"/>
      <c r="G32" s="328"/>
      <c r="H32" s="328"/>
      <c r="I32" s="328"/>
      <c r="J32" s="328"/>
      <c r="K32" s="328"/>
      <c r="L32" s="328"/>
      <c r="M32" s="326"/>
      <c r="N32" s="321"/>
    </row>
    <row r="33" spans="1:13" s="332" customFormat="1" ht="35.25" customHeight="1">
      <c r="A33" s="330"/>
      <c r="B33" s="331"/>
      <c r="E33" s="333"/>
      <c r="F33" s="333"/>
      <c r="G33" s="333"/>
      <c r="H33" s="333"/>
      <c r="I33" s="333"/>
      <c r="J33" s="333"/>
      <c r="K33" s="333"/>
      <c r="L33" s="333"/>
    </row>
    <row r="34" spans="1:13" s="332" customFormat="1" ht="36.75" customHeight="1">
      <c r="A34" s="330"/>
      <c r="B34" s="331"/>
      <c r="E34" s="333"/>
      <c r="F34" s="333"/>
      <c r="G34" s="333"/>
      <c r="H34" s="333"/>
      <c r="I34" s="333"/>
      <c r="J34" s="333"/>
      <c r="K34" s="333"/>
      <c r="L34" s="333"/>
    </row>
    <row r="35" spans="1:13" s="315" customFormat="1" ht="31.5" customHeight="1">
      <c r="A35" s="334"/>
      <c r="B35" s="321"/>
      <c r="C35" s="321"/>
      <c r="D35" s="321"/>
      <c r="E35" s="319"/>
      <c r="F35" s="319"/>
      <c r="G35" s="319"/>
      <c r="H35" s="319"/>
      <c r="I35" s="319"/>
      <c r="J35" s="319"/>
      <c r="K35" s="319"/>
      <c r="L35" s="319"/>
      <c r="M35" s="321"/>
    </row>
    <row r="36" spans="1:13" s="315" customFormat="1" ht="51.75" customHeight="1">
      <c r="A36" s="327"/>
      <c r="C36" s="321"/>
      <c r="D36" s="335"/>
      <c r="E36" s="319"/>
      <c r="F36" s="319"/>
      <c r="G36" s="319"/>
      <c r="H36" s="319"/>
      <c r="I36" s="319"/>
      <c r="J36" s="319"/>
      <c r="K36" s="319"/>
      <c r="L36" s="319"/>
    </row>
    <row r="37" spans="1:13" s="315" customFormat="1" ht="202" customHeight="1">
      <c r="E37" s="319"/>
      <c r="F37" s="319"/>
      <c r="G37" s="319"/>
      <c r="H37" s="319"/>
      <c r="I37" s="319"/>
      <c r="J37" s="319"/>
      <c r="K37" s="319"/>
      <c r="L37" s="319"/>
    </row>
    <row r="38" spans="1:13" s="315" customFormat="1" ht="203.15" customHeight="1">
      <c r="E38" s="319"/>
      <c r="F38" s="319"/>
      <c r="G38" s="319"/>
      <c r="H38" s="319"/>
      <c r="I38" s="319"/>
      <c r="J38" s="319"/>
      <c r="K38" s="319"/>
      <c r="L38" s="319"/>
    </row>
    <row r="39" spans="1:13" s="315" customFormat="1" ht="203.15" customHeight="1">
      <c r="E39" s="319"/>
      <c r="F39" s="319"/>
      <c r="G39" s="319"/>
      <c r="H39" s="319"/>
      <c r="I39" s="319"/>
      <c r="J39" s="319"/>
      <c r="K39" s="319"/>
      <c r="L39" s="319"/>
    </row>
    <row r="40" spans="1:13" s="315" customFormat="1" ht="203.15" customHeight="1">
      <c r="E40" s="319"/>
      <c r="F40" s="319"/>
      <c r="G40" s="319"/>
      <c r="H40" s="319"/>
      <c r="I40" s="319"/>
      <c r="J40" s="319"/>
      <c r="K40" s="319"/>
      <c r="L40" s="319"/>
    </row>
    <row r="41" spans="1:13" ht="201" customHeight="1"/>
  </sheetData>
  <mergeCells count="3">
    <mergeCell ref="A1:L1"/>
    <mergeCell ref="A2:L2"/>
    <mergeCell ref="F24:K24"/>
  </mergeCells>
  <pageMargins left="0.25" right="0.25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65AFDE-5A4A-479B-AFF4-CAD5E82241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4D2236-CB98-4305-8D6C-5B314D420C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TS TP</vt:lpstr>
      <vt:lpstr>'1. CUTTING DOCKET'!Print_Area</vt:lpstr>
      <vt:lpstr>'2. TRIM CARD '!Print_Area</vt:lpstr>
      <vt:lpstr>'2. TRIM CARD (GREY)'!Print_Area</vt:lpstr>
      <vt:lpstr>GREY!Print_Area</vt:lpstr>
      <vt:lpstr>'TS TP'!Print_Area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2024-06-24T07:45:26Z</cp:lastPrinted>
  <dcterms:created xsi:type="dcterms:W3CDTF">2016-05-06T01:47:29Z</dcterms:created>
  <dcterms:modified xsi:type="dcterms:W3CDTF">2024-10-07T06:49:42Z</dcterms:modified>
</cp:coreProperties>
</file>