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3/SMS/SINGLE/MEN/"/>
    </mc:Choice>
  </mc:AlternateContent>
  <xr:revisionPtr revIDLastSave="142" documentId="13_ncr:1_{6311400F-8F00-4365-A5CC-8C2FBE0BE479}" xr6:coauthVersionLast="47" xr6:coauthVersionMax="47" xr10:uidLastSave="{F2B549A3-515B-4D5E-A860-9DB6258A2E89}"/>
  <bookViews>
    <workbookView xWindow="-110" yWindow="-110" windowWidth="19420" windowHeight="10300" tabRatio="753" activeTab="4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L=4%,W=3%" sheetId="2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SCM40" localSheetId="4">'[1]Raw material movement'!#REF!</definedName>
    <definedName name="____SCM40" localSheetId="5">'[1]Raw material movement'!#REF!</definedName>
    <definedName name="____SCM40">'[1]Raw material movement'!#REF!</definedName>
    <definedName name="___SCM40" localSheetId="4">'[2]Raw material movement'!#REF!</definedName>
    <definedName name="___SCM40" localSheetId="5">'[2]Raw material movement'!#REF!</definedName>
    <definedName name="___SCM40">'[2]Raw material movement'!#REF!</definedName>
    <definedName name="__SCM40" localSheetId="4">'[3]Raw material movement'!#REF!</definedName>
    <definedName name="__SCM40" localSheetId="5">'[3]Raw material movement'!#REF!</definedName>
    <definedName name="__SCM40">'[3]Raw material movement'!#REF!</definedName>
    <definedName name="_2DATA_DATA2_L" localSheetId="4">'[4]#REF'!#REF!</definedName>
    <definedName name="_2DATA_DATA2_L" localSheetId="5">'[4]#REF'!#REF!</definedName>
    <definedName name="_2DATA_DATA2_L">'[4]#REF'!#REF!</definedName>
    <definedName name="_DATA_DATA2_L" localSheetId="4">'[5]#REF'!#REF!</definedName>
    <definedName name="_DATA_DATA2_L" localSheetId="5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hidden="1">#REF!</definedName>
    <definedName name="_xlnm._FilterDatabase" localSheetId="0" hidden="1">'1. CUTTING DOCKET'!$A$37:$R$57</definedName>
    <definedName name="_xlnm._FilterDatabase" localSheetId="1" hidden="1">GREY!$A$64:$Q$131</definedName>
    <definedName name="_SCM40" localSheetId="5">'[2]Raw material movement'!#REF!</definedName>
    <definedName name="_SCM40">'[2]Raw material movement'!#REF!</definedName>
    <definedName name="AB" localSheetId="5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5">#REF!</definedName>
    <definedName name="IB">#REF!</definedName>
    <definedName name="INTERNAL_INVOICE" localSheetId="5">[9]UN!#REF!</definedName>
    <definedName name="INTERNAL_INVOICE">[9]UN!#REF!</definedName>
    <definedName name="MAHANG" localSheetId="5">#REF!</definedName>
    <definedName name="MAHANG">#REF!</definedName>
    <definedName name="MAVT">[10]Code!$A$7:$A$73</definedName>
    <definedName name="PRICE" localSheetId="5">#REF!</definedName>
    <definedName name="PRICE">#REF!</definedName>
    <definedName name="_xlnm.Print_Area" localSheetId="0">'1. CUTTING DOCKET'!$A$1:$Q$88</definedName>
    <definedName name="_xlnm.Print_Area" localSheetId="4">'2. TRIM CARD '!$A$1:$B$64</definedName>
    <definedName name="_xlnm.Print_Area" localSheetId="2">'2. TRIM CARD (GREY)'!$A$1:$E$39</definedName>
    <definedName name="_xlnm.Print_Area" localSheetId="1">GREY!$A$1:$P$169</definedName>
    <definedName name="_xlnm.Print_Area" localSheetId="5">'L=4%,W=3%'!$A$1:$L$24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1">GREY!$1:$15</definedName>
    <definedName name="style" localSheetId="5">#REF!</definedName>
    <definedName name="style">#REF!</definedName>
    <definedName name="WAFORD" localSheetId="5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1" l="1"/>
  <c r="K40" i="1"/>
  <c r="K41" i="1"/>
  <c r="J23" i="26"/>
  <c r="K23" i="26" s="1"/>
  <c r="L23" i="26" s="1"/>
  <c r="G23" i="26"/>
  <c r="J22" i="26"/>
  <c r="K22" i="26" s="1"/>
  <c r="L22" i="26" s="1"/>
  <c r="G22" i="26"/>
  <c r="J21" i="26"/>
  <c r="K21" i="26" s="1"/>
  <c r="L21" i="26" s="1"/>
  <c r="G21" i="26"/>
  <c r="J20" i="26"/>
  <c r="K20" i="26" s="1"/>
  <c r="L20" i="26" s="1"/>
  <c r="G20" i="26"/>
  <c r="J19" i="26"/>
  <c r="K19" i="26" s="1"/>
  <c r="L19" i="26" s="1"/>
  <c r="G19" i="26"/>
  <c r="J18" i="26"/>
  <c r="K18" i="26" s="1"/>
  <c r="L18" i="26" s="1"/>
  <c r="G18" i="26"/>
  <c r="J17" i="26"/>
  <c r="K17" i="26" s="1"/>
  <c r="L17" i="26" s="1"/>
  <c r="G17" i="26"/>
  <c r="J16" i="26"/>
  <c r="K16" i="26" s="1"/>
  <c r="L16" i="26" s="1"/>
  <c r="G16" i="26"/>
  <c r="J15" i="26"/>
  <c r="K15" i="26" s="1"/>
  <c r="L15" i="26" s="1"/>
  <c r="G15" i="26"/>
  <c r="J14" i="26"/>
  <c r="K14" i="26" s="1"/>
  <c r="L14" i="26" s="1"/>
  <c r="G14" i="26"/>
  <c r="J13" i="26"/>
  <c r="K13" i="26" s="1"/>
  <c r="L13" i="26" s="1"/>
  <c r="G13" i="26"/>
  <c r="J12" i="26"/>
  <c r="K12" i="26" s="1"/>
  <c r="L12" i="26" s="1"/>
  <c r="G12" i="26"/>
  <c r="J11" i="26"/>
  <c r="K11" i="26" s="1"/>
  <c r="L11" i="26" s="1"/>
  <c r="G11" i="26"/>
  <c r="J10" i="26"/>
  <c r="K10" i="26" s="1"/>
  <c r="L10" i="26" s="1"/>
  <c r="G10" i="26"/>
  <c r="J9" i="26"/>
  <c r="K9" i="26" s="1"/>
  <c r="L9" i="26" s="1"/>
  <c r="G9" i="26"/>
  <c r="J8" i="26"/>
  <c r="K8" i="26" s="1"/>
  <c r="L8" i="26" s="1"/>
  <c r="G8" i="26"/>
  <c r="B45" i="21"/>
  <c r="A37" i="21"/>
  <c r="A35" i="21"/>
  <c r="A33" i="21"/>
  <c r="B31" i="21"/>
  <c r="B33" i="21" s="1"/>
  <c r="A31" i="21"/>
  <c r="A29" i="21"/>
  <c r="A27" i="21"/>
  <c r="A24" i="21"/>
  <c r="G87" i="1" l="1"/>
  <c r="H87" i="1"/>
  <c r="I20" i="1"/>
  <c r="I26" i="1" s="1"/>
  <c r="F87" i="1" s="1"/>
  <c r="D19" i="1"/>
  <c r="D20" i="1" s="1"/>
  <c r="I40" i="1"/>
  <c r="I41" i="1"/>
  <c r="D24" i="1"/>
  <c r="D25" i="1" s="1"/>
  <c r="A33" i="1" s="1"/>
  <c r="E34" i="1" s="1"/>
  <c r="E35" i="1" s="1"/>
  <c r="Q18" i="1"/>
  <c r="Q19" i="1"/>
  <c r="Q23" i="1"/>
  <c r="Q24" i="1"/>
  <c r="Q25" i="1" s="1"/>
  <c r="H25" i="1"/>
  <c r="I39" i="1"/>
  <c r="A30" i="1"/>
  <c r="E31" i="1" s="1"/>
  <c r="E32" i="1" s="1"/>
  <c r="B5" i="21"/>
  <c r="B6" i="21" s="1"/>
  <c r="B9" i="21" s="1"/>
  <c r="C79" i="1"/>
  <c r="C80" i="1"/>
  <c r="I38" i="1"/>
  <c r="F38" i="1"/>
  <c r="H38" i="1" s="1"/>
  <c r="A19" i="21"/>
  <c r="A9" i="21"/>
  <c r="B7" i="21"/>
  <c r="B4" i="21"/>
  <c r="B3" i="21"/>
  <c r="A22" i="21"/>
  <c r="A17" i="21"/>
  <c r="A15" i="21"/>
  <c r="A14" i="21"/>
  <c r="A13" i="21"/>
  <c r="A12" i="21"/>
  <c r="A11" i="21"/>
  <c r="A4" i="21"/>
  <c r="A3" i="21"/>
  <c r="B2" i="21"/>
  <c r="A2" i="21"/>
  <c r="L53" i="1"/>
  <c r="I53" i="1"/>
  <c r="L54" i="1"/>
  <c r="I54" i="1"/>
  <c r="L52" i="1"/>
  <c r="L51" i="1"/>
  <c r="L48" i="1"/>
  <c r="C60" i="1"/>
  <c r="I46" i="1"/>
  <c r="C78" i="1"/>
  <c r="I52" i="1"/>
  <c r="I51" i="1"/>
  <c r="I47" i="1"/>
  <c r="I50" i="1"/>
  <c r="I44" i="1"/>
  <c r="I48" i="1"/>
  <c r="I49" i="1"/>
  <c r="I45" i="1"/>
  <c r="H20" i="1"/>
  <c r="H26" i="1" s="1"/>
  <c r="E87" i="1" s="1"/>
  <c r="H4" i="1"/>
  <c r="G26" i="1"/>
  <c r="D87" i="1" s="1"/>
  <c r="F26" i="1"/>
  <c r="C87" i="1" s="1"/>
  <c r="L50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70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M40" i="1"/>
  <c r="O40" i="1" s="1"/>
  <c r="M41" i="1"/>
  <c r="O41" i="1" s="1"/>
  <c r="M39" i="1"/>
  <c r="O39" i="1" s="1"/>
  <c r="B15" i="17"/>
  <c r="Q20" i="1" l="1"/>
  <c r="K48" i="1" s="1"/>
  <c r="M48" i="1" s="1"/>
  <c r="O48" i="1" s="1"/>
  <c r="H49" i="1"/>
  <c r="B5" i="17"/>
  <c r="H50" i="1"/>
  <c r="H44" i="1"/>
  <c r="H51" i="1"/>
  <c r="B70" i="1"/>
  <c r="H47" i="1"/>
  <c r="B78" i="1"/>
  <c r="H53" i="1"/>
  <c r="H52" i="1"/>
  <c r="B60" i="1"/>
  <c r="H54" i="1"/>
  <c r="H48" i="1"/>
  <c r="H46" i="1"/>
  <c r="H45" i="1"/>
  <c r="B15" i="21"/>
  <c r="I87" i="1"/>
  <c r="G35" i="1" l="1"/>
  <c r="I35" i="1" s="1"/>
  <c r="K52" i="1"/>
  <c r="M52" i="1" s="1"/>
  <c r="K49" i="1"/>
  <c r="M49" i="1" s="1"/>
  <c r="O49" i="1" s="1"/>
  <c r="G34" i="1"/>
  <c r="I34" i="1" s="1"/>
  <c r="J34" i="1" s="1"/>
  <c r="M34" i="1" s="1"/>
  <c r="K47" i="1"/>
  <c r="M47" i="1" s="1"/>
  <c r="O47" i="1" s="1"/>
  <c r="K45" i="1"/>
  <c r="M45" i="1" s="1"/>
  <c r="O45" i="1" s="1"/>
  <c r="K44" i="1"/>
  <c r="M44" i="1" s="1"/>
  <c r="G31" i="1"/>
  <c r="I31" i="1" s="1"/>
  <c r="J31" i="1" s="1"/>
  <c r="M31" i="1" s="1"/>
  <c r="K38" i="1"/>
  <c r="M38" i="1" s="1"/>
  <c r="G32" i="1"/>
  <c r="I32" i="1" s="1"/>
  <c r="J32" i="1" s="1"/>
  <c r="M32" i="1" s="1"/>
  <c r="Q26" i="1"/>
  <c r="K46" i="1"/>
  <c r="M46" i="1" s="1"/>
  <c r="O46" i="1" s="1"/>
  <c r="K54" i="1"/>
  <c r="M54" i="1" s="1"/>
  <c r="K53" i="1"/>
  <c r="M53" i="1" s="1"/>
  <c r="K51" i="1"/>
  <c r="M51" i="1" s="1"/>
  <c r="O51" i="1" s="1"/>
  <c r="K50" i="1"/>
  <c r="M50" i="1" s="1"/>
  <c r="O50" i="1" s="1"/>
  <c r="J35" i="1"/>
  <c r="M35" i="1" s="1"/>
</calcChain>
</file>

<file path=xl/sharedStrings.xml><?xml version="1.0" encoding="utf-8"?>
<sst xmlns="http://schemas.openxmlformats.org/spreadsheetml/2006/main" count="822" uniqueCount="342">
  <si>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</si>
  <si>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</si>
  <si>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</si>
  <si>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</si>
  <si>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</si>
  <si>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</si>
  <si>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</si>
  <si>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</si>
  <si>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</si>
  <si>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</si>
  <si>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</si>
  <si>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</si>
  <si>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</si>
  <si>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</si>
  <si>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</si>
  <si>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</si>
  <si>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</si>
  <si>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</si>
  <si>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</si>
  <si>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</si>
  <si>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</si>
  <si>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</si>
  <si>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</si>
  <si>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</si>
  <si>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</si>
  <si>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</si>
  <si>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</si>
  <si>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</si>
  <si>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</si>
  <si>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</si>
  <si>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</si>
  <si>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</si>
  <si>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</si>
  <si>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</si>
  <si>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</si>
  <si>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</si>
  <si>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</si>
  <si>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</si>
  <si>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</si>
  <si>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</si>
  <si>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</si>
  <si>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</si>
  <si>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</si>
  <si>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</si>
  <si>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</si>
  <si>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</si>
  <si>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</si>
  <si>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</si>
  <si>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</si>
  <si>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</si>
  <si>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</si>
  <si>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</si>
  <si>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</si>
  <si>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</si>
  <si>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</si>
  <si>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</si>
  <si>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</si>
  <si>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</si>
  <si>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</si>
  <si>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</si>
  <si>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</si>
  <si>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</si>
  <si>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</si>
  <si>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</si>
  <si>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</si>
  <si>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</si>
  <si>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</si>
  <si>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</si>
  <si>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</si>
  <si>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</si>
  <si>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</si>
  <si>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</si>
  <si>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</si>
  <si>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</si>
  <si>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</si>
  <si>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</si>
  <si>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</si>
  <si>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</si>
  <si>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</si>
  <si>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</si>
  <si>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</si>
  <si>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</si>
  <si>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</si>
  <si>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</si>
  <si>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</si>
  <si>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</si>
  <si>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</si>
  <si>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</si>
  <si>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</si>
  <si>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</si>
  <si>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</si>
  <si>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</si>
  <si>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</si>
  <si>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</si>
  <si>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</si>
  <si>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</si>
  <si>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</si>
  <si>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</si>
  <si>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</si>
  <si>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</si>
  <si>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</si>
  <si>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</si>
  <si>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</si>
  <si>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</si>
  <si>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</si>
  <si>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</si>
  <si>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</si>
  <si>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</si>
  <si>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</si>
  <si>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</si>
  <si>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</si>
  <si>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</si>
  <si>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</si>
  <si>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</si>
  <si>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</si>
  <si>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</si>
  <si>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</si>
  <si>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</si>
  <si>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</si>
  <si>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</si>
  <si>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</si>
  <si>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</si>
  <si>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</si>
  <si>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</si>
  <si>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</si>
  <si>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</si>
  <si>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</si>
  <si>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</si>
  <si>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</si>
  <si>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</si>
  <si>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</si>
  <si>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</si>
  <si>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</si>
  <si>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</si>
  <si>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</si>
  <si>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</si>
  <si>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</si>
  <si>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</si>
  <si>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</si>
  <si>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</si>
  <si>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</si>
  <si>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</si>
  <si>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</si>
  <si>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</si>
  <si>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</si>
  <si>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</si>
  <si>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</si>
  <si>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</si>
  <si>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</si>
  <si>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</si>
  <si>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</si>
  <si>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</si>
  <si>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</si>
  <si>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</si>
  <si>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</si>
  <si>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</si>
  <si>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</si>
  <si>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</si>
  <si>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</si>
  <si>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</si>
  <si>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</si>
  <si>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</si>
  <si>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</si>
  <si>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</si>
  <si>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</si>
  <si>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</si>
  <si>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</si>
  <si>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</si>
  <si>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</si>
  <si>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</si>
  <si>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</si>
  <si>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</si>
  <si>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</si>
  <si>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</si>
  <si>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</si>
  <si>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</si>
  <si>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</si>
  <si>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</si>
  <si>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</si>
  <si>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</si>
  <si>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</si>
  <si>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</si>
  <si>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</si>
  <si>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</si>
  <si>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SS TEE</t>
  </si>
  <si>
    <t>NCC THUẬN TIẾN</t>
  </si>
  <si>
    <t>KHÔNG THÊU</t>
  </si>
  <si>
    <t>TẤM LÓT THÙNG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</si>
  <si>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</si>
  <si>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</si>
  <si>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</si>
  <si>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</si>
  <si>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</si>
  <si>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</si>
  <si>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</si>
  <si>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</si>
  <si>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</si>
  <si>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</si>
  <si>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SINGLE JERSEY 20'S 100% COTTON 190GSM- SOFT HAND FEEL</t>
  </si>
  <si>
    <t>HERSCHEL</t>
  </si>
  <si>
    <t>VẢI CHÍNH, VIỀN CỔ</t>
  </si>
  <si>
    <t>NHÃN DỆT BẰNG VẢI 38MM*71MM 
(NHÃN CHÍNH-PHÂN THEO TỪNG SIZE)
CODE: HSC-ML-0047(MENS)</t>
  </si>
  <si>
    <t>NHÃN THÀNH PHẦN 100% COTTON
KÍCH THƯỚC: 82.2 *20 MM
CODE: CC-041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</si>
  <si>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</si>
  <si>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</si>
  <si>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</si>
  <si>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H06  SS25  S2604</t>
  </si>
  <si>
    <r>
      <rPr>
        <b/>
        <u/>
        <sz val="33"/>
        <color theme="1"/>
        <rFont val="Muli"/>
      </rPr>
      <t>GHI CHÚ:</t>
    </r>
    <r>
      <rPr>
        <b/>
        <sz val="33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</si>
  <si>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 xml:space="preserve">SS25 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</si>
  <si>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</si>
  <si>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</si>
  <si>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</si>
  <si>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</si>
  <si>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</si>
  <si>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</si>
  <si>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</si>
  <si>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</si>
  <si>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</si>
  <si>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</si>
  <si>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THÔNG TIN ĐỊNH VỊ HÌNH IN</t>
  </si>
  <si>
    <t xml:space="preserve">
GẮN TẠI BÊN TRONG SƯỜN TRÁI (THÂN SAU)
VỊ TRÍ: TỪ LAI LÊN 5"
1 BỘ GỒM 2 CÁI
THỨ TỰ TRÊN DƯỚI =&gt; XEM HÌNH BÊN</t>
  </si>
  <si>
    <t>SINGLE JERSEY 20'S 100% COTTON 190GSM</t>
  </si>
  <si>
    <t>100% COTTON 1x1RIB_ 260GSM</t>
  </si>
  <si>
    <t>1/4</t>
  </si>
  <si>
    <t>1/8</t>
  </si>
  <si>
    <t>1/2</t>
  </si>
  <si>
    <t>5/8</t>
  </si>
  <si>
    <t>1 3/4</t>
  </si>
  <si>
    <t>2 1/2</t>
  </si>
  <si>
    <t>S3</t>
  </si>
  <si>
    <t>DARK SEA</t>
  </si>
  <si>
    <t>SLATE BLACK</t>
  </si>
  <si>
    <t>DUYỆT CHẤT LƯỢNG + MÀU SẮC + HIỆU ỨNG THEO ỐNG NHUỘM +  ACID WASH MÀU BLACK BEAUTY</t>
  </si>
  <si>
    <t>DUYỆT CHẤT LƯỢNG + MÀU SẮC + HIỆU ỨNG THEO ỐNG NHUỘM +  ACID WASH MÀU DARK SEA</t>
  </si>
  <si>
    <t>DUYỆT CHẤT LƯỢNG + MÀU SẮC + HIỆU ỨNG THEO ỐNG NHUỘM +  ACID WASH MÀU SLATE BLACK</t>
  </si>
  <si>
    <t>2024 S2</t>
  </si>
  <si>
    <t>Tol</t>
  </si>
  <si>
    <t>Neck Width HSP Seam to Seam</t>
  </si>
  <si>
    <t xml:space="preserve">rộng cổ từ đỉnh vai từ đường may tới đường may </t>
  </si>
  <si>
    <t>Front Neck Drop from HSP</t>
  </si>
  <si>
    <t>hạ cổ trước từ đỉnh vai</t>
  </si>
  <si>
    <t>Back Neck Drop from HSP</t>
  </si>
  <si>
    <t>hạ cổ sau từ đỉnh vai</t>
  </si>
  <si>
    <t>Neck Trim Height</t>
  </si>
  <si>
    <t xml:space="preserve">to bản bo cổ </t>
  </si>
  <si>
    <t>Shoulder Width - Set in</t>
  </si>
  <si>
    <t xml:space="preserve">ngang vai </t>
  </si>
  <si>
    <t>Across Front (6" from HSP)</t>
  </si>
  <si>
    <t>ngang thân trước 6" từ đỉnh vai</t>
  </si>
  <si>
    <t>Across Back (6" from HSP)</t>
  </si>
  <si>
    <t>ngang thân sau 6" từ đỉnh vai</t>
  </si>
  <si>
    <t>Armhole Drop from HSP</t>
  </si>
  <si>
    <t>hạ nách từ đỉnh vai</t>
  </si>
  <si>
    <t>Shoulder Slope (for Ref.)</t>
  </si>
  <si>
    <t>xuôi vai</t>
  </si>
  <si>
    <t>Shoulder Seam Forward (for Ref.)</t>
  </si>
  <si>
    <t>chồm vai</t>
  </si>
  <si>
    <t>Chest Circumference  1" Below Armhole</t>
  </si>
  <si>
    <t>vòng ngực 1" từ nách</t>
  </si>
  <si>
    <t>Hem Circumference - Straight</t>
  </si>
  <si>
    <t>vòng lai đo thẳng</t>
  </si>
  <si>
    <t>Front Length (HSP to Hem) - Above Low Hip (non zip)</t>
  </si>
  <si>
    <t xml:space="preserve">dài thân trước - đỉnh vai tới lai </t>
  </si>
  <si>
    <t>CB Sleeve Length - Short SLV</t>
  </si>
  <si>
    <t xml:space="preserve">dài tay - đo tại giữa sau </t>
  </si>
  <si>
    <t>Bicep Circumference 1" from underarm</t>
  </si>
  <si>
    <t>bắp tay 1" từ nách</t>
  </si>
  <si>
    <t>Sleeve Hem Circumference - Short SLV</t>
  </si>
  <si>
    <t>cửa tay nguyên vòng</t>
  </si>
  <si>
    <t>KHÔNG WASH</t>
  </si>
  <si>
    <t xml:space="preserve">NỀN TRẮNG CHỮ ĐEN </t>
  </si>
  <si>
    <t>FACULTY 2-TONE TEE MEN'S</t>
  </si>
  <si>
    <t>H06-ST95M</t>
  </si>
  <si>
    <t>HEATHER GREY</t>
  </si>
  <si>
    <t>ALL COLORS</t>
  </si>
  <si>
    <t xml:space="preserve">IN BÁN THÀNH PHẨM THÂN TRƯỚC </t>
  </si>
  <si>
    <t>W: 27CM x H:11.5CM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</si>
  <si>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 CANH GIỮA THÂN TRƯỚC, TỪ ĐƯỜNG TRA CỔ ĐẾN ĐỈNH HÌNH IN THÂN TRƯỚC</t>
    </r>
  </si>
  <si>
    <t>MER: LÀI/ TIÊN - 204</t>
  </si>
  <si>
    <t>2.75"</t>
  </si>
  <si>
    <t>H06-0522</t>
  </si>
  <si>
    <t>H06-0523</t>
  </si>
  <si>
    <t>H06-0524</t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</si>
  <si>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</si>
  <si>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</si>
  <si>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</si>
  <si>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</si>
  <si>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</si>
  <si>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DÁN 2 MẶT THÙNG CARTON</t>
  </si>
  <si>
    <t>ĐÓNG GÓI RIÊNG TỪNG ÁO</t>
  </si>
  <si>
    <t xml:space="preserve">BỎ VÀO KHI ĐÓNG THÙNG </t>
  </si>
  <si>
    <t>BỎ VÀO KHI ĐÓNG GÓI</t>
  </si>
  <si>
    <t>THÙNG HERSCHEL</t>
  </si>
  <si>
    <r>
      <rPr>
        <sz val="11"/>
        <rFont val="Calibri"/>
        <family val="1"/>
      </rPr>
      <t>Herschel Supply Co.</t>
    </r>
  </si>
  <si>
    <r>
      <rPr>
        <sz val="11"/>
        <rFont val="Calibri"/>
        <family val="1"/>
      </rPr>
      <t>Base Measurements</t>
    </r>
  </si>
  <si>
    <r>
      <rPr>
        <sz val="11"/>
        <rFont val="Calibri"/>
        <family val="1"/>
      </rPr>
      <t>Style Name:</t>
    </r>
  </si>
  <si>
    <r>
      <rPr>
        <sz val="11"/>
        <rFont val="Calibri"/>
        <family val="1"/>
      </rPr>
      <t>Men's Tee</t>
    </r>
  </si>
  <si>
    <r>
      <rPr>
        <sz val="11"/>
        <rFont val="Calibri"/>
        <family val="1"/>
      </rPr>
      <t>Base Size:</t>
    </r>
  </si>
  <si>
    <r>
      <rPr>
        <sz val="11"/>
        <rFont val="Calibri"/>
        <family val="1"/>
      </rPr>
      <t>Last Updated:</t>
    </r>
  </si>
  <si>
    <r>
      <rPr>
        <sz val="11"/>
        <rFont val="Calibri"/>
        <family val="1"/>
      </rPr>
      <t>Style Number:</t>
    </r>
  </si>
  <si>
    <r>
      <rPr>
        <sz val="11"/>
        <rFont val="Calibri"/>
        <family val="1"/>
      </rPr>
      <t>Category:</t>
    </r>
  </si>
  <si>
    <r>
      <rPr>
        <sz val="11"/>
        <rFont val="Calibri"/>
        <family val="1"/>
      </rPr>
      <t>Status:</t>
    </r>
  </si>
  <si>
    <r>
      <rPr>
        <sz val="11"/>
        <rFont val="Calibri"/>
        <family val="1"/>
      </rPr>
      <t>new</t>
    </r>
  </si>
  <si>
    <r>
      <rPr>
        <sz val="11"/>
        <rFont val="Calibri"/>
        <family val="1"/>
      </rPr>
      <t>Season:</t>
    </r>
  </si>
  <si>
    <r>
      <rPr>
        <sz val="11"/>
        <rFont val="Calibri"/>
        <family val="1"/>
      </rPr>
      <t>Developer:</t>
    </r>
  </si>
  <si>
    <t>THÔNG SỐ CÓ ADD L=4%, W=3%</t>
  </si>
  <si>
    <r>
      <rPr>
        <sz val="11"/>
        <rFont val="Calibri"/>
        <family val="1"/>
      </rPr>
      <t>code</t>
    </r>
  </si>
  <si>
    <r>
      <rPr>
        <sz val="11"/>
        <rFont val="Calibri"/>
        <family val="1"/>
      </rPr>
      <t>description</t>
    </r>
  </si>
  <si>
    <r>
      <rPr>
        <sz val="11"/>
        <rFont val="Calibri"/>
        <family val="1"/>
      </rPr>
      <t>Grade Rule</t>
    </r>
  </si>
  <si>
    <t>Tol  UA suggest</t>
  </si>
  <si>
    <t>M (TSTP)</t>
  </si>
  <si>
    <t xml:space="preserve">M </t>
  </si>
  <si>
    <r>
      <rPr>
        <sz val="11"/>
        <rFont val="Calibri"/>
        <family val="1"/>
      </rPr>
      <t>A</t>
    </r>
  </si>
  <si>
    <t>7 3/4</t>
  </si>
  <si>
    <r>
      <rPr>
        <sz val="11"/>
        <rFont val="Calibri"/>
        <family val="1"/>
      </rPr>
      <t>B</t>
    </r>
  </si>
  <si>
    <r>
      <rPr>
        <sz val="11"/>
        <rFont val="Calibri"/>
        <family val="1"/>
      </rPr>
      <t>C</t>
    </r>
  </si>
  <si>
    <r>
      <rPr>
        <sz val="11"/>
        <rFont val="Calibri"/>
        <family val="1"/>
      </rPr>
      <t>E</t>
    </r>
  </si>
  <si>
    <r>
      <rPr>
        <sz val="11"/>
        <rFont val="Calibri"/>
        <family val="1"/>
      </rPr>
      <t>G</t>
    </r>
  </si>
  <si>
    <r>
      <rPr>
        <sz val="11"/>
        <rFont val="Calibri"/>
        <family val="1"/>
      </rPr>
      <t>H</t>
    </r>
  </si>
  <si>
    <t>17 1/2</t>
  </si>
  <si>
    <r>
      <rPr>
        <sz val="11"/>
        <rFont val="Calibri"/>
        <family val="1"/>
      </rPr>
      <t>I</t>
    </r>
  </si>
  <si>
    <t>18 1/2</t>
  </si>
  <si>
    <r>
      <rPr>
        <sz val="11"/>
        <rFont val="Calibri"/>
        <family val="1"/>
      </rPr>
      <t>J</t>
    </r>
  </si>
  <si>
    <t>11 1/2</t>
  </si>
  <si>
    <r>
      <rPr>
        <sz val="11"/>
        <rFont val="Calibri"/>
        <family val="1"/>
      </rPr>
      <t>K</t>
    </r>
  </si>
  <si>
    <r>
      <rPr>
        <sz val="11"/>
        <rFont val="Calibri"/>
        <family val="1"/>
      </rPr>
      <t>L</t>
    </r>
  </si>
  <si>
    <r>
      <rPr>
        <sz val="11"/>
        <rFont val="Calibri"/>
        <family val="1"/>
      </rPr>
      <t>M</t>
    </r>
  </si>
  <si>
    <r>
      <rPr>
        <sz val="11"/>
        <rFont val="Calibri"/>
        <family val="1"/>
      </rPr>
      <t>N</t>
    </r>
  </si>
  <si>
    <r>
      <rPr>
        <sz val="11"/>
        <rFont val="Calibri"/>
        <family val="1"/>
      </rPr>
      <t>O</t>
    </r>
  </si>
  <si>
    <t>28 1/2</t>
  </si>
  <si>
    <r>
      <rPr>
        <sz val="11"/>
        <rFont val="Calibri"/>
        <family val="1"/>
      </rPr>
      <t>R</t>
    </r>
  </si>
  <si>
    <r>
      <rPr>
        <sz val="14"/>
        <color rgb="FFFF0000"/>
        <rFont val="Calibri"/>
        <family val="2"/>
      </rPr>
      <t>5/8</t>
    </r>
  </si>
  <si>
    <r>
      <rPr>
        <sz val="11"/>
        <rFont val="Calibri"/>
        <family val="1"/>
      </rPr>
      <t>S</t>
    </r>
  </si>
  <si>
    <r>
      <rPr>
        <sz val="11"/>
        <rFont val="Calibri"/>
        <family val="1"/>
      </rPr>
      <t>T</t>
    </r>
  </si>
  <si>
    <t>Chữ tô đỏ UA đề xuất dung size mới cho sản xuất</t>
  </si>
  <si>
    <t>TÁC NGHIỆP MAY MẪU SMS: THAM KHẢO CÁCH MAY THEO ÁO MẪU PHOTO MÃ H06-ST95M - MÀU BLACK OYSTER CHUYỂN KÈM TÁC NGHIỆP</t>
  </si>
  <si>
    <t>BLACK OYSTER</t>
  </si>
  <si>
    <t>HSSS25S0505013T00K</t>
  </si>
  <si>
    <t>HSSS25S0505014T00K</t>
  </si>
  <si>
    <t>DUYỆT MÀU SẮC + CHẤT LƯỢNG HÌNH IN THEO ÁO MẪU MÃ H06-ST95M MÀU BLACK OYSTER CHUYỂN KÈM TN</t>
  </si>
  <si>
    <t>DỰ KIẾN 22/6</t>
  </si>
  <si>
    <t>GY6883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</si>
</sst>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m\-dd;@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33"/>
      <color theme="1"/>
      <name val="Muli"/>
    </font>
    <font>
      <b/>
      <u/>
      <sz val="33"/>
      <color theme="1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sz val="11"/>
      <name val="Calibri"/>
      <family val="2"/>
    </font>
    <font>
      <sz val="11"/>
      <name val="Calibri"/>
      <family val="1"/>
    </font>
    <font>
      <b/>
      <sz val="18"/>
      <name val="Calibri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4"/>
      <color rgb="FF000000"/>
      <name val="Calibri"/>
      <family val="2"/>
    </font>
    <font>
      <sz val="14"/>
      <color rgb="FFFF0000"/>
      <name val="Calibri"/>
      <family val="2"/>
    </font>
    <font>
      <b/>
      <sz val="16"/>
      <color rgb="FFFF0000"/>
      <name val="Times New Roman"/>
      <family val="1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1" fillId="0" borderId="0"/>
  </cellStyleXfs>
  <cellXfs count="545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1" fontId="46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3" fillId="2" borderId="2" xfId="0" applyFont="1" applyFill="1" applyBorder="1" applyAlignment="1">
      <alignment horizontal="center" vertical="center"/>
    </xf>
    <xf numFmtId="0" fontId="84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4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0" fontId="42" fillId="13" borderId="3" xfId="0" applyFont="1" applyFill="1" applyBorder="1" applyAlignment="1">
      <alignment horizontal="center" vertical="center"/>
    </xf>
    <xf numFmtId="1" fontId="42" fillId="13" borderId="3" xfId="0" applyNumberFormat="1" applyFont="1" applyFill="1" applyBorder="1" applyAlignment="1">
      <alignment vertical="center"/>
    </xf>
    <xf numFmtId="1" fontId="42" fillId="13" borderId="3" xfId="0" applyNumberFormat="1" applyFont="1" applyFill="1" applyBorder="1" applyAlignment="1">
      <alignment horizontal="center" vertical="center"/>
    </xf>
    <xf numFmtId="0" fontId="42" fillId="5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3" borderId="0" xfId="0" applyFont="1" applyFill="1" applyAlignment="1">
      <alignment horizontal="left" vertical="center"/>
    </xf>
    <xf numFmtId="0" fontId="42" fillId="2" borderId="0" xfId="0" applyFont="1" applyFill="1" applyAlignment="1">
      <alignment horizontal="right" vertical="center"/>
    </xf>
    <xf numFmtId="0" fontId="42" fillId="2" borderId="0" xfId="0" applyFont="1" applyFill="1" applyAlignment="1">
      <alignment horizontal="right" vertical="center" wrapText="1"/>
    </xf>
    <xf numFmtId="0" fontId="42" fillId="2" borderId="4" xfId="0" applyFont="1" applyFill="1" applyBorder="1" applyAlignment="1">
      <alignment vertical="center" wrapText="1"/>
    </xf>
    <xf numFmtId="0" fontId="42" fillId="2" borderId="2" xfId="0" applyFont="1" applyFill="1" applyBorder="1" applyAlignment="1">
      <alignment horizontal="right"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5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86" fillId="0" borderId="42" xfId="1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9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0" fontId="30" fillId="5" borderId="3" xfId="0" applyFont="1" applyFill="1" applyBorder="1" applyAlignment="1">
      <alignment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84" fillId="2" borderId="2" xfId="0" applyFont="1" applyFill="1" applyBorder="1" applyAlignment="1">
      <alignment horizontal="right" vertical="center"/>
    </xf>
    <xf numFmtId="2" fontId="48" fillId="2" borderId="42" xfId="0" applyNumberFormat="1" applyFont="1" applyFill="1" applyBorder="1" applyAlignment="1">
      <alignment horizontal="center" vertical="center"/>
    </xf>
    <xf numFmtId="1" fontId="94" fillId="0" borderId="42" xfId="1" applyNumberFormat="1" applyFont="1" applyBorder="1" applyAlignment="1">
      <alignment horizontal="center" vertical="center" wrapText="1"/>
    </xf>
    <xf numFmtId="0" fontId="87" fillId="2" borderId="0" xfId="0" applyFont="1" applyFill="1" applyAlignment="1">
      <alignment vertical="center"/>
    </xf>
    <xf numFmtId="0" fontId="95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96" fillId="0" borderId="42" xfId="1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1" fontId="39" fillId="5" borderId="43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40" fillId="0" borderId="43" xfId="2" quotePrefix="1" applyFont="1" applyBorder="1" applyAlignment="1">
      <alignment horizontal="center" vertical="center" wrapText="1"/>
    </xf>
    <xf numFmtId="0" fontId="40" fillId="0" borderId="42" xfId="2" applyFont="1" applyBorder="1" applyAlignment="1">
      <alignment horizontal="left" vertical="center" wrapText="1"/>
    </xf>
    <xf numFmtId="0" fontId="40" fillId="0" borderId="43" xfId="2" applyFont="1" applyBorder="1" applyAlignment="1">
      <alignment horizontal="center" vertical="center" wrapText="1"/>
    </xf>
    <xf numFmtId="0" fontId="40" fillId="0" borderId="43" xfId="2" applyFont="1" applyBorder="1" applyAlignment="1">
      <alignment vertical="center" wrapText="1"/>
    </xf>
    <xf numFmtId="0" fontId="91" fillId="0" borderId="0" xfId="128" applyAlignment="1">
      <alignment horizontal="left" vertical="top"/>
    </xf>
    <xf numFmtId="0" fontId="97" fillId="0" borderId="67" xfId="128" applyFont="1" applyBorder="1" applyAlignment="1">
      <alignment horizontal="left" vertical="top" wrapText="1"/>
    </xf>
    <xf numFmtId="0" fontId="97" fillId="0" borderId="68" xfId="128" applyFont="1" applyBorder="1" applyAlignment="1">
      <alignment horizontal="left" vertical="top" wrapText="1"/>
    </xf>
    <xf numFmtId="0" fontId="91" fillId="0" borderId="68" xfId="128" applyBorder="1" applyAlignment="1">
      <alignment horizontal="left" wrapText="1"/>
    </xf>
    <xf numFmtId="177" fontId="50" fillId="0" borderId="68" xfId="128" applyNumberFormat="1" applyFont="1" applyBorder="1" applyAlignment="1">
      <alignment horizontal="left" vertical="top" indent="2" shrinkToFit="1"/>
    </xf>
    <xf numFmtId="0" fontId="91" fillId="0" borderId="69" xfId="128" applyBorder="1" applyAlignment="1">
      <alignment horizontal="left" wrapText="1"/>
    </xf>
    <xf numFmtId="0" fontId="97" fillId="0" borderId="70" xfId="128" applyFont="1" applyBorder="1" applyAlignment="1">
      <alignment horizontal="left" vertical="top" wrapText="1"/>
    </xf>
    <xf numFmtId="0" fontId="97" fillId="0" borderId="0" xfId="128" applyFont="1" applyAlignment="1">
      <alignment horizontal="left" vertical="top" wrapText="1"/>
    </xf>
    <xf numFmtId="0" fontId="91" fillId="0" borderId="0" xfId="128" applyAlignment="1">
      <alignment horizontal="left" wrapText="1"/>
    </xf>
    <xf numFmtId="0" fontId="91" fillId="0" borderId="71" xfId="128" applyBorder="1" applyAlignment="1">
      <alignment horizontal="left" wrapText="1"/>
    </xf>
    <xf numFmtId="0" fontId="97" fillId="0" borderId="59" xfId="128" applyFont="1" applyBorder="1" applyAlignment="1">
      <alignment horizontal="left" vertical="top" wrapText="1"/>
    </xf>
    <xf numFmtId="0" fontId="98" fillId="0" borderId="72" xfId="128" applyFont="1" applyBorder="1" applyAlignment="1">
      <alignment horizontal="left" vertical="top" wrapText="1"/>
    </xf>
    <xf numFmtId="0" fontId="97" fillId="0" borderId="73" xfId="128" applyFont="1" applyBorder="1" applyAlignment="1">
      <alignment horizontal="center" vertical="center" wrapText="1"/>
    </xf>
    <xf numFmtId="0" fontId="97" fillId="0" borderId="73" xfId="128" applyFont="1" applyBorder="1" applyAlignment="1">
      <alignment horizontal="left" vertical="center" wrapText="1"/>
    </xf>
    <xf numFmtId="0" fontId="97" fillId="0" borderId="74" xfId="128" applyFont="1" applyBorder="1" applyAlignment="1">
      <alignment horizontal="left" vertical="center" wrapText="1"/>
    </xf>
    <xf numFmtId="0" fontId="97" fillId="0" borderId="74" xfId="128" applyFont="1" applyBorder="1" applyAlignment="1">
      <alignment horizontal="left" vertical="center" wrapText="1" indent="1"/>
    </xf>
    <xf numFmtId="0" fontId="100" fillId="47" borderId="74" xfId="128" applyFont="1" applyFill="1" applyBorder="1" applyAlignment="1">
      <alignment horizontal="left" vertical="center" wrapText="1" indent="1"/>
    </xf>
    <xf numFmtId="0" fontId="100" fillId="47" borderId="74" xfId="128" applyFont="1" applyFill="1" applyBorder="1" applyAlignment="1">
      <alignment horizontal="center" vertical="center" wrapText="1"/>
    </xf>
    <xf numFmtId="0" fontId="97" fillId="0" borderId="73" xfId="128" applyFont="1" applyBorder="1" applyAlignment="1">
      <alignment horizontal="center" vertical="top" wrapText="1"/>
    </xf>
    <xf numFmtId="0" fontId="101" fillId="0" borderId="73" xfId="128" applyFont="1" applyBorder="1" applyAlignment="1">
      <alignment horizontal="left" vertical="top" wrapText="1"/>
    </xf>
    <xf numFmtId="0" fontId="101" fillId="0" borderId="66" xfId="128" applyFont="1" applyBorder="1" applyAlignment="1">
      <alignment horizontal="left" vertical="top" wrapText="1"/>
    </xf>
    <xf numFmtId="12" fontId="101" fillId="0" borderId="73" xfId="128" applyNumberFormat="1" applyFont="1" applyBorder="1" applyAlignment="1">
      <alignment horizontal="center" vertical="center" wrapText="1"/>
    </xf>
    <xf numFmtId="12" fontId="102" fillId="49" borderId="73" xfId="128" applyNumberFormat="1" applyFont="1" applyFill="1" applyBorder="1" applyAlignment="1">
      <alignment horizontal="center" vertical="center" wrapText="1"/>
    </xf>
    <xf numFmtId="12" fontId="102" fillId="12" borderId="73" xfId="128" applyNumberFormat="1" applyFont="1" applyFill="1" applyBorder="1" applyAlignment="1">
      <alignment horizontal="center" vertical="center" wrapText="1"/>
    </xf>
    <xf numFmtId="12" fontId="103" fillId="0" borderId="73" xfId="128" applyNumberFormat="1" applyFont="1" applyBorder="1" applyAlignment="1">
      <alignment horizontal="center" vertical="center" shrinkToFit="1"/>
    </xf>
    <xf numFmtId="12" fontId="104" fillId="49" borderId="73" xfId="128" applyNumberFormat="1" applyFont="1" applyFill="1" applyBorder="1" applyAlignment="1">
      <alignment horizontal="center" vertical="center" wrapText="1"/>
    </xf>
    <xf numFmtId="12" fontId="105" fillId="12" borderId="73" xfId="128" applyNumberFormat="1" applyFont="1" applyFill="1" applyBorder="1" applyAlignment="1">
      <alignment horizontal="center" vertical="center" shrinkToFit="1"/>
    </xf>
    <xf numFmtId="12" fontId="105" fillId="49" borderId="73" xfId="128" applyNumberFormat="1" applyFont="1" applyFill="1" applyBorder="1" applyAlignment="1">
      <alignment horizontal="center" vertical="center" shrinkToFit="1"/>
    </xf>
    <xf numFmtId="0" fontId="91" fillId="0" borderId="73" xfId="128" applyBorder="1" applyAlignment="1">
      <alignment horizontal="left" wrapText="1"/>
    </xf>
    <xf numFmtId="12" fontId="91" fillId="0" borderId="0" xfId="128" applyNumberFormat="1" applyAlignment="1">
      <alignment horizontal="left" vertical="top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7" fillId="48" borderId="43" xfId="0" applyFont="1" applyFill="1" applyBorder="1" applyAlignment="1">
      <alignment horizontal="center" vertical="center" wrapText="1"/>
    </xf>
    <xf numFmtId="0" fontId="27" fillId="48" borderId="40" xfId="0" applyFont="1" applyFill="1" applyBorder="1" applyAlignment="1">
      <alignment horizontal="center" vertical="center" wrapText="1"/>
    </xf>
    <xf numFmtId="0" fontId="27" fillId="48" borderId="29" xfId="0" applyFont="1" applyFill="1" applyBorder="1" applyAlignment="1">
      <alignment horizontal="center" vertical="center" wrapText="1"/>
    </xf>
    <xf numFmtId="0" fontId="27" fillId="48" borderId="30" xfId="0" applyFont="1" applyFill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1" fontId="38" fillId="2" borderId="42" xfId="0" applyNumberFormat="1" applyFont="1" applyFill="1" applyBorder="1" applyAlignment="1">
      <alignment horizontal="left" vertical="center" wrapText="1"/>
    </xf>
    <xf numFmtId="0" fontId="40" fillId="2" borderId="43" xfId="0" quotePrefix="1" applyFont="1" applyFill="1" applyBorder="1" applyAlignment="1">
      <alignment horizontal="center" vertical="center" wrapText="1"/>
    </xf>
    <xf numFmtId="0" fontId="40" fillId="2" borderId="40" xfId="0" quotePrefix="1" applyFont="1" applyFill="1" applyBorder="1" applyAlignment="1">
      <alignment horizontal="center" vertical="center" wrapText="1"/>
    </xf>
    <xf numFmtId="0" fontId="40" fillId="2" borderId="41" xfId="0" quotePrefix="1" applyFont="1" applyFill="1" applyBorder="1" applyAlignment="1">
      <alignment horizontal="center" vertical="center" wrapText="1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48" borderId="41" xfId="0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42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88" fillId="0" borderId="43" xfId="0" applyNumberFormat="1" applyFont="1" applyBorder="1" applyAlignment="1">
      <alignment horizontal="center" vertical="center" wrapText="1"/>
    </xf>
    <xf numFmtId="1" fontId="88" fillId="0" borderId="40" xfId="0" applyNumberFormat="1" applyFont="1" applyBorder="1" applyAlignment="1">
      <alignment horizontal="center" vertical="center" wrapText="1"/>
    </xf>
    <xf numFmtId="1" fontId="88" fillId="0" borderId="41" xfId="0" applyNumberFormat="1" applyFont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42" fillId="0" borderId="48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2" fillId="0" borderId="49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42" fillId="0" borderId="47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38" fillId="0" borderId="42" xfId="0" applyFont="1" applyBorder="1" applyAlignment="1">
      <alignment horizontal="left" vertical="center" wrapText="1"/>
    </xf>
    <xf numFmtId="12" fontId="90" fillId="0" borderId="43" xfId="0" quotePrefix="1" applyNumberFormat="1" applyFont="1" applyBorder="1" applyAlignment="1">
      <alignment horizontal="center" vertical="center" wrapText="1"/>
    </xf>
    <xf numFmtId="12" fontId="90" fillId="0" borderId="40" xfId="0" quotePrefix="1" applyNumberFormat="1" applyFont="1" applyBorder="1" applyAlignment="1">
      <alignment horizontal="center" vertical="center" wrapText="1"/>
    </xf>
    <xf numFmtId="12" fontId="90" fillId="0" borderId="41" xfId="0" quotePrefix="1" applyNumberFormat="1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0" fontId="92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12" fontId="24" fillId="0" borderId="43" xfId="0" quotePrefix="1" applyNumberFormat="1" applyFont="1" applyBorder="1" applyAlignment="1">
      <alignment horizontal="center" vertical="center" wrapText="1"/>
    </xf>
    <xf numFmtId="12" fontId="24" fillId="0" borderId="40" xfId="0" quotePrefix="1" applyNumberFormat="1" applyFont="1" applyBorder="1" applyAlignment="1">
      <alignment horizontal="center" vertical="center" wrapText="1"/>
    </xf>
    <xf numFmtId="12" fontId="24" fillId="0" borderId="41" xfId="0" quotePrefix="1" applyNumberFormat="1" applyFont="1" applyBorder="1" applyAlignment="1">
      <alignment horizontal="center" vertical="center" wrapText="1"/>
    </xf>
    <xf numFmtId="0" fontId="38" fillId="9" borderId="42" xfId="0" applyFont="1" applyFill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0" borderId="48" xfId="2" quotePrefix="1" applyFont="1" applyBorder="1" applyAlignment="1">
      <alignment horizontal="center" vertical="center" wrapText="1"/>
    </xf>
    <xf numFmtId="0" fontId="40" fillId="0" borderId="46" xfId="2" quotePrefix="1" applyFont="1" applyBorder="1" applyAlignment="1">
      <alignment horizontal="center" vertical="center" wrapText="1"/>
    </xf>
    <xf numFmtId="0" fontId="40" fillId="0" borderId="39" xfId="2" quotePrefix="1" applyFont="1" applyBorder="1" applyAlignment="1">
      <alignment horizontal="left" vertical="center" wrapText="1"/>
    </xf>
    <xf numFmtId="0" fontId="40" fillId="0" borderId="10" xfId="2" quotePrefix="1" applyFont="1" applyBorder="1" applyAlignment="1">
      <alignment horizontal="left" vertical="center" wrapText="1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0" fontId="97" fillId="0" borderId="64" xfId="128" applyFont="1" applyBorder="1" applyAlignment="1">
      <alignment horizontal="center" vertical="top" wrapText="1"/>
    </xf>
    <xf numFmtId="0" fontId="97" fillId="0" borderId="65" xfId="128" applyFont="1" applyBorder="1" applyAlignment="1">
      <alignment horizontal="center" vertical="top" wrapText="1"/>
    </xf>
    <xf numFmtId="0" fontId="97" fillId="0" borderId="66" xfId="128" applyFont="1" applyBorder="1" applyAlignment="1">
      <alignment horizontal="center" vertical="top" wrapText="1"/>
    </xf>
    <xf numFmtId="0" fontId="99" fillId="49" borderId="42" xfId="128" applyFont="1" applyFill="1" applyBorder="1" applyAlignment="1">
      <alignment horizontal="center" vertical="center" wrapText="1"/>
    </xf>
    <xf numFmtId="0" fontId="107" fillId="49" borderId="64" xfId="128" applyFont="1" applyFill="1" applyBorder="1" applyAlignment="1">
      <alignment horizontal="center" vertical="center" wrapText="1"/>
    </xf>
    <xf numFmtId="0" fontId="107" fillId="49" borderId="65" xfId="128" applyFont="1" applyFill="1" applyBorder="1" applyAlignment="1">
      <alignment horizontal="center" vertical="center" wrapText="1"/>
    </xf>
    <xf numFmtId="0" fontId="107" fillId="49" borderId="66" xfId="128" applyFont="1" applyFill="1" applyBorder="1" applyAlignment="1">
      <alignment horizontal="center" vertical="center" wrapText="1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0.emf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19.emf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6.emf"/><Relationship Id="rId5" Type="http://schemas.openxmlformats.org/officeDocument/2006/relationships/image" Target="../media/image1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9.png"/><Relationship Id="rId13" Type="http://schemas.openxmlformats.org/officeDocument/2006/relationships/image" Target="../media/image34.png"/><Relationship Id="rId3" Type="http://schemas.openxmlformats.org/officeDocument/2006/relationships/image" Target="../media/image24.png"/><Relationship Id="rId7" Type="http://schemas.openxmlformats.org/officeDocument/2006/relationships/image" Target="../media/image28.png"/><Relationship Id="rId12" Type="http://schemas.openxmlformats.org/officeDocument/2006/relationships/image" Target="../media/image33.png"/><Relationship Id="rId2" Type="http://schemas.openxmlformats.org/officeDocument/2006/relationships/image" Target="../media/image23.png"/><Relationship Id="rId1" Type="http://schemas.openxmlformats.org/officeDocument/2006/relationships/image" Target="../media/image22.png"/><Relationship Id="rId6" Type="http://schemas.openxmlformats.org/officeDocument/2006/relationships/image" Target="../media/image27.png"/><Relationship Id="rId11" Type="http://schemas.openxmlformats.org/officeDocument/2006/relationships/image" Target="../media/image32.png"/><Relationship Id="rId5" Type="http://schemas.openxmlformats.org/officeDocument/2006/relationships/image" Target="../media/image26.png"/><Relationship Id="rId10" Type="http://schemas.openxmlformats.org/officeDocument/2006/relationships/image" Target="../media/image31.png"/><Relationship Id="rId4" Type="http://schemas.openxmlformats.org/officeDocument/2006/relationships/image" Target="../media/image25.png"/><Relationship Id="rId9" Type="http://schemas.openxmlformats.org/officeDocument/2006/relationships/image" Target="../media/image30.png"/><Relationship Id="rId14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476250</xdr:colOff>
      <xdr:row>56</xdr:row>
      <xdr:rowOff>95250</xdr:rowOff>
    </xdr:from>
    <xdr:to>
      <xdr:col>16</xdr:col>
      <xdr:colOff>1190624</xdr:colOff>
      <xdr:row>62</xdr:row>
      <xdr:rowOff>381000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ACD4AA-6053-86AE-58BB-485AF56DC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19250" y="30988000"/>
          <a:ext cx="7969249" cy="3984625"/>
        </a:xfrm>
        <a:prstGeom prst="rect">
          <a:avLst/>
        </a:prstGeom>
      </xdr:spPr>
    </xdr:pic>
    <xdr:clientData/>
  </xdr:twoCellAnchor>
  <xdr:twoCellAnchor editAs="oneCell">
    <xdr:from>
      <xdr:col>10</xdr:col>
      <xdr:colOff>968375</xdr:colOff>
      <xdr:row>63</xdr:row>
      <xdr:rowOff>349250</xdr:rowOff>
    </xdr:from>
    <xdr:to>
      <xdr:col>15</xdr:col>
      <xdr:colOff>30917</xdr:colOff>
      <xdr:row>66</xdr:row>
      <xdr:rowOff>396875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5837994-E76E-FC57-ACAF-B5EBB6B8E7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8877"/>
        <a:stretch/>
      </xdr:blipFill>
      <xdr:spPr>
        <a:xfrm>
          <a:off x="15922625" y="43592750"/>
          <a:ext cx="4682292" cy="3508375"/>
        </a:xfrm>
        <a:prstGeom prst="rect">
          <a:avLst/>
        </a:prstGeom>
      </xdr:spPr>
    </xdr:pic>
    <xdr:clientData/>
  </xdr:twoCellAnchor>
  <xdr:twoCellAnchor editAs="oneCell">
    <xdr:from>
      <xdr:col>13</xdr:col>
      <xdr:colOff>269876</xdr:colOff>
      <xdr:row>4</xdr:row>
      <xdr:rowOff>127000</xdr:rowOff>
    </xdr:from>
    <xdr:to>
      <xdr:col>16</xdr:col>
      <xdr:colOff>1347393</xdr:colOff>
      <xdr:row>7</xdr:row>
      <xdr:rowOff>460375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0B47B6-86DB-476A-9491-8CE9493FA6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8877"/>
        <a:stretch/>
      </xdr:blipFill>
      <xdr:spPr>
        <a:xfrm>
          <a:off x="18970626" y="2222500"/>
          <a:ext cx="3474642" cy="2603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2794000</xdr:colOff>
      <xdr:row>22</xdr:row>
      <xdr:rowOff>95249</xdr:rowOff>
    </xdr:from>
    <xdr:to>
      <xdr:col>1</xdr:col>
      <xdr:colOff>8430485</xdr:colOff>
      <xdr:row>22</xdr:row>
      <xdr:rowOff>2857499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438368" y="27201381"/>
          <a:ext cx="2762250" cy="5636485"/>
        </a:xfrm>
        <a:prstGeom prst="rect">
          <a:avLst/>
        </a:prstGeom>
      </xdr:spPr>
    </xdr:pic>
    <xdr:clientData/>
  </xdr:twoCellAnchor>
  <xdr:twoCellAnchor editAs="oneCell">
    <xdr:from>
      <xdr:col>1</xdr:col>
      <xdr:colOff>3239696</xdr:colOff>
      <xdr:row>17</xdr:row>
      <xdr:rowOff>206374</xdr:rowOff>
    </xdr:from>
    <xdr:to>
      <xdr:col>1</xdr:col>
      <xdr:colOff>7008812</xdr:colOff>
      <xdr:row>17</xdr:row>
      <xdr:rowOff>4349749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D408FB-18FC-4230-8674-C9FCEF589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46946" y="14144624"/>
          <a:ext cx="3769116" cy="4143375"/>
        </a:xfrm>
        <a:prstGeom prst="rect">
          <a:avLst/>
        </a:prstGeom>
      </xdr:spPr>
    </xdr:pic>
    <xdr:clientData/>
  </xdr:twoCellAnchor>
  <xdr:twoCellAnchor>
    <xdr:from>
      <xdr:col>1</xdr:col>
      <xdr:colOff>460375</xdr:colOff>
      <xdr:row>19</xdr:row>
      <xdr:rowOff>126998</xdr:rowOff>
    </xdr:from>
    <xdr:to>
      <xdr:col>1</xdr:col>
      <xdr:colOff>8286750</xdr:colOff>
      <xdr:row>20</xdr:row>
      <xdr:rowOff>1508125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443FD7A-EBDF-EA79-A62A-CCFEEBDCF016}"/>
            </a:ext>
          </a:extLst>
        </xdr:cNvPr>
        <xdr:cNvGrpSpPr/>
      </xdr:nvGrpSpPr>
      <xdr:grpSpPr>
        <a:xfrm>
          <a:off x="7667625" y="20431123"/>
          <a:ext cx="7826375" cy="6588127"/>
          <a:chOff x="7207250" y="25288875"/>
          <a:chExt cx="6619159" cy="6318250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AF0BA0D8-432A-4654-ABC6-1C4979C6F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207250" y="25288875"/>
            <a:ext cx="1619250" cy="6254355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E10345B4-B871-4611-AE07-C8FB38972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858249" y="25336500"/>
            <a:ext cx="1587755" cy="6270625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00ACEA9-98FF-4286-8F18-E500CE5D3F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0525124" y="25352376"/>
            <a:ext cx="1603375" cy="6221900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7866FC6-153C-4697-9C7B-EC709B0292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2176125" y="25352375"/>
            <a:ext cx="1650284" cy="6238875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3317876</xdr:colOff>
      <xdr:row>25</xdr:row>
      <xdr:rowOff>88169</xdr:rowOff>
    </xdr:from>
    <xdr:to>
      <xdr:col>1</xdr:col>
      <xdr:colOff>4985721</xdr:colOff>
      <xdr:row>25</xdr:row>
      <xdr:rowOff>3943120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7F27F28-4EA3-4C95-A96F-04B887A2E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25126" y="33536794"/>
          <a:ext cx="1667845" cy="3854951"/>
        </a:xfrm>
        <a:prstGeom prst="rect">
          <a:avLst/>
        </a:prstGeom>
      </xdr:spPr>
    </xdr:pic>
    <xdr:clientData/>
  </xdr:twoCellAnchor>
  <xdr:twoCellAnchor editAs="oneCell">
    <xdr:from>
      <xdr:col>1</xdr:col>
      <xdr:colOff>5411803</xdr:colOff>
      <xdr:row>25</xdr:row>
      <xdr:rowOff>118129</xdr:rowOff>
    </xdr:from>
    <xdr:to>
      <xdr:col>1</xdr:col>
      <xdr:colOff>6978547</xdr:colOff>
      <xdr:row>25</xdr:row>
      <xdr:rowOff>3968751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6FBBA90-6B1E-4288-9DAF-550BF9D6C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619053" y="33566754"/>
          <a:ext cx="1566744" cy="3850622"/>
        </a:xfrm>
        <a:prstGeom prst="rect">
          <a:avLst/>
        </a:prstGeom>
      </xdr:spPr>
    </xdr:pic>
    <xdr:clientData/>
  </xdr:twoCellAnchor>
  <xdr:twoCellAnchor editAs="oneCell">
    <xdr:from>
      <xdr:col>1</xdr:col>
      <xdr:colOff>4746625</xdr:colOff>
      <xdr:row>27</xdr:row>
      <xdr:rowOff>365125</xdr:rowOff>
    </xdr:from>
    <xdr:to>
      <xdr:col>1</xdr:col>
      <xdr:colOff>5588001</xdr:colOff>
      <xdr:row>27</xdr:row>
      <xdr:rowOff>2259324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9214717-E089-49C1-A27B-9254E6D4F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953875" y="38703250"/>
          <a:ext cx="841376" cy="1894199"/>
        </a:xfrm>
        <a:prstGeom prst="rect">
          <a:avLst/>
        </a:prstGeom>
      </xdr:spPr>
    </xdr:pic>
    <xdr:clientData/>
  </xdr:twoCellAnchor>
  <xdr:twoCellAnchor editAs="oneCell">
    <xdr:from>
      <xdr:col>1</xdr:col>
      <xdr:colOff>4127500</xdr:colOff>
      <xdr:row>29</xdr:row>
      <xdr:rowOff>127000</xdr:rowOff>
    </xdr:from>
    <xdr:to>
      <xdr:col>1</xdr:col>
      <xdr:colOff>7273467</xdr:colOff>
      <xdr:row>29</xdr:row>
      <xdr:rowOff>2158999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2AD301E-0A82-425B-995B-E747DAEAA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334750" y="42179875"/>
          <a:ext cx="3145967" cy="2031999"/>
        </a:xfrm>
        <a:prstGeom prst="rect">
          <a:avLst/>
        </a:prstGeom>
      </xdr:spPr>
    </xdr:pic>
    <xdr:clientData/>
  </xdr:twoCellAnchor>
  <xdr:twoCellAnchor editAs="oneCell">
    <xdr:from>
      <xdr:col>1</xdr:col>
      <xdr:colOff>3841750</xdr:colOff>
      <xdr:row>31</xdr:row>
      <xdr:rowOff>142875</xdr:rowOff>
    </xdr:from>
    <xdr:to>
      <xdr:col>1</xdr:col>
      <xdr:colOff>6238875</xdr:colOff>
      <xdr:row>31</xdr:row>
      <xdr:rowOff>2643548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3F77522-2ADC-40B2-ACC3-A3B31F531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049000" y="45656500"/>
          <a:ext cx="2397125" cy="2500673"/>
        </a:xfrm>
        <a:prstGeom prst="rect">
          <a:avLst/>
        </a:prstGeom>
      </xdr:spPr>
    </xdr:pic>
    <xdr:clientData/>
  </xdr:twoCellAnchor>
  <xdr:oneCellAnchor>
    <xdr:from>
      <xdr:col>1</xdr:col>
      <xdr:colOff>4714875</xdr:colOff>
      <xdr:row>33</xdr:row>
      <xdr:rowOff>283255</xdr:rowOff>
    </xdr:from>
    <xdr:ext cx="2936874" cy="166937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DAEAA85-FA51-43DE-8D20-53A94451E13C}"/>
            </a:ext>
          </a:extLst>
        </xdr:cNvPr>
        <xdr:cNvSpPr txBox="1"/>
      </xdr:nvSpPr>
      <xdr:spPr>
        <a:xfrm>
          <a:off x="11922125" y="50435555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3984625</xdr:colOff>
      <xdr:row>39</xdr:row>
      <xdr:rowOff>285750</xdr:rowOff>
    </xdr:from>
    <xdr:to>
      <xdr:col>1</xdr:col>
      <xdr:colOff>5603875</xdr:colOff>
      <xdr:row>39</xdr:row>
      <xdr:rowOff>1885949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4B73883-3C04-41F6-B559-36E40B79A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191875" y="55753000"/>
          <a:ext cx="1619250" cy="1600199"/>
        </a:xfrm>
        <a:prstGeom prst="rect">
          <a:avLst/>
        </a:prstGeom>
      </xdr:spPr>
    </xdr:pic>
    <xdr:clientData/>
  </xdr:twoCellAnchor>
  <xdr:twoCellAnchor editAs="oneCell">
    <xdr:from>
      <xdr:col>1</xdr:col>
      <xdr:colOff>5826125</xdr:colOff>
      <xdr:row>25</xdr:row>
      <xdr:rowOff>2095500</xdr:rowOff>
    </xdr:from>
    <xdr:to>
      <xdr:col>1</xdr:col>
      <xdr:colOff>6572250</xdr:colOff>
      <xdr:row>25</xdr:row>
      <xdr:rowOff>2961461</xdr:rowOff>
    </xdr:to>
    <xdr:pic>
      <xdr:nvPicPr>
        <xdr:cNvPr id="14" name="Picture 13" descr="Garment size and color code labels for retail clothing, fabric safe stickers">
          <a:extLst>
            <a:ext uri="{FF2B5EF4-FFF2-40B4-BE49-F238E27FC236}">
              <a16:creationId xmlns:a16="http://schemas.microsoft.com/office/drawing/2014/main" id="{33D399FD-F7CC-4C94-8541-7927C5E1B8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3033375" y="35544125"/>
          <a:ext cx="746125" cy="86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6826250</xdr:colOff>
      <xdr:row>0</xdr:row>
      <xdr:rowOff>142875</xdr:rowOff>
    </xdr:from>
    <xdr:to>
      <xdr:col>1</xdr:col>
      <xdr:colOff>9453418</xdr:colOff>
      <xdr:row>3</xdr:row>
      <xdr:rowOff>301625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C8C0946-A001-4CB9-AFEA-D63CB6B067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r="48877"/>
        <a:stretch/>
      </xdr:blipFill>
      <xdr:spPr>
        <a:xfrm>
          <a:off x="14033500" y="142875"/>
          <a:ext cx="2627168" cy="1968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1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CUTTING%20DOCKET/S3/SMS/SINGLE/MEN/H06-ST92M_HERSCHEL%20-%20SS25%20-%20S3_AVIATION%20POCKET%20TEE%20MEN'S_BLACK.XLSX" TargetMode="External"/><Relationship Id="rId2" Type="http://schemas.microsoft.com/office/2019/04/relationships/externalLinkLongPath" Target="H06-ST92M_HERSCHEL%20-%20SS25%20-%20S3_AVIATION%20POCKET%20TEE%20MEN'S_BLACK.XLSX?2499D018" TargetMode="External"/><Relationship Id="rId1" Type="http://schemas.openxmlformats.org/officeDocument/2006/relationships/externalLinkPath" Target="file:///\\2499D018\H06-ST92M_HERSCHEL%20-%20SS25%20-%20S3_AVIATION%20POCKET%20TEE%20MEN'S_BLAC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2">
          <cell r="B32" t="str">
            <v>NHÃN DỆT BẰNG VẢI 38MM*71MM 
(NHÃN CHÍNH-PHÂN THEO TỪNG SIZE)
CODE: HSC-ML-0047(MENS)</v>
          </cell>
        </row>
        <row r="34">
          <cell r="B34" t="str">
            <v>NHÃN HSCO SATIN
CODE: HSC-ML-0002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 (GREY)"/>
      <sheetName val="3. ĐỊNH VỊ HÌNH IN.THÊU"/>
      <sheetName val="2. TRIM CARD "/>
      <sheetName val="L=4%,W=3%"/>
    </sheetNames>
    <sheetDataSet>
      <sheetData sheetId="0">
        <row r="38">
          <cell r="B38" t="str">
            <v>THẺ BÀI + SIZE STICKER</v>
          </cell>
        </row>
        <row r="39">
          <cell r="B39" t="str">
            <v>ĐẠN BẮN TREO THẺ BÀI</v>
          </cell>
        </row>
        <row r="40">
          <cell r="B40" t="str">
            <v>STICKER BARCODE TẠI THẺ BÀI
KÍCH THƯỚC: 20CMX30CM</v>
          </cell>
        </row>
        <row r="41">
          <cell r="B41" t="str">
            <v>STICKER BARCODE TẠI POLY BAG
KÍCH THƯỚC: 35CMX55CM</v>
          </cell>
        </row>
        <row r="42">
          <cell r="B42" t="str">
            <v>STICKER CARTON CHI TIẾT TỪNG CỬA HÀNG</v>
          </cell>
        </row>
        <row r="43">
          <cell r="B43" t="str">
            <v>POLY BAG LỚN</v>
          </cell>
        </row>
        <row r="44">
          <cell r="B44" t="str">
            <v>POLY BAG THÙNG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10"/>
  <sheetViews>
    <sheetView view="pageBreakPreview" topLeftCell="A60" zoomScale="40" zoomScaleNormal="10" zoomScaleSheetLayoutView="40" zoomScalePageLayoutView="25" workbookViewId="0">
      <selection activeCell="D60" sqref="D60:I60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5.36328125" style="49" customWidth="1"/>
    <col min="4" max="4" width="30" style="49" customWidth="1"/>
    <col min="5" max="5" width="26.36328125" style="49" customWidth="1"/>
    <col min="6" max="6" width="22.54296875" style="49" customWidth="1"/>
    <col min="7" max="7" width="20" style="50" customWidth="1"/>
    <col min="8" max="8" width="20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19.45312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5.90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48" t="s">
        <v>73</v>
      </c>
      <c r="O1" s="348" t="s">
        <v>73</v>
      </c>
      <c r="P1" s="349" t="s">
        <v>74</v>
      </c>
      <c r="Q1" s="349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48" t="s">
        <v>75</v>
      </c>
      <c r="O2" s="348" t="s">
        <v>75</v>
      </c>
      <c r="P2" s="350" t="s">
        <v>76</v>
      </c>
      <c r="Q2" s="350"/>
    </row>
    <row r="3" spans="1:17" s="1" customFormat="1" ht="40" customHeight="1">
      <c r="A3" s="53"/>
      <c r="B3" s="53"/>
      <c r="C3" s="53"/>
      <c r="D3" s="53"/>
      <c r="E3" s="253"/>
      <c r="F3" s="53"/>
      <c r="G3" s="53"/>
      <c r="H3" s="53"/>
      <c r="I3" s="53"/>
      <c r="J3" s="53"/>
      <c r="K3" s="53"/>
      <c r="L3" s="55"/>
      <c r="M3" s="55"/>
      <c r="N3" s="348" t="s">
        <v>77</v>
      </c>
      <c r="O3" s="348" t="s">
        <v>77</v>
      </c>
      <c r="P3" s="351" t="s">
        <v>79</v>
      </c>
      <c r="Q3" s="349"/>
    </row>
    <row r="4" spans="1:17" s="2" customFormat="1" ht="44.5" customHeight="1">
      <c r="B4" s="3" t="s">
        <v>278</v>
      </c>
      <c r="G4" s="4"/>
      <c r="H4" s="2" t="str">
        <f>UPPER(G3)</f>
        <v/>
      </c>
    </row>
    <row r="5" spans="1:17" s="2" customFormat="1" ht="63" customHeight="1">
      <c r="B5" s="5" t="s">
        <v>0</v>
      </c>
      <c r="C5" s="5"/>
      <c r="D5" s="3"/>
      <c r="F5" s="6"/>
      <c r="G5" s="353" t="s">
        <v>335</v>
      </c>
      <c r="H5" s="354"/>
      <c r="I5" s="354"/>
      <c r="J5" s="354"/>
      <c r="K5" s="354"/>
      <c r="L5" s="354"/>
      <c r="M5" s="355"/>
    </row>
    <row r="6" spans="1:17" s="7" customFormat="1" ht="61.5" customHeight="1">
      <c r="B6" s="8" t="s">
        <v>43</v>
      </c>
      <c r="C6" s="8"/>
      <c r="D6" s="9" t="s">
        <v>206</v>
      </c>
      <c r="E6" s="11"/>
      <c r="F6" s="8"/>
      <c r="G6" s="356"/>
      <c r="H6" s="357"/>
      <c r="I6" s="357"/>
      <c r="J6" s="357"/>
      <c r="K6" s="357"/>
      <c r="L6" s="357"/>
      <c r="M6" s="358"/>
      <c r="N6" s="10"/>
      <c r="O6" s="10"/>
      <c r="P6" s="10"/>
      <c r="Q6"/>
    </row>
    <row r="7" spans="1:17" s="7" customFormat="1" ht="55.5" customHeight="1">
      <c r="B7" s="8" t="s">
        <v>44</v>
      </c>
      <c r="C7" s="8"/>
      <c r="D7" s="9" t="s">
        <v>272</v>
      </c>
      <c r="E7" s="9"/>
      <c r="F7" s="8"/>
      <c r="G7" s="356"/>
      <c r="H7" s="357"/>
      <c r="I7" s="357"/>
      <c r="J7" s="357"/>
      <c r="K7" s="357"/>
      <c r="L7" s="357"/>
      <c r="M7" s="358"/>
      <c r="N7" s="10"/>
      <c r="O7" s="10"/>
      <c r="P7" s="10"/>
      <c r="Q7" s="10"/>
    </row>
    <row r="8" spans="1:17" s="7" customFormat="1" ht="48" customHeight="1">
      <c r="B8" s="8" t="s">
        <v>45</v>
      </c>
      <c r="C8" s="8"/>
      <c r="D8" s="352" t="s">
        <v>271</v>
      </c>
      <c r="E8" s="352"/>
      <c r="F8" s="352"/>
      <c r="G8" s="359"/>
      <c r="H8" s="360"/>
      <c r="I8" s="360"/>
      <c r="J8" s="360"/>
      <c r="K8" s="360"/>
      <c r="L8" s="360"/>
      <c r="M8" s="361"/>
      <c r="N8" s="10"/>
      <c r="O8" s="10"/>
      <c r="P8" s="10"/>
      <c r="Q8" s="10"/>
    </row>
    <row r="9" spans="1:17" s="12" customFormat="1" ht="39.5" customHeight="1">
      <c r="B9" s="13" t="s">
        <v>1</v>
      </c>
      <c r="C9" s="13"/>
      <c r="D9" s="153" t="s">
        <v>208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5" customHeight="1">
      <c r="B10" s="17" t="s">
        <v>2</v>
      </c>
      <c r="C10" s="17"/>
      <c r="D10" s="152" t="s">
        <v>184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229</v>
      </c>
      <c r="N10" s="21"/>
      <c r="O10" s="21"/>
      <c r="P10" s="21"/>
      <c r="Q10" s="21"/>
    </row>
    <row r="11" spans="1:17" s="12" customFormat="1" ht="71" customHeight="1">
      <c r="B11" s="20" t="s">
        <v>3</v>
      </c>
      <c r="C11" s="20"/>
      <c r="D11" s="364"/>
      <c r="E11" s="365"/>
      <c r="F11" s="365"/>
      <c r="G11" s="22"/>
      <c r="H11" s="23"/>
      <c r="I11" s="20"/>
      <c r="J11" s="204" t="s">
        <v>4</v>
      </c>
      <c r="K11" s="20"/>
      <c r="L11" s="205"/>
      <c r="M11" s="362" t="s">
        <v>198</v>
      </c>
      <c r="N11" s="362"/>
      <c r="O11" s="362"/>
      <c r="P11" s="362"/>
      <c r="Q11" s="362"/>
    </row>
    <row r="12" spans="1:17" s="12" customFormat="1" ht="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36" customHeight="1">
      <c r="B13" s="366"/>
      <c r="C13" s="366"/>
      <c r="D13" s="366"/>
      <c r="E13" s="366"/>
      <c r="F13" s="366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4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199</v>
      </c>
      <c r="N14" s="21"/>
      <c r="O14" s="21"/>
      <c r="P14" s="21"/>
      <c r="Q14" s="21"/>
    </row>
    <row r="15" spans="1:17" s="12" customFormat="1" ht="70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67.5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64"/>
      <c r="Q17" s="265" t="s">
        <v>11</v>
      </c>
    </row>
    <row r="18" spans="1:17" s="219" customFormat="1" ht="114" customHeight="1">
      <c r="B18" s="220" t="s">
        <v>12</v>
      </c>
      <c r="C18" s="254"/>
      <c r="D18" s="260" t="s">
        <v>336</v>
      </c>
      <c r="E18" s="221"/>
      <c r="F18" s="222"/>
      <c r="G18" s="222"/>
      <c r="H18" s="222">
        <v>27</v>
      </c>
      <c r="I18" s="222">
        <v>1</v>
      </c>
      <c r="J18" s="222"/>
      <c r="K18" s="222"/>
      <c r="L18" s="222"/>
      <c r="M18" s="222"/>
      <c r="N18" s="222"/>
      <c r="O18" s="222"/>
      <c r="P18" s="222"/>
      <c r="Q18" s="223">
        <f>SUM(E18:P18)</f>
        <v>28</v>
      </c>
    </row>
    <row r="19" spans="1:17" s="219" customFormat="1" ht="114" customHeight="1">
      <c r="B19" s="220" t="s">
        <v>63</v>
      </c>
      <c r="C19" s="254"/>
      <c r="D19" s="261" t="str">
        <f>+D18</f>
        <v>BLACK OYSTER</v>
      </c>
      <c r="E19" s="221"/>
      <c r="F19" s="222"/>
      <c r="G19" s="222"/>
      <c r="H19" s="222">
        <v>3</v>
      </c>
      <c r="I19" s="222">
        <v>1</v>
      </c>
      <c r="J19" s="222"/>
      <c r="K19" s="222"/>
      <c r="L19" s="224"/>
      <c r="M19" s="224"/>
      <c r="N19" s="224"/>
      <c r="O19" s="224"/>
      <c r="P19" s="224"/>
      <c r="Q19" s="223">
        <f>SUM(E19:P19)</f>
        <v>4</v>
      </c>
    </row>
    <row r="20" spans="1:17" s="229" customFormat="1" ht="114" customHeight="1">
      <c r="B20" s="225" t="s">
        <v>13</v>
      </c>
      <c r="C20" s="255"/>
      <c r="D20" s="262" t="str">
        <f>+D19</f>
        <v>BLACK OYSTER</v>
      </c>
      <c r="E20" s="226"/>
      <c r="F20" s="227"/>
      <c r="G20" s="227"/>
      <c r="H20" s="227">
        <f t="shared" ref="H20:I20" si="0">SUM(H18:H19)</f>
        <v>30</v>
      </c>
      <c r="I20" s="227">
        <f t="shared" si="0"/>
        <v>2</v>
      </c>
      <c r="J20" s="227"/>
      <c r="K20" s="227"/>
      <c r="L20" s="228"/>
      <c r="M20" s="227"/>
      <c r="N20" s="227"/>
      <c r="O20" s="227"/>
      <c r="P20" s="227"/>
      <c r="Q20" s="227">
        <f>SUM(Q18:Q19)</f>
        <v>32</v>
      </c>
    </row>
    <row r="21" spans="1:17" s="219" customFormat="1" ht="24.5" customHeight="1">
      <c r="B21" s="230"/>
      <c r="C21" s="230"/>
      <c r="D21" s="230"/>
      <c r="E21" s="231"/>
      <c r="F21" s="231"/>
      <c r="G21" s="232"/>
      <c r="H21" s="231"/>
      <c r="I21" s="231"/>
      <c r="J21" s="231"/>
      <c r="K21" s="231"/>
      <c r="L21" s="231"/>
      <c r="M21" s="233"/>
      <c r="N21" s="233"/>
      <c r="O21" s="233"/>
      <c r="P21" s="233"/>
      <c r="Q21" s="234"/>
    </row>
    <row r="22" spans="1:17" s="219" customFormat="1" ht="67.5" hidden="1" customHeight="1">
      <c r="B22" s="216"/>
      <c r="C22" s="217" t="s">
        <v>72</v>
      </c>
      <c r="D22" s="217" t="s">
        <v>9</v>
      </c>
      <c r="E22" s="218" t="s">
        <v>56</v>
      </c>
      <c r="F22" s="218" t="s">
        <v>182</v>
      </c>
      <c r="G22" s="218" t="s">
        <v>60</v>
      </c>
      <c r="H22" s="218" t="s">
        <v>10</v>
      </c>
      <c r="I22" s="218" t="s">
        <v>57</v>
      </c>
      <c r="J22" s="218" t="s">
        <v>58</v>
      </c>
      <c r="K22" s="218" t="s">
        <v>59</v>
      </c>
      <c r="L22" s="218"/>
      <c r="M22" s="218"/>
      <c r="N22" s="218"/>
      <c r="O22" s="218"/>
      <c r="P22" s="264"/>
      <c r="Q22" s="265" t="s">
        <v>11</v>
      </c>
    </row>
    <row r="23" spans="1:17" s="219" customFormat="1" ht="114" hidden="1" customHeight="1">
      <c r="B23" s="220" t="s">
        <v>12</v>
      </c>
      <c r="C23" s="254"/>
      <c r="D23" s="260" t="s">
        <v>273</v>
      </c>
      <c r="E23" s="221"/>
      <c r="F23" s="222"/>
      <c r="G23" s="222"/>
      <c r="H23" s="222">
        <v>1</v>
      </c>
      <c r="I23" s="222"/>
      <c r="J23" s="222"/>
      <c r="K23" s="222"/>
      <c r="L23" s="222"/>
      <c r="M23" s="222"/>
      <c r="N23" s="222"/>
      <c r="O23" s="222"/>
      <c r="P23" s="222"/>
      <c r="Q23" s="223">
        <f>SUM(E23:P23)</f>
        <v>1</v>
      </c>
    </row>
    <row r="24" spans="1:17" s="219" customFormat="1" ht="114" hidden="1" customHeight="1">
      <c r="B24" s="220" t="s">
        <v>63</v>
      </c>
      <c r="C24" s="254"/>
      <c r="D24" s="261" t="str">
        <f>+D23</f>
        <v>HEATHER GREY</v>
      </c>
      <c r="E24" s="221"/>
      <c r="F24" s="222"/>
      <c r="G24" s="222"/>
      <c r="H24" s="222">
        <v>1</v>
      </c>
      <c r="I24" s="222"/>
      <c r="J24" s="222"/>
      <c r="K24" s="222"/>
      <c r="L24" s="224"/>
      <c r="M24" s="224"/>
      <c r="N24" s="224"/>
      <c r="O24" s="224"/>
      <c r="P24" s="224"/>
      <c r="Q24" s="223">
        <f>SUM(E24:P24)</f>
        <v>1</v>
      </c>
    </row>
    <row r="25" spans="1:17" s="229" customFormat="1" ht="114" hidden="1" customHeight="1">
      <c r="B25" s="225" t="s">
        <v>13</v>
      </c>
      <c r="C25" s="255"/>
      <c r="D25" s="262" t="str">
        <f>+D24</f>
        <v>HEATHER GREY</v>
      </c>
      <c r="E25" s="226"/>
      <c r="F25" s="227"/>
      <c r="G25" s="227"/>
      <c r="H25" s="227">
        <f t="shared" ref="H25" si="1">SUM(H23:H24)</f>
        <v>2</v>
      </c>
      <c r="I25" s="227"/>
      <c r="J25" s="227"/>
      <c r="K25" s="227"/>
      <c r="L25" s="228"/>
      <c r="M25" s="227"/>
      <c r="N25" s="227"/>
      <c r="O25" s="227"/>
      <c r="P25" s="227"/>
      <c r="Q25" s="227">
        <f>SUM(Q23:Q24)</f>
        <v>2</v>
      </c>
    </row>
    <row r="26" spans="1:17" s="229" customFormat="1" ht="60" customHeight="1">
      <c r="B26" s="235" t="s">
        <v>121</v>
      </c>
      <c r="C26" s="236"/>
      <c r="D26" s="235"/>
      <c r="E26" s="237"/>
      <c r="F26" s="238">
        <f>F20</f>
        <v>0</v>
      </c>
      <c r="G26" s="238">
        <f>G20</f>
        <v>0</v>
      </c>
      <c r="H26" s="238">
        <f>H20</f>
        <v>30</v>
      </c>
      <c r="I26" s="238">
        <f>I20</f>
        <v>2</v>
      </c>
      <c r="J26" s="238"/>
      <c r="K26" s="238"/>
      <c r="L26" s="238"/>
      <c r="M26" s="238"/>
      <c r="N26" s="238"/>
      <c r="O26" s="238"/>
      <c r="P26" s="238"/>
      <c r="Q26" s="238">
        <f t="shared" ref="Q26" si="2">Q20</f>
        <v>32</v>
      </c>
    </row>
    <row r="27" spans="1:17" s="105" customFormat="1" ht="20.25" customHeight="1">
      <c r="B27" s="106"/>
      <c r="C27" s="107"/>
      <c r="D27" s="363" t="s">
        <v>185</v>
      </c>
      <c r="E27" s="363"/>
      <c r="F27" s="363"/>
      <c r="G27" s="363"/>
      <c r="H27" s="363"/>
      <c r="I27" s="363"/>
      <c r="J27" s="363"/>
      <c r="K27" s="363"/>
      <c r="L27" s="363"/>
      <c r="M27" s="363"/>
      <c r="N27" s="363"/>
      <c r="O27" s="363"/>
      <c r="P27" s="363"/>
      <c r="Q27" s="363"/>
    </row>
    <row r="28" spans="1:17" s="1" customFormat="1" ht="55" customHeight="1">
      <c r="B28" s="269" t="s">
        <v>14</v>
      </c>
      <c r="C28" s="32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63"/>
    </row>
    <row r="29" spans="1:17" s="33" customFormat="1" ht="120">
      <c r="A29" s="347" t="s">
        <v>15</v>
      </c>
      <c r="B29" s="347"/>
      <c r="C29" s="347"/>
      <c r="D29" s="209" t="s">
        <v>16</v>
      </c>
      <c r="E29" s="209" t="s">
        <v>17</v>
      </c>
      <c r="F29" s="209" t="s">
        <v>18</v>
      </c>
      <c r="G29" s="208" t="s">
        <v>19</v>
      </c>
      <c r="H29" s="208" t="s">
        <v>20</v>
      </c>
      <c r="I29" s="208" t="s">
        <v>34</v>
      </c>
      <c r="J29" s="208" t="s">
        <v>181</v>
      </c>
      <c r="K29" s="208" t="s">
        <v>179</v>
      </c>
      <c r="L29" s="208" t="s">
        <v>180</v>
      </c>
      <c r="M29" s="208" t="s">
        <v>36</v>
      </c>
      <c r="N29" s="346" t="s">
        <v>51</v>
      </c>
      <c r="O29" s="346"/>
      <c r="P29" s="346"/>
      <c r="Q29" s="346"/>
    </row>
    <row r="30" spans="1:17" s="43" customFormat="1" ht="60.5" customHeight="1">
      <c r="A30" s="339" t="str">
        <f>$D$18</f>
        <v>BLACK OYSTER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</row>
    <row r="31" spans="1:17" s="2" customFormat="1" ht="121" customHeight="1">
      <c r="A31" s="246">
        <v>1</v>
      </c>
      <c r="B31" s="340" t="s">
        <v>221</v>
      </c>
      <c r="C31" s="340"/>
      <c r="D31" s="247" t="s">
        <v>200</v>
      </c>
      <c r="E31" s="247" t="str">
        <f>A30</f>
        <v>BLACK OYSTER</v>
      </c>
      <c r="F31" s="246" t="s">
        <v>10</v>
      </c>
      <c r="G31" s="248">
        <f>$Q$20</f>
        <v>32</v>
      </c>
      <c r="H31" s="249">
        <v>0.8</v>
      </c>
      <c r="I31" s="250">
        <f>H31*G31</f>
        <v>25.6</v>
      </c>
      <c r="J31" s="251">
        <f>(I31*2.97%+(I31/50)*0.5)</f>
        <v>1.0163200000000001</v>
      </c>
      <c r="K31" s="251">
        <v>0</v>
      </c>
      <c r="L31" s="251">
        <v>0</v>
      </c>
      <c r="M31" s="252">
        <f>ROUNDUP(SUM(I31:L31),0)</f>
        <v>27</v>
      </c>
      <c r="N31" s="341" t="s">
        <v>337</v>
      </c>
      <c r="O31" s="342"/>
      <c r="P31" s="342"/>
      <c r="Q31" s="343"/>
    </row>
    <row r="32" spans="1:17" s="2" customFormat="1" ht="121" customHeight="1">
      <c r="A32" s="246">
        <v>2</v>
      </c>
      <c r="B32" s="340" t="s">
        <v>222</v>
      </c>
      <c r="C32" s="340"/>
      <c r="D32" s="247" t="s">
        <v>195</v>
      </c>
      <c r="E32" s="247" t="str">
        <f>E31</f>
        <v>BLACK OYSTER</v>
      </c>
      <c r="F32" s="246" t="s">
        <v>10</v>
      </c>
      <c r="G32" s="248">
        <f>$Q$20</f>
        <v>32</v>
      </c>
      <c r="H32" s="249">
        <v>0.02</v>
      </c>
      <c r="I32" s="250">
        <f>H32*G32</f>
        <v>0.64</v>
      </c>
      <c r="J32" s="251">
        <f>(I32*1.6%+(I32/50)*0.5)</f>
        <v>1.6640000000000002E-2</v>
      </c>
      <c r="K32" s="251">
        <v>0</v>
      </c>
      <c r="L32" s="251">
        <v>0</v>
      </c>
      <c r="M32" s="252">
        <f>ROUNDUP(SUM(I32:L32),0)</f>
        <v>1</v>
      </c>
      <c r="N32" s="341" t="s">
        <v>338</v>
      </c>
      <c r="O32" s="342"/>
      <c r="P32" s="342"/>
      <c r="Q32" s="343"/>
    </row>
    <row r="33" spans="1:17" s="43" customFormat="1" ht="60.5" hidden="1" customHeight="1">
      <c r="A33" s="339" t="str">
        <f>D25</f>
        <v>HEATHER GREY</v>
      </c>
      <c r="B33" s="339"/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</row>
    <row r="34" spans="1:17" s="2" customFormat="1" ht="168.5" hidden="1" customHeight="1">
      <c r="A34" s="246">
        <v>1</v>
      </c>
      <c r="B34" s="340" t="s">
        <v>221</v>
      </c>
      <c r="C34" s="340"/>
      <c r="D34" s="247" t="s">
        <v>200</v>
      </c>
      <c r="E34" s="247" t="str">
        <f>A33</f>
        <v>HEATHER GREY</v>
      </c>
      <c r="F34" s="246" t="s">
        <v>10</v>
      </c>
      <c r="G34" s="248">
        <f>$Q$20</f>
        <v>32</v>
      </c>
      <c r="H34" s="249">
        <v>0.8</v>
      </c>
      <c r="I34" s="250">
        <f>H34*G34</f>
        <v>25.6</v>
      </c>
      <c r="J34" s="251">
        <f>(I34*2.97%+(I34/50)*0.5)</f>
        <v>1.0163200000000001</v>
      </c>
      <c r="K34" s="251">
        <v>0</v>
      </c>
      <c r="L34" s="251">
        <v>0</v>
      </c>
      <c r="M34" s="252">
        <f>ROUNDUP(SUM(I34:L34),0)</f>
        <v>27</v>
      </c>
      <c r="N34" s="341"/>
      <c r="O34" s="342"/>
      <c r="P34" s="342"/>
      <c r="Q34" s="343"/>
    </row>
    <row r="35" spans="1:17" s="2" customFormat="1" ht="168.5" hidden="1" customHeight="1">
      <c r="A35" s="246">
        <v>2</v>
      </c>
      <c r="B35" s="340" t="s">
        <v>222</v>
      </c>
      <c r="C35" s="340"/>
      <c r="D35" s="247" t="s">
        <v>195</v>
      </c>
      <c r="E35" s="247" t="str">
        <f>E34</f>
        <v>HEATHER GREY</v>
      </c>
      <c r="F35" s="246" t="s">
        <v>10</v>
      </c>
      <c r="G35" s="248">
        <f>$Q$20</f>
        <v>32</v>
      </c>
      <c r="H35" s="249">
        <v>0.02</v>
      </c>
      <c r="I35" s="250">
        <f>H35*G35</f>
        <v>0.64</v>
      </c>
      <c r="J35" s="251">
        <f>(I35*1.6%+(I35/50)*0.5)</f>
        <v>1.6640000000000002E-2</v>
      </c>
      <c r="K35" s="251">
        <v>0</v>
      </c>
      <c r="L35" s="251">
        <v>0</v>
      </c>
      <c r="M35" s="252">
        <f>ROUNDUP(SUM(I35:L35),0)</f>
        <v>1</v>
      </c>
      <c r="N35" s="341"/>
      <c r="O35" s="342"/>
      <c r="P35" s="342"/>
      <c r="Q35" s="343"/>
    </row>
    <row r="36" spans="1:17" s="34" customFormat="1" ht="37" customHeight="1" thickBot="1">
      <c r="B36" s="75" t="s">
        <v>21</v>
      </c>
      <c r="C36" s="35"/>
      <c r="D36" s="35"/>
      <c r="E36" s="35"/>
      <c r="G36" s="36"/>
      <c r="Q36" s="37"/>
    </row>
    <row r="37" spans="1:17" s="51" customFormat="1" ht="70.5" customHeight="1">
      <c r="A37" s="371" t="s">
        <v>22</v>
      </c>
      <c r="B37" s="372"/>
      <c r="C37" s="372"/>
      <c r="D37" s="372"/>
      <c r="E37" s="373"/>
      <c r="F37" s="256" t="s">
        <v>47</v>
      </c>
      <c r="G37" s="256" t="s">
        <v>23</v>
      </c>
      <c r="H37" s="374" t="s">
        <v>42</v>
      </c>
      <c r="I37" s="375"/>
      <c r="J37" s="258" t="s">
        <v>18</v>
      </c>
      <c r="K37" s="256" t="s">
        <v>48</v>
      </c>
      <c r="L37" s="256" t="s">
        <v>24</v>
      </c>
      <c r="M37" s="257" t="s">
        <v>25</v>
      </c>
      <c r="N37" s="257" t="s">
        <v>26</v>
      </c>
      <c r="O37" s="257" t="s">
        <v>27</v>
      </c>
      <c r="P37" s="376" t="s">
        <v>28</v>
      </c>
      <c r="Q37" s="377"/>
    </row>
    <row r="38" spans="1:17" s="12" customFormat="1" ht="61" customHeight="1">
      <c r="A38" s="210">
        <v>1</v>
      </c>
      <c r="B38" s="345" t="s">
        <v>193</v>
      </c>
      <c r="C38" s="345"/>
      <c r="D38" s="345"/>
      <c r="E38" s="345"/>
      <c r="F38" s="201" t="str">
        <f>$D$18</f>
        <v>BLACK OYSTER</v>
      </c>
      <c r="G38" s="267"/>
      <c r="H38" s="315" t="str">
        <f>F38</f>
        <v>BLACK OYSTER</v>
      </c>
      <c r="I38" s="315" t="e">
        <f>#REF!</f>
        <v>#REF!</v>
      </c>
      <c r="J38" s="206" t="s">
        <v>29</v>
      </c>
      <c r="K38" s="206">
        <f t="shared" ref="K38:K41" si="3">$Q$20</f>
        <v>32</v>
      </c>
      <c r="L38" s="266">
        <v>3.5000000000000003E-2</v>
      </c>
      <c r="M38" s="211">
        <f>ROUNDUP(K38*L38,0)</f>
        <v>2</v>
      </c>
      <c r="N38" s="211"/>
      <c r="O38" s="207">
        <v>2</v>
      </c>
      <c r="P38" s="318"/>
      <c r="Q38" s="319"/>
    </row>
    <row r="39" spans="1:17" s="43" customFormat="1" ht="113" customHeight="1">
      <c r="A39" s="210">
        <v>2</v>
      </c>
      <c r="B39" s="344" t="s">
        <v>201</v>
      </c>
      <c r="C39" s="345"/>
      <c r="D39" s="345"/>
      <c r="E39" s="345"/>
      <c r="F39" s="201" t="s">
        <v>89</v>
      </c>
      <c r="G39" s="259" t="s">
        <v>89</v>
      </c>
      <c r="H39" s="315" t="s">
        <v>274</v>
      </c>
      <c r="I39" s="315" t="e">
        <f>#REF!</f>
        <v>#REF!</v>
      </c>
      <c r="J39" s="206" t="s">
        <v>30</v>
      </c>
      <c r="K39" s="206">
        <f t="shared" si="3"/>
        <v>32</v>
      </c>
      <c r="L39" s="212">
        <v>1</v>
      </c>
      <c r="M39" s="206">
        <f t="shared" ref="M39" si="4">L39*K39</f>
        <v>32</v>
      </c>
      <c r="N39" s="211"/>
      <c r="O39" s="207">
        <f t="shared" ref="O39" si="5">M39+N39</f>
        <v>32</v>
      </c>
      <c r="P39" s="318"/>
      <c r="Q39" s="319"/>
    </row>
    <row r="40" spans="1:17" s="43" customFormat="1" ht="101.5" customHeight="1">
      <c r="A40" s="210">
        <v>3</v>
      </c>
      <c r="B40" s="344" t="s">
        <v>202</v>
      </c>
      <c r="C40" s="345"/>
      <c r="D40" s="345"/>
      <c r="E40" s="345"/>
      <c r="F40" s="201" t="s">
        <v>89</v>
      </c>
      <c r="G40" s="259" t="s">
        <v>89</v>
      </c>
      <c r="H40" s="315" t="s">
        <v>274</v>
      </c>
      <c r="I40" s="315" t="e">
        <f>#REF!</f>
        <v>#REF!</v>
      </c>
      <c r="J40" s="206" t="s">
        <v>30</v>
      </c>
      <c r="K40" s="206">
        <f t="shared" si="3"/>
        <v>32</v>
      </c>
      <c r="L40" s="212">
        <v>1</v>
      </c>
      <c r="M40" s="206">
        <f t="shared" ref="M40" si="6">L40*K40</f>
        <v>32</v>
      </c>
      <c r="N40" s="211"/>
      <c r="O40" s="207">
        <f t="shared" ref="O40" si="7">M40+N40</f>
        <v>32</v>
      </c>
      <c r="P40" s="318"/>
      <c r="Q40" s="319"/>
    </row>
    <row r="41" spans="1:17" s="43" customFormat="1" ht="99.5" customHeight="1">
      <c r="A41" s="210">
        <v>4</v>
      </c>
      <c r="B41" s="344" t="s">
        <v>203</v>
      </c>
      <c r="C41" s="345"/>
      <c r="D41" s="345"/>
      <c r="E41" s="345"/>
      <c r="F41" s="201" t="s">
        <v>89</v>
      </c>
      <c r="G41" s="259" t="s">
        <v>89</v>
      </c>
      <c r="H41" s="315" t="s">
        <v>274</v>
      </c>
      <c r="I41" s="315" t="e">
        <f>#REF!</f>
        <v>#REF!</v>
      </c>
      <c r="J41" s="206" t="s">
        <v>30</v>
      </c>
      <c r="K41" s="206">
        <f t="shared" si="3"/>
        <v>32</v>
      </c>
      <c r="L41" s="212">
        <v>1</v>
      </c>
      <c r="M41" s="206">
        <f t="shared" ref="M41" si="8">L41*K41</f>
        <v>32</v>
      </c>
      <c r="N41" s="211"/>
      <c r="O41" s="207">
        <f t="shared" ref="O41" si="9">M41+N41</f>
        <v>32</v>
      </c>
      <c r="P41" s="318"/>
      <c r="Q41" s="319"/>
    </row>
    <row r="42" spans="1:17" s="34" customFormat="1" ht="39" customHeight="1">
      <c r="B42" s="80" t="s">
        <v>65</v>
      </c>
      <c r="C42" s="35"/>
      <c r="D42" s="35"/>
      <c r="E42" s="35"/>
      <c r="G42" s="36"/>
      <c r="Q42" s="37"/>
    </row>
    <row r="43" spans="1:17" s="51" customFormat="1" ht="69.5" customHeight="1">
      <c r="A43" s="347" t="s">
        <v>22</v>
      </c>
      <c r="B43" s="347"/>
      <c r="C43" s="347"/>
      <c r="D43" s="347"/>
      <c r="E43" s="347"/>
      <c r="F43" s="208" t="s">
        <v>47</v>
      </c>
      <c r="G43" s="208" t="s">
        <v>23</v>
      </c>
      <c r="H43" s="346" t="s">
        <v>42</v>
      </c>
      <c r="I43" s="346"/>
      <c r="J43" s="209" t="s">
        <v>18</v>
      </c>
      <c r="K43" s="208" t="s">
        <v>48</v>
      </c>
      <c r="L43" s="208" t="s">
        <v>24</v>
      </c>
      <c r="M43" s="208" t="s">
        <v>25</v>
      </c>
      <c r="N43" s="208" t="s">
        <v>26</v>
      </c>
      <c r="O43" s="208" t="s">
        <v>27</v>
      </c>
      <c r="P43" s="346" t="s">
        <v>28</v>
      </c>
      <c r="Q43" s="346"/>
    </row>
    <row r="44" spans="1:17" s="242" customFormat="1" ht="75.5" customHeight="1">
      <c r="A44" s="240">
        <v>1</v>
      </c>
      <c r="B44" s="312" t="s">
        <v>209</v>
      </c>
      <c r="C44" s="313"/>
      <c r="D44" s="313"/>
      <c r="E44" s="314"/>
      <c r="F44" s="273" t="s">
        <v>89</v>
      </c>
      <c r="G44" s="241" t="s">
        <v>89</v>
      </c>
      <c r="H44" s="315" t="str">
        <f t="shared" ref="H44:H54" si="10">$D$20</f>
        <v>BLACK OYSTER</v>
      </c>
      <c r="I44" s="315" t="e">
        <f>#REF!</f>
        <v>#REF!</v>
      </c>
      <c r="J44" s="206" t="s">
        <v>30</v>
      </c>
      <c r="K44" s="206">
        <f>$Q$20</f>
        <v>32</v>
      </c>
      <c r="L44" s="212">
        <v>1</v>
      </c>
      <c r="M44" s="206">
        <f>L44*K44</f>
        <v>32</v>
      </c>
      <c r="N44" s="211"/>
      <c r="O44" s="207">
        <v>40</v>
      </c>
      <c r="P44" s="318" t="s">
        <v>280</v>
      </c>
      <c r="Q44" s="319"/>
    </row>
    <row r="45" spans="1:17" s="242" customFormat="1" ht="55" customHeight="1">
      <c r="A45" s="240">
        <v>2</v>
      </c>
      <c r="B45" s="312" t="s">
        <v>210</v>
      </c>
      <c r="C45" s="313"/>
      <c r="D45" s="313"/>
      <c r="E45" s="314"/>
      <c r="F45" s="273" t="s">
        <v>39</v>
      </c>
      <c r="G45" s="273" t="s">
        <v>39</v>
      </c>
      <c r="H45" s="315" t="str">
        <f t="shared" si="10"/>
        <v>BLACK OYSTER</v>
      </c>
      <c r="I45" s="315" t="e">
        <f>#REF!</f>
        <v>#REF!</v>
      </c>
      <c r="J45" s="206" t="s">
        <v>30</v>
      </c>
      <c r="K45" s="206">
        <f t="shared" ref="K45" si="11">$Q$20</f>
        <v>32</v>
      </c>
      <c r="L45" s="212">
        <v>1</v>
      </c>
      <c r="M45" s="206">
        <f t="shared" ref="M45" si="12">L45*K45</f>
        <v>32</v>
      </c>
      <c r="N45" s="211"/>
      <c r="O45" s="207">
        <f t="shared" ref="O45" si="13">N45+M45</f>
        <v>32</v>
      </c>
      <c r="P45" s="316"/>
      <c r="Q45" s="316"/>
    </row>
    <row r="46" spans="1:17" s="242" customFormat="1" ht="84.5" customHeight="1">
      <c r="A46" s="240">
        <v>3</v>
      </c>
      <c r="B46" s="312" t="s">
        <v>211</v>
      </c>
      <c r="C46" s="313"/>
      <c r="D46" s="313"/>
      <c r="E46" s="314"/>
      <c r="F46" s="273" t="s">
        <v>89</v>
      </c>
      <c r="G46" s="273" t="s">
        <v>89</v>
      </c>
      <c r="H46" s="315" t="str">
        <f t="shared" si="10"/>
        <v>BLACK OYSTER</v>
      </c>
      <c r="I46" s="315" t="e">
        <f>#REF!</f>
        <v>#REF!</v>
      </c>
      <c r="J46" s="206" t="s">
        <v>30</v>
      </c>
      <c r="K46" s="206">
        <f t="shared" ref="K46:K47" si="14">$Q$20</f>
        <v>32</v>
      </c>
      <c r="L46" s="212">
        <v>1</v>
      </c>
      <c r="M46" s="206">
        <f t="shared" ref="M46" si="15">L46*K46</f>
        <v>32</v>
      </c>
      <c r="N46" s="211"/>
      <c r="O46" s="207">
        <f t="shared" ref="O46" si="16">N46+M46</f>
        <v>32</v>
      </c>
      <c r="P46" s="316" t="s">
        <v>281</v>
      </c>
      <c r="Q46" s="317"/>
    </row>
    <row r="47" spans="1:17" s="242" customFormat="1" ht="84.5" customHeight="1">
      <c r="A47" s="240">
        <v>4</v>
      </c>
      <c r="B47" s="312" t="s">
        <v>212</v>
      </c>
      <c r="C47" s="313"/>
      <c r="D47" s="313"/>
      <c r="E47" s="314"/>
      <c r="F47" s="273" t="s">
        <v>89</v>
      </c>
      <c r="G47" s="273" t="s">
        <v>89</v>
      </c>
      <c r="H47" s="315" t="str">
        <f t="shared" si="10"/>
        <v>BLACK OYSTER</v>
      </c>
      <c r="I47" s="315" t="e">
        <f>#REF!</f>
        <v>#REF!</v>
      </c>
      <c r="J47" s="206" t="s">
        <v>30</v>
      </c>
      <c r="K47" s="206">
        <f t="shared" si="14"/>
        <v>32</v>
      </c>
      <c r="L47" s="212">
        <v>1</v>
      </c>
      <c r="M47" s="206">
        <f t="shared" ref="M47" si="17">L47*K47</f>
        <v>32</v>
      </c>
      <c r="N47" s="211"/>
      <c r="O47" s="207">
        <f t="shared" ref="O47" si="18">N47+M47</f>
        <v>32</v>
      </c>
      <c r="P47" s="316" t="s">
        <v>281</v>
      </c>
      <c r="Q47" s="317"/>
    </row>
    <row r="48" spans="1:17" s="12" customFormat="1" ht="84.5" customHeight="1">
      <c r="A48" s="240">
        <v>5</v>
      </c>
      <c r="B48" s="312" t="s">
        <v>213</v>
      </c>
      <c r="C48" s="313"/>
      <c r="D48" s="313"/>
      <c r="E48" s="314"/>
      <c r="F48" s="273" t="s">
        <v>89</v>
      </c>
      <c r="G48" s="273" t="s">
        <v>89</v>
      </c>
      <c r="H48" s="315" t="str">
        <f t="shared" si="10"/>
        <v>BLACK OYSTER</v>
      </c>
      <c r="I48" s="315" t="e">
        <f>#REF!</f>
        <v>#REF!</v>
      </c>
      <c r="J48" s="206" t="s">
        <v>30</v>
      </c>
      <c r="K48" s="206">
        <f t="shared" ref="K48" si="19">$Q$20</f>
        <v>32</v>
      </c>
      <c r="L48" s="212">
        <f>1/50</f>
        <v>0.02</v>
      </c>
      <c r="M48" s="206">
        <f t="shared" ref="M48" si="20">L48*K48</f>
        <v>0.64</v>
      </c>
      <c r="N48" s="211"/>
      <c r="O48" s="207">
        <f>N48+M48</f>
        <v>0.64</v>
      </c>
      <c r="P48" s="318" t="s">
        <v>282</v>
      </c>
      <c r="Q48" s="319"/>
    </row>
    <row r="49" spans="1:17" s="12" customFormat="1" ht="54" customHeight="1">
      <c r="A49" s="240">
        <v>6</v>
      </c>
      <c r="B49" s="312" t="s">
        <v>214</v>
      </c>
      <c r="C49" s="313"/>
      <c r="D49" s="313"/>
      <c r="E49" s="314"/>
      <c r="F49" s="273" t="s">
        <v>92</v>
      </c>
      <c r="G49" s="273" t="s">
        <v>92</v>
      </c>
      <c r="H49" s="315" t="str">
        <f t="shared" si="10"/>
        <v>BLACK OYSTER</v>
      </c>
      <c r="I49" s="315" t="e">
        <f>#REF!</f>
        <v>#REF!</v>
      </c>
      <c r="J49" s="206" t="s">
        <v>30</v>
      </c>
      <c r="K49" s="206">
        <f t="shared" ref="K49" si="21">$Q$20</f>
        <v>32</v>
      </c>
      <c r="L49" s="212">
        <v>1</v>
      </c>
      <c r="M49" s="206">
        <f t="shared" ref="M49" si="22">L49*K49</f>
        <v>32</v>
      </c>
      <c r="N49" s="211"/>
      <c r="O49" s="207">
        <f t="shared" ref="O49" si="23">N49+M49</f>
        <v>32</v>
      </c>
      <c r="P49" s="318"/>
      <c r="Q49" s="319"/>
    </row>
    <row r="50" spans="1:17" s="12" customFormat="1" ht="48" customHeight="1">
      <c r="A50" s="240">
        <v>7</v>
      </c>
      <c r="B50" s="312" t="s">
        <v>215</v>
      </c>
      <c r="C50" s="313"/>
      <c r="D50" s="313"/>
      <c r="E50" s="314"/>
      <c r="F50" s="273" t="s">
        <v>92</v>
      </c>
      <c r="G50" s="273" t="s">
        <v>92</v>
      </c>
      <c r="H50" s="315" t="str">
        <f t="shared" si="10"/>
        <v>BLACK OYSTER</v>
      </c>
      <c r="I50" s="315" t="e">
        <f>#REF!</f>
        <v>#REF!</v>
      </c>
      <c r="J50" s="206" t="s">
        <v>30</v>
      </c>
      <c r="K50" s="206">
        <f t="shared" ref="K50" si="24">$Q$20</f>
        <v>32</v>
      </c>
      <c r="L50" s="212">
        <f>1/50</f>
        <v>0.02</v>
      </c>
      <c r="M50" s="206">
        <f t="shared" ref="M50" si="25">L50*K50</f>
        <v>0.64</v>
      </c>
      <c r="N50" s="211"/>
      <c r="O50" s="207">
        <f t="shared" ref="O50" si="26">N50+M50</f>
        <v>0.64</v>
      </c>
      <c r="P50" s="316"/>
      <c r="Q50" s="316"/>
    </row>
    <row r="51" spans="1:17" s="12" customFormat="1" ht="50.5" customHeight="1">
      <c r="A51" s="240">
        <v>8</v>
      </c>
      <c r="B51" s="270" t="s">
        <v>216</v>
      </c>
      <c r="C51" s="271"/>
      <c r="D51" s="271"/>
      <c r="E51" s="272"/>
      <c r="F51" s="273" t="s">
        <v>55</v>
      </c>
      <c r="G51" s="273" t="s">
        <v>55</v>
      </c>
      <c r="H51" s="315" t="str">
        <f t="shared" si="10"/>
        <v>BLACK OYSTER</v>
      </c>
      <c r="I51" s="315" t="e">
        <f>#REF!</f>
        <v>#REF!</v>
      </c>
      <c r="J51" s="206" t="s">
        <v>30</v>
      </c>
      <c r="K51" s="206">
        <f t="shared" ref="K51" si="27">$Q$20</f>
        <v>32</v>
      </c>
      <c r="L51" s="212">
        <f>2/50</f>
        <v>0.04</v>
      </c>
      <c r="M51" s="206">
        <f>L51*K51</f>
        <v>1.28</v>
      </c>
      <c r="N51" s="211"/>
      <c r="O51" s="207">
        <f t="shared" ref="O51" si="28">N51+M51</f>
        <v>1.28</v>
      </c>
      <c r="P51" s="316"/>
      <c r="Q51" s="316"/>
    </row>
    <row r="52" spans="1:17" s="12" customFormat="1" ht="53.5" customHeight="1">
      <c r="A52" s="240">
        <v>9</v>
      </c>
      <c r="B52" s="270" t="s">
        <v>217</v>
      </c>
      <c r="C52" s="271"/>
      <c r="D52" s="271"/>
      <c r="E52" s="272"/>
      <c r="F52" s="273" t="s">
        <v>55</v>
      </c>
      <c r="G52" s="273" t="s">
        <v>55</v>
      </c>
      <c r="H52" s="315" t="str">
        <f t="shared" si="10"/>
        <v>BLACK OYSTER</v>
      </c>
      <c r="I52" s="315" t="e">
        <f>#REF!</f>
        <v>#REF!</v>
      </c>
      <c r="J52" s="206" t="s">
        <v>30</v>
      </c>
      <c r="K52" s="206">
        <f t="shared" ref="K52:K54" si="29">$Q$20</f>
        <v>32</v>
      </c>
      <c r="L52" s="212">
        <f>2/40</f>
        <v>0.05</v>
      </c>
      <c r="M52" s="206">
        <f t="shared" ref="M52:M53" si="30">L52*K52</f>
        <v>1.6</v>
      </c>
      <c r="N52" s="206"/>
      <c r="O52" s="207">
        <v>26</v>
      </c>
      <c r="P52" s="316"/>
      <c r="Q52" s="316"/>
    </row>
    <row r="53" spans="1:17" s="12" customFormat="1" ht="48" customHeight="1">
      <c r="A53" s="240">
        <v>10</v>
      </c>
      <c r="B53" s="270" t="s">
        <v>218</v>
      </c>
      <c r="C53" s="271"/>
      <c r="D53" s="271"/>
      <c r="E53" s="272"/>
      <c r="F53" s="273" t="s">
        <v>55</v>
      </c>
      <c r="G53" s="273" t="s">
        <v>55</v>
      </c>
      <c r="H53" s="315" t="str">
        <f t="shared" si="10"/>
        <v>BLACK OYSTER</v>
      </c>
      <c r="I53" s="315" t="e">
        <f>#REF!</f>
        <v>#REF!</v>
      </c>
      <c r="J53" s="206" t="s">
        <v>30</v>
      </c>
      <c r="K53" s="206">
        <f t="shared" si="29"/>
        <v>32</v>
      </c>
      <c r="L53" s="212">
        <f>2/40</f>
        <v>0.05</v>
      </c>
      <c r="M53" s="206">
        <f t="shared" si="30"/>
        <v>1.6</v>
      </c>
      <c r="N53" s="206"/>
      <c r="O53" s="207">
        <v>26</v>
      </c>
      <c r="P53" s="316"/>
      <c r="Q53" s="316"/>
    </row>
    <row r="54" spans="1:17" s="12" customFormat="1" ht="48.5" customHeight="1">
      <c r="A54" s="210">
        <v>11</v>
      </c>
      <c r="B54" s="270" t="s">
        <v>187</v>
      </c>
      <c r="C54" s="271"/>
      <c r="D54" s="271"/>
      <c r="E54" s="272"/>
      <c r="F54" s="273" t="s">
        <v>55</v>
      </c>
      <c r="G54" s="273" t="s">
        <v>55</v>
      </c>
      <c r="H54" s="315" t="str">
        <f t="shared" si="10"/>
        <v>BLACK OYSTER</v>
      </c>
      <c r="I54" s="315" t="e">
        <f>#REF!</f>
        <v>#REF!</v>
      </c>
      <c r="J54" s="206" t="s">
        <v>30</v>
      </c>
      <c r="K54" s="206">
        <f t="shared" si="29"/>
        <v>32</v>
      </c>
      <c r="L54" s="212">
        <f>2/40</f>
        <v>0.05</v>
      </c>
      <c r="M54" s="206">
        <f t="shared" ref="M54" si="31">L54*K54</f>
        <v>1.6</v>
      </c>
      <c r="N54" s="206"/>
      <c r="O54" s="207">
        <v>26</v>
      </c>
      <c r="P54" s="316"/>
      <c r="Q54" s="316"/>
    </row>
    <row r="55" spans="1:17" s="12" customFormat="1" ht="16" customHeight="1">
      <c r="A55" s="88"/>
      <c r="B55" s="8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</row>
    <row r="56" spans="1:17" s="12" customFormat="1" ht="33" customHeight="1">
      <c r="B56" s="268" t="s">
        <v>66</v>
      </c>
      <c r="C56" s="76"/>
      <c r="D56" s="77"/>
      <c r="E56" s="77"/>
      <c r="F56" s="77"/>
      <c r="G56" s="78"/>
      <c r="H56" s="77"/>
      <c r="I56" s="77"/>
      <c r="J56" s="326" t="s">
        <v>31</v>
      </c>
      <c r="K56" s="326"/>
      <c r="L56" s="326"/>
      <c r="M56" s="326"/>
      <c r="N56" s="326"/>
      <c r="O56" s="42"/>
      <c r="P56" s="42"/>
      <c r="Q56" s="43"/>
    </row>
    <row r="57" spans="1:17" s="88" customFormat="1" ht="35.5" customHeight="1">
      <c r="A57" s="88">
        <v>1</v>
      </c>
      <c r="B57" s="239" t="s">
        <v>194</v>
      </c>
      <c r="C57" s="3" t="s">
        <v>275</v>
      </c>
      <c r="D57" s="12"/>
      <c r="E57" s="12"/>
      <c r="F57" s="12"/>
      <c r="G57" s="44"/>
      <c r="H57" s="44"/>
      <c r="I57" s="44"/>
      <c r="J57" s="44"/>
      <c r="K57" s="16"/>
      <c r="L57" s="16"/>
      <c r="M57" s="44"/>
      <c r="N57" s="44"/>
      <c r="O57" s="44"/>
      <c r="P57" s="44"/>
      <c r="Q57" s="44"/>
    </row>
    <row r="58" spans="1:17" s="12" customFormat="1" ht="34.5" customHeight="1">
      <c r="A58" s="88"/>
      <c r="B58" s="331" t="s">
        <v>49</v>
      </c>
      <c r="C58" s="332"/>
      <c r="D58" s="332"/>
      <c r="E58" s="332"/>
      <c r="F58" s="332"/>
      <c r="G58" s="332"/>
      <c r="H58" s="332"/>
      <c r="I58" s="333"/>
      <c r="J58" s="44"/>
      <c r="K58" s="16"/>
      <c r="L58" s="16"/>
      <c r="M58" s="44"/>
      <c r="N58" s="44"/>
      <c r="O58" s="44"/>
      <c r="P58" s="44"/>
      <c r="Q58" s="44"/>
    </row>
    <row r="59" spans="1:17" s="12" customFormat="1" ht="59.25" customHeight="1">
      <c r="A59" s="88"/>
      <c r="B59" s="334" t="s">
        <v>42</v>
      </c>
      <c r="C59" s="335"/>
      <c r="D59" s="336" t="s">
        <v>54</v>
      </c>
      <c r="E59" s="337"/>
      <c r="F59" s="337"/>
      <c r="G59" s="337"/>
      <c r="H59" s="337"/>
      <c r="I59" s="338"/>
      <c r="J59" s="44"/>
      <c r="K59" s="44"/>
      <c r="L59" s="44"/>
      <c r="M59" s="44"/>
      <c r="N59" s="44"/>
      <c r="O59" s="44"/>
      <c r="P59" s="44"/>
      <c r="Q59" s="44"/>
    </row>
    <row r="60" spans="1:17" s="12" customFormat="1" ht="107.5" customHeight="1">
      <c r="A60" s="88"/>
      <c r="B60" s="327" t="str">
        <f>$D$20</f>
        <v>BLACK OYSTER</v>
      </c>
      <c r="C60" s="327" t="e">
        <f>#REF!</f>
        <v>#REF!</v>
      </c>
      <c r="D60" s="328" t="s">
        <v>339</v>
      </c>
      <c r="E60" s="329"/>
      <c r="F60" s="329"/>
      <c r="G60" s="329"/>
      <c r="H60" s="329"/>
      <c r="I60" s="330"/>
      <c r="J60" s="44"/>
      <c r="K60" s="44"/>
      <c r="L60" s="44"/>
      <c r="M60" s="44"/>
      <c r="N60" s="44"/>
      <c r="O60" s="44"/>
    </row>
    <row r="61" spans="1:17" s="12" customFormat="1" ht="27.5"/>
    <row r="62" spans="1:17" s="12" customFormat="1" ht="28">
      <c r="A62" s="88"/>
      <c r="B62" s="320" t="s">
        <v>219</v>
      </c>
      <c r="C62" s="321"/>
      <c r="D62" s="322"/>
      <c r="E62" s="322"/>
      <c r="F62" s="322"/>
      <c r="G62" s="322"/>
      <c r="H62" s="322"/>
      <c r="I62" s="323"/>
      <c r="J62" s="44"/>
      <c r="K62" s="44"/>
      <c r="L62" s="44"/>
    </row>
    <row r="63" spans="1:17" s="12" customFormat="1" ht="40.5" customHeight="1">
      <c r="A63" s="88"/>
      <c r="B63" s="324"/>
      <c r="C63" s="325"/>
      <c r="D63" s="243" t="s">
        <v>182</v>
      </c>
      <c r="E63" s="243" t="s">
        <v>60</v>
      </c>
      <c r="F63" s="243" t="s">
        <v>10</v>
      </c>
      <c r="G63" s="243" t="s">
        <v>57</v>
      </c>
      <c r="H63" s="243" t="s">
        <v>58</v>
      </c>
      <c r="I63" s="243" t="s">
        <v>59</v>
      </c>
      <c r="J63" s="44"/>
    </row>
    <row r="64" spans="1:17" s="12" customFormat="1" ht="77.5" customHeight="1">
      <c r="A64" s="88"/>
      <c r="B64" s="367" t="s">
        <v>192</v>
      </c>
      <c r="C64" s="367"/>
      <c r="D64" s="368" t="s">
        <v>276</v>
      </c>
      <c r="E64" s="369"/>
      <c r="F64" s="369"/>
      <c r="G64" s="369"/>
      <c r="H64" s="369"/>
      <c r="I64" s="370"/>
      <c r="J64" s="44"/>
    </row>
    <row r="65" spans="1:17" s="12" customFormat="1" ht="183" customHeight="1">
      <c r="A65" s="88"/>
      <c r="B65" s="378" t="s">
        <v>277</v>
      </c>
      <c r="C65" s="379"/>
      <c r="D65" s="368" t="s">
        <v>279</v>
      </c>
      <c r="E65" s="369"/>
      <c r="F65" s="369"/>
      <c r="G65" s="369"/>
      <c r="H65" s="369"/>
      <c r="I65" s="370"/>
      <c r="J65" s="44"/>
    </row>
    <row r="66" spans="1:17" s="12" customFormat="1" ht="12.75" customHeight="1">
      <c r="A66" s="88"/>
      <c r="B66" s="88"/>
      <c r="C66" s="88"/>
      <c r="D66" s="88"/>
      <c r="E66" s="88"/>
      <c r="F66" s="88"/>
      <c r="G66" s="88"/>
      <c r="H66" s="88"/>
      <c r="I66" s="88"/>
      <c r="J66" s="44"/>
      <c r="K66" s="44"/>
      <c r="L66" s="44"/>
      <c r="M66" s="44"/>
      <c r="N66" s="44"/>
      <c r="O66" s="44"/>
      <c r="P66" s="44"/>
      <c r="Q66" s="44"/>
    </row>
    <row r="67" spans="1:17" s="88" customFormat="1" ht="42" customHeight="1">
      <c r="A67" s="13">
        <v>2</v>
      </c>
      <c r="B67" s="239" t="s">
        <v>196</v>
      </c>
      <c r="C67" s="381" t="s">
        <v>186</v>
      </c>
      <c r="D67" s="381"/>
      <c r="E67" s="381"/>
      <c r="F67" s="381"/>
      <c r="G67" s="44"/>
      <c r="H67" s="44"/>
      <c r="I67" s="44"/>
      <c r="J67" s="44"/>
      <c r="K67" s="16"/>
      <c r="L67" s="16"/>
      <c r="M67" s="44"/>
      <c r="N67" s="44"/>
      <c r="O67" s="44"/>
      <c r="P67" s="44"/>
      <c r="Q67" s="44"/>
    </row>
    <row r="68" spans="1:17" s="12" customFormat="1" ht="28" hidden="1">
      <c r="A68" s="88"/>
      <c r="B68" s="383" t="s">
        <v>49</v>
      </c>
      <c r="C68" s="384"/>
      <c r="D68" s="384"/>
      <c r="E68" s="384"/>
      <c r="F68" s="384"/>
      <c r="G68" s="384"/>
      <c r="H68" s="384"/>
      <c r="I68" s="387"/>
      <c r="J68" s="44"/>
      <c r="K68" s="16"/>
      <c r="L68" s="16"/>
      <c r="M68" s="44"/>
      <c r="N68" s="44"/>
      <c r="O68" s="44"/>
      <c r="P68" s="44"/>
      <c r="Q68" s="44"/>
    </row>
    <row r="69" spans="1:17" s="12" customFormat="1" ht="63" hidden="1" customHeight="1">
      <c r="A69" s="88"/>
      <c r="B69" s="389" t="s">
        <v>42</v>
      </c>
      <c r="C69" s="390"/>
      <c r="D69" s="391" t="s">
        <v>69</v>
      </c>
      <c r="E69" s="392"/>
      <c r="F69" s="392"/>
      <c r="G69" s="392"/>
      <c r="H69" s="392"/>
      <c r="I69" s="393"/>
      <c r="J69" s="44"/>
      <c r="K69" s="44"/>
      <c r="L69" s="44"/>
      <c r="M69" s="44"/>
      <c r="N69" s="44"/>
      <c r="O69" s="44"/>
      <c r="P69" s="44"/>
      <c r="Q69" s="44"/>
    </row>
    <row r="70" spans="1:17" s="12" customFormat="1" ht="72" hidden="1" customHeight="1">
      <c r="A70" s="88"/>
      <c r="B70" s="388" t="str">
        <f>$D$20</f>
        <v>BLACK OYSTER</v>
      </c>
      <c r="C70" s="388" t="e">
        <f>#REF!</f>
        <v>#REF!</v>
      </c>
      <c r="D70" s="394" t="s">
        <v>178</v>
      </c>
      <c r="E70" s="395"/>
      <c r="F70" s="395"/>
      <c r="G70" s="395"/>
      <c r="H70" s="395"/>
      <c r="I70" s="396"/>
      <c r="J70" s="44"/>
      <c r="K70" s="44"/>
      <c r="L70" s="44"/>
      <c r="M70" s="44"/>
      <c r="N70" s="44"/>
      <c r="O70" s="44"/>
    </row>
    <row r="71" spans="1:17" s="12" customFormat="1" ht="29.15" hidden="1" customHeight="1">
      <c r="A71" s="88"/>
      <c r="B71" s="213"/>
      <c r="C71" s="214"/>
      <c r="D71" s="215"/>
      <c r="E71" s="202"/>
      <c r="F71" s="202"/>
      <c r="G71" s="202"/>
      <c r="H71" s="202"/>
      <c r="I71" s="203"/>
      <c r="J71" s="44"/>
      <c r="K71" s="44"/>
      <c r="L71" s="44"/>
      <c r="M71" s="44"/>
      <c r="N71" s="44"/>
      <c r="O71" s="44"/>
    </row>
    <row r="72" spans="1:17" s="12" customFormat="1" ht="28" hidden="1">
      <c r="A72" s="88"/>
      <c r="B72" s="383" t="s">
        <v>70</v>
      </c>
      <c r="C72" s="384"/>
      <c r="D72" s="385"/>
      <c r="E72" s="385"/>
      <c r="F72" s="385"/>
      <c r="G72" s="385"/>
      <c r="H72" s="385"/>
      <c r="I72" s="386"/>
      <c r="J72" s="44"/>
      <c r="K72" s="44"/>
      <c r="L72" s="44"/>
    </row>
    <row r="73" spans="1:17" s="12" customFormat="1" ht="56.25" hidden="1" customHeight="1">
      <c r="A73" s="88"/>
      <c r="B73" s="324"/>
      <c r="C73" s="325"/>
      <c r="D73" s="243" t="s">
        <v>182</v>
      </c>
      <c r="E73" s="243" t="s">
        <v>60</v>
      </c>
      <c r="F73" s="243" t="s">
        <v>10</v>
      </c>
      <c r="G73" s="243" t="s">
        <v>57</v>
      </c>
      <c r="H73" s="243" t="s">
        <v>58</v>
      </c>
      <c r="I73" s="243" t="s">
        <v>59</v>
      </c>
      <c r="J73" s="44"/>
    </row>
    <row r="74" spans="1:17" s="12" customFormat="1" ht="67.5" hidden="1" customHeight="1">
      <c r="A74" s="88"/>
      <c r="B74" s="400" t="s">
        <v>183</v>
      </c>
      <c r="C74" s="400"/>
      <c r="D74" s="195"/>
      <c r="E74" s="196"/>
      <c r="F74" s="196"/>
      <c r="G74" s="196"/>
      <c r="H74" s="196"/>
      <c r="I74" s="196"/>
      <c r="J74" s="44"/>
    </row>
    <row r="75" spans="1:17" s="12" customFormat="1" ht="27.5" hidden="1">
      <c r="A75" s="88"/>
      <c r="B75" s="88"/>
      <c r="C75" s="88"/>
      <c r="D75" s="88"/>
      <c r="E75" s="88"/>
      <c r="F75" s="88"/>
      <c r="G75" s="88"/>
      <c r="H75" s="88"/>
      <c r="I75" s="88"/>
      <c r="J75" s="44"/>
      <c r="K75" s="44"/>
      <c r="L75" s="44"/>
      <c r="M75" s="44"/>
      <c r="N75" s="44"/>
      <c r="O75" s="44"/>
      <c r="P75" s="44"/>
      <c r="Q75" s="44"/>
    </row>
    <row r="76" spans="1:17" s="88" customFormat="1" ht="48.65" customHeight="1">
      <c r="A76" s="13">
        <v>3</v>
      </c>
      <c r="B76" s="239" t="s">
        <v>197</v>
      </c>
      <c r="C76" s="99" t="s">
        <v>269</v>
      </c>
      <c r="D76" s="15"/>
      <c r="E76" s="15"/>
      <c r="F76" s="15"/>
      <c r="G76" s="44"/>
      <c r="H76" s="44"/>
      <c r="I76" s="44"/>
      <c r="J76" s="44"/>
      <c r="K76" s="16"/>
      <c r="L76" s="16"/>
      <c r="M76" s="44"/>
      <c r="N76" s="44"/>
      <c r="O76" s="44"/>
      <c r="P76" s="44"/>
      <c r="Q76" s="44"/>
    </row>
    <row r="77" spans="1:17" s="12" customFormat="1" ht="50.5" hidden="1" customHeight="1">
      <c r="A77" s="88"/>
      <c r="B77" s="334" t="s">
        <v>42</v>
      </c>
      <c r="C77" s="335"/>
      <c r="D77" s="336" t="s">
        <v>191</v>
      </c>
      <c r="E77" s="337"/>
      <c r="F77" s="337"/>
      <c r="G77" s="337"/>
      <c r="H77" s="337"/>
      <c r="I77" s="338"/>
      <c r="J77" s="44"/>
      <c r="K77" s="44"/>
      <c r="L77" s="44"/>
      <c r="M77" s="44"/>
      <c r="N77" s="44"/>
      <c r="O77" s="44"/>
      <c r="P77" s="44"/>
      <c r="Q77" s="44"/>
    </row>
    <row r="78" spans="1:17" s="12" customFormat="1" ht="108" hidden="1" customHeight="1">
      <c r="A78" s="88"/>
      <c r="B78" s="327" t="str">
        <f>$D$20</f>
        <v>BLACK OYSTER</v>
      </c>
      <c r="C78" s="327" t="e">
        <f>#REF!</f>
        <v>#REF!</v>
      </c>
      <c r="D78" s="397" t="s">
        <v>232</v>
      </c>
      <c r="E78" s="398"/>
      <c r="F78" s="398"/>
      <c r="G78" s="398"/>
      <c r="H78" s="398"/>
      <c r="I78" s="399"/>
      <c r="J78" s="44"/>
    </row>
    <row r="79" spans="1:17" s="12" customFormat="1" ht="108" hidden="1" customHeight="1">
      <c r="A79" s="88"/>
      <c r="B79" s="327" t="s">
        <v>230</v>
      </c>
      <c r="C79" s="327" t="e">
        <f>#REF!</f>
        <v>#REF!</v>
      </c>
      <c r="D79" s="397" t="s">
        <v>233</v>
      </c>
      <c r="E79" s="398"/>
      <c r="F79" s="398"/>
      <c r="G79" s="398"/>
      <c r="H79" s="398"/>
      <c r="I79" s="399"/>
      <c r="J79" s="44"/>
    </row>
    <row r="80" spans="1:17" s="12" customFormat="1" ht="108" hidden="1" customHeight="1">
      <c r="A80" s="88"/>
      <c r="B80" s="327" t="s">
        <v>231</v>
      </c>
      <c r="C80" s="327" t="e">
        <f>#REF!</f>
        <v>#REF!</v>
      </c>
      <c r="D80" s="397" t="s">
        <v>234</v>
      </c>
      <c r="E80" s="398"/>
      <c r="F80" s="398"/>
      <c r="G80" s="398"/>
      <c r="H80" s="398"/>
      <c r="I80" s="399"/>
      <c r="J80" s="44"/>
    </row>
    <row r="81" spans="1:17" s="12" customFormat="1" ht="15" hidden="1" customHeight="1">
      <c r="A81" s="88"/>
      <c r="B81" s="88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</row>
    <row r="82" spans="1:17" s="12" customFormat="1" ht="29.25" customHeight="1">
      <c r="B82" s="382" t="s">
        <v>78</v>
      </c>
      <c r="C82" s="382"/>
      <c r="D82" s="382"/>
      <c r="E82" s="382"/>
      <c r="G82" s="44"/>
      <c r="M82"/>
      <c r="N82" s="43"/>
      <c r="O82" s="42"/>
      <c r="P82" s="42"/>
      <c r="Q82" s="43"/>
    </row>
    <row r="83" spans="1:17" s="12" customFormat="1" ht="35.25" customHeight="1">
      <c r="A83" s="88">
        <v>1</v>
      </c>
      <c r="B83" s="94" t="s">
        <v>188</v>
      </c>
      <c r="C83" s="88"/>
      <c r="D83" s="88"/>
      <c r="G83" s="44"/>
      <c r="N83" s="43"/>
      <c r="O83" s="42"/>
      <c r="P83" s="42"/>
      <c r="Q83" s="43"/>
    </row>
    <row r="84" spans="1:17" s="12" customFormat="1" ht="35.25" customHeight="1">
      <c r="A84" s="88">
        <v>2</v>
      </c>
      <c r="B84" s="94" t="s">
        <v>189</v>
      </c>
      <c r="C84" s="88"/>
      <c r="D84" s="88"/>
      <c r="G84" s="44"/>
      <c r="N84" s="43"/>
      <c r="O84" s="42"/>
      <c r="P84" s="42"/>
      <c r="Q84" s="43"/>
    </row>
    <row r="85" spans="1:17" s="12" customFormat="1" ht="35.25" customHeight="1">
      <c r="A85" s="88">
        <v>3</v>
      </c>
      <c r="B85" s="94" t="s">
        <v>190</v>
      </c>
      <c r="C85" s="88"/>
      <c r="D85" s="88"/>
      <c r="G85" s="44"/>
      <c r="N85" s="43"/>
      <c r="O85" s="42"/>
      <c r="P85" s="42"/>
      <c r="Q85" s="43"/>
    </row>
    <row r="86" spans="1:17" s="15" customFormat="1" ht="52.5" customHeight="1">
      <c r="A86" s="13"/>
      <c r="B86" s="244" t="s">
        <v>61</v>
      </c>
      <c r="C86" s="245" t="s">
        <v>182</v>
      </c>
      <c r="D86" s="245" t="s">
        <v>60</v>
      </c>
      <c r="E86" s="245" t="s">
        <v>10</v>
      </c>
      <c r="F86" s="245" t="s">
        <v>57</v>
      </c>
      <c r="G86" s="245" t="s">
        <v>58</v>
      </c>
      <c r="H86" s="245" t="s">
        <v>59</v>
      </c>
      <c r="I86" s="245" t="s">
        <v>11</v>
      </c>
      <c r="M86" s="47"/>
      <c r="N86"/>
      <c r="O86" s="48"/>
      <c r="P86" s="47"/>
    </row>
    <row r="87" spans="1:17" s="15" customFormat="1" ht="52.5" customHeight="1">
      <c r="A87" s="13"/>
      <c r="B87" s="244" t="s">
        <v>62</v>
      </c>
      <c r="C87" s="207">
        <f>F26</f>
        <v>0</v>
      </c>
      <c r="D87" s="207">
        <f t="shared" ref="D87:H87" si="32">G26</f>
        <v>0</v>
      </c>
      <c r="E87" s="207">
        <f t="shared" si="32"/>
        <v>30</v>
      </c>
      <c r="F87" s="207">
        <f t="shared" si="32"/>
        <v>2</v>
      </c>
      <c r="G87" s="207">
        <f t="shared" si="32"/>
        <v>0</v>
      </c>
      <c r="H87" s="207">
        <f t="shared" si="32"/>
        <v>0</v>
      </c>
      <c r="I87" s="207">
        <f>SUM(C87:H87)</f>
        <v>32</v>
      </c>
      <c r="M87" s="47"/>
      <c r="N87" s="48"/>
      <c r="O87" s="48"/>
      <c r="P87" s="47"/>
    </row>
    <row r="88" spans="1:17" s="95" customFormat="1" ht="208" customHeight="1">
      <c r="A88" s="380" t="s">
        <v>207</v>
      </c>
      <c r="B88" s="380"/>
      <c r="C88" s="380"/>
      <c r="D88" s="380"/>
      <c r="E88" s="380"/>
      <c r="F88" s="380"/>
      <c r="G88" s="380"/>
      <c r="H88" s="380"/>
      <c r="I88" s="380"/>
      <c r="J88" s="380"/>
      <c r="K88" s="380"/>
      <c r="L88" s="380"/>
      <c r="M88" s="380"/>
      <c r="N88" s="380"/>
      <c r="O88" s="380"/>
      <c r="P88" s="380"/>
      <c r="Q88" s="380"/>
    </row>
    <row r="89" spans="1:17" s="95" customFormat="1" ht="133" customHeight="1">
      <c r="G89" s="96"/>
    </row>
    <row r="90" spans="1:17" s="95" customFormat="1" ht="27.5">
      <c r="G90" s="96"/>
    </row>
    <row r="91" spans="1:17" s="95" customFormat="1" ht="27.5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  <row r="105" spans="7:7" s="95" customFormat="1" ht="27.5">
      <c r="G105" s="96"/>
    </row>
    <row r="106" spans="7:7" s="95" customFormat="1" ht="27.5">
      <c r="G106" s="96"/>
    </row>
    <row r="107" spans="7:7" s="95" customFormat="1" ht="27.5">
      <c r="G107" s="96"/>
    </row>
    <row r="108" spans="7:7" s="95" customFormat="1" ht="27.5">
      <c r="G108" s="96"/>
    </row>
    <row r="109" spans="7:7" s="95" customFormat="1" ht="27.5">
      <c r="G109" s="96"/>
    </row>
    <row r="110" spans="7:7" s="95" customFormat="1" ht="27.5">
      <c r="G110" s="96"/>
    </row>
  </sheetData>
  <autoFilter ref="A37:R57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02">
    <mergeCell ref="B65:C65"/>
    <mergeCell ref="D65:I65"/>
    <mergeCell ref="B80:C80"/>
    <mergeCell ref="A88:Q88"/>
    <mergeCell ref="C67:F67"/>
    <mergeCell ref="B82:E82"/>
    <mergeCell ref="B72:I72"/>
    <mergeCell ref="B68:I68"/>
    <mergeCell ref="B70:C70"/>
    <mergeCell ref="B69:C69"/>
    <mergeCell ref="D69:I69"/>
    <mergeCell ref="D70:I70"/>
    <mergeCell ref="B77:C77"/>
    <mergeCell ref="D77:I77"/>
    <mergeCell ref="B78:C78"/>
    <mergeCell ref="D78:I78"/>
    <mergeCell ref="B73:C73"/>
    <mergeCell ref="B74:C74"/>
    <mergeCell ref="D80:I80"/>
    <mergeCell ref="B79:C79"/>
    <mergeCell ref="D79:I79"/>
    <mergeCell ref="D27:Q28"/>
    <mergeCell ref="D11:F11"/>
    <mergeCell ref="B13:F13"/>
    <mergeCell ref="A33:Q33"/>
    <mergeCell ref="B34:C34"/>
    <mergeCell ref="N34:Q34"/>
    <mergeCell ref="B35:C35"/>
    <mergeCell ref="N35:Q35"/>
    <mergeCell ref="B64:C64"/>
    <mergeCell ref="D64:I64"/>
    <mergeCell ref="H40:I40"/>
    <mergeCell ref="P40:Q40"/>
    <mergeCell ref="A37:E37"/>
    <mergeCell ref="H37:I37"/>
    <mergeCell ref="P37:Q37"/>
    <mergeCell ref="B38:E38"/>
    <mergeCell ref="H38:I38"/>
    <mergeCell ref="N29:Q29"/>
    <mergeCell ref="A29:C29"/>
    <mergeCell ref="B44:E44"/>
    <mergeCell ref="H44:I44"/>
    <mergeCell ref="P44:Q44"/>
    <mergeCell ref="B45:E45"/>
    <mergeCell ref="H45:I45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D59:I59"/>
    <mergeCell ref="B49:E49"/>
    <mergeCell ref="A30:Q30"/>
    <mergeCell ref="B31:C31"/>
    <mergeCell ref="N31:Q31"/>
    <mergeCell ref="B32:C32"/>
    <mergeCell ref="N32:Q32"/>
    <mergeCell ref="P38:Q38"/>
    <mergeCell ref="B39:E39"/>
    <mergeCell ref="H39:I39"/>
    <mergeCell ref="P39:Q39"/>
    <mergeCell ref="B41:E41"/>
    <mergeCell ref="H41:I41"/>
    <mergeCell ref="P41:Q41"/>
    <mergeCell ref="B40:E40"/>
    <mergeCell ref="H43:I43"/>
    <mergeCell ref="H49:I49"/>
    <mergeCell ref="P49:Q49"/>
    <mergeCell ref="P45:Q45"/>
    <mergeCell ref="B47:E47"/>
    <mergeCell ref="H47:I47"/>
    <mergeCell ref="P47:Q47"/>
    <mergeCell ref="A43:E43"/>
    <mergeCell ref="P43:Q43"/>
    <mergeCell ref="B46:E46"/>
    <mergeCell ref="H46:I46"/>
    <mergeCell ref="B48:E48"/>
    <mergeCell ref="H48:I48"/>
    <mergeCell ref="P46:Q46"/>
    <mergeCell ref="P48:Q48"/>
    <mergeCell ref="B62:I62"/>
    <mergeCell ref="B63:C63"/>
    <mergeCell ref="J56:N56"/>
    <mergeCell ref="P52:Q52"/>
    <mergeCell ref="P50:Q50"/>
    <mergeCell ref="H52:I52"/>
    <mergeCell ref="H50:I50"/>
    <mergeCell ref="B50:E50"/>
    <mergeCell ref="H51:I51"/>
    <mergeCell ref="P51:Q51"/>
    <mergeCell ref="H54:I54"/>
    <mergeCell ref="P54:Q54"/>
    <mergeCell ref="H53:I53"/>
    <mergeCell ref="P53:Q53"/>
    <mergeCell ref="B60:C60"/>
    <mergeCell ref="D60:I60"/>
    <mergeCell ref="B58:I58"/>
    <mergeCell ref="B59:C59"/>
  </mergeCells>
  <printOptions horizontalCentered="1"/>
  <pageMargins left="0.25" right="0" top="0.61388888888888904" bottom="0.75" header="0" footer="0"/>
  <pageSetup paperSize="9" scale="30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41" max="16" man="1"/>
    <brk id="81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48" t="s">
        <v>73</v>
      </c>
      <c r="N1" s="348" t="s">
        <v>73</v>
      </c>
      <c r="O1" s="349" t="s">
        <v>74</v>
      </c>
      <c r="P1" s="349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48" t="s">
        <v>75</v>
      </c>
      <c r="N2" s="348" t="s">
        <v>75</v>
      </c>
      <c r="O2" s="350" t="s">
        <v>76</v>
      </c>
      <c r="P2" s="350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48" t="s">
        <v>77</v>
      </c>
      <c r="N3" s="348" t="s">
        <v>77</v>
      </c>
      <c r="O3" s="351" t="s">
        <v>79</v>
      </c>
      <c r="P3" s="349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01" t="s">
        <v>139</v>
      </c>
      <c r="H5" s="402"/>
      <c r="I5" s="402"/>
      <c r="J5" s="402"/>
      <c r="K5" s="402"/>
      <c r="L5" s="403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04"/>
      <c r="H6" s="405"/>
      <c r="I6" s="405"/>
      <c r="J6" s="405"/>
      <c r="K6" s="405"/>
      <c r="L6" s="406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04"/>
      <c r="H7" s="405"/>
      <c r="I7" s="405"/>
      <c r="J7" s="405"/>
      <c r="K7" s="405"/>
      <c r="L7" s="406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52" t="s">
        <v>142</v>
      </c>
      <c r="E8" s="352"/>
      <c r="F8" s="352"/>
      <c r="G8" s="407"/>
      <c r="H8" s="408"/>
      <c r="I8" s="408"/>
      <c r="J8" s="408"/>
      <c r="K8" s="408"/>
      <c r="L8" s="409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64">
        <v>44964</v>
      </c>
      <c r="E11" s="365"/>
      <c r="F11" s="365"/>
      <c r="G11" s="22"/>
      <c r="H11" s="23"/>
      <c r="I11" s="20"/>
      <c r="J11" s="20" t="s">
        <v>4</v>
      </c>
      <c r="K11" s="20"/>
      <c r="L11" s="410" t="s">
        <v>128</v>
      </c>
      <c r="M11" s="410"/>
      <c r="N11" s="410"/>
      <c r="O11" s="410"/>
      <c r="P11" s="410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66"/>
      <c r="C13" s="366"/>
      <c r="D13" s="366"/>
      <c r="E13" s="366"/>
      <c r="F13" s="366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19" t="s">
        <v>147</v>
      </c>
      <c r="E28" s="419"/>
      <c r="F28" s="419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19" t="str">
        <f>+D28</f>
        <v>WASHED BURGUNDY</v>
      </c>
      <c r="E29" s="419"/>
      <c r="F29" s="419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20" t="str">
        <f>+D29</f>
        <v>WASHED BURGUNDY</v>
      </c>
      <c r="E30" s="420"/>
      <c r="F30" s="420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63" t="s">
        <v>130</v>
      </c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</row>
    <row r="44" spans="1:16" s="1" customFormat="1" ht="59.15" customHeight="1" thickBot="1">
      <c r="B44" s="75" t="s">
        <v>14</v>
      </c>
      <c r="C44" s="32"/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421"/>
      <c r="O44" s="421"/>
      <c r="P44" s="421"/>
    </row>
    <row r="45" spans="1:16" s="33" customFormat="1" ht="100.5" thickBot="1">
      <c r="A45" s="422" t="s">
        <v>15</v>
      </c>
      <c r="B45" s="423"/>
      <c r="C45" s="423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24" t="s">
        <v>51</v>
      </c>
      <c r="N45" s="425"/>
      <c r="O45" s="425"/>
      <c r="P45" s="426"/>
    </row>
    <row r="46" spans="1:16" s="43" customFormat="1" ht="45.75" hidden="1" customHeight="1">
      <c r="A46" s="411" t="str">
        <f>D18</f>
        <v>BLACK</v>
      </c>
      <c r="B46" s="412"/>
      <c r="C46" s="412"/>
      <c r="D46" s="412"/>
      <c r="E46" s="412"/>
      <c r="F46" s="412"/>
      <c r="G46" s="412"/>
      <c r="H46" s="412"/>
      <c r="I46" s="412"/>
      <c r="J46" s="412"/>
      <c r="K46" s="412"/>
      <c r="L46" s="412"/>
      <c r="M46" s="412"/>
      <c r="N46" s="412"/>
      <c r="O46" s="412"/>
      <c r="P46" s="413"/>
    </row>
    <row r="47" spans="1:16" s="139" customFormat="1" ht="120" hidden="1" customHeight="1">
      <c r="A47" s="115">
        <v>1</v>
      </c>
      <c r="B47" s="414" t="str">
        <f>$L$11</f>
        <v>100% DRY COTTON FLEECE 410GSM</v>
      </c>
      <c r="C47" s="414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15"/>
      <c r="N47" s="416"/>
      <c r="O47" s="416"/>
      <c r="P47" s="417"/>
    </row>
    <row r="48" spans="1:16" s="139" customFormat="1" ht="89.25" hidden="1" customHeight="1">
      <c r="A48" s="144">
        <v>2</v>
      </c>
      <c r="B48" s="414" t="s">
        <v>149</v>
      </c>
      <c r="C48" s="414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15"/>
      <c r="N48" s="416"/>
      <c r="O48" s="416"/>
      <c r="P48" s="417"/>
    </row>
    <row r="49" spans="1:16" s="139" customFormat="1" ht="129" hidden="1" customHeight="1">
      <c r="A49" s="115">
        <v>3</v>
      </c>
      <c r="B49" s="418" t="s">
        <v>126</v>
      </c>
      <c r="C49" s="418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15"/>
      <c r="N49" s="416"/>
      <c r="O49" s="416"/>
      <c r="P49" s="417"/>
    </row>
    <row r="50" spans="1:16" s="43" customFormat="1" ht="51.75" customHeight="1">
      <c r="A50" s="427" t="str">
        <f>D23</f>
        <v>GREY HEATHER</v>
      </c>
      <c r="B50" s="428"/>
      <c r="C50" s="428"/>
      <c r="D50" s="428"/>
      <c r="E50" s="428"/>
      <c r="F50" s="428"/>
      <c r="G50" s="428"/>
      <c r="H50" s="428"/>
      <c r="I50" s="428"/>
      <c r="J50" s="428"/>
      <c r="K50" s="428"/>
      <c r="L50" s="428"/>
      <c r="M50" s="428"/>
      <c r="N50" s="428"/>
      <c r="O50" s="428"/>
      <c r="P50" s="429"/>
    </row>
    <row r="51" spans="1:16" s="139" customFormat="1" ht="186.75" customHeight="1">
      <c r="A51" s="115">
        <v>1</v>
      </c>
      <c r="B51" s="414" t="str">
        <f>$L$11</f>
        <v>100% DRY COTTON FLEECE 410GSM</v>
      </c>
      <c r="C51" s="414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15" t="s">
        <v>177</v>
      </c>
      <c r="N51" s="416"/>
      <c r="O51" s="416"/>
      <c r="P51" s="417"/>
    </row>
    <row r="52" spans="1:16" s="139" customFormat="1" ht="186.75" customHeight="1">
      <c r="A52" s="144">
        <v>2</v>
      </c>
      <c r="B52" s="414" t="s">
        <v>149</v>
      </c>
      <c r="C52" s="414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15" t="s">
        <v>168</v>
      </c>
      <c r="N52" s="416"/>
      <c r="O52" s="416"/>
      <c r="P52" s="417"/>
    </row>
    <row r="53" spans="1:16" s="139" customFormat="1" ht="186.75" customHeight="1">
      <c r="A53" s="115">
        <v>3</v>
      </c>
      <c r="B53" s="418" t="s">
        <v>126</v>
      </c>
      <c r="C53" s="418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15" t="s">
        <v>169</v>
      </c>
      <c r="N53" s="416"/>
      <c r="O53" s="416"/>
      <c r="P53" s="417"/>
    </row>
    <row r="54" spans="1:16" s="43" customFormat="1" ht="51.75" hidden="1" customHeight="1">
      <c r="A54" s="427" t="str">
        <f>D28</f>
        <v>WASHED BURGUNDY</v>
      </c>
      <c r="B54" s="428"/>
      <c r="C54" s="428"/>
      <c r="D54" s="428"/>
      <c r="E54" s="428"/>
      <c r="F54" s="428"/>
      <c r="G54" s="428"/>
      <c r="H54" s="428"/>
      <c r="I54" s="428"/>
      <c r="J54" s="428"/>
      <c r="K54" s="428"/>
      <c r="L54" s="428"/>
      <c r="M54" s="428"/>
      <c r="N54" s="428"/>
      <c r="O54" s="428"/>
      <c r="P54" s="429"/>
    </row>
    <row r="55" spans="1:16" s="139" customFormat="1" ht="96.75" hidden="1" customHeight="1">
      <c r="A55" s="115">
        <v>1</v>
      </c>
      <c r="B55" s="414" t="str">
        <f>$L$11</f>
        <v>100% DRY COTTON FLEECE 410GSM</v>
      </c>
      <c r="C55" s="414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15"/>
      <c r="N55" s="416"/>
      <c r="O55" s="416"/>
      <c r="P55" s="417"/>
    </row>
    <row r="56" spans="1:16" s="139" customFormat="1" ht="70.5" hidden="1" customHeight="1">
      <c r="A56" s="144">
        <v>2</v>
      </c>
      <c r="B56" s="414" t="s">
        <v>149</v>
      </c>
      <c r="C56" s="414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15"/>
      <c r="N56" s="416"/>
      <c r="O56" s="416"/>
      <c r="P56" s="417"/>
    </row>
    <row r="57" spans="1:16" s="139" customFormat="1" ht="125.25" hidden="1" customHeight="1">
      <c r="A57" s="115">
        <v>3</v>
      </c>
      <c r="B57" s="418" t="s">
        <v>126</v>
      </c>
      <c r="C57" s="418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15"/>
      <c r="N57" s="416"/>
      <c r="O57" s="416"/>
      <c r="P57" s="417"/>
    </row>
    <row r="58" spans="1:16" s="43" customFormat="1" ht="51.75" hidden="1" customHeight="1">
      <c r="A58" s="427" t="str">
        <f>D33</f>
        <v>LIME</v>
      </c>
      <c r="B58" s="428"/>
      <c r="C58" s="428"/>
      <c r="D58" s="428"/>
      <c r="E58" s="428"/>
      <c r="F58" s="428"/>
      <c r="G58" s="428"/>
      <c r="H58" s="428"/>
      <c r="I58" s="428"/>
      <c r="J58" s="428"/>
      <c r="K58" s="428"/>
      <c r="L58" s="428"/>
      <c r="M58" s="428"/>
      <c r="N58" s="428"/>
      <c r="O58" s="428"/>
      <c r="P58" s="429"/>
    </row>
    <row r="59" spans="1:16" s="139" customFormat="1" ht="96.75" hidden="1" customHeight="1">
      <c r="A59" s="115">
        <v>1</v>
      </c>
      <c r="B59" s="414" t="str">
        <f>$L$11</f>
        <v>100% DRY COTTON FLEECE 410GSM</v>
      </c>
      <c r="C59" s="414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15"/>
      <c r="N59" s="416"/>
      <c r="O59" s="416"/>
      <c r="P59" s="417"/>
    </row>
    <row r="60" spans="1:16" s="139" customFormat="1" ht="70.5" hidden="1" customHeight="1">
      <c r="A60" s="144">
        <v>2</v>
      </c>
      <c r="B60" s="414" t="s">
        <v>149</v>
      </c>
      <c r="C60" s="414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15"/>
      <c r="N60" s="416"/>
      <c r="O60" s="416"/>
      <c r="P60" s="417"/>
    </row>
    <row r="61" spans="1:16" s="139" customFormat="1" ht="125.25" hidden="1" customHeight="1">
      <c r="A61" s="115">
        <v>3</v>
      </c>
      <c r="B61" s="418" t="s">
        <v>126</v>
      </c>
      <c r="C61" s="418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15"/>
      <c r="N61" s="416"/>
      <c r="O61" s="416"/>
      <c r="P61" s="417"/>
    </row>
    <row r="62" spans="1:16" s="43" customFormat="1" ht="21.75" customHeight="1">
      <c r="A62" s="427"/>
      <c r="B62" s="428"/>
      <c r="C62" s="428"/>
      <c r="D62" s="428"/>
      <c r="E62" s="428"/>
      <c r="F62" s="428"/>
      <c r="G62" s="428"/>
      <c r="H62" s="428"/>
      <c r="I62" s="428"/>
      <c r="J62" s="428"/>
      <c r="K62" s="428"/>
      <c r="L62" s="428"/>
      <c r="M62" s="428"/>
      <c r="N62" s="428"/>
      <c r="O62" s="428"/>
      <c r="P62" s="429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71" t="s">
        <v>22</v>
      </c>
      <c r="B64" s="430"/>
      <c r="C64" s="430"/>
      <c r="D64" s="430"/>
      <c r="E64" s="431"/>
      <c r="F64" s="72" t="s">
        <v>47</v>
      </c>
      <c r="G64" s="72" t="s">
        <v>23</v>
      </c>
      <c r="H64" s="432" t="s">
        <v>42</v>
      </c>
      <c r="I64" s="433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34" t="s">
        <v>41</v>
      </c>
      <c r="C65" s="434"/>
      <c r="D65" s="434"/>
      <c r="E65" s="434"/>
      <c r="F65" s="82" t="str">
        <f>H65</f>
        <v>BLACK</v>
      </c>
      <c r="G65" s="112"/>
      <c r="H65" s="435" t="str">
        <f>$D$18</f>
        <v>BLACK</v>
      </c>
      <c r="I65" s="436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34" t="s">
        <v>41</v>
      </c>
      <c r="C66" s="434"/>
      <c r="D66" s="434"/>
      <c r="E66" s="434"/>
      <c r="F66" s="82" t="str">
        <f t="shared" ref="F66:F68" si="18">H66</f>
        <v>GREY HEATHER</v>
      </c>
      <c r="G66" s="112" t="s">
        <v>176</v>
      </c>
      <c r="H66" s="435" t="str">
        <f>$D$23</f>
        <v>GREY HEATHER</v>
      </c>
      <c r="I66" s="436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34" t="s">
        <v>41</v>
      </c>
      <c r="C67" s="434"/>
      <c r="D67" s="434"/>
      <c r="E67" s="434"/>
      <c r="F67" s="82" t="str">
        <f t="shared" si="18"/>
        <v>WASHED BURGUNDY</v>
      </c>
      <c r="G67" s="112"/>
      <c r="H67" s="435" t="str">
        <f>$D$28</f>
        <v>WASHED BURGUNDY</v>
      </c>
      <c r="I67" s="436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34" t="s">
        <v>41</v>
      </c>
      <c r="C68" s="434"/>
      <c r="D68" s="434"/>
      <c r="E68" s="434"/>
      <c r="F68" s="82" t="str">
        <f t="shared" si="18"/>
        <v>LIME</v>
      </c>
      <c r="G68" s="112"/>
      <c r="H68" s="435" t="str">
        <f>$D$33</f>
        <v>LIME</v>
      </c>
      <c r="I68" s="436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34" t="s">
        <v>123</v>
      </c>
      <c r="C69" s="434"/>
      <c r="D69" s="434"/>
      <c r="E69" s="434"/>
      <c r="F69" s="437" t="s">
        <v>39</v>
      </c>
      <c r="G69" s="441" t="s">
        <v>131</v>
      </c>
      <c r="H69" s="445" t="str">
        <f t="shared" ref="H69" si="19">$D$18</f>
        <v>BLACK</v>
      </c>
      <c r="I69" s="446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34" t="s">
        <v>123</v>
      </c>
      <c r="C70" s="434"/>
      <c r="D70" s="434"/>
      <c r="E70" s="434"/>
      <c r="F70" s="438" t="s">
        <v>39</v>
      </c>
      <c r="G70" s="442" t="s">
        <v>131</v>
      </c>
      <c r="H70" s="315" t="str">
        <f t="shared" ref="H70" si="21">$D$23</f>
        <v>GREY HEATHER</v>
      </c>
      <c r="I70" s="315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34" t="s">
        <v>123</v>
      </c>
      <c r="C71" s="434"/>
      <c r="D71" s="434"/>
      <c r="E71" s="434"/>
      <c r="F71" s="439" t="s">
        <v>39</v>
      </c>
      <c r="G71" s="443" t="s">
        <v>131</v>
      </c>
      <c r="H71" s="447" t="str">
        <f t="shared" ref="H71" si="23">$D$28</f>
        <v>WASHED BURGUNDY</v>
      </c>
      <c r="I71" s="448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34" t="s">
        <v>123</v>
      </c>
      <c r="C72" s="434"/>
      <c r="D72" s="434"/>
      <c r="E72" s="434"/>
      <c r="F72" s="440" t="s">
        <v>39</v>
      </c>
      <c r="G72" s="444" t="s">
        <v>131</v>
      </c>
      <c r="H72" s="435" t="str">
        <f t="shared" ref="H72" si="25">$D$33</f>
        <v>LIME</v>
      </c>
      <c r="I72" s="436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49" t="s">
        <v>151</v>
      </c>
      <c r="C73" s="434"/>
      <c r="D73" s="434"/>
      <c r="E73" s="434"/>
      <c r="F73" s="437" t="s">
        <v>107</v>
      </c>
      <c r="G73" s="441" t="s">
        <v>152</v>
      </c>
      <c r="H73" s="445" t="str">
        <f t="shared" ref="H73" si="27">$D$18</f>
        <v>BLACK</v>
      </c>
      <c r="I73" s="446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49" t="s">
        <v>151</v>
      </c>
      <c r="C74" s="434"/>
      <c r="D74" s="434"/>
      <c r="E74" s="434"/>
      <c r="F74" s="438"/>
      <c r="G74" s="442"/>
      <c r="H74" s="315" t="str">
        <f t="shared" ref="H74" si="30">$D$23</f>
        <v>GREY HEATHER</v>
      </c>
      <c r="I74" s="315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49" t="s">
        <v>151</v>
      </c>
      <c r="C75" s="434"/>
      <c r="D75" s="434"/>
      <c r="E75" s="434"/>
      <c r="F75" s="439"/>
      <c r="G75" s="443"/>
      <c r="H75" s="447" t="str">
        <f t="shared" ref="H75" si="32">$D$28</f>
        <v>WASHED BURGUNDY</v>
      </c>
      <c r="I75" s="448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49" t="s">
        <v>151</v>
      </c>
      <c r="C76" s="434"/>
      <c r="D76" s="434"/>
      <c r="E76" s="434"/>
      <c r="F76" s="440"/>
      <c r="G76" s="444"/>
      <c r="H76" s="435" t="str">
        <f t="shared" ref="H76" si="34">$D$33</f>
        <v>LIME</v>
      </c>
      <c r="I76" s="436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49" t="s">
        <v>85</v>
      </c>
      <c r="C77" s="434"/>
      <c r="D77" s="434"/>
      <c r="E77" s="434"/>
      <c r="F77" s="437" t="s">
        <v>107</v>
      </c>
      <c r="G77" s="441" t="s">
        <v>86</v>
      </c>
      <c r="H77" s="445" t="str">
        <f t="shared" ref="H77" si="36">$D$18</f>
        <v>BLACK</v>
      </c>
      <c r="I77" s="446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49" t="s">
        <v>85</v>
      </c>
      <c r="C78" s="434"/>
      <c r="D78" s="434"/>
      <c r="E78" s="434"/>
      <c r="F78" s="438"/>
      <c r="G78" s="442"/>
      <c r="H78" s="315" t="str">
        <f t="shared" ref="H78" si="38">$D$23</f>
        <v>GREY HEATHER</v>
      </c>
      <c r="I78" s="315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49" t="s">
        <v>85</v>
      </c>
      <c r="C79" s="434"/>
      <c r="D79" s="434"/>
      <c r="E79" s="434"/>
      <c r="F79" s="439"/>
      <c r="G79" s="443"/>
      <c r="H79" s="447" t="str">
        <f t="shared" ref="H79" si="40">$D$28</f>
        <v>WASHED BURGUNDY</v>
      </c>
      <c r="I79" s="448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49" t="s">
        <v>85</v>
      </c>
      <c r="C80" s="434"/>
      <c r="D80" s="434"/>
      <c r="E80" s="434"/>
      <c r="F80" s="440"/>
      <c r="G80" s="444"/>
      <c r="H80" s="435" t="str">
        <f t="shared" ref="H80" si="42">$D$33</f>
        <v>LIME</v>
      </c>
      <c r="I80" s="436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49" t="s">
        <v>114</v>
      </c>
      <c r="C81" s="434"/>
      <c r="D81" s="434"/>
      <c r="E81" s="434"/>
      <c r="F81" s="437" t="s">
        <v>89</v>
      </c>
      <c r="G81" s="441"/>
      <c r="H81" s="445" t="str">
        <f t="shared" ref="H81" si="44">$D$18</f>
        <v>BLACK</v>
      </c>
      <c r="I81" s="446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49" t="s">
        <v>114</v>
      </c>
      <c r="C82" s="434"/>
      <c r="D82" s="434"/>
      <c r="E82" s="434"/>
      <c r="F82" s="438"/>
      <c r="G82" s="442"/>
      <c r="H82" s="315" t="str">
        <f t="shared" ref="H82" si="46">$D$23</f>
        <v>GREY HEATHER</v>
      </c>
      <c r="I82" s="315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49" t="s">
        <v>114</v>
      </c>
      <c r="C83" s="434"/>
      <c r="D83" s="434"/>
      <c r="E83" s="434"/>
      <c r="F83" s="439"/>
      <c r="G83" s="443"/>
      <c r="H83" s="447" t="str">
        <f t="shared" ref="H83" si="48">$D$28</f>
        <v>WASHED BURGUNDY</v>
      </c>
      <c r="I83" s="448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49" t="s">
        <v>114</v>
      </c>
      <c r="C84" s="434"/>
      <c r="D84" s="434"/>
      <c r="E84" s="434"/>
      <c r="F84" s="440"/>
      <c r="G84" s="444"/>
      <c r="H84" s="435" t="str">
        <f t="shared" ref="H84" si="50">$D$33</f>
        <v>LIME</v>
      </c>
      <c r="I84" s="436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34" t="s">
        <v>87</v>
      </c>
      <c r="C85" s="434"/>
      <c r="D85" s="434"/>
      <c r="E85" s="434"/>
      <c r="F85" s="437" t="s">
        <v>108</v>
      </c>
      <c r="G85" s="441" t="s">
        <v>88</v>
      </c>
      <c r="H85" s="445" t="str">
        <f t="shared" ref="H85" si="52">$D$18</f>
        <v>BLACK</v>
      </c>
      <c r="I85" s="446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34" t="s">
        <v>87</v>
      </c>
      <c r="C86" s="434"/>
      <c r="D86" s="434"/>
      <c r="E86" s="434"/>
      <c r="F86" s="438"/>
      <c r="G86" s="442"/>
      <c r="H86" s="315" t="str">
        <f t="shared" ref="H86" si="55">$D$23</f>
        <v>GREY HEATHER</v>
      </c>
      <c r="I86" s="315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34" t="s">
        <v>87</v>
      </c>
      <c r="C87" s="434"/>
      <c r="D87" s="434"/>
      <c r="E87" s="434"/>
      <c r="F87" s="439"/>
      <c r="G87" s="443"/>
      <c r="H87" s="447" t="str">
        <f t="shared" ref="H87" si="57">$D$28</f>
        <v>WASHED BURGUNDY</v>
      </c>
      <c r="I87" s="448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34" t="s">
        <v>87</v>
      </c>
      <c r="C88" s="434"/>
      <c r="D88" s="434"/>
      <c r="E88" s="434"/>
      <c r="F88" s="440"/>
      <c r="G88" s="444"/>
      <c r="H88" s="435" t="str">
        <f t="shared" ref="H88" si="59">$D$33</f>
        <v>LIME</v>
      </c>
      <c r="I88" s="436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71" t="s">
        <v>22</v>
      </c>
      <c r="B90" s="430"/>
      <c r="C90" s="430"/>
      <c r="D90" s="430"/>
      <c r="E90" s="431"/>
      <c r="F90" s="72" t="s">
        <v>47</v>
      </c>
      <c r="G90" s="72" t="s">
        <v>23</v>
      </c>
      <c r="H90" s="432" t="s">
        <v>42</v>
      </c>
      <c r="I90" s="433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49" t="s">
        <v>132</v>
      </c>
      <c r="C91" s="434"/>
      <c r="D91" s="434"/>
      <c r="E91" s="434"/>
      <c r="F91" s="437" t="s">
        <v>89</v>
      </c>
      <c r="G91" s="441" t="s">
        <v>118</v>
      </c>
      <c r="H91" s="435" t="str">
        <f t="shared" ref="H91" si="61">$D$18</f>
        <v>BLACK</v>
      </c>
      <c r="I91" s="436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49" t="s">
        <v>132</v>
      </c>
      <c r="C92" s="434"/>
      <c r="D92" s="434"/>
      <c r="E92" s="434"/>
      <c r="F92" s="439"/>
      <c r="G92" s="443"/>
      <c r="H92" s="435" t="str">
        <f t="shared" ref="H92" si="66">$D$23</f>
        <v>GREY HEATHER</v>
      </c>
      <c r="I92" s="436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49" t="s">
        <v>132</v>
      </c>
      <c r="C93" s="434"/>
      <c r="D93" s="434"/>
      <c r="E93" s="434"/>
      <c r="F93" s="439"/>
      <c r="G93" s="443"/>
      <c r="H93" s="435" t="str">
        <f t="shared" ref="H93" si="68">$D$28</f>
        <v>WASHED BURGUNDY</v>
      </c>
      <c r="I93" s="436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49" t="s">
        <v>132</v>
      </c>
      <c r="C94" s="434"/>
      <c r="D94" s="434"/>
      <c r="E94" s="434"/>
      <c r="F94" s="440"/>
      <c r="G94" s="444"/>
      <c r="H94" s="435" t="str">
        <f t="shared" ref="H94" si="70">$D$33</f>
        <v>LIME</v>
      </c>
      <c r="I94" s="436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50" t="s">
        <v>133</v>
      </c>
      <c r="C95" s="451"/>
      <c r="D95" s="451"/>
      <c r="E95" s="452"/>
      <c r="F95" s="437" t="s">
        <v>89</v>
      </c>
      <c r="G95" s="441" t="s">
        <v>118</v>
      </c>
      <c r="H95" s="435" t="str">
        <f t="shared" ref="H95:H123" si="72">$D$18</f>
        <v>BLACK</v>
      </c>
      <c r="I95" s="436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50" t="s">
        <v>133</v>
      </c>
      <c r="C96" s="451"/>
      <c r="D96" s="451"/>
      <c r="E96" s="452"/>
      <c r="F96" s="439"/>
      <c r="G96" s="443"/>
      <c r="H96" s="435" t="str">
        <f t="shared" ref="H96:H124" si="73">$D$23</f>
        <v>GREY HEATHER</v>
      </c>
      <c r="I96" s="436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50" t="s">
        <v>133</v>
      </c>
      <c r="C97" s="451"/>
      <c r="D97" s="451"/>
      <c r="E97" s="452"/>
      <c r="F97" s="439"/>
      <c r="G97" s="443"/>
      <c r="H97" s="435" t="str">
        <f t="shared" ref="H97:H121" si="74">$D$28</f>
        <v>WASHED BURGUNDY</v>
      </c>
      <c r="I97" s="436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50" t="s">
        <v>133</v>
      </c>
      <c r="C98" s="451"/>
      <c r="D98" s="451"/>
      <c r="E98" s="452"/>
      <c r="F98" s="440"/>
      <c r="G98" s="444"/>
      <c r="H98" s="435" t="str">
        <f t="shared" ref="H98:H122" si="76">$D$33</f>
        <v>LIME</v>
      </c>
      <c r="I98" s="436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50" t="s">
        <v>153</v>
      </c>
      <c r="C99" s="451"/>
      <c r="D99" s="451"/>
      <c r="E99" s="452"/>
      <c r="F99" s="437" t="s">
        <v>91</v>
      </c>
      <c r="G99" s="441" t="s">
        <v>174</v>
      </c>
      <c r="H99" s="435" t="str">
        <f t="shared" si="72"/>
        <v>BLACK</v>
      </c>
      <c r="I99" s="436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50" t="s">
        <v>153</v>
      </c>
      <c r="C100" s="451"/>
      <c r="D100" s="451"/>
      <c r="E100" s="452"/>
      <c r="F100" s="439"/>
      <c r="G100" s="443"/>
      <c r="H100" s="435" t="str">
        <f t="shared" si="73"/>
        <v>GREY HEATHER</v>
      </c>
      <c r="I100" s="436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50" t="s">
        <v>153</v>
      </c>
      <c r="C101" s="451"/>
      <c r="D101" s="451"/>
      <c r="E101" s="452"/>
      <c r="F101" s="439"/>
      <c r="G101" s="443"/>
      <c r="H101" s="435" t="str">
        <f t="shared" si="74"/>
        <v>WASHED BURGUNDY</v>
      </c>
      <c r="I101" s="436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50" t="s">
        <v>153</v>
      </c>
      <c r="C102" s="451"/>
      <c r="D102" s="451"/>
      <c r="E102" s="452"/>
      <c r="F102" s="440"/>
      <c r="G102" s="444"/>
      <c r="H102" s="435" t="str">
        <f t="shared" si="76"/>
        <v>LIME</v>
      </c>
      <c r="I102" s="436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50" t="s">
        <v>116</v>
      </c>
      <c r="C103" s="451"/>
      <c r="D103" s="451"/>
      <c r="E103" s="452"/>
      <c r="F103" s="82" t="s">
        <v>92</v>
      </c>
      <c r="G103" s="82"/>
      <c r="H103" s="435" t="str">
        <f t="shared" si="72"/>
        <v>BLACK</v>
      </c>
      <c r="I103" s="436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50" t="s">
        <v>116</v>
      </c>
      <c r="C104" s="451"/>
      <c r="D104" s="451"/>
      <c r="E104" s="452"/>
      <c r="F104" s="82" t="s">
        <v>92</v>
      </c>
      <c r="G104" s="82"/>
      <c r="H104" s="435" t="str">
        <f t="shared" si="73"/>
        <v>GREY HEATHER</v>
      </c>
      <c r="I104" s="436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50" t="s">
        <v>116</v>
      </c>
      <c r="C105" s="451"/>
      <c r="D105" s="451"/>
      <c r="E105" s="452"/>
      <c r="F105" s="82" t="s">
        <v>92</v>
      </c>
      <c r="G105" s="82"/>
      <c r="H105" s="435" t="str">
        <f t="shared" si="74"/>
        <v>WASHED BURGUNDY</v>
      </c>
      <c r="I105" s="436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50" t="s">
        <v>116</v>
      </c>
      <c r="C106" s="451"/>
      <c r="D106" s="451"/>
      <c r="E106" s="452"/>
      <c r="F106" s="82" t="s">
        <v>92</v>
      </c>
      <c r="G106" s="82"/>
      <c r="H106" s="435" t="str">
        <f t="shared" si="76"/>
        <v>LIME</v>
      </c>
      <c r="I106" s="436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49" t="s">
        <v>93</v>
      </c>
      <c r="C107" s="434"/>
      <c r="D107" s="434"/>
      <c r="E107" s="434"/>
      <c r="F107" s="82" t="s">
        <v>55</v>
      </c>
      <c r="G107" s="82"/>
      <c r="H107" s="435" t="str">
        <f t="shared" si="72"/>
        <v>BLACK</v>
      </c>
      <c r="I107" s="436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49" t="s">
        <v>93</v>
      </c>
      <c r="C108" s="434"/>
      <c r="D108" s="434"/>
      <c r="E108" s="434"/>
      <c r="F108" s="82" t="s">
        <v>55</v>
      </c>
      <c r="G108" s="82"/>
      <c r="H108" s="435" t="str">
        <f t="shared" si="73"/>
        <v>GREY HEATHER</v>
      </c>
      <c r="I108" s="436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49" t="s">
        <v>93</v>
      </c>
      <c r="C109" s="434"/>
      <c r="D109" s="434"/>
      <c r="E109" s="434"/>
      <c r="F109" s="82" t="s">
        <v>55</v>
      </c>
      <c r="G109" s="82"/>
      <c r="H109" s="435" t="str">
        <f t="shared" si="74"/>
        <v>WASHED BURGUNDY</v>
      </c>
      <c r="I109" s="436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49" t="s">
        <v>93</v>
      </c>
      <c r="C110" s="434"/>
      <c r="D110" s="434"/>
      <c r="E110" s="434"/>
      <c r="F110" s="82" t="s">
        <v>55</v>
      </c>
      <c r="G110" s="82"/>
      <c r="H110" s="435" t="str">
        <f t="shared" si="76"/>
        <v>LIME</v>
      </c>
      <c r="I110" s="436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49" t="s">
        <v>94</v>
      </c>
      <c r="C111" s="434"/>
      <c r="D111" s="434"/>
      <c r="E111" s="434"/>
      <c r="F111" s="82" t="s">
        <v>55</v>
      </c>
      <c r="G111" s="82"/>
      <c r="H111" s="435" t="str">
        <f t="shared" si="72"/>
        <v>BLACK</v>
      </c>
      <c r="I111" s="436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49" t="s">
        <v>94</v>
      </c>
      <c r="C112" s="434"/>
      <c r="D112" s="434"/>
      <c r="E112" s="434"/>
      <c r="F112" s="82" t="s">
        <v>55</v>
      </c>
      <c r="G112" s="82"/>
      <c r="H112" s="435" t="str">
        <f t="shared" si="73"/>
        <v>GREY HEATHER</v>
      </c>
      <c r="I112" s="436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49" t="s">
        <v>94</v>
      </c>
      <c r="C113" s="434"/>
      <c r="D113" s="434"/>
      <c r="E113" s="434"/>
      <c r="F113" s="82" t="s">
        <v>55</v>
      </c>
      <c r="G113" s="82"/>
      <c r="H113" s="435" t="str">
        <f t="shared" si="74"/>
        <v>WASHED BURGUNDY</v>
      </c>
      <c r="I113" s="436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49" t="s">
        <v>94</v>
      </c>
      <c r="C114" s="434"/>
      <c r="D114" s="434"/>
      <c r="E114" s="434"/>
      <c r="F114" s="82" t="s">
        <v>55</v>
      </c>
      <c r="G114" s="82"/>
      <c r="H114" s="435" t="str">
        <f t="shared" si="76"/>
        <v>LIME</v>
      </c>
      <c r="I114" s="436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49" t="s">
        <v>95</v>
      </c>
      <c r="C115" s="434"/>
      <c r="D115" s="434"/>
      <c r="E115" s="434"/>
      <c r="F115" s="82" t="s">
        <v>92</v>
      </c>
      <c r="G115" s="82"/>
      <c r="H115" s="435" t="str">
        <f t="shared" si="72"/>
        <v>BLACK</v>
      </c>
      <c r="I115" s="436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49" t="s">
        <v>95</v>
      </c>
      <c r="C116" s="434"/>
      <c r="D116" s="434"/>
      <c r="E116" s="434"/>
      <c r="F116" s="82" t="s">
        <v>92</v>
      </c>
      <c r="G116" s="82"/>
      <c r="H116" s="435" t="str">
        <f t="shared" si="73"/>
        <v>GREY HEATHER</v>
      </c>
      <c r="I116" s="436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49" t="s">
        <v>95</v>
      </c>
      <c r="C117" s="434"/>
      <c r="D117" s="434"/>
      <c r="E117" s="434"/>
      <c r="F117" s="82" t="s">
        <v>92</v>
      </c>
      <c r="G117" s="82"/>
      <c r="H117" s="435" t="str">
        <f t="shared" si="74"/>
        <v>WASHED BURGUNDY</v>
      </c>
      <c r="I117" s="436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49" t="s">
        <v>95</v>
      </c>
      <c r="C118" s="434"/>
      <c r="D118" s="434"/>
      <c r="E118" s="434"/>
      <c r="F118" s="82" t="s">
        <v>92</v>
      </c>
      <c r="G118" s="82"/>
      <c r="H118" s="435" t="str">
        <f t="shared" si="76"/>
        <v>LIME</v>
      </c>
      <c r="I118" s="436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50" t="s">
        <v>96</v>
      </c>
      <c r="C119" s="451"/>
      <c r="D119" s="451"/>
      <c r="E119" s="452"/>
      <c r="F119" s="82" t="s">
        <v>38</v>
      </c>
      <c r="G119" s="82"/>
      <c r="H119" s="435" t="str">
        <f t="shared" si="72"/>
        <v>BLACK</v>
      </c>
      <c r="I119" s="436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49" t="s">
        <v>96</v>
      </c>
      <c r="C120" s="434"/>
      <c r="D120" s="434"/>
      <c r="E120" s="434"/>
      <c r="F120" s="82" t="s">
        <v>38</v>
      </c>
      <c r="G120" s="82"/>
      <c r="H120" s="435" t="str">
        <f t="shared" si="73"/>
        <v>GREY HEATHER</v>
      </c>
      <c r="I120" s="436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49" t="s">
        <v>96</v>
      </c>
      <c r="C121" s="434"/>
      <c r="D121" s="434"/>
      <c r="E121" s="434"/>
      <c r="F121" s="82" t="s">
        <v>38</v>
      </c>
      <c r="G121" s="82"/>
      <c r="H121" s="435" t="str">
        <f t="shared" si="74"/>
        <v>WASHED BURGUNDY</v>
      </c>
      <c r="I121" s="436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49" t="s">
        <v>96</v>
      </c>
      <c r="C122" s="434"/>
      <c r="D122" s="434"/>
      <c r="E122" s="434"/>
      <c r="F122" s="82" t="s">
        <v>38</v>
      </c>
      <c r="G122" s="82"/>
      <c r="H122" s="435" t="str">
        <f t="shared" si="76"/>
        <v>LIME</v>
      </c>
      <c r="I122" s="436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49" t="s">
        <v>97</v>
      </c>
      <c r="C123" s="434"/>
      <c r="D123" s="434"/>
      <c r="E123" s="434"/>
      <c r="F123" s="82" t="s">
        <v>92</v>
      </c>
      <c r="G123" s="82"/>
      <c r="H123" s="435" t="str">
        <f t="shared" si="72"/>
        <v>BLACK</v>
      </c>
      <c r="I123" s="436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50" t="s">
        <v>97</v>
      </c>
      <c r="C124" s="451"/>
      <c r="D124" s="451"/>
      <c r="E124" s="452"/>
      <c r="F124" s="82" t="s">
        <v>92</v>
      </c>
      <c r="G124" s="82"/>
      <c r="H124" s="435" t="str">
        <f t="shared" si="73"/>
        <v>GREY HEATHER</v>
      </c>
      <c r="I124" s="436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50" t="s">
        <v>97</v>
      </c>
      <c r="C125" s="451"/>
      <c r="D125" s="451"/>
      <c r="E125" s="452"/>
      <c r="F125" s="82" t="s">
        <v>92</v>
      </c>
      <c r="G125" s="82"/>
      <c r="H125" s="435" t="str">
        <f>$D$28</f>
        <v>WASHED BURGUNDY</v>
      </c>
      <c r="I125" s="436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50" t="s">
        <v>97</v>
      </c>
      <c r="C126" s="451"/>
      <c r="D126" s="451"/>
      <c r="E126" s="452"/>
      <c r="F126" s="82" t="s">
        <v>92</v>
      </c>
      <c r="G126" s="82"/>
      <c r="H126" s="435" t="str">
        <f>$D$33</f>
        <v>LIME</v>
      </c>
      <c r="I126" s="436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49" t="s">
        <v>110</v>
      </c>
      <c r="C127" s="434"/>
      <c r="D127" s="434"/>
      <c r="E127" s="434"/>
      <c r="F127" s="453" t="s">
        <v>111</v>
      </c>
      <c r="G127" s="82"/>
      <c r="H127" s="454" t="s">
        <v>134</v>
      </c>
      <c r="I127" s="436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49" t="s">
        <v>110</v>
      </c>
      <c r="C128" s="434"/>
      <c r="D128" s="434"/>
      <c r="E128" s="434"/>
      <c r="F128" s="453"/>
      <c r="G128" s="82"/>
      <c r="H128" s="454" t="s">
        <v>135</v>
      </c>
      <c r="I128" s="436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49" t="s">
        <v>110</v>
      </c>
      <c r="C129" s="434"/>
      <c r="D129" s="434"/>
      <c r="E129" s="434"/>
      <c r="F129" s="453"/>
      <c r="G129" s="82"/>
      <c r="H129" s="454" t="s">
        <v>136</v>
      </c>
      <c r="I129" s="436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49" t="s">
        <v>110</v>
      </c>
      <c r="C130" s="434"/>
      <c r="D130" s="434"/>
      <c r="E130" s="434"/>
      <c r="F130" s="453"/>
      <c r="G130" s="82"/>
      <c r="H130" s="454">
        <v>41</v>
      </c>
      <c r="I130" s="436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49" t="s">
        <v>110</v>
      </c>
      <c r="C131" s="434"/>
      <c r="D131" s="434"/>
      <c r="E131" s="434"/>
      <c r="F131" s="453"/>
      <c r="G131" s="82"/>
      <c r="H131" s="435">
        <v>42</v>
      </c>
      <c r="I131" s="436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82" t="s">
        <v>31</v>
      </c>
      <c r="K133" s="382"/>
      <c r="L133" s="382"/>
      <c r="M133" s="382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55" t="s">
        <v>49</v>
      </c>
      <c r="C135" s="456"/>
      <c r="D135" s="456"/>
      <c r="E135" s="456"/>
      <c r="F135" s="456"/>
      <c r="G135" s="456"/>
      <c r="H135" s="456"/>
      <c r="I135" s="457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58" t="s">
        <v>99</v>
      </c>
      <c r="E136" s="458"/>
      <c r="F136" s="458" t="s">
        <v>54</v>
      </c>
      <c r="G136" s="458"/>
      <c r="H136" s="458"/>
      <c r="I136" s="458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59" t="s">
        <v>122</v>
      </c>
      <c r="D137" s="461" t="s">
        <v>124</v>
      </c>
      <c r="E137" s="462"/>
      <c r="F137" s="463" t="s">
        <v>137</v>
      </c>
      <c r="G137" s="463"/>
      <c r="H137" s="463"/>
      <c r="I137" s="463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60"/>
      <c r="D138" s="464" t="s">
        <v>125</v>
      </c>
      <c r="E138" s="465"/>
      <c r="F138" s="463" t="s">
        <v>138</v>
      </c>
      <c r="G138" s="463"/>
      <c r="H138" s="463"/>
      <c r="I138" s="463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55"/>
      <c r="C140" s="456"/>
      <c r="D140" s="385"/>
      <c r="E140" s="385"/>
      <c r="F140" s="385"/>
      <c r="G140" s="385"/>
      <c r="H140" s="385"/>
      <c r="I140" s="386"/>
      <c r="J140" s="44"/>
      <c r="K140" s="44"/>
    </row>
    <row r="141" spans="1:16" s="12" customFormat="1" ht="28" hidden="1">
      <c r="A141" s="88"/>
      <c r="B141" s="450"/>
      <c r="C141" s="452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66" t="s">
        <v>119</v>
      </c>
      <c r="C142" s="466"/>
      <c r="D142" s="100"/>
      <c r="E142" s="100">
        <v>2.2000000000000002</v>
      </c>
      <c r="F142" s="467">
        <v>3</v>
      </c>
      <c r="G142" s="468"/>
      <c r="H142" s="468"/>
      <c r="I142" s="469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70" t="s">
        <v>155</v>
      </c>
      <c r="D144" s="470"/>
      <c r="E144" s="470"/>
      <c r="F144" s="470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55" t="s">
        <v>49</v>
      </c>
      <c r="C145" s="456"/>
      <c r="D145" s="456"/>
      <c r="E145" s="456"/>
      <c r="F145" s="456"/>
      <c r="G145" s="456"/>
      <c r="H145" s="456"/>
      <c r="I145" s="457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91" t="s">
        <v>69</v>
      </c>
      <c r="F146" s="392"/>
      <c r="G146" s="392"/>
      <c r="H146" s="392"/>
      <c r="I146" s="393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94" t="s">
        <v>161</v>
      </c>
      <c r="F147" s="395"/>
      <c r="G147" s="395"/>
      <c r="H147" s="395"/>
      <c r="I147" s="396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94" t="s">
        <v>171</v>
      </c>
      <c r="F148" s="395"/>
      <c r="G148" s="395"/>
      <c r="H148" s="395"/>
      <c r="I148" s="396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94" t="s">
        <v>161</v>
      </c>
      <c r="F149" s="395"/>
      <c r="G149" s="395"/>
      <c r="H149" s="395"/>
      <c r="I149" s="396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94" t="s">
        <v>161</v>
      </c>
      <c r="F150" s="395"/>
      <c r="G150" s="395"/>
      <c r="H150" s="395"/>
      <c r="I150" s="396"/>
      <c r="J150" s="44"/>
      <c r="K150" s="44"/>
      <c r="L150" s="44"/>
      <c r="M150" s="44"/>
      <c r="N150" s="44"/>
    </row>
    <row r="151" spans="1:16" s="12" customFormat="1" ht="28">
      <c r="A151" s="88"/>
      <c r="B151" s="455" t="s">
        <v>70</v>
      </c>
      <c r="C151" s="456"/>
      <c r="D151" s="385"/>
      <c r="E151" s="385"/>
      <c r="F151" s="385"/>
      <c r="G151" s="385"/>
      <c r="H151" s="385"/>
      <c r="I151" s="386"/>
      <c r="J151" s="44"/>
      <c r="K151" s="44"/>
    </row>
    <row r="152" spans="1:16" s="12" customFormat="1" ht="56.25" customHeight="1">
      <c r="A152" s="88"/>
      <c r="B152" s="450"/>
      <c r="C152" s="452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83" t="s">
        <v>162</v>
      </c>
      <c r="C153" s="484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85" t="s">
        <v>163</v>
      </c>
      <c r="C154" s="486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87" t="s">
        <v>71</v>
      </c>
      <c r="D157" s="488"/>
      <c r="E157" s="488"/>
      <c r="F157" s="488"/>
      <c r="G157" s="488"/>
      <c r="H157" s="488"/>
      <c r="I157" s="489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64" t="s">
        <v>164</v>
      </c>
      <c r="D158" s="471"/>
      <c r="E158" s="471"/>
      <c r="F158" s="471"/>
      <c r="G158" s="471"/>
      <c r="H158" s="471"/>
      <c r="I158" s="465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64" t="s">
        <v>165</v>
      </c>
      <c r="D159" s="471"/>
      <c r="E159" s="471"/>
      <c r="F159" s="471"/>
      <c r="G159" s="471"/>
      <c r="H159" s="471"/>
      <c r="I159" s="465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72" t="s">
        <v>164</v>
      </c>
      <c r="D160" s="473"/>
      <c r="E160" s="473"/>
      <c r="F160" s="473"/>
      <c r="G160" s="473"/>
      <c r="H160" s="473"/>
      <c r="I160" s="474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75"/>
      <c r="D161" s="476"/>
      <c r="E161" s="476"/>
      <c r="F161" s="476"/>
      <c r="G161" s="476"/>
      <c r="H161" s="476"/>
      <c r="I161" s="477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78"/>
      <c r="D162" s="479"/>
      <c r="E162" s="479"/>
      <c r="F162" s="479"/>
      <c r="G162" s="479"/>
      <c r="H162" s="479"/>
      <c r="I162" s="480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82" t="s">
        <v>78</v>
      </c>
      <c r="C164" s="382"/>
      <c r="D164" s="382"/>
      <c r="E164" s="382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81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H06-ST95M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FACULTY 2-TONE TEE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BLACK OYSTER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493" t="str">
        <f>'1. CUTTING DOCKET'!M11</f>
        <v>SINGLE JERSEY 20'S 100% COTTON 190GSM- SOFT HAND FEEL</v>
      </c>
      <c r="C7" s="494"/>
      <c r="D7" s="494"/>
      <c r="E7" s="495"/>
    </row>
    <row r="8" spans="1:12" s="62" customFormat="1" ht="409.6" customHeight="1">
      <c r="A8" s="64" t="e">
        <f>'1. CUTTING DOCKET'!#REF!</f>
        <v>#REF!</v>
      </c>
      <c r="B8" s="496"/>
      <c r="C8" s="497"/>
      <c r="D8" s="498"/>
      <c r="E8" s="499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00" t="e">
        <f>'1. CUTTING DOCKET'!#REF!</f>
        <v>#REF!</v>
      </c>
      <c r="C13" s="494"/>
      <c r="D13" s="501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496"/>
      <c r="C14" s="497"/>
      <c r="D14" s="498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02" t="e">
        <f>'1. CUTTING DOCKET'!#REF!</f>
        <v>#REF!</v>
      </c>
      <c r="C17" s="503"/>
      <c r="D17" s="504"/>
      <c r="E17" s="505"/>
    </row>
    <row r="18" spans="1:5" s="62" customFormat="1" ht="90" customHeight="1">
      <c r="A18" s="61" t="e">
        <f>'1. CUTTING DOCKET'!#REF!</f>
        <v>#REF!</v>
      </c>
      <c r="B18" s="490" t="e">
        <f>'1. CUTTING DOCKET'!#REF!</f>
        <v>#REF!</v>
      </c>
      <c r="C18" s="491"/>
      <c r="D18" s="491"/>
      <c r="E18" s="492"/>
    </row>
    <row r="19" spans="1:5" s="62" customFormat="1" ht="409.6" customHeight="1">
      <c r="A19" s="166" t="s">
        <v>166</v>
      </c>
      <c r="B19" s="508"/>
      <c r="C19" s="509"/>
      <c r="D19" s="510"/>
      <c r="E19" s="510"/>
    </row>
    <row r="20" spans="1:5" s="62" customFormat="1" ht="79.5" customHeight="1">
      <c r="A20" s="61" t="e">
        <f>'1. CUTTING DOCKET'!#REF!</f>
        <v>#REF!</v>
      </c>
      <c r="B20" s="490" t="e">
        <f>'1. CUTTING DOCKET'!#REF!</f>
        <v>#REF!</v>
      </c>
      <c r="C20" s="491"/>
      <c r="D20" s="491"/>
      <c r="E20" s="492"/>
    </row>
    <row r="21" spans="1:5" s="62" customFormat="1" ht="346.5" customHeight="1">
      <c r="A21" s="64" t="s">
        <v>117</v>
      </c>
      <c r="B21" s="511"/>
      <c r="C21" s="512"/>
      <c r="D21" s="513"/>
      <c r="E21" s="514"/>
    </row>
    <row r="22" spans="1:5" s="62" customFormat="1" ht="35">
      <c r="A22" s="61">
        <f>'1. CUTTING DOCKET'!B43</f>
        <v>0</v>
      </c>
      <c r="B22" s="506" t="str">
        <f>'1. CUTTING DOCKET'!F43</f>
        <v>MÀU PHỤ LIỆU</v>
      </c>
      <c r="C22" s="491"/>
      <c r="D22" s="507"/>
      <c r="E22" s="101"/>
    </row>
    <row r="23" spans="1:5" s="62" customFormat="1" ht="299.25" customHeight="1">
      <c r="A23" s="66" t="s">
        <v>100</v>
      </c>
      <c r="B23" s="515"/>
      <c r="C23" s="516"/>
      <c r="D23" s="517"/>
      <c r="E23" s="517"/>
    </row>
    <row r="24" spans="1:5" s="62" customFormat="1" ht="101.5" customHeight="1">
      <c r="A24" s="61" t="str">
        <f>'1. CUTTING DOCKET'!B42</f>
        <v>PHẦN C : PHỤ LIỆU ĐÓNG GÓI</v>
      </c>
      <c r="B24" s="506">
        <f>'1. CUTTING DOCKET'!F42</f>
        <v>0</v>
      </c>
      <c r="C24" s="491"/>
      <c r="D24" s="507"/>
      <c r="E24" s="101"/>
    </row>
    <row r="25" spans="1:5" s="62" customFormat="1" ht="362.25" customHeight="1">
      <c r="A25" s="66" t="s">
        <v>172</v>
      </c>
      <c r="B25" s="518" t="s">
        <v>173</v>
      </c>
      <c r="C25" s="519"/>
      <c r="D25" s="520"/>
      <c r="E25" s="113"/>
    </row>
    <row r="26" spans="1:5" s="62" customFormat="1" ht="109.5" customHeight="1">
      <c r="A26" s="61" t="s">
        <v>101</v>
      </c>
      <c r="B26" s="506" t="e">
        <f>'1. CUTTING DOCKET'!#REF!</f>
        <v>#REF!</v>
      </c>
      <c r="C26" s="491"/>
      <c r="D26" s="507"/>
      <c r="E26" s="102"/>
    </row>
    <row r="27" spans="1:5" s="62" customFormat="1" ht="282" customHeight="1">
      <c r="A27" s="66" t="s">
        <v>102</v>
      </c>
      <c r="B27" s="521" t="s">
        <v>167</v>
      </c>
      <c r="C27" s="522"/>
      <c r="D27" s="523"/>
      <c r="E27" s="523"/>
    </row>
    <row r="28" spans="1:5" s="62" customFormat="1" ht="93.65" customHeight="1">
      <c r="A28" s="61" t="e">
        <f>'1. CUTTING DOCKET'!#REF!</f>
        <v>#REF!</v>
      </c>
      <c r="B28" s="506" t="e">
        <f>'1. CUTTING DOCKET'!#REF!</f>
        <v>#REF!</v>
      </c>
      <c r="C28" s="491"/>
      <c r="D28" s="507"/>
      <c r="E28" s="102"/>
    </row>
    <row r="29" spans="1:5" s="62" customFormat="1" ht="273" customHeight="1">
      <c r="A29" s="64" t="s">
        <v>103</v>
      </c>
      <c r="B29" s="524"/>
      <c r="C29" s="525"/>
      <c r="D29" s="526"/>
      <c r="E29" s="526"/>
    </row>
    <row r="30" spans="1:5" s="62" customFormat="1" ht="95.25" customHeight="1">
      <c r="A30" s="61" t="str">
        <f>'1. CUTTING DOCKET'!B50</f>
        <v>POLY BAG THÙNG</v>
      </c>
      <c r="B30" s="506" t="str">
        <f>'1. CUTTING DOCKET'!F50</f>
        <v>CLEAR</v>
      </c>
      <c r="C30" s="491"/>
      <c r="D30" s="507"/>
      <c r="E30" s="102"/>
    </row>
    <row r="31" spans="1:5" s="62" customFormat="1" ht="324.75" customHeight="1">
      <c r="A31" s="64"/>
      <c r="B31" s="524"/>
      <c r="C31" s="525"/>
      <c r="D31" s="526"/>
      <c r="E31" s="526"/>
    </row>
    <row r="32" spans="1:5" s="62" customFormat="1" ht="119.5" customHeight="1">
      <c r="A32" s="61" t="s">
        <v>105</v>
      </c>
      <c r="B32" s="506" t="e">
        <f>'1. CUTTING DOCKET'!#REF!</f>
        <v>#REF!</v>
      </c>
      <c r="C32" s="491"/>
      <c r="D32" s="507"/>
      <c r="E32" s="102"/>
    </row>
    <row r="33" spans="1:9" s="62" customFormat="1" ht="287.25" customHeight="1">
      <c r="A33" s="64" t="s">
        <v>106</v>
      </c>
      <c r="B33" s="524"/>
      <c r="C33" s="525"/>
      <c r="D33" s="526"/>
      <c r="E33" s="526"/>
    </row>
    <row r="34" spans="1:9" s="62" customFormat="1" ht="71.5" customHeight="1">
      <c r="A34" s="61" t="s">
        <v>96</v>
      </c>
      <c r="B34" s="506" t="s">
        <v>38</v>
      </c>
      <c r="C34" s="491"/>
      <c r="D34" s="507"/>
      <c r="E34" s="102"/>
    </row>
    <row r="35" spans="1:9" s="62" customFormat="1" ht="87" customHeight="1">
      <c r="A35" s="64" t="s">
        <v>104</v>
      </c>
      <c r="B35" s="524"/>
      <c r="C35" s="525"/>
      <c r="D35" s="526"/>
      <c r="E35" s="526"/>
    </row>
    <row r="36" spans="1:9" s="62" customFormat="1" ht="63.65" customHeight="1">
      <c r="A36" s="61" t="s">
        <v>97</v>
      </c>
      <c r="B36" s="506" t="s">
        <v>92</v>
      </c>
      <c r="C36" s="491"/>
      <c r="D36" s="507"/>
      <c r="E36" s="102"/>
    </row>
    <row r="37" spans="1:9" s="62" customFormat="1" ht="97.5" customHeight="1">
      <c r="A37" s="64" t="s">
        <v>104</v>
      </c>
      <c r="B37" s="524"/>
      <c r="C37" s="525"/>
      <c r="D37" s="526"/>
      <c r="E37" s="526"/>
    </row>
    <row r="38" spans="1:9" s="62" customFormat="1" ht="97.5" customHeight="1">
      <c r="A38" s="98" t="e">
        <f>'1. CUTTING DOCKET'!#REF!</f>
        <v>#REF!</v>
      </c>
      <c r="B38" s="527" t="e">
        <f>'1. CUTTING DOCKET'!#REF!</f>
        <v>#REF!</v>
      </c>
      <c r="C38" s="528"/>
      <c r="D38" s="529"/>
      <c r="E38" s="103"/>
    </row>
    <row r="39" spans="1:9" s="62" customFormat="1" ht="221.5" customHeight="1">
      <c r="A39" s="64"/>
      <c r="B39" s="530"/>
      <c r="C39" s="531"/>
      <c r="D39" s="530"/>
      <c r="E39" s="530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B46"/>
  <sheetViews>
    <sheetView tabSelected="1" view="pageBreakPreview" topLeftCell="A26" zoomScale="40" zoomScaleNormal="40" zoomScaleSheetLayoutView="40" zoomScalePageLayoutView="25" workbookViewId="0">
      <selection activeCell="E28" sqref="E28"/>
    </sheetView>
  </sheetViews>
  <sheetFormatPr defaultColWidth="9.1796875" defaultRowHeight="20"/>
  <cols>
    <col min="1" max="1" width="103.1796875" style="67" customWidth="1"/>
    <col min="2" max="2" width="147.08984375" style="67" customWidth="1"/>
    <col min="3" max="16384" width="9.1796875" style="68"/>
  </cols>
  <sheetData>
    <row r="1" spans="1:2" s="58" customFormat="1" ht="67.5" customHeight="1">
      <c r="A1" s="56"/>
      <c r="B1" s="56"/>
    </row>
    <row r="2" spans="1:2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</row>
    <row r="3" spans="1:2" s="58" customFormat="1" ht="37.5" customHeight="1">
      <c r="A3" s="59" t="str">
        <f>'[11]1. CUTTING DOCKET'!B7</f>
        <v xml:space="preserve">STYLE NUMBER: </v>
      </c>
      <c r="B3" s="59" t="str">
        <f>'1. CUTTING DOCKET'!$D$7</f>
        <v>H06-ST95M</v>
      </c>
    </row>
    <row r="4" spans="1:2" s="58" customFormat="1" ht="37.5" customHeight="1">
      <c r="A4" s="59" t="str">
        <f>'[11]1. CUTTING DOCKET'!B8</f>
        <v xml:space="preserve">STYLE NAME : </v>
      </c>
      <c r="B4" s="59" t="str">
        <f>'1. CUTTING DOCKET'!$D$8</f>
        <v>FACULTY 2-TONE TEE MEN'S</v>
      </c>
    </row>
    <row r="5" spans="1:2" s="58" customFormat="1" ht="76" customHeight="1">
      <c r="A5" s="199"/>
      <c r="B5" s="159" t="str">
        <f>'1. CUTTING DOCKET'!$D$18</f>
        <v>BLACK OYSTER</v>
      </c>
    </row>
    <row r="6" spans="1:2" s="62" customFormat="1" ht="69.75" customHeight="1">
      <c r="A6" s="161" t="s">
        <v>32</v>
      </c>
      <c r="B6" s="161" t="str">
        <f>B5</f>
        <v>BLACK OYSTER</v>
      </c>
    </row>
    <row r="7" spans="1:2" s="62" customFormat="1" ht="93" customHeight="1">
      <c r="A7" s="200" t="s">
        <v>33</v>
      </c>
      <c r="B7" s="277" t="str">
        <f>'1. CUTTING DOCKET'!$M$11</f>
        <v>SINGLE JERSEY 20'S 100% COTTON 190GSM- SOFT HAND FEEL</v>
      </c>
    </row>
    <row r="8" spans="1:2" s="62" customFormat="1" ht="159.5" customHeight="1">
      <c r="A8" s="162" t="s">
        <v>32</v>
      </c>
      <c r="B8" s="162" t="s">
        <v>340</v>
      </c>
    </row>
    <row r="9" spans="1:2" s="62" customFormat="1" ht="79.5" customHeight="1">
      <c r="A9" s="161" t="str">
        <f>'1. CUTTING DOCKET'!$B$32</f>
        <v>100% COTTON 1x1RIB_ 260GSM</v>
      </c>
      <c r="B9" s="161" t="str">
        <f>B6</f>
        <v>BLACK OYSTER</v>
      </c>
    </row>
    <row r="10" spans="1:2" s="62" customFormat="1" ht="159.5" customHeight="1">
      <c r="A10" s="162" t="s">
        <v>195</v>
      </c>
      <c r="B10" s="162" t="s">
        <v>340</v>
      </c>
    </row>
    <row r="11" spans="1:2" s="62" customFormat="1" ht="132" hidden="1" customHeight="1">
      <c r="A11" s="161" t="e">
        <f>'[11]1. CUTTING DOCKET'!#REF!</f>
        <v>#REF!</v>
      </c>
      <c r="B11" s="161"/>
    </row>
    <row r="12" spans="1:2" s="62" customFormat="1" ht="409.6" hidden="1" customHeight="1">
      <c r="A12" s="162" t="e">
        <f>'[11]1. CUTTING DOCKET'!#REF!</f>
        <v>#REF!</v>
      </c>
      <c r="B12" s="162"/>
    </row>
    <row r="13" spans="1:2" s="62" customFormat="1" ht="135" hidden="1" customHeight="1">
      <c r="A13" s="161" t="e">
        <f>'[11]1. CUTTING DOCKET'!#REF!</f>
        <v>#REF!</v>
      </c>
      <c r="B13" s="161"/>
    </row>
    <row r="14" spans="1:2" s="62" customFormat="1" ht="66.5" hidden="1" customHeight="1">
      <c r="A14" s="162" t="e">
        <f>'[11]1. CUTTING DOCKET'!#REF!</f>
        <v>#REF!</v>
      </c>
      <c r="B14" s="162"/>
    </row>
    <row r="15" spans="1:2" s="62" customFormat="1" ht="74.25" customHeight="1">
      <c r="A15" s="161" t="str">
        <f>'[11]1. CUTTING DOCKET'!B31</f>
        <v>CHỈ 40/2 MAY CHÍNH</v>
      </c>
      <c r="B15" s="165" t="str">
        <f>B5</f>
        <v>BLACK OYSTER</v>
      </c>
    </row>
    <row r="16" spans="1:2" s="62" customFormat="1" ht="63" customHeight="1">
      <c r="A16" s="263"/>
      <c r="B16" s="160" t="s">
        <v>341</v>
      </c>
    </row>
    <row r="17" spans="1:2" s="62" customFormat="1" ht="143" customHeight="1">
      <c r="A17" s="274" t="str">
        <f>'[11]1. CUTTING DOCKET'!$B$32</f>
        <v>NHÃN DỆT BẰNG VẢI 38MM*71MM 
(NHÃN CHÍNH-PHÂN THEO TỪNG SIZE)
CODE: HSC-ML-0047(MENS)</v>
      </c>
      <c r="B17" s="276" t="s">
        <v>89</v>
      </c>
    </row>
    <row r="18" spans="1:2" s="62" customFormat="1" ht="352" customHeight="1">
      <c r="A18" s="275" t="s">
        <v>204</v>
      </c>
      <c r="B18" s="278"/>
    </row>
    <row r="19" spans="1:2" s="62" customFormat="1" ht="148.5" customHeight="1">
      <c r="A19" s="274" t="str">
        <f>'1. CUTTING DOCKET'!$B$40</f>
        <v>NHÃN THÀNH PHẦN 100% COTTON
KÍCH THƯỚC: 82.2 *20 MM
CODE: CC-041</v>
      </c>
      <c r="B19" s="276" t="s">
        <v>270</v>
      </c>
    </row>
    <row r="20" spans="1:2" s="62" customFormat="1" ht="409.5" customHeight="1">
      <c r="A20" s="534" t="s">
        <v>220</v>
      </c>
      <c r="B20" s="532"/>
    </row>
    <row r="21" spans="1:2" s="62" customFormat="1" ht="136.5" customHeight="1">
      <c r="A21" s="535"/>
      <c r="B21" s="533"/>
    </row>
    <row r="22" spans="1:2" s="62" customFormat="1" ht="102" customHeight="1">
      <c r="A22" s="274" t="str">
        <f>'[11]1. CUTTING DOCKET'!$B$34</f>
        <v>NHÃN HSCO SATIN
CODE: HSC-ML-0002</v>
      </c>
      <c r="B22" s="276" t="s">
        <v>270</v>
      </c>
    </row>
    <row r="23" spans="1:2" s="62" customFormat="1" ht="276" customHeight="1">
      <c r="A23" s="275" t="s">
        <v>205</v>
      </c>
      <c r="B23" s="278"/>
    </row>
    <row r="24" spans="1:2" s="62" customFormat="1" ht="53" customHeight="1">
      <c r="A24" s="536" t="str">
        <f>'[12]1. CUTTING DOCKET'!B38</f>
        <v>THẺ BÀI + SIZE STICKER</v>
      </c>
      <c r="B24" s="276" t="s">
        <v>89</v>
      </c>
    </row>
    <row r="25" spans="1:2" s="62" customFormat="1" ht="58" customHeight="1">
      <c r="A25" s="537"/>
      <c r="B25" s="161" t="s">
        <v>283</v>
      </c>
    </row>
    <row r="26" spans="1:2" s="62" customFormat="1" ht="332" customHeight="1">
      <c r="A26" s="279" t="s">
        <v>284</v>
      </c>
      <c r="B26" s="280"/>
    </row>
    <row r="27" spans="1:2" s="62" customFormat="1" ht="52" customHeight="1">
      <c r="A27" s="274" t="str">
        <f>'[12]1. CUTTING DOCKET'!B39</f>
        <v>ĐẠN BẮN TREO THẺ BÀI</v>
      </c>
      <c r="B27" s="276" t="s">
        <v>39</v>
      </c>
    </row>
    <row r="28" spans="1:2" s="62" customFormat="1" ht="202.5" customHeight="1">
      <c r="A28" s="279" t="s">
        <v>285</v>
      </c>
      <c r="B28" s="281"/>
    </row>
    <row r="29" spans="1:2" s="62" customFormat="1" ht="90" customHeight="1">
      <c r="A29" s="274" t="str">
        <f>'[12]1. CUTTING DOCKET'!B40</f>
        <v>STICKER BARCODE TẠI THẺ BÀI
KÍCH THƯỚC: 20CMX30CM</v>
      </c>
      <c r="B29" s="276" t="s">
        <v>89</v>
      </c>
    </row>
    <row r="30" spans="1:2" s="62" customFormat="1" ht="185.5" customHeight="1">
      <c r="A30" s="279" t="s">
        <v>286</v>
      </c>
      <c r="B30" s="281"/>
    </row>
    <row r="31" spans="1:2" s="62" customFormat="1" ht="88" customHeight="1">
      <c r="A31" s="274" t="str">
        <f>'[12]1. CUTTING DOCKET'!B41</f>
        <v>STICKER BARCODE TẠI POLY BAG
KÍCH THƯỚC: 35CMX55CM</v>
      </c>
      <c r="B31" s="276" t="str">
        <f>B29</f>
        <v>NỀN TRẮNG CHỮ ĐEN</v>
      </c>
    </row>
    <row r="32" spans="1:2" s="62" customFormat="1" ht="221.5" customHeight="1">
      <c r="A32" s="279" t="s">
        <v>287</v>
      </c>
      <c r="B32" s="281"/>
    </row>
    <row r="33" spans="1:2" s="62" customFormat="1" ht="80" customHeight="1">
      <c r="A33" s="274" t="str">
        <f>'[12]1. CUTTING DOCKET'!B42</f>
        <v>STICKER CARTON CHI TIẾT TỪNG CỬA HÀNG</v>
      </c>
      <c r="B33" s="276" t="str">
        <f>B31</f>
        <v>NỀN TRẮNG CHỮ ĐEN</v>
      </c>
    </row>
    <row r="34" spans="1:2" s="62" customFormat="1" ht="173.5" customHeight="1">
      <c r="A34" s="279" t="s">
        <v>288</v>
      </c>
      <c r="B34" s="281"/>
    </row>
    <row r="35" spans="1:2" s="62" customFormat="1" ht="51" customHeight="1">
      <c r="A35" s="274" t="str">
        <f>'[12]1. CUTTING DOCKET'!B43</f>
        <v>POLY BAG LỚN</v>
      </c>
      <c r="B35" s="276" t="s">
        <v>92</v>
      </c>
    </row>
    <row r="36" spans="1:2" s="62" customFormat="1" ht="96" customHeight="1">
      <c r="A36" s="279" t="s">
        <v>289</v>
      </c>
      <c r="B36" s="281"/>
    </row>
    <row r="37" spans="1:2" s="62" customFormat="1" ht="35">
      <c r="A37" s="274" t="str">
        <f>'[12]1. CUTTING DOCKET'!B44</f>
        <v>POLY BAG THÙNG</v>
      </c>
      <c r="B37" s="276" t="s">
        <v>92</v>
      </c>
    </row>
    <row r="38" spans="1:2" s="62" customFormat="1" ht="72.5" customHeight="1">
      <c r="A38" s="279" t="s">
        <v>290</v>
      </c>
      <c r="B38" s="281"/>
    </row>
    <row r="39" spans="1:2" s="62" customFormat="1" ht="54" customHeight="1">
      <c r="A39" s="274" t="s">
        <v>216</v>
      </c>
      <c r="B39" s="276" t="s">
        <v>92</v>
      </c>
    </row>
    <row r="40" spans="1:2" s="62" customFormat="1" ht="167.5" customHeight="1">
      <c r="A40" s="279" t="s">
        <v>291</v>
      </c>
      <c r="B40" s="280"/>
    </row>
    <row r="41" spans="1:2" s="62" customFormat="1" ht="55" customHeight="1">
      <c r="A41" s="274" t="s">
        <v>217</v>
      </c>
      <c r="B41" s="276" t="s">
        <v>92</v>
      </c>
    </row>
    <row r="42" spans="1:2" s="62" customFormat="1" ht="104.5" customHeight="1">
      <c r="A42" s="279" t="s">
        <v>291</v>
      </c>
      <c r="B42" s="280"/>
    </row>
    <row r="43" spans="1:2" s="62" customFormat="1" ht="51.5" customHeight="1">
      <c r="A43" s="274" t="s">
        <v>218</v>
      </c>
      <c r="B43" s="276" t="s">
        <v>55</v>
      </c>
    </row>
    <row r="44" spans="1:2" s="62" customFormat="1" ht="104.5" customHeight="1">
      <c r="A44" s="279" t="s">
        <v>292</v>
      </c>
      <c r="B44" s="280"/>
    </row>
    <row r="45" spans="1:2" s="62" customFormat="1" ht="46" customHeight="1">
      <c r="A45" s="274" t="s">
        <v>187</v>
      </c>
      <c r="B45" s="276" t="str">
        <f>B43</f>
        <v>NATURAL</v>
      </c>
    </row>
    <row r="46" spans="1:2" s="62" customFormat="1" ht="104.5" customHeight="1">
      <c r="A46" s="279" t="s">
        <v>290</v>
      </c>
      <c r="B46" s="281"/>
    </row>
  </sheetData>
  <mergeCells count="3">
    <mergeCell ref="B20:B21"/>
    <mergeCell ref="A20:A21"/>
    <mergeCell ref="A24:A25"/>
  </mergeCells>
  <printOptions horizontalCentered="1"/>
  <pageMargins left="0.25" right="0" top="0.60416666666666696" bottom="0.75" header="0" footer="0"/>
  <pageSetup paperSize="9" scale="39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8" max="1" man="1"/>
    <brk id="26" max="1" man="1"/>
    <brk id="40" max="1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C7744-3C6B-462D-A254-C5DA7C791B9F}">
  <dimension ref="A1:L41"/>
  <sheetViews>
    <sheetView view="pageBreakPreview" topLeftCell="A15" zoomScale="60" zoomScaleNormal="89" workbookViewId="0">
      <selection activeCell="P21" sqref="P21"/>
    </sheetView>
  </sheetViews>
  <sheetFormatPr defaultColWidth="8.7265625" defaultRowHeight="13"/>
  <cols>
    <col min="1" max="1" width="9.54296875" style="282" customWidth="1"/>
    <col min="2" max="2" width="64.1796875" style="282" customWidth="1"/>
    <col min="3" max="3" width="53.6328125" style="282" customWidth="1"/>
    <col min="4" max="4" width="11.54296875" style="282" customWidth="1"/>
    <col min="5" max="5" width="10.54296875" style="282" customWidth="1"/>
    <col min="6" max="6" width="10.54296875" style="282" hidden="1" customWidth="1"/>
    <col min="7" max="7" width="10.54296875" style="282" customWidth="1"/>
    <col min="8" max="8" width="10.54296875" style="282" hidden="1" customWidth="1"/>
    <col min="9" max="12" width="10.54296875" style="282" customWidth="1"/>
    <col min="13" max="16384" width="8.7265625" style="282"/>
  </cols>
  <sheetData>
    <row r="1" spans="1:12" ht="24.75" customHeight="1">
      <c r="A1" s="538" t="s">
        <v>293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40"/>
    </row>
    <row r="2" spans="1:12" ht="24.75" customHeight="1">
      <c r="A2" s="538" t="s">
        <v>294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40"/>
    </row>
    <row r="3" spans="1:12" ht="24.75" customHeight="1">
      <c r="A3" s="283" t="s">
        <v>295</v>
      </c>
      <c r="B3" s="284" t="s">
        <v>296</v>
      </c>
      <c r="C3" s="284"/>
      <c r="D3" s="284" t="s">
        <v>297</v>
      </c>
      <c r="E3" s="284"/>
      <c r="F3" s="284"/>
      <c r="G3" s="285"/>
      <c r="H3" s="285"/>
      <c r="I3" s="285"/>
      <c r="J3" s="284" t="s">
        <v>298</v>
      </c>
      <c r="K3" s="286"/>
      <c r="L3" s="287"/>
    </row>
    <row r="4" spans="1:12" ht="24.75" customHeight="1">
      <c r="A4" s="288" t="s">
        <v>299</v>
      </c>
      <c r="B4" s="289"/>
      <c r="C4" s="289"/>
      <c r="D4" s="289" t="s">
        <v>300</v>
      </c>
      <c r="E4" s="289"/>
      <c r="F4" s="289"/>
      <c r="G4" s="290"/>
      <c r="H4" s="290"/>
      <c r="I4" s="290"/>
      <c r="J4" s="289" t="s">
        <v>301</v>
      </c>
      <c r="K4" s="289" t="s">
        <v>302</v>
      </c>
      <c r="L4" s="291"/>
    </row>
    <row r="5" spans="1:12" ht="28.5" customHeight="1">
      <c r="A5" s="292" t="s">
        <v>303</v>
      </c>
      <c r="B5" s="293" t="s">
        <v>235</v>
      </c>
      <c r="C5" s="289"/>
      <c r="D5" s="289" t="s">
        <v>304</v>
      </c>
      <c r="E5" s="289"/>
      <c r="F5" s="289"/>
      <c r="G5" s="290"/>
      <c r="H5" s="290"/>
      <c r="I5" s="290"/>
      <c r="J5" s="290"/>
      <c r="K5" s="290"/>
      <c r="L5" s="291"/>
    </row>
    <row r="6" spans="1:12" ht="56.25" customHeight="1">
      <c r="A6" s="292"/>
      <c r="B6" s="293"/>
      <c r="C6" s="541" t="s">
        <v>305</v>
      </c>
      <c r="D6" s="541"/>
      <c r="E6" s="541"/>
      <c r="F6" s="541"/>
      <c r="G6" s="541"/>
      <c r="H6" s="541"/>
      <c r="I6" s="541"/>
      <c r="J6" s="541"/>
      <c r="K6" s="541"/>
      <c r="L6" s="541"/>
    </row>
    <row r="7" spans="1:12" ht="40.4" customHeight="1">
      <c r="A7" s="294" t="s">
        <v>306</v>
      </c>
      <c r="B7" s="295" t="s">
        <v>307</v>
      </c>
      <c r="C7" s="296"/>
      <c r="D7" s="297" t="s">
        <v>308</v>
      </c>
      <c r="E7" s="297" t="s">
        <v>236</v>
      </c>
      <c r="F7" s="298" t="s">
        <v>309</v>
      </c>
      <c r="G7" s="299" t="s">
        <v>60</v>
      </c>
      <c r="H7" s="299" t="s">
        <v>310</v>
      </c>
      <c r="I7" s="299" t="s">
        <v>311</v>
      </c>
      <c r="J7" s="299" t="s">
        <v>57</v>
      </c>
      <c r="K7" s="299" t="s">
        <v>58</v>
      </c>
      <c r="L7" s="299" t="s">
        <v>59</v>
      </c>
    </row>
    <row r="8" spans="1:12" ht="31.5" customHeight="1">
      <c r="A8" s="300" t="s">
        <v>312</v>
      </c>
      <c r="B8" s="301" t="s">
        <v>237</v>
      </c>
      <c r="C8" s="302" t="s">
        <v>238</v>
      </c>
      <c r="D8" s="303" t="s">
        <v>223</v>
      </c>
      <c r="E8" s="303">
        <v>0.25</v>
      </c>
      <c r="F8" s="304">
        <v>0.25</v>
      </c>
      <c r="G8" s="303">
        <f t="shared" ref="G8:G23" si="0">I8-G26</f>
        <v>7.75</v>
      </c>
      <c r="H8" s="305" t="s">
        <v>313</v>
      </c>
      <c r="I8" s="305">
        <v>8</v>
      </c>
      <c r="J8" s="306">
        <f t="shared" ref="J8:L23" si="1">I8+I26</f>
        <v>8.25</v>
      </c>
      <c r="K8" s="306">
        <f t="shared" si="1"/>
        <v>8.5</v>
      </c>
      <c r="L8" s="306">
        <f t="shared" si="1"/>
        <v>8.75</v>
      </c>
    </row>
    <row r="9" spans="1:12" ht="31.5" customHeight="1">
      <c r="A9" s="300" t="s">
        <v>314</v>
      </c>
      <c r="B9" s="301" t="s">
        <v>239</v>
      </c>
      <c r="C9" s="302" t="s">
        <v>240</v>
      </c>
      <c r="D9" s="303" t="s">
        <v>224</v>
      </c>
      <c r="E9" s="303">
        <v>0.125</v>
      </c>
      <c r="F9" s="307">
        <v>0.25</v>
      </c>
      <c r="G9" s="303">
        <f t="shared" si="0"/>
        <v>4</v>
      </c>
      <c r="H9" s="308">
        <v>4</v>
      </c>
      <c r="I9" s="308">
        <v>4.125</v>
      </c>
      <c r="J9" s="306">
        <f t="shared" si="1"/>
        <v>4.25</v>
      </c>
      <c r="K9" s="306">
        <f t="shared" si="1"/>
        <v>4.375</v>
      </c>
      <c r="L9" s="306">
        <f t="shared" si="1"/>
        <v>4.5</v>
      </c>
    </row>
    <row r="10" spans="1:12" ht="31.5" customHeight="1">
      <c r="A10" s="300" t="s">
        <v>315</v>
      </c>
      <c r="B10" s="301" t="s">
        <v>241</v>
      </c>
      <c r="C10" s="302" t="s">
        <v>242</v>
      </c>
      <c r="D10" s="306">
        <v>0</v>
      </c>
      <c r="E10" s="306">
        <v>0.125</v>
      </c>
      <c r="F10" s="309">
        <v>0.125</v>
      </c>
      <c r="G10" s="303">
        <f t="shared" si="0"/>
        <v>0.875</v>
      </c>
      <c r="H10" s="305">
        <v>0.875</v>
      </c>
      <c r="I10" s="305">
        <v>0.875</v>
      </c>
      <c r="J10" s="306">
        <f t="shared" si="1"/>
        <v>0.875</v>
      </c>
      <c r="K10" s="306">
        <f t="shared" si="1"/>
        <v>0.875</v>
      </c>
      <c r="L10" s="306">
        <f t="shared" si="1"/>
        <v>0.875</v>
      </c>
    </row>
    <row r="11" spans="1:12" ht="31.5" customHeight="1">
      <c r="A11" s="300" t="s">
        <v>316</v>
      </c>
      <c r="B11" s="301" t="s">
        <v>243</v>
      </c>
      <c r="C11" s="302" t="s">
        <v>244</v>
      </c>
      <c r="D11" s="306">
        <v>0</v>
      </c>
      <c r="E11" s="306">
        <v>0.125</v>
      </c>
      <c r="F11" s="309">
        <v>0.125</v>
      </c>
      <c r="G11" s="303">
        <f t="shared" si="0"/>
        <v>0.875</v>
      </c>
      <c r="H11" s="305">
        <v>0.875</v>
      </c>
      <c r="I11" s="305">
        <v>0.875</v>
      </c>
      <c r="J11" s="306">
        <f t="shared" si="1"/>
        <v>0.875</v>
      </c>
      <c r="K11" s="306">
        <f t="shared" si="1"/>
        <v>0.875</v>
      </c>
      <c r="L11" s="306">
        <f t="shared" si="1"/>
        <v>0.875</v>
      </c>
    </row>
    <row r="12" spans="1:12" ht="31.5" customHeight="1">
      <c r="A12" s="300" t="s">
        <v>317</v>
      </c>
      <c r="B12" s="301" t="s">
        <v>245</v>
      </c>
      <c r="C12" s="301" t="s">
        <v>246</v>
      </c>
      <c r="D12" s="303" t="s">
        <v>226</v>
      </c>
      <c r="E12" s="303">
        <v>0.375</v>
      </c>
      <c r="F12" s="304">
        <v>0.375</v>
      </c>
      <c r="G12" s="303">
        <f t="shared" si="0"/>
        <v>18.875</v>
      </c>
      <c r="H12" s="308">
        <v>19</v>
      </c>
      <c r="I12" s="308">
        <v>19.5</v>
      </c>
      <c r="J12" s="306">
        <f t="shared" si="1"/>
        <v>20.125</v>
      </c>
      <c r="K12" s="306">
        <f t="shared" si="1"/>
        <v>20.75</v>
      </c>
      <c r="L12" s="306">
        <f t="shared" si="1"/>
        <v>21.375</v>
      </c>
    </row>
    <row r="13" spans="1:12" ht="31.5" customHeight="1">
      <c r="A13" s="300" t="s">
        <v>318</v>
      </c>
      <c r="B13" s="301" t="s">
        <v>247</v>
      </c>
      <c r="C13" s="301" t="s">
        <v>248</v>
      </c>
      <c r="D13" s="303" t="s">
        <v>226</v>
      </c>
      <c r="E13" s="303">
        <v>0.375</v>
      </c>
      <c r="F13" s="304">
        <v>0.375</v>
      </c>
      <c r="G13" s="303">
        <f t="shared" si="0"/>
        <v>17.375</v>
      </c>
      <c r="H13" s="305" t="s">
        <v>319</v>
      </c>
      <c r="I13" s="305">
        <v>18</v>
      </c>
      <c r="J13" s="306">
        <f t="shared" si="1"/>
        <v>18.625</v>
      </c>
      <c r="K13" s="306">
        <f t="shared" si="1"/>
        <v>19.25</v>
      </c>
      <c r="L13" s="306">
        <f t="shared" si="1"/>
        <v>19.875</v>
      </c>
    </row>
    <row r="14" spans="1:12" ht="31.5" customHeight="1">
      <c r="A14" s="300" t="s">
        <v>320</v>
      </c>
      <c r="B14" s="301" t="s">
        <v>249</v>
      </c>
      <c r="C14" s="301" t="s">
        <v>250</v>
      </c>
      <c r="D14" s="303" t="s">
        <v>226</v>
      </c>
      <c r="E14" s="303">
        <v>0.375</v>
      </c>
      <c r="F14" s="304">
        <v>0.375</v>
      </c>
      <c r="G14" s="303">
        <f t="shared" si="0"/>
        <v>18.375</v>
      </c>
      <c r="H14" s="305" t="s">
        <v>321</v>
      </c>
      <c r="I14" s="305">
        <v>19</v>
      </c>
      <c r="J14" s="306">
        <f t="shared" si="1"/>
        <v>19.625</v>
      </c>
      <c r="K14" s="306">
        <f t="shared" si="1"/>
        <v>20.25</v>
      </c>
      <c r="L14" s="306">
        <f t="shared" si="1"/>
        <v>20.875</v>
      </c>
    </row>
    <row r="15" spans="1:12" ht="31.5" customHeight="1">
      <c r="A15" s="300" t="s">
        <v>322</v>
      </c>
      <c r="B15" s="301" t="s">
        <v>251</v>
      </c>
      <c r="C15" s="301" t="s">
        <v>252</v>
      </c>
      <c r="D15" s="303" t="s">
        <v>223</v>
      </c>
      <c r="E15" s="303">
        <v>0.25</v>
      </c>
      <c r="F15" s="307">
        <v>0.375</v>
      </c>
      <c r="G15" s="303">
        <f t="shared" si="0"/>
        <v>11.75</v>
      </c>
      <c r="H15" s="305" t="s">
        <v>323</v>
      </c>
      <c r="I15" s="305">
        <v>12</v>
      </c>
      <c r="J15" s="306">
        <f t="shared" si="1"/>
        <v>12.25</v>
      </c>
      <c r="K15" s="306">
        <f t="shared" si="1"/>
        <v>12.5</v>
      </c>
      <c r="L15" s="306">
        <f t="shared" si="1"/>
        <v>12.75</v>
      </c>
    </row>
    <row r="16" spans="1:12" ht="31.5" customHeight="1">
      <c r="A16" s="300" t="s">
        <v>324</v>
      </c>
      <c r="B16" s="301" t="s">
        <v>253</v>
      </c>
      <c r="C16" s="301" t="s">
        <v>254</v>
      </c>
      <c r="D16" s="306">
        <v>0</v>
      </c>
      <c r="E16" s="306">
        <v>0.125</v>
      </c>
      <c r="F16" s="309">
        <v>0.125</v>
      </c>
      <c r="G16" s="303">
        <f t="shared" si="0"/>
        <v>1.75</v>
      </c>
      <c r="H16" s="305" t="s">
        <v>227</v>
      </c>
      <c r="I16" s="305" t="s">
        <v>227</v>
      </c>
      <c r="J16" s="306">
        <f t="shared" si="1"/>
        <v>1.75</v>
      </c>
      <c r="K16" s="306">
        <f t="shared" si="1"/>
        <v>1.75</v>
      </c>
      <c r="L16" s="306">
        <f t="shared" si="1"/>
        <v>1.75</v>
      </c>
    </row>
    <row r="17" spans="1:12" ht="31.5" customHeight="1">
      <c r="A17" s="300" t="s">
        <v>325</v>
      </c>
      <c r="B17" s="301" t="s">
        <v>255</v>
      </c>
      <c r="C17" s="301" t="s">
        <v>256</v>
      </c>
      <c r="D17" s="306">
        <v>0</v>
      </c>
      <c r="E17" s="306">
        <v>0.125</v>
      </c>
      <c r="F17" s="309">
        <v>0.125</v>
      </c>
      <c r="G17" s="303">
        <f t="shared" si="0"/>
        <v>0.5</v>
      </c>
      <c r="H17" s="305">
        <v>0.5</v>
      </c>
      <c r="I17" s="305">
        <v>0.5</v>
      </c>
      <c r="J17" s="306">
        <f t="shared" si="1"/>
        <v>0.5</v>
      </c>
      <c r="K17" s="306">
        <f t="shared" si="1"/>
        <v>0.5</v>
      </c>
      <c r="L17" s="306">
        <f t="shared" si="1"/>
        <v>0.5</v>
      </c>
    </row>
    <row r="18" spans="1:12" ht="31.5" customHeight="1">
      <c r="A18" s="300" t="s">
        <v>326</v>
      </c>
      <c r="B18" s="301" t="s">
        <v>257</v>
      </c>
      <c r="C18" s="301" t="s">
        <v>258</v>
      </c>
      <c r="D18" s="303" t="s">
        <v>228</v>
      </c>
      <c r="E18" s="303">
        <v>1</v>
      </c>
      <c r="F18" s="304">
        <v>1</v>
      </c>
      <c r="G18" s="303">
        <f t="shared" si="0"/>
        <v>41.75</v>
      </c>
      <c r="H18" s="308">
        <v>43</v>
      </c>
      <c r="I18" s="308">
        <v>44.25</v>
      </c>
      <c r="J18" s="306">
        <f>I18+I36</f>
        <v>46.75</v>
      </c>
      <c r="K18" s="306">
        <f>J18+J36</f>
        <v>49.25</v>
      </c>
      <c r="L18" s="306">
        <f>K18+K36</f>
        <v>51.75</v>
      </c>
    </row>
    <row r="19" spans="1:12" ht="31.5" customHeight="1">
      <c r="A19" s="300" t="s">
        <v>327</v>
      </c>
      <c r="B19" s="301" t="s">
        <v>259</v>
      </c>
      <c r="C19" s="301" t="s">
        <v>260</v>
      </c>
      <c r="D19" s="303" t="s">
        <v>228</v>
      </c>
      <c r="E19" s="303">
        <v>1</v>
      </c>
      <c r="F19" s="304">
        <v>1</v>
      </c>
      <c r="G19" s="303">
        <f t="shared" si="0"/>
        <v>40.75</v>
      </c>
      <c r="H19" s="308">
        <v>42</v>
      </c>
      <c r="I19" s="308">
        <v>43.25</v>
      </c>
      <c r="J19" s="306">
        <f t="shared" si="1"/>
        <v>45.75</v>
      </c>
      <c r="K19" s="306">
        <f t="shared" si="1"/>
        <v>48.25</v>
      </c>
      <c r="L19" s="306">
        <f t="shared" si="1"/>
        <v>50.75</v>
      </c>
    </row>
    <row r="20" spans="1:12" ht="31.5" customHeight="1">
      <c r="A20" s="300" t="s">
        <v>328</v>
      </c>
      <c r="B20" s="301" t="s">
        <v>261</v>
      </c>
      <c r="C20" s="301" t="s">
        <v>262</v>
      </c>
      <c r="D20" s="303" t="s">
        <v>225</v>
      </c>
      <c r="E20" s="303">
        <v>0.375</v>
      </c>
      <c r="F20" s="307">
        <v>0.5</v>
      </c>
      <c r="G20" s="303">
        <f t="shared" si="0"/>
        <v>29.125</v>
      </c>
      <c r="H20" s="305" t="s">
        <v>329</v>
      </c>
      <c r="I20" s="305">
        <v>29.625</v>
      </c>
      <c r="J20" s="306">
        <f t="shared" si="1"/>
        <v>30.125</v>
      </c>
      <c r="K20" s="306">
        <f t="shared" si="1"/>
        <v>30.625</v>
      </c>
      <c r="L20" s="306">
        <f t="shared" si="1"/>
        <v>31.125</v>
      </c>
    </row>
    <row r="21" spans="1:12" ht="31.5" customHeight="1">
      <c r="A21" s="300" t="s">
        <v>330</v>
      </c>
      <c r="B21" s="301" t="s">
        <v>263</v>
      </c>
      <c r="C21" s="302" t="s">
        <v>264</v>
      </c>
      <c r="D21" s="303" t="s">
        <v>331</v>
      </c>
      <c r="E21" s="303">
        <v>0.375</v>
      </c>
      <c r="F21" s="307">
        <v>0.5</v>
      </c>
      <c r="G21" s="303">
        <f t="shared" si="0"/>
        <v>18.625</v>
      </c>
      <c r="H21" s="305" t="s">
        <v>321</v>
      </c>
      <c r="I21" s="305">
        <v>19.25</v>
      </c>
      <c r="J21" s="306">
        <f t="shared" si="1"/>
        <v>19.875</v>
      </c>
      <c r="K21" s="306">
        <f t="shared" si="1"/>
        <v>20.5</v>
      </c>
      <c r="L21" s="306">
        <f t="shared" si="1"/>
        <v>21.125</v>
      </c>
    </row>
    <row r="22" spans="1:12" ht="31.5" customHeight="1">
      <c r="A22" s="300" t="s">
        <v>332</v>
      </c>
      <c r="B22" s="301" t="s">
        <v>265</v>
      </c>
      <c r="C22" s="302" t="s">
        <v>266</v>
      </c>
      <c r="D22" s="303" t="s">
        <v>226</v>
      </c>
      <c r="E22" s="303">
        <v>0.375</v>
      </c>
      <c r="F22" s="307">
        <v>0.5</v>
      </c>
      <c r="G22" s="303">
        <f t="shared" si="0"/>
        <v>17.875</v>
      </c>
      <c r="H22" s="308">
        <v>18</v>
      </c>
      <c r="I22" s="308">
        <v>18.5</v>
      </c>
      <c r="J22" s="306">
        <f t="shared" si="1"/>
        <v>19.125</v>
      </c>
      <c r="K22" s="306">
        <f t="shared" si="1"/>
        <v>19.75</v>
      </c>
      <c r="L22" s="306">
        <f t="shared" si="1"/>
        <v>20.375</v>
      </c>
    </row>
    <row r="23" spans="1:12" ht="31.5" customHeight="1">
      <c r="A23" s="300" t="s">
        <v>333</v>
      </c>
      <c r="B23" s="301" t="s">
        <v>267</v>
      </c>
      <c r="C23" s="302" t="s">
        <v>268</v>
      </c>
      <c r="D23" s="303" t="s">
        <v>226</v>
      </c>
      <c r="E23" s="303">
        <v>0.375</v>
      </c>
      <c r="F23" s="307">
        <v>0.5</v>
      </c>
      <c r="G23" s="303">
        <f t="shared" si="0"/>
        <v>15.875</v>
      </c>
      <c r="H23" s="308">
        <v>16</v>
      </c>
      <c r="I23" s="308">
        <v>16.5</v>
      </c>
      <c r="J23" s="306">
        <f t="shared" si="1"/>
        <v>17.125</v>
      </c>
      <c r="K23" s="306">
        <f t="shared" si="1"/>
        <v>17.75</v>
      </c>
      <c r="L23" s="306">
        <f t="shared" si="1"/>
        <v>18.375</v>
      </c>
    </row>
    <row r="24" spans="1:12" ht="33" hidden="1" customHeight="1">
      <c r="A24" s="310"/>
      <c r="B24" s="310"/>
      <c r="C24" s="310"/>
      <c r="D24" s="310"/>
      <c r="E24" s="310"/>
      <c r="F24" s="542" t="s">
        <v>334</v>
      </c>
      <c r="G24" s="543"/>
      <c r="H24" s="543"/>
      <c r="I24" s="543"/>
      <c r="J24" s="543"/>
      <c r="K24" s="543"/>
      <c r="L24" s="544"/>
    </row>
    <row r="26" spans="1:12">
      <c r="G26" s="311">
        <v>0.25</v>
      </c>
      <c r="H26" s="311"/>
      <c r="I26" s="311">
        <v>0.25</v>
      </c>
      <c r="J26" s="311">
        <v>0.25</v>
      </c>
      <c r="K26" s="311">
        <v>0.25</v>
      </c>
    </row>
    <row r="27" spans="1:12">
      <c r="G27" s="311">
        <v>0.125</v>
      </c>
      <c r="H27" s="311"/>
      <c r="I27" s="311">
        <v>0.125</v>
      </c>
      <c r="J27" s="311">
        <v>0.125</v>
      </c>
      <c r="K27" s="311">
        <v>0.125</v>
      </c>
    </row>
    <row r="28" spans="1:12">
      <c r="G28" s="311">
        <v>0</v>
      </c>
      <c r="H28" s="311"/>
      <c r="I28" s="311">
        <v>0</v>
      </c>
      <c r="J28" s="311">
        <v>0</v>
      </c>
      <c r="K28" s="311">
        <v>0</v>
      </c>
    </row>
    <row r="29" spans="1:12">
      <c r="G29" s="311">
        <v>0</v>
      </c>
      <c r="H29" s="311"/>
      <c r="I29" s="311">
        <v>0</v>
      </c>
      <c r="J29" s="311">
        <v>0</v>
      </c>
      <c r="K29" s="311">
        <v>0</v>
      </c>
    </row>
    <row r="30" spans="1:12">
      <c r="G30" s="311">
        <v>0.625</v>
      </c>
      <c r="H30" s="311"/>
      <c r="I30" s="311">
        <v>0.625</v>
      </c>
      <c r="J30" s="311">
        <v>0.625</v>
      </c>
      <c r="K30" s="311">
        <v>0.625</v>
      </c>
    </row>
    <row r="31" spans="1:12">
      <c r="G31" s="311">
        <v>0.625</v>
      </c>
      <c r="H31" s="311"/>
      <c r="I31" s="311">
        <v>0.625</v>
      </c>
      <c r="J31" s="311">
        <v>0.625</v>
      </c>
      <c r="K31" s="311">
        <v>0.625</v>
      </c>
    </row>
    <row r="32" spans="1:12">
      <c r="G32" s="311">
        <v>0.625</v>
      </c>
      <c r="H32" s="311"/>
      <c r="I32" s="311">
        <v>0.625</v>
      </c>
      <c r="J32" s="311">
        <v>0.625</v>
      </c>
      <c r="K32" s="311">
        <v>0.625</v>
      </c>
    </row>
    <row r="33" spans="7:11">
      <c r="G33" s="311">
        <v>0.25</v>
      </c>
      <c r="H33" s="311"/>
      <c r="I33" s="311">
        <v>0.25</v>
      </c>
      <c r="J33" s="311">
        <v>0.25</v>
      </c>
      <c r="K33" s="311">
        <v>0.25</v>
      </c>
    </row>
    <row r="34" spans="7:11">
      <c r="G34" s="311">
        <v>0</v>
      </c>
      <c r="H34" s="311"/>
      <c r="I34" s="311">
        <v>0</v>
      </c>
      <c r="J34" s="311">
        <v>0</v>
      </c>
      <c r="K34" s="311">
        <v>0</v>
      </c>
    </row>
    <row r="35" spans="7:11">
      <c r="G35" s="311">
        <v>0</v>
      </c>
      <c r="H35" s="311"/>
      <c r="I35" s="311">
        <v>0</v>
      </c>
      <c r="J35" s="311">
        <v>0</v>
      </c>
      <c r="K35" s="311">
        <v>0</v>
      </c>
    </row>
    <row r="36" spans="7:11">
      <c r="G36" s="311">
        <v>2.5</v>
      </c>
      <c r="H36" s="311"/>
      <c r="I36" s="311">
        <v>2.5</v>
      </c>
      <c r="J36" s="311">
        <v>2.5</v>
      </c>
      <c r="K36" s="311">
        <v>2.5</v>
      </c>
    </row>
    <row r="37" spans="7:11">
      <c r="G37" s="311">
        <v>2.5</v>
      </c>
      <c r="H37" s="311"/>
      <c r="I37" s="311">
        <v>2.5</v>
      </c>
      <c r="J37" s="311">
        <v>2.5</v>
      </c>
      <c r="K37" s="311">
        <v>2.5</v>
      </c>
    </row>
    <row r="38" spans="7:11">
      <c r="G38" s="311">
        <v>0.5</v>
      </c>
      <c r="H38" s="311"/>
      <c r="I38" s="311">
        <v>0.5</v>
      </c>
      <c r="J38" s="311">
        <v>0.5</v>
      </c>
      <c r="K38" s="311">
        <v>0.5</v>
      </c>
    </row>
    <row r="39" spans="7:11">
      <c r="G39" s="311">
        <v>0.625</v>
      </c>
      <c r="H39" s="311"/>
      <c r="I39" s="311">
        <v>0.625</v>
      </c>
      <c r="J39" s="311">
        <v>0.625</v>
      </c>
      <c r="K39" s="311">
        <v>0.625</v>
      </c>
    </row>
    <row r="40" spans="7:11">
      <c r="G40" s="311">
        <v>0.625</v>
      </c>
      <c r="H40" s="311"/>
      <c r="I40" s="311">
        <v>0.625</v>
      </c>
      <c r="J40" s="311">
        <v>0.625</v>
      </c>
      <c r="K40" s="311">
        <v>0.625</v>
      </c>
    </row>
    <row r="41" spans="7:11">
      <c r="G41" s="311">
        <v>0.625</v>
      </c>
      <c r="H41" s="311"/>
      <c r="I41" s="311">
        <v>0.625</v>
      </c>
      <c r="J41" s="311">
        <v>0.625</v>
      </c>
      <c r="K41" s="311">
        <v>0.625</v>
      </c>
    </row>
  </sheetData>
  <mergeCells count="4">
    <mergeCell ref="A1:L1"/>
    <mergeCell ref="A2:L2"/>
    <mergeCell ref="C6:L6"/>
    <mergeCell ref="F24:L24"/>
  </mergeCells>
  <pageMargins left="0.7" right="0.7" top="0.75" bottom="0.75" header="0.3" footer="0.3"/>
  <pageSetup paperSize="9"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CBB606-78F6-482A-99CE-A81671CD1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35BBC1-9FC5-4CA6-94F8-A6406A342A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1. CUTTING DOCKET</vt:lpstr>
      <vt:lpstr>GREY</vt:lpstr>
      <vt:lpstr>2. TRIM CARD (GREY)</vt:lpstr>
      <vt:lpstr>3. ĐỊNH VỊ HÌNH IN.THÊU</vt:lpstr>
      <vt:lpstr>2. TRIM CARD </vt:lpstr>
      <vt:lpstr>L=4%,W=3%</vt:lpstr>
      <vt:lpstr>'1. CUTTING DOCKET'!Print_Area</vt:lpstr>
      <vt:lpstr>'2. TRIM CARD '!Print_Area</vt:lpstr>
      <vt:lpstr>'2. TRIM CARD (GREY)'!Print_Area</vt:lpstr>
      <vt:lpstr>GREY!Print_Area</vt:lpstr>
      <vt:lpstr>'L=4%,W=3%'!Print_Area</vt:lpstr>
      <vt:lpstr>'1. CUTTING DOCKET'!Print_Titles</vt:lpstr>
      <vt:lpstr>'2. TRIM CARD 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2024-06-19T04:02:09Z</cp:lastPrinted>
  <dcterms:created xsi:type="dcterms:W3CDTF">2016-05-06T01:47:29Z</dcterms:created>
  <dcterms:modified xsi:type="dcterms:W3CDTF">2024-06-19T04:03:02Z</dcterms:modified>
</cp:coreProperties>
</file>