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FLEECE/"/>
    </mc:Choice>
  </mc:AlternateContent>
  <xr:revisionPtr revIDLastSave="309" documentId="13_ncr:1_{9CCB0F52-0D10-45C5-86EA-A03B9D925098}" xr6:coauthVersionLast="47" xr6:coauthVersionMax="47" xr10:uidLastSave="{270E8A9E-C8F6-4A8B-AC6A-0004C862500D}"/>
  <bookViews>
    <workbookView xWindow="-110" yWindow="-110" windowWidth="19420" windowHeight="10300" tabRatio="753" activeTab="2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MEN'S-CREWNECK-TANG 4% CD-18-01" sheetId="27" r:id="rId4"/>
    <sheet name="2. TRIM CARD (GREY)" sheetId="17" state="hidden" r:id="rId5"/>
    <sheet name="3. ĐỊNH VỊ HÌNH IN.THÊU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0" hidden="1">'1. CUTTING DOCKET'!$A$30:$R$51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DOCKET'!$A$1:$Q$81</definedName>
    <definedName name="_xlnm.Print_Area" localSheetId="2">'2. TRIM CARD'!$A$1:$B$24</definedName>
    <definedName name="_xlnm.Print_Area" localSheetId="4">'2. TRIM CARD (GREY)'!$A$1:$E$39</definedName>
    <definedName name="_xlnm.Print_Area" localSheetId="1">GREY!$A$1:$P$169</definedName>
    <definedName name="_xlnm.Print_Area" localSheetId="3">'MEN''S-CREWNECK-TANG 4% CD-18-01'!$A$1:$P$36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7" l="1"/>
  <c r="B17" i="22" l="1"/>
  <c r="B64" i="1"/>
  <c r="H20" i="1" l="1"/>
  <c r="H22" i="1" s="1"/>
  <c r="I32" i="1" l="1"/>
  <c r="I33" i="1"/>
  <c r="I34" i="1"/>
  <c r="I35" i="1"/>
  <c r="A38" i="22"/>
  <c r="A36" i="22"/>
  <c r="A34" i="22"/>
  <c r="A32" i="22"/>
  <c r="A30" i="22"/>
  <c r="A28" i="22"/>
  <c r="B46" i="22"/>
  <c r="B32" i="22"/>
  <c r="B34" i="22" s="1"/>
  <c r="A25" i="22"/>
  <c r="L48" i="1"/>
  <c r="I48" i="1"/>
  <c r="L47" i="1"/>
  <c r="I47" i="1"/>
  <c r="L46" i="1"/>
  <c r="I46" i="1"/>
  <c r="L45" i="1"/>
  <c r="I45" i="1"/>
  <c r="L44" i="1"/>
  <c r="I44" i="1"/>
  <c r="I43" i="1"/>
  <c r="L42" i="1"/>
  <c r="I42" i="1"/>
  <c r="I41" i="1"/>
  <c r="I40" i="1"/>
  <c r="I39" i="1"/>
  <c r="I38" i="1"/>
  <c r="A17" i="22" l="1"/>
  <c r="B5" i="22"/>
  <c r="B6" i="22" s="1"/>
  <c r="B9" i="22" s="1"/>
  <c r="B15" i="22" s="1"/>
  <c r="B23" i="22" s="1"/>
  <c r="B4" i="22"/>
  <c r="B3" i="22"/>
  <c r="A23" i="22"/>
  <c r="B21" i="22"/>
  <c r="A21" i="22"/>
  <c r="B19" i="22"/>
  <c r="A19" i="22"/>
  <c r="A15" i="22"/>
  <c r="A14" i="22"/>
  <c r="A13" i="22"/>
  <c r="A12" i="22"/>
  <c r="A11" i="22"/>
  <c r="A9" i="22"/>
  <c r="B7" i="22"/>
  <c r="A4" i="22"/>
  <c r="A3" i="22"/>
  <c r="B2" i="22"/>
  <c r="A2" i="22"/>
  <c r="F35" i="1" l="1"/>
  <c r="F31" i="1"/>
  <c r="A26" i="1"/>
  <c r="D20" i="1"/>
  <c r="D19" i="1"/>
  <c r="Q19" i="1"/>
  <c r="Q18" i="1"/>
  <c r="H32" i="1" l="1"/>
  <c r="H31" i="1"/>
  <c r="H33" i="1"/>
  <c r="H34" i="1"/>
  <c r="H35" i="1"/>
  <c r="H45" i="1"/>
  <c r="H38" i="1"/>
  <c r="H42" i="1"/>
  <c r="H40" i="1"/>
  <c r="H48" i="1"/>
  <c r="H46" i="1"/>
  <c r="H44" i="1"/>
  <c r="H39" i="1"/>
  <c r="H41" i="1"/>
  <c r="H47" i="1"/>
  <c r="H43" i="1"/>
  <c r="G35" i="1"/>
  <c r="B54" i="1" s="1"/>
  <c r="E28" i="1"/>
  <c r="E27" i="1"/>
  <c r="Q20" i="1"/>
  <c r="G27" i="1" l="1"/>
  <c r="G28" i="1" s="1"/>
  <c r="K31" i="1" s="1"/>
  <c r="K48" i="1"/>
  <c r="M48" i="1" s="1"/>
  <c r="K42" i="1"/>
  <c r="M42" i="1" s="1"/>
  <c r="O42" i="1" s="1"/>
  <c r="K46" i="1"/>
  <c r="M46" i="1" s="1"/>
  <c r="K44" i="1"/>
  <c r="M44" i="1" s="1"/>
  <c r="O44" i="1" s="1"/>
  <c r="K39" i="1"/>
  <c r="M39" i="1" s="1"/>
  <c r="O39" i="1" s="1"/>
  <c r="K41" i="1"/>
  <c r="M41" i="1" s="1"/>
  <c r="O41" i="1" s="1"/>
  <c r="K47" i="1"/>
  <c r="M47" i="1" s="1"/>
  <c r="K43" i="1"/>
  <c r="M43" i="1" s="1"/>
  <c r="O43" i="1" s="1"/>
  <c r="K45" i="1"/>
  <c r="M45" i="1" s="1"/>
  <c r="O45" i="1" s="1"/>
  <c r="K38" i="1"/>
  <c r="M38" i="1" s="1"/>
  <c r="K40" i="1"/>
  <c r="M40" i="1" s="1"/>
  <c r="O40" i="1" s="1"/>
  <c r="I31" i="1"/>
  <c r="K34" i="1" l="1"/>
  <c r="M34" i="1" s="1"/>
  <c r="O34" i="1" s="1"/>
  <c r="K32" i="1"/>
  <c r="M32" i="1" s="1"/>
  <c r="O32" i="1" s="1"/>
  <c r="K35" i="1"/>
  <c r="K33" i="1"/>
  <c r="M33" i="1" s="1"/>
  <c r="O33" i="1" s="1"/>
  <c r="C74" i="1"/>
  <c r="H4" i="1" l="1"/>
  <c r="E80" i="1" l="1"/>
  <c r="F80" i="1"/>
  <c r="D80" i="1"/>
  <c r="G80" i="1"/>
  <c r="C80" i="1"/>
  <c r="H80" i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4" i="1" l="1"/>
  <c r="I80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74" i="1" l="1"/>
  <c r="B5" i="17"/>
  <c r="M35" i="1" l="1"/>
  <c r="O35" i="1" s="1"/>
  <c r="M31" i="1"/>
  <c r="O31" i="1" s="1"/>
  <c r="I28" i="1"/>
  <c r="I27" i="1"/>
  <c r="J27" i="1" s="1"/>
  <c r="B15" i="17"/>
  <c r="M27" i="1" l="1"/>
  <c r="J28" i="1"/>
  <c r="M28" i="1" s="1"/>
</calcChain>
</file>

<file path=xl/sharedStrings.xml><?xml version="1.0" encoding="utf-8"?>
<sst xmlns="http://schemas.openxmlformats.org/spreadsheetml/2006/main" count="960" uniqueCount="417">
  <si>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</si>
  <si>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</si>
  <si>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</si>
  <si>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</si>
  <si>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</si>
  <si>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</si>
  <si>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</si>
  <si>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</si>
  <si>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</si>
  <si>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</si>
  <si>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</si>
  <si>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</si>
  <si>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</si>
  <si>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</si>
  <si>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</si>
  <si>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</si>
  <si>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</si>
  <si>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</si>
  <si>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</si>
  <si>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</si>
  <si>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</si>
  <si>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</si>
  <si>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</si>
  <si>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</si>
  <si>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</si>
  <si>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</si>
  <si>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</si>
  <si>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</si>
  <si>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</si>
  <si>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</si>
  <si>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</si>
  <si>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</si>
  <si>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</si>
  <si>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</si>
  <si>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</si>
  <si>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</si>
  <si>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</si>
  <si>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</si>
  <si>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</si>
  <si>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</si>
  <si>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</si>
  <si>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</si>
  <si>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</si>
  <si>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</si>
  <si>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</si>
  <si>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</si>
  <si>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</si>
  <si>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</si>
  <si>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</si>
  <si>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</si>
  <si>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</si>
  <si>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</si>
  <si>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</si>
  <si>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</si>
  <si>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</si>
  <si>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</si>
  <si>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</si>
  <si>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</si>
  <si>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</si>
  <si>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</si>
  <si>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</si>
  <si>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</si>
  <si>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</si>
  <si>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</si>
  <si>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</si>
  <si>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</si>
  <si>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</si>
  <si>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</si>
  <si>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</si>
  <si>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</si>
  <si>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</si>
  <si>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</si>
  <si>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</si>
  <si>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</si>
  <si>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</si>
  <si>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</si>
  <si>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</si>
  <si>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</si>
  <si>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</si>
  <si>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</si>
  <si>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</si>
  <si>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</si>
  <si>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</si>
  <si>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</si>
  <si>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</si>
  <si>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</si>
  <si>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</si>
  <si>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</si>
  <si>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</si>
  <si>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</si>
  <si>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</si>
  <si>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</si>
  <si>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</si>
  <si>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</si>
  <si>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</si>
  <si>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</si>
  <si>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</si>
  <si>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</si>
  <si>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</si>
  <si>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</si>
  <si>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</si>
  <si>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</si>
  <si>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</si>
  <si>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</si>
  <si>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</si>
  <si>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</si>
  <si>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</si>
  <si>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</si>
  <si>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</si>
  <si>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</si>
  <si>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</si>
  <si>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</si>
  <si>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</si>
  <si>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</si>
  <si>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</si>
  <si>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</si>
  <si>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</si>
  <si>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</si>
  <si>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</si>
  <si>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</si>
  <si>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</si>
  <si>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</si>
  <si>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</si>
  <si>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</si>
  <si>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</si>
  <si>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</si>
  <si>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</si>
  <si>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</si>
  <si>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</si>
  <si>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</si>
  <si>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</si>
  <si>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</si>
  <si>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</si>
  <si>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</si>
  <si>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</si>
  <si>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</si>
  <si>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</si>
  <si>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</si>
  <si>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</si>
  <si>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</si>
  <si>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</si>
  <si>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</si>
  <si>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</si>
  <si>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</si>
  <si>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</si>
  <si>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</si>
  <si>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</si>
  <si>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</si>
  <si>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</si>
  <si>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</si>
  <si>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</si>
  <si>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</si>
  <si>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</si>
  <si>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</si>
  <si>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</si>
  <si>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</si>
  <si>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</si>
  <si>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</si>
  <si>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</si>
  <si>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</si>
  <si>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</si>
  <si>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</si>
  <si>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</si>
  <si>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</si>
  <si>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</si>
  <si>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</si>
  <si>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</si>
  <si>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</si>
  <si>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</si>
  <si>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</si>
  <si>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</si>
  <si>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</si>
  <si>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</si>
  <si>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</si>
  <si>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</si>
  <si>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</si>
  <si>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</si>
  <si>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</si>
  <si>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</si>
  <si>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</si>
  <si>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</si>
  <si>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</si>
  <si>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NCC THUẬN TIẾN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</si>
  <si>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</si>
  <si>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</si>
  <si>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</si>
  <si>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</si>
  <si>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</si>
  <si>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</si>
  <si>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</si>
  <si>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</si>
  <si>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</si>
  <si>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</si>
  <si>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HERSCHEL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</si>
  <si>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</si>
  <si>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</si>
  <si>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</si>
  <si>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</si>
  <si>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CODE</t>
  </si>
  <si>
    <t>DESCRIPTION</t>
  </si>
  <si>
    <t>GRADE RULE</t>
  </si>
  <si>
    <t>NECK WIDTH HSP SEAM TO SEAM</t>
  </si>
  <si>
    <t>BACK NECK TAPE LENGTH</t>
  </si>
  <si>
    <t>NECK TRIM HEIGHT</t>
  </si>
  <si>
    <t/>
  </si>
  <si>
    <t>SHOULDER WIDTH - SET IN</t>
  </si>
  <si>
    <t>ACROSS FRONT (6" FROM HSP)</t>
  </si>
  <si>
    <t>ACROSS BACK (6" FROM HSP)</t>
  </si>
  <si>
    <t>ARMHOLE DROP FROM HSP</t>
  </si>
  <si>
    <t>SHOULDER SLOPE (FOR REF.)</t>
  </si>
  <si>
    <t>CHEST CIRCUMFERENCE  1" BELOW ARMHOLE</t>
  </si>
  <si>
    <t>BICEP CIRCUMFERENCE 1" FROM UNDERARM</t>
  </si>
  <si>
    <t>CREWNECK</t>
  </si>
  <si>
    <t>BRUSHED FLEECE 100% COTTON (30/1+8/1) HEAVY WASHING_350GSM</t>
  </si>
  <si>
    <t>BRUSHED FLEECE (30/1+8/1) HEAVY WASHING_350GSM</t>
  </si>
  <si>
    <t>RIB 2X2 COTTON SPANDEX (30/2'CM+70D))_400GSM</t>
  </si>
  <si>
    <t xml:space="preserve">BO CỔ / 
BO LAI/
BO TAY </t>
  </si>
  <si>
    <t>NHÃN THÀNH PHẦN 100% COTTON
KÍCH THƯỚC: 82.2 *20 MM
CODE: CC-0054</t>
  </si>
  <si>
    <t>DÂY TAPE XƯƠNG CÁ 1CM</t>
  </si>
  <si>
    <t>FRONT NECK DROP FROM HSP (EXCL NKBD)</t>
  </si>
  <si>
    <t>BACK NECK DROP FROM HSP (EXCL NKBD)</t>
  </si>
  <si>
    <t>COLLAR CIRCUMFERENCE AT EDGE</t>
  </si>
  <si>
    <t>VÒNG CỔ TẠI MÉP</t>
  </si>
  <si>
    <t>SHOULDER SEAM FORWARD (FOR REF. AT LSP ONLY, 0" AT HSP)</t>
  </si>
  <si>
    <t>FRONT LENGTH (HSP TO HEM) - ABOVE LOW HIP</t>
  </si>
  <si>
    <t>FRONT LENGTH AT CF - ABOVE LOW HIP</t>
  </si>
  <si>
    <t>BACK LENGTH AT CB - ABOVE LOW HIP</t>
  </si>
  <si>
    <t>BOTTOM HEM CIRCUMFERENCE (RELAXED) RIB</t>
  </si>
  <si>
    <t>BOTTOM HEM CIRCUMFERENCE AT JOIN SEAM</t>
  </si>
  <si>
    <t>BODY CIRCUMFERENCE 1" ABOVE TRIM/RIB</t>
  </si>
  <si>
    <t>BOTTOM TRIM/RIB HEIGHT</t>
  </si>
  <si>
    <t>CB SLEEVE LENGTH - LONG SLV</t>
  </si>
  <si>
    <t>ELBOW POSTION FROM UNDERARM</t>
  </si>
  <si>
    <t>ELBOW CIRCUMFERENCE</t>
  </si>
  <si>
    <t>VÒNG KHỦY TAY</t>
  </si>
  <si>
    <t>CUFF CIRCUMFERENCE AT JOIN SEAM</t>
  </si>
  <si>
    <t>SLEEVE CIRCUMFERENCE 1" UP FROM JOIN SEAM</t>
  </si>
  <si>
    <t>CUFF HEIGHT</t>
  </si>
  <si>
    <t xml:space="preserve">SS25 </t>
  </si>
  <si>
    <t>H06  SS25  S2604</t>
  </si>
  <si>
    <t>CHỈ MAY CHÍNH+VẮT SỔ</t>
  </si>
  <si>
    <t xml:space="preserve">
GẮN TẠI BÊN TRONG SƯỜN TRÁI (THÂN SAU)
VỊ TRÍ: TỪ LAI LÊN 5"
1 BỘ GỒM 3 CÁI
THỨ TỰ TRÊN DƯỚI =&gt; XEM HÌNH BÊN</t>
  </si>
  <si>
    <t>VÒNG CỔ</t>
  </si>
  <si>
    <t>1/2</t>
  </si>
  <si>
    <t>Herschel Supply Co.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</si>
  <si>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</si>
  <si>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</si>
  <si>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</si>
  <si>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</si>
  <si>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</si>
  <si>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</si>
  <si>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</si>
  <si>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</si>
  <si>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S1</t>
  </si>
  <si>
    <t>Developer:</t>
  </si>
  <si>
    <t>S (TS sau khi add %)</t>
  </si>
  <si>
    <t>M (TS sau khi add %)</t>
  </si>
  <si>
    <t>XL (TS sau khi add %)</t>
  </si>
  <si>
    <t>UA'S COMMENTS</t>
  </si>
  <si>
    <t>B</t>
  </si>
  <si>
    <t>1/4</t>
  </si>
  <si>
    <t>C</t>
  </si>
  <si>
    <t>1/8</t>
  </si>
  <si>
    <t>3 7/8</t>
  </si>
  <si>
    <t>D</t>
  </si>
  <si>
    <t>E</t>
  </si>
  <si>
    <t>F</t>
  </si>
  <si>
    <t>G</t>
  </si>
  <si>
    <t>H</t>
  </si>
  <si>
    <t>I</t>
  </si>
  <si>
    <t>J</t>
  </si>
  <si>
    <t>K</t>
  </si>
  <si>
    <t>1 3/4</t>
  </si>
  <si>
    <t>N</t>
  </si>
  <si>
    <t>O</t>
  </si>
  <si>
    <t>P</t>
  </si>
  <si>
    <t>Q</t>
  </si>
  <si>
    <t>R</t>
  </si>
  <si>
    <t>T</t>
  </si>
  <si>
    <t>U</t>
  </si>
  <si>
    <t>2 1/2</t>
  </si>
  <si>
    <t>V</t>
  </si>
  <si>
    <t>W</t>
  </si>
  <si>
    <t>X</t>
  </si>
  <si>
    <t>Y</t>
  </si>
  <si>
    <t>Z</t>
  </si>
  <si>
    <t>AA</t>
  </si>
  <si>
    <t>AB</t>
  </si>
  <si>
    <t>11 1/2</t>
  </si>
  <si>
    <t>AC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</si>
  <si>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</si>
  <si>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ĐỊNH VỊ HÌNH IN</t>
  </si>
  <si>
    <t>MER: LÀI/ TIÊN - 204</t>
  </si>
  <si>
    <t>THẺ BÀI + SIZE STICKER</t>
  </si>
  <si>
    <t>H06-0522</t>
  </si>
  <si>
    <t>ĐẠN BẮN TREO THẺ BÀI</t>
  </si>
  <si>
    <t>STICKER BARCODE TẠI THẺ BÀI
KÍCH THƯỚC: 20CMX30CM</t>
  </si>
  <si>
    <t>H06-0523</t>
  </si>
  <si>
    <t>STICKER BARCODE TẠI POLY BAG
KÍCH THƯỚC: 35CMX55CM</t>
  </si>
  <si>
    <t>STICKER CARTON CHI TIẾT TỪNG CỬA HÀNG</t>
  </si>
  <si>
    <t>H06-0524</t>
  </si>
  <si>
    <t>POLY BAG LỚN</t>
  </si>
  <si>
    <t>POLY BAG THÙNG</t>
  </si>
  <si>
    <t>GÓI CHỐNG ẨM LOẠI NHỎ</t>
  </si>
  <si>
    <t>GIẤY CHỐNG ẨM A3</t>
  </si>
  <si>
    <t xml:space="preserve">THÙNG CARTON </t>
  </si>
  <si>
    <t>TẤM LÓT THÙNG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</si>
  <si>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</si>
  <si>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</si>
  <si>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</si>
  <si>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</si>
  <si>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</si>
  <si>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</si>
  <si>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</si>
  <si>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</si>
  <si>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</si>
  <si>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</si>
  <si>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S4</t>
  </si>
  <si>
    <t>1.75"</t>
  </si>
  <si>
    <t>NHÃN DỆT BẰNG VẢI 38MM*71MM 
(NHÃN CHÍNH-PHÂN THEO TỪNG SIZE)
CODE: HSC-ML-0047(MENS)</t>
  </si>
  <si>
    <t>DUYỆT MÀU SẮC + CHẤT LƯỢNG HÌNH THÊU THEO S/O MÃ H06-CR48M DỰ KIẾN DUYỆT NGÀY 3.7</t>
  </si>
  <si>
    <t>KÍCH THƯỚC HÌNH THÊU TAY TRÁI NGƯỜI MẶC</t>
  </si>
  <si>
    <t>W: 4.69" X H: 12"</t>
  </si>
  <si>
    <r>
      <t xml:space="preserve">ĐỊNH VỊ HÌNH THÊU TAY TRÁI NGƯỜI MẶC: </t>
    </r>
    <r>
      <rPr>
        <sz val="24"/>
        <rFont val="Muli"/>
      </rPr>
      <t>CANH GIỮA SỐNG TAY, TỪ ĐƯỜNG TRA BO TAY ĐẾN CẠNH DƯỚI HÌNH THÊU, CÁCH</t>
    </r>
  </si>
  <si>
    <t>2.375"</t>
  </si>
  <si>
    <t>KÍCH THƯỚC HÌNH THÊU THÂN SAU</t>
  </si>
  <si>
    <t>W: 11.75" X H: 10.32"</t>
  </si>
  <si>
    <r>
      <t xml:space="preserve">ĐỊNH VỊ HÌNH THÊU THÂN SAU: </t>
    </r>
    <r>
      <rPr>
        <sz val="24"/>
        <rFont val="Muli"/>
      </rPr>
      <t>CANH GIỮA THÂN SAU, TỪ ĐƯỜNG TRA CỔ ĐẾN ĐỈNH HÌNH THÊU</t>
    </r>
  </si>
  <si>
    <t>Graded Measurements</t>
  </si>
  <si>
    <t>Men's Crewneck</t>
  </si>
  <si>
    <t>TOL+/-</t>
  </si>
  <si>
    <t>L(TS sau khi add %)</t>
  </si>
  <si>
    <t>XXL (TS sau khi add %)</t>
  </si>
  <si>
    <r>
      <rPr>
        <strike/>
        <sz val="11"/>
        <color theme="1"/>
        <rFont val="Muli"/>
      </rPr>
      <t>A</t>
    </r>
  </si>
  <si>
    <t>MINIMUM NECK STRETCH - MEN</t>
  </si>
  <si>
    <t>RỘNG CỔ DG MAY TỚI DG MAY</t>
  </si>
  <si>
    <t>7 3/4</t>
  </si>
  <si>
    <t>8 1/4</t>
  </si>
  <si>
    <t>8 1/2</t>
  </si>
  <si>
    <t>8 3/4</t>
  </si>
  <si>
    <t>HẠ CỔ TRƯỚC- KO GỒM RIB</t>
  </si>
  <si>
    <t>4 1/8</t>
  </si>
  <si>
    <t>4 1/4</t>
  </si>
  <si>
    <t>4 3/8</t>
  </si>
  <si>
    <t>HẠ CỔ SAU- KO GỒM RIB</t>
  </si>
  <si>
    <t>TO BẢN RIB CỔ</t>
  </si>
  <si>
    <t>7/8</t>
  </si>
  <si>
    <t>RỘNG VAI</t>
  </si>
  <si>
    <t>5/8</t>
  </si>
  <si>
    <t>18 7/8</t>
  </si>
  <si>
    <t>19 1/2</t>
  </si>
  <si>
    <t>20 1/8</t>
  </si>
  <si>
    <t>20 3/4</t>
  </si>
  <si>
    <t>21 3/8</t>
  </si>
  <si>
    <t>NGANG THÂN TRƯỚC 6" TỪ ĐỈNH VAI</t>
  </si>
  <si>
    <t>17 3/8</t>
  </si>
  <si>
    <t>18 5/8</t>
  </si>
  <si>
    <t>19 1/4</t>
  </si>
  <si>
    <t>19 7/8</t>
  </si>
  <si>
    <t>NGANG THÂN SAU 6" TỪ ĐỈNH VAI</t>
  </si>
  <si>
    <t>18 3/8</t>
  </si>
  <si>
    <t>19 5/8</t>
  </si>
  <si>
    <t>20 1/4</t>
  </si>
  <si>
    <t>20 7/8</t>
  </si>
  <si>
    <t>HẠ NÁCH</t>
  </si>
  <si>
    <t>12 1/4</t>
  </si>
  <si>
    <t>12 1/2</t>
  </si>
  <si>
    <t>12 3/4</t>
  </si>
  <si>
    <t>XUÔI VAI</t>
  </si>
  <si>
    <t xml:space="preserve">CHỒM VAI </t>
  </si>
  <si>
    <t>DÀI THÂN TRƯỚC TỪ ĐỈNH VAI</t>
  </si>
  <si>
    <t>27 1/2</t>
  </si>
  <si>
    <t>28 1/2</t>
  </si>
  <si>
    <t>VÒNG NGỰC 1" TỪ DƯỚI NÁCH</t>
  </si>
  <si>
    <t>46 1/2</t>
  </si>
  <si>
    <t>51 1/2</t>
  </si>
  <si>
    <t>56 1/2</t>
  </si>
  <si>
    <t>VÒNG LAI ĐO ÊM TẠI RIB</t>
  </si>
  <si>
    <t>36 1/2</t>
  </si>
  <si>
    <t>41 1/2</t>
  </si>
  <si>
    <t>VÒNG LAI ĐO TẠI DG RÁP BO (ĐO CĂNG)</t>
  </si>
  <si>
    <t>45 1/2</t>
  </si>
  <si>
    <t>50 1/2</t>
  </si>
  <si>
    <t>TO BẢN RIB LAI</t>
  </si>
  <si>
    <t>DÀI TAY TỪ GIỮA CỔ SAU ĐO 3 ĐIỂM</t>
  </si>
  <si>
    <t>34 7/8</t>
  </si>
  <si>
    <t>VÒNG BẮP TAY 1" TỪ DƯỚI NÁCH</t>
  </si>
  <si>
    <t>20 3/8</t>
  </si>
  <si>
    <t>21 5/8</t>
  </si>
  <si>
    <t>22 1/4</t>
  </si>
  <si>
    <t>22 7/8</t>
  </si>
  <si>
    <t>VỊ TRÍ ĐO KHỦY TAY TỪ DƯỚI NÁCH</t>
  </si>
  <si>
    <t>15 1/2</t>
  </si>
  <si>
    <t>16 1/2</t>
  </si>
  <si>
    <t>CUFF CIRCUMFERENCE RIB (RELAXED)</t>
  </si>
  <si>
    <t>VÒNG CỬA TAY TẠI RIB ĐO ÊM</t>
  </si>
  <si>
    <t>VÒNG CỬA TAY  (ĐO CĂNG)</t>
  </si>
  <si>
    <t>10 3/4</t>
  </si>
  <si>
    <t>11 1/4</t>
  </si>
  <si>
    <t>11 3/4</t>
  </si>
  <si>
    <t>TO BẢN RIB TAY</t>
  </si>
  <si>
    <t>CẬP NHẬT THÔNG SỐ DÀI TAY</t>
  </si>
  <si>
    <t>H06-CR46M</t>
  </si>
  <si>
    <t>BASIC CREW MEN'S</t>
  </si>
  <si>
    <t>TÁC NGHIỆP MAY PHOTOSHOOT: THAM KHẢO CÁCH MAY THEO ÁO MẪU CHUYỂN KÈM TÁC NGHIỆP</t>
  </si>
  <si>
    <t>MAJOR BROWN</t>
  </si>
  <si>
    <t>H06-0533</t>
  </si>
  <si>
    <t>KHÔNG THÊU</t>
  </si>
  <si>
    <t>I BTP THÂN TRƯỚC</t>
  </si>
  <si>
    <t>DUYỆT MÀU SẮC + CHẤT LƯỢNG HÌNH IN THEO S.O MÃ H06-CR46M CHUYỂN CHO PRINTING NGÀY 10/7</t>
  </si>
  <si>
    <t>W: 6CM</t>
  </si>
  <si>
    <t>KÍCH THƯỚC HÌNH IN THÂN TRƯỚC</t>
  </si>
  <si>
    <r>
      <t xml:space="preserve">ĐỊNH VỊ HÌNH IN THÂN TRƯỚC - NGỰC TRÁI NGƯỜI MẶC:
</t>
    </r>
    <r>
      <rPr>
        <sz val="24"/>
        <rFont val="Muli"/>
      </rPr>
      <t>TỪ ĐỈNH VAI ĐẾN ĐỈNH HÌNH IN</t>
    </r>
  </si>
  <si>
    <t>20CM</t>
  </si>
  <si>
    <r>
      <t xml:space="preserve">ĐỊNH VỊ HÌNH IN THÂN TRƯỚC - NGỰC TRÁI NGƯỜI MẶC:
</t>
    </r>
    <r>
      <rPr>
        <sz val="24"/>
        <rFont val="Muli"/>
      </rPr>
      <t>TỪ NÁCH ĐẾN CẠNH HÌNH IN</t>
    </r>
  </si>
  <si>
    <t>11CM</t>
  </si>
  <si>
    <t>DỰ KIẾN 10/8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</si>
</sst>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#\ ?/2"/>
    <numFmt numFmtId="178" formatCode="yyyy\-mmm\-dd;@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indexed="48"/>
      <name val="Muli"/>
    </font>
    <font>
      <sz val="10"/>
      <color rgb="FF000000"/>
      <name val="Times New Roman"/>
      <family val="1"/>
    </font>
    <font>
      <b/>
      <sz val="35"/>
      <name val="Muli"/>
    </font>
    <font>
      <sz val="8"/>
      <name val="Calibri"/>
      <family val="2"/>
      <scheme val="minor"/>
    </font>
    <font>
      <sz val="24"/>
      <color theme="9"/>
      <name val="Muli"/>
    </font>
    <font>
      <b/>
      <sz val="48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sz val="20"/>
      <color indexed="8"/>
      <name val="Muli"/>
    </font>
    <font>
      <b/>
      <sz val="20"/>
      <color rgb="FFFF0000"/>
      <name val="Muli"/>
    </font>
    <font>
      <b/>
      <sz val="11"/>
      <color theme="1"/>
      <name val="Muli"/>
    </font>
    <font>
      <sz val="11"/>
      <color rgb="FF000000"/>
      <name val="Muli"/>
    </font>
    <font>
      <b/>
      <sz val="12"/>
      <color theme="1"/>
      <name val="Muli"/>
    </font>
    <font>
      <b/>
      <sz val="12"/>
      <color rgb="FF000000"/>
      <name val="Muli"/>
    </font>
    <font>
      <strike/>
      <sz val="11"/>
      <color theme="1"/>
      <name val="Muli"/>
    </font>
    <font>
      <b/>
      <sz val="11"/>
      <color rgb="FFFF0000"/>
      <name val="Muli"/>
    </font>
    <font>
      <b/>
      <sz val="12"/>
      <name val="Muli"/>
    </font>
    <font>
      <sz val="11"/>
      <name val="Muli"/>
    </font>
    <font>
      <strike/>
      <sz val="11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89" fillId="0" borderId="0"/>
  </cellStyleXfs>
  <cellXfs count="57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8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42" fillId="5" borderId="3" xfId="0" applyFont="1" applyFill="1" applyBorder="1" applyAlignment="1">
      <alignment horizontal="left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2" fillId="5" borderId="3" xfId="0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0" fontId="42" fillId="12" borderId="0" xfId="0" applyFont="1" applyFill="1" applyAlignment="1">
      <alignment vertical="center"/>
    </xf>
    <xf numFmtId="2" fontId="48" fillId="2" borderId="42" xfId="0" applyNumberFormat="1" applyFont="1" applyFill="1" applyBorder="1" applyAlignment="1">
      <alignment horizontal="center" vertical="center"/>
    </xf>
    <xf numFmtId="0" fontId="87" fillId="2" borderId="0" xfId="0" applyFont="1" applyFill="1" applyAlignment="1">
      <alignment vertical="center"/>
    </xf>
    <xf numFmtId="0" fontId="92" fillId="2" borderId="0" xfId="0" applyFont="1" applyFill="1" applyAlignment="1">
      <alignment horizontal="left" vertical="center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27" fillId="2" borderId="42" xfId="0" quotePrefix="1" applyFont="1" applyFill="1" applyBorder="1" applyAlignment="1">
      <alignment horizontal="left" vertical="center" wrapText="1"/>
    </xf>
    <xf numFmtId="0" fontId="40" fillId="0" borderId="49" xfId="2" quotePrefix="1" applyFont="1" applyBorder="1" applyAlignment="1">
      <alignment horizontal="center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26" fillId="2" borderId="39" xfId="0" applyFont="1" applyFill="1" applyBorder="1" applyAlignment="1">
      <alignment horizontal="center" vertical="center"/>
    </xf>
    <xf numFmtId="1" fontId="96" fillId="0" borderId="42" xfId="1" applyNumberFormat="1" applyFont="1" applyBorder="1" applyAlignment="1">
      <alignment horizontal="center" vertical="center" wrapText="1"/>
    </xf>
    <xf numFmtId="1" fontId="97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24" fillId="3" borderId="0" xfId="0" applyFont="1" applyFill="1" applyAlignment="1">
      <alignment vertical="center"/>
    </xf>
    <xf numFmtId="1" fontId="96" fillId="0" borderId="0" xfId="1" applyNumberFormat="1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1" fontId="27" fillId="2" borderId="0" xfId="0" applyNumberFormat="1" applyFont="1" applyFill="1" applyAlignment="1">
      <alignment horizontal="center" vertical="center"/>
    </xf>
    <xf numFmtId="1" fontId="27" fillId="2" borderId="0" xfId="0" quotePrefix="1" applyNumberFormat="1" applyFont="1" applyFill="1" applyAlignment="1">
      <alignment horizontal="center" vertical="center" wrapText="1"/>
    </xf>
    <xf numFmtId="0" fontId="99" fillId="0" borderId="0" xfId="128" applyFont="1" applyAlignment="1">
      <alignment horizontal="left" vertical="top"/>
    </xf>
    <xf numFmtId="0" fontId="98" fillId="0" borderId="67" xfId="128" applyFont="1" applyBorder="1" applyAlignment="1">
      <alignment horizontal="left" vertical="top" wrapText="1"/>
    </xf>
    <xf numFmtId="0" fontId="98" fillId="0" borderId="68" xfId="128" applyFont="1" applyBorder="1" applyAlignment="1">
      <alignment horizontal="left" vertical="top" wrapText="1"/>
    </xf>
    <xf numFmtId="0" fontId="98" fillId="0" borderId="68" xfId="128" applyFont="1" applyBorder="1" applyAlignment="1">
      <alignment horizontal="center" vertical="top" wrapText="1"/>
    </xf>
    <xf numFmtId="0" fontId="98" fillId="0" borderId="68" xfId="128" applyFont="1" applyBorder="1" applyAlignment="1">
      <alignment horizontal="center" wrapText="1"/>
    </xf>
    <xf numFmtId="0" fontId="98" fillId="0" borderId="70" xfId="128" applyFont="1" applyBorder="1" applyAlignment="1">
      <alignment horizontal="left" vertical="top" wrapText="1"/>
    </xf>
    <xf numFmtId="1" fontId="98" fillId="0" borderId="0" xfId="128" applyNumberFormat="1" applyFont="1" applyAlignment="1">
      <alignment horizontal="left" vertical="top" indent="5" shrinkToFit="1"/>
    </xf>
    <xf numFmtId="0" fontId="98" fillId="0" borderId="0" xfId="128" applyFont="1" applyAlignment="1">
      <alignment horizontal="center" vertical="top" wrapText="1"/>
    </xf>
    <xf numFmtId="0" fontId="98" fillId="0" borderId="0" xfId="128" applyFont="1" applyAlignment="1">
      <alignment horizontal="center" wrapText="1"/>
    </xf>
    <xf numFmtId="0" fontId="98" fillId="0" borderId="59" xfId="128" applyFont="1" applyBorder="1" applyAlignment="1">
      <alignment horizontal="left" vertical="top" wrapText="1"/>
    </xf>
    <xf numFmtId="0" fontId="98" fillId="0" borderId="74" xfId="128" applyFont="1" applyBorder="1" applyAlignment="1">
      <alignment horizontal="left" vertical="top" wrapText="1"/>
    </xf>
    <xf numFmtId="0" fontId="98" fillId="0" borderId="74" xfId="128" applyFont="1" applyBorder="1" applyAlignment="1">
      <alignment horizontal="center" vertical="top" wrapText="1"/>
    </xf>
    <xf numFmtId="0" fontId="98" fillId="0" borderId="74" xfId="128" applyFont="1" applyBorder="1" applyAlignment="1">
      <alignment horizontal="center" wrapText="1"/>
    </xf>
    <xf numFmtId="0" fontId="100" fillId="0" borderId="73" xfId="128" applyFont="1" applyBorder="1" applyAlignment="1">
      <alignment horizontal="center" vertical="center" wrapText="1"/>
    </xf>
    <xf numFmtId="12" fontId="101" fillId="0" borderId="42" xfId="128" applyNumberFormat="1" applyFont="1" applyBorder="1" applyAlignment="1">
      <alignment horizontal="center" vertical="center" wrapText="1"/>
    </xf>
    <xf numFmtId="0" fontId="35" fillId="0" borderId="73" xfId="128" applyFont="1" applyBorder="1" applyAlignment="1">
      <alignment horizontal="center" vertical="top" wrapText="1"/>
    </xf>
    <xf numFmtId="0" fontId="35" fillId="0" borderId="73" xfId="128" applyFont="1" applyBorder="1" applyAlignment="1">
      <alignment horizontal="left" vertical="top" wrapText="1"/>
    </xf>
    <xf numFmtId="12" fontId="35" fillId="0" borderId="73" xfId="128" applyNumberFormat="1" applyFont="1" applyBorder="1" applyAlignment="1">
      <alignment horizontal="center" vertical="top" wrapText="1"/>
    </xf>
    <xf numFmtId="0" fontId="35" fillId="0" borderId="73" xfId="128" applyFont="1" applyBorder="1" applyAlignment="1">
      <alignment horizontal="center" wrapText="1"/>
    </xf>
    <xf numFmtId="0" fontId="99" fillId="0" borderId="42" xfId="128" applyFont="1" applyBorder="1" applyAlignment="1">
      <alignment horizontal="left" vertical="top"/>
    </xf>
    <xf numFmtId="12" fontId="35" fillId="0" borderId="73" xfId="128" applyNumberFormat="1" applyFont="1" applyBorder="1" applyAlignment="1">
      <alignment horizontal="center" vertical="top" shrinkToFit="1"/>
    </xf>
    <xf numFmtId="0" fontId="103" fillId="0" borderId="42" xfId="128" applyFont="1" applyBorder="1" applyAlignment="1">
      <alignment horizontal="left" vertical="top"/>
    </xf>
    <xf numFmtId="0" fontId="98" fillId="0" borderId="0" xfId="128" applyFont="1" applyAlignment="1">
      <alignment horizontal="left" vertical="top"/>
    </xf>
    <xf numFmtId="0" fontId="35" fillId="0" borderId="0" xfId="128" applyFont="1" applyAlignment="1">
      <alignment horizontal="left" vertical="top"/>
    </xf>
    <xf numFmtId="0" fontId="35" fillId="0" borderId="0" xfId="128" applyFont="1" applyAlignment="1">
      <alignment horizontal="center" vertical="top"/>
    </xf>
    <xf numFmtId="0" fontId="99" fillId="0" borderId="0" xfId="128" applyFont="1" applyAlignment="1">
      <alignment horizontal="center" vertical="top"/>
    </xf>
    <xf numFmtId="0" fontId="32" fillId="3" borderId="68" xfId="128" applyFont="1" applyFill="1" applyBorder="1" applyAlignment="1">
      <alignment horizontal="center" wrapText="1"/>
    </xf>
    <xf numFmtId="0" fontId="32" fillId="3" borderId="68" xfId="128" applyFont="1" applyFill="1" applyBorder="1" applyAlignment="1">
      <alignment horizontal="center" vertical="top" wrapText="1"/>
    </xf>
    <xf numFmtId="178" fontId="32" fillId="3" borderId="68" xfId="128" applyNumberFormat="1" applyFont="1" applyFill="1" applyBorder="1" applyAlignment="1">
      <alignment horizontal="center" vertical="top" shrinkToFit="1"/>
    </xf>
    <xf numFmtId="0" fontId="32" fillId="3" borderId="69" xfId="128" applyFont="1" applyFill="1" applyBorder="1" applyAlignment="1">
      <alignment horizontal="center" wrapText="1"/>
    </xf>
    <xf numFmtId="0" fontId="32" fillId="3" borderId="0" xfId="128" applyFont="1" applyFill="1" applyAlignment="1">
      <alignment horizontal="center" wrapText="1"/>
    </xf>
    <xf numFmtId="0" fontId="32" fillId="3" borderId="0" xfId="128" applyFont="1" applyFill="1" applyAlignment="1">
      <alignment horizontal="center" vertical="top" wrapText="1"/>
    </xf>
    <xf numFmtId="0" fontId="32" fillId="3" borderId="71" xfId="128" applyFont="1" applyFill="1" applyBorder="1" applyAlignment="1">
      <alignment horizontal="center" wrapText="1"/>
    </xf>
    <xf numFmtId="0" fontId="32" fillId="3" borderId="74" xfId="128" applyFont="1" applyFill="1" applyBorder="1" applyAlignment="1">
      <alignment horizontal="center" wrapText="1"/>
    </xf>
    <xf numFmtId="0" fontId="32" fillId="3" borderId="72" xfId="128" applyFont="1" applyFill="1" applyBorder="1" applyAlignment="1">
      <alignment horizontal="center" wrapText="1"/>
    </xf>
    <xf numFmtId="0" fontId="104" fillId="3" borderId="73" xfId="128" applyFont="1" applyFill="1" applyBorder="1" applyAlignment="1">
      <alignment horizontal="center" vertical="center" wrapText="1"/>
    </xf>
    <xf numFmtId="0" fontId="104" fillId="3" borderId="64" xfId="128" applyFont="1" applyFill="1" applyBorder="1" applyAlignment="1">
      <alignment horizontal="center" vertical="center" wrapText="1"/>
    </xf>
    <xf numFmtId="0" fontId="105" fillId="3" borderId="73" xfId="128" applyFont="1" applyFill="1" applyBorder="1" applyAlignment="1">
      <alignment horizontal="center" wrapText="1"/>
    </xf>
    <xf numFmtId="1" fontId="106" fillId="3" borderId="73" xfId="128" applyNumberFormat="1" applyFont="1" applyFill="1" applyBorder="1" applyAlignment="1">
      <alignment horizontal="center" vertical="top" shrinkToFit="1"/>
    </xf>
    <xf numFmtId="0" fontId="105" fillId="3" borderId="64" xfId="128" applyFont="1" applyFill="1" applyBorder="1" applyAlignment="1">
      <alignment horizontal="center" wrapText="1"/>
    </xf>
    <xf numFmtId="12" fontId="105" fillId="3" borderId="73" xfId="128" applyNumberFormat="1" applyFont="1" applyFill="1" applyBorder="1" applyAlignment="1">
      <alignment horizontal="center" vertical="top" wrapText="1"/>
    </xf>
    <xf numFmtId="12" fontId="105" fillId="3" borderId="73" xfId="128" applyNumberFormat="1" applyFont="1" applyFill="1" applyBorder="1" applyAlignment="1">
      <alignment horizontal="center" vertical="top" shrinkToFit="1"/>
    </xf>
    <xf numFmtId="12" fontId="105" fillId="3" borderId="64" xfId="128" applyNumberFormat="1" applyFont="1" applyFill="1" applyBorder="1" applyAlignment="1">
      <alignment horizontal="center" vertical="top" wrapText="1"/>
    </xf>
    <xf numFmtId="177" fontId="105" fillId="3" borderId="64" xfId="128" applyNumberFormat="1" applyFont="1" applyFill="1" applyBorder="1" applyAlignment="1">
      <alignment horizontal="center" vertical="top" wrapText="1"/>
    </xf>
    <xf numFmtId="12" fontId="105" fillId="3" borderId="64" xfId="128" applyNumberFormat="1" applyFont="1" applyFill="1" applyBorder="1" applyAlignment="1">
      <alignment horizontal="center" vertical="top" shrinkToFit="1"/>
    </xf>
    <xf numFmtId="0" fontId="105" fillId="3" borderId="0" xfId="128" applyFont="1" applyFill="1" applyAlignment="1">
      <alignment horizontal="center" vertical="top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38" fillId="0" borderId="41" xfId="0" applyFont="1" applyBorder="1" applyAlignment="1">
      <alignment horizontal="left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0" fontId="21" fillId="2" borderId="43" xfId="0" quotePrefix="1" applyFont="1" applyFill="1" applyBorder="1" applyAlignment="1">
      <alignment horizontal="center" vertical="center" wrapText="1"/>
    </xf>
    <xf numFmtId="0" fontId="21" fillId="2" borderId="40" xfId="0" quotePrefix="1" applyFont="1" applyFill="1" applyBorder="1" applyAlignment="1">
      <alignment horizontal="center" vertical="center" wrapText="1"/>
    </xf>
    <xf numFmtId="0" fontId="21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1" fontId="38" fillId="2" borderId="43" xfId="0" applyNumberFormat="1" applyFont="1" applyFill="1" applyBorder="1" applyAlignment="1">
      <alignment horizontal="center" vertical="center" wrapText="1"/>
    </xf>
    <xf numFmtId="1" fontId="38" fillId="2" borderId="41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3" borderId="42" xfId="0" applyFont="1" applyFill="1" applyBorder="1" applyAlignment="1">
      <alignment horizontal="left" vertical="center" wrapText="1"/>
    </xf>
    <xf numFmtId="0" fontId="38" fillId="3" borderId="42" xfId="0" applyFont="1" applyFill="1" applyBorder="1" applyAlignment="1">
      <alignment horizontal="left" vertical="center" wrapText="1"/>
    </xf>
    <xf numFmtId="12" fontId="93" fillId="0" borderId="43" xfId="0" quotePrefix="1" applyNumberFormat="1" applyFont="1" applyBorder="1" applyAlignment="1">
      <alignment horizontal="center" vertical="center" wrapText="1"/>
    </xf>
    <xf numFmtId="12" fontId="93" fillId="0" borderId="40" xfId="0" quotePrefix="1" applyNumberFormat="1" applyFont="1" applyBorder="1" applyAlignment="1">
      <alignment horizontal="center" vertical="center" wrapText="1"/>
    </xf>
    <xf numFmtId="12" fontId="93" fillId="0" borderId="41" xfId="0" quotePrefix="1" applyNumberFormat="1" applyFont="1" applyBorder="1" applyAlignment="1">
      <alignment horizontal="center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37" fillId="3" borderId="43" xfId="0" applyFont="1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0" fillId="0" borderId="23" xfId="0" applyFont="1" applyBorder="1" applyAlignment="1">
      <alignment horizontal="center" vertical="center" wrapText="1"/>
    </xf>
    <xf numFmtId="0" fontId="90" fillId="0" borderId="24" xfId="0" applyFont="1" applyBorder="1" applyAlignment="1">
      <alignment horizontal="center" vertical="center" wrapText="1"/>
    </xf>
    <xf numFmtId="0" fontId="90" fillId="0" borderId="25" xfId="0" applyFont="1" applyBorder="1" applyAlignment="1">
      <alignment horizontal="center" vertical="center" wrapText="1"/>
    </xf>
    <xf numFmtId="0" fontId="90" fillId="0" borderId="26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0" fillId="0" borderId="27" xfId="0" applyFont="1" applyBorder="1" applyAlignment="1">
      <alignment horizontal="center" vertical="center" wrapText="1"/>
    </xf>
    <xf numFmtId="0" fontId="90" fillId="0" borderId="31" xfId="0" applyFont="1" applyBorder="1" applyAlignment="1">
      <alignment horizontal="center" vertical="center" wrapText="1"/>
    </xf>
    <xf numFmtId="0" fontId="90" fillId="0" borderId="28" xfId="0" applyFont="1" applyBorder="1" applyAlignment="1">
      <alignment horizontal="center" vertical="center" wrapText="1"/>
    </xf>
    <xf numFmtId="0" fontId="90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0" borderId="42" xfId="0" applyFont="1" applyFill="1" applyBorder="1" applyAlignment="1">
      <alignment horizontal="center" vertical="center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1" fontId="58" fillId="0" borderId="42" xfId="0" applyNumberFormat="1" applyFont="1" applyBorder="1" applyAlignment="1">
      <alignment horizontal="center" vertical="center" wrapText="1"/>
    </xf>
    <xf numFmtId="0" fontId="94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37" fillId="2" borderId="42" xfId="0" applyNumberFormat="1" applyFont="1" applyFill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 wrapText="1"/>
    </xf>
    <xf numFmtId="0" fontId="38" fillId="2" borderId="43" xfId="0" quotePrefix="1" applyFont="1" applyFill="1" applyBorder="1" applyAlignment="1">
      <alignment horizontal="center" vertical="center" wrapText="1"/>
    </xf>
    <xf numFmtId="0" fontId="38" fillId="2" borderId="40" xfId="0" quotePrefix="1" applyFont="1" applyFill="1" applyBorder="1" applyAlignment="1">
      <alignment horizontal="center" vertical="center" wrapText="1"/>
    </xf>
    <xf numFmtId="0" fontId="38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98" fillId="0" borderId="64" xfId="128" applyFont="1" applyBorder="1" applyAlignment="1">
      <alignment horizontal="center" vertical="top" wrapText="1"/>
    </xf>
    <xf numFmtId="0" fontId="98" fillId="0" borderId="65" xfId="128" applyFont="1" applyBorder="1" applyAlignment="1">
      <alignment horizontal="center" vertical="top" wrapText="1"/>
    </xf>
    <xf numFmtId="0" fontId="98" fillId="0" borderId="66" xfId="128" applyFont="1" applyBorder="1" applyAlignment="1">
      <alignment horizontal="center" vertical="top" wrapText="1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93" fillId="0" borderId="43" xfId="0" quotePrefix="1" applyFont="1" applyBorder="1" applyAlignment="1">
      <alignment horizontal="center" vertical="center" wrapText="1"/>
    </xf>
    <xf numFmtId="0" fontId="93" fillId="0" borderId="40" xfId="0" quotePrefix="1" applyFont="1" applyBorder="1" applyAlignment="1">
      <alignment horizontal="center" vertical="center" wrapText="1"/>
    </xf>
    <xf numFmtId="0" fontId="93" fillId="0" borderId="41" xfId="0" quotePrefix="1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10.png"/><Relationship Id="rId16" Type="http://schemas.openxmlformats.org/officeDocument/2006/relationships/image" Target="../media/image1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emf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4.emf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6.emf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650875</xdr:colOff>
      <xdr:row>4</xdr:row>
      <xdr:rowOff>301625</xdr:rowOff>
    </xdr:from>
    <xdr:to>
      <xdr:col>16</xdr:col>
      <xdr:colOff>835149</xdr:colOff>
      <xdr:row>8</xdr:row>
      <xdr:rowOff>3323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96533D-A3B1-0FE4-5CF9-08CF64CFB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8625" y="2333625"/>
          <a:ext cx="2406774" cy="287669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51</xdr:row>
      <xdr:rowOff>131293</xdr:rowOff>
    </xdr:from>
    <xdr:to>
      <xdr:col>14</xdr:col>
      <xdr:colOff>492125</xdr:colOff>
      <xdr:row>57</xdr:row>
      <xdr:rowOff>838316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D12897-08A8-E12A-E7DF-545DCA916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03625" y="31865418"/>
          <a:ext cx="3952875" cy="4882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2428877</xdr:colOff>
      <xdr:row>21</xdr:row>
      <xdr:rowOff>111125</xdr:rowOff>
    </xdr:from>
    <xdr:to>
      <xdr:col>1</xdr:col>
      <xdr:colOff>7223129</xdr:colOff>
      <xdr:row>21</xdr:row>
      <xdr:rowOff>2460625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0858503" y="27908249"/>
          <a:ext cx="2349500" cy="4794252"/>
        </a:xfrm>
        <a:prstGeom prst="rect">
          <a:avLst/>
        </a:prstGeom>
      </xdr:spPr>
    </xdr:pic>
    <xdr:clientData/>
  </xdr:twoCellAnchor>
  <xdr:twoCellAnchor>
    <xdr:from>
      <xdr:col>1</xdr:col>
      <xdr:colOff>1539874</xdr:colOff>
      <xdr:row>19</xdr:row>
      <xdr:rowOff>198937</xdr:rowOff>
    </xdr:from>
    <xdr:to>
      <xdr:col>1</xdr:col>
      <xdr:colOff>9391650</xdr:colOff>
      <xdr:row>19</xdr:row>
      <xdr:rowOff>5130469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25A54DD-0B2D-4C7F-87AF-F809CED9B575}"/>
            </a:ext>
          </a:extLst>
        </xdr:cNvPr>
        <xdr:cNvGrpSpPr/>
      </xdr:nvGrpSpPr>
      <xdr:grpSpPr>
        <a:xfrm>
          <a:off x="8747124" y="22265187"/>
          <a:ext cx="7851776" cy="4931532"/>
          <a:chOff x="7207250" y="25010854"/>
          <a:chExt cx="14545922" cy="9016761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E770F22-271B-9EE5-3B22-1860EFC51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F51DA55-F12B-F37F-65D1-F356EA53DD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2F2F67E-B08E-B1DF-03EC-0A79A9263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1C20427-68B8-F740-3EF9-7410B63620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51C0B6E-7368-E5AF-F344-3F40C8385B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E3627B9-5234-CE35-B81B-F219529984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3422939</xdr:colOff>
      <xdr:row>26</xdr:row>
      <xdr:rowOff>103910</xdr:rowOff>
    </xdr:from>
    <xdr:to>
      <xdr:col>1</xdr:col>
      <xdr:colOff>5070395</xdr:colOff>
      <xdr:row>26</xdr:row>
      <xdr:rowOff>3983182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F0291-99AD-49EC-9829-AC86F755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27303" y="36379728"/>
          <a:ext cx="1647456" cy="3879272"/>
        </a:xfrm>
        <a:prstGeom prst="rect">
          <a:avLst/>
        </a:prstGeom>
      </xdr:spPr>
    </xdr:pic>
    <xdr:clientData/>
  </xdr:twoCellAnchor>
  <xdr:twoCellAnchor editAs="oneCell">
    <xdr:from>
      <xdr:col>1</xdr:col>
      <xdr:colOff>6112323</xdr:colOff>
      <xdr:row>26</xdr:row>
      <xdr:rowOff>41027</xdr:rowOff>
    </xdr:from>
    <xdr:to>
      <xdr:col>1</xdr:col>
      <xdr:colOff>7777865</xdr:colOff>
      <xdr:row>26</xdr:row>
      <xdr:rowOff>3971636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A8720A7-F886-4A3E-94A0-05D85186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316687" y="36316845"/>
          <a:ext cx="1665542" cy="3930609"/>
        </a:xfrm>
        <a:prstGeom prst="rect">
          <a:avLst/>
        </a:prstGeom>
      </xdr:spPr>
    </xdr:pic>
    <xdr:clientData/>
  </xdr:twoCellAnchor>
  <xdr:twoCellAnchor editAs="oneCell">
    <xdr:from>
      <xdr:col>1</xdr:col>
      <xdr:colOff>5512954</xdr:colOff>
      <xdr:row>28</xdr:row>
      <xdr:rowOff>219364</xdr:rowOff>
    </xdr:from>
    <xdr:to>
      <xdr:col>1</xdr:col>
      <xdr:colOff>6357505</xdr:colOff>
      <xdr:row>28</xdr:row>
      <xdr:rowOff>2427596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EA18A87-39D0-4E97-9669-CCA718CB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17318" y="41367364"/>
          <a:ext cx="844551" cy="2208232"/>
        </a:xfrm>
        <a:prstGeom prst="rect">
          <a:avLst/>
        </a:prstGeom>
      </xdr:spPr>
    </xdr:pic>
    <xdr:clientData/>
  </xdr:twoCellAnchor>
  <xdr:twoCellAnchor editAs="oneCell">
    <xdr:from>
      <xdr:col>1</xdr:col>
      <xdr:colOff>4514272</xdr:colOff>
      <xdr:row>32</xdr:row>
      <xdr:rowOff>92362</xdr:rowOff>
    </xdr:from>
    <xdr:to>
      <xdr:col>1</xdr:col>
      <xdr:colOff>7663414</xdr:colOff>
      <xdr:row>32</xdr:row>
      <xdr:rowOff>1718825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E1801CE-C5E0-4387-91CF-5DDB7E47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18636" y="48433180"/>
          <a:ext cx="3149142" cy="1626463"/>
        </a:xfrm>
        <a:prstGeom prst="rect">
          <a:avLst/>
        </a:prstGeom>
      </xdr:spPr>
    </xdr:pic>
    <xdr:clientData/>
  </xdr:twoCellAnchor>
  <xdr:twoCellAnchor editAs="oneCell">
    <xdr:from>
      <xdr:col>1</xdr:col>
      <xdr:colOff>4993986</xdr:colOff>
      <xdr:row>30</xdr:row>
      <xdr:rowOff>277092</xdr:rowOff>
    </xdr:from>
    <xdr:to>
      <xdr:col>1</xdr:col>
      <xdr:colOff>7394286</xdr:colOff>
      <xdr:row>30</xdr:row>
      <xdr:rowOff>1735840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2579072-3A41-40DD-ACF9-C05778EC8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98350" y="45142728"/>
          <a:ext cx="2400300" cy="1458748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34</xdr:row>
      <xdr:rowOff>283255</xdr:rowOff>
    </xdr:from>
    <xdr:ext cx="2936874" cy="166937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D5F89F-BD3E-4496-BD35-CDDA2EFA2A7A}"/>
            </a:ext>
          </a:extLst>
        </xdr:cNvPr>
        <xdr:cNvSpPr txBox="1"/>
      </xdr:nvSpPr>
      <xdr:spPr>
        <a:xfrm>
          <a:off x="11922125" y="550329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4895850</xdr:colOff>
      <xdr:row>40</xdr:row>
      <xdr:rowOff>95251</xdr:rowOff>
    </xdr:from>
    <xdr:to>
      <xdr:col>1</xdr:col>
      <xdr:colOff>6518275</xdr:colOff>
      <xdr:row>40</xdr:row>
      <xdr:rowOff>1981201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52D17CA-F899-4F60-9EC5-D898D616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09450" y="57931051"/>
          <a:ext cx="1622425" cy="1885950"/>
        </a:xfrm>
        <a:prstGeom prst="rect">
          <a:avLst/>
        </a:prstGeom>
      </xdr:spPr>
    </xdr:pic>
    <xdr:clientData/>
  </xdr:twoCellAnchor>
  <xdr:twoCellAnchor editAs="oneCell">
    <xdr:from>
      <xdr:col>1</xdr:col>
      <xdr:colOff>6718460</xdr:colOff>
      <xdr:row>26</xdr:row>
      <xdr:rowOff>2124363</xdr:rowOff>
    </xdr:from>
    <xdr:to>
      <xdr:col>1</xdr:col>
      <xdr:colOff>7312870</xdr:colOff>
      <xdr:row>26</xdr:row>
      <xdr:rowOff>2680750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AFD1AAC1-F7E2-4AD5-98A0-2026245835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922824" y="38400181"/>
          <a:ext cx="594410" cy="55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3619500</xdr:colOff>
      <xdr:row>17</xdr:row>
      <xdr:rowOff>79375</xdr:rowOff>
    </xdr:from>
    <xdr:to>
      <xdr:col>1</xdr:col>
      <xdr:colOff>7239000</xdr:colOff>
      <xdr:row>17</xdr:row>
      <xdr:rowOff>4325223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68A89E-0463-44D9-ABAA-908BA2383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826750" y="16033750"/>
          <a:ext cx="3619500" cy="4245848"/>
        </a:xfrm>
        <a:prstGeom prst="rect">
          <a:avLst/>
        </a:prstGeom>
      </xdr:spPr>
    </xdr:pic>
    <xdr:clientData/>
  </xdr:twoCellAnchor>
  <xdr:twoCellAnchor editAs="oneCell">
    <xdr:from>
      <xdr:col>1</xdr:col>
      <xdr:colOff>9604375</xdr:colOff>
      <xdr:row>0</xdr:row>
      <xdr:rowOff>222250</xdr:rowOff>
    </xdr:from>
    <xdr:to>
      <xdr:col>1</xdr:col>
      <xdr:colOff>11184901</xdr:colOff>
      <xdr:row>3</xdr:row>
      <xdr:rowOff>301625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CACFAAF-ECDB-437B-AD28-461A1DE3A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6811625" y="222250"/>
          <a:ext cx="1580526" cy="188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FLEECE/WOMEN/H06-CR42W_HERSCHEL%20-%20SS25%20-%20S3_CLASSIC%20CREW%20WOMEN%20-%20VINTAGE%20WHITE.XLSX" TargetMode="External"/><Relationship Id="rId2" Type="http://schemas.microsoft.com/office/2019/04/relationships/externalLinkLongPath" Target="H06-CR42W_HERSCHEL%20-%20SS25%20-%20S3_CLASSIC%20CREW%20WOMEN%20-%20VINTAGE%20WHITE.XLSX?5851A472" TargetMode="External"/><Relationship Id="rId1" Type="http://schemas.openxmlformats.org/officeDocument/2006/relationships/externalLinkPath" Target="file:///\\5851A472\H06-CR42W_HERSCHEL%20-%20SS25%20-%20S3_CLASSIC%20CREW%20WOMEN%20-%20VINTAGE%20WH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L=4% W=0.5% adding shrinkage"/>
      <sheetName val="Sheet2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1">
          <cell r="B31" t="str">
            <v>RIB 2X2 COTTON SPANDEX (30/2'CM+70D))_400GSM</v>
          </cell>
        </row>
        <row r="37">
          <cell r="B37" t="str">
            <v>CHỈ 40/2 MAY CHÍNH</v>
          </cell>
        </row>
        <row r="41">
          <cell r="B41" t="str">
            <v>NHÃN THÀNH PHẦN 100% COTTON
KÍCH THƯỚC: 82.2 *20 MM
CODE: CC-054</v>
          </cell>
          <cell r="F41" t="str">
            <v>NỀN TRẮNG CHỮ ĐEN</v>
          </cell>
        </row>
        <row r="43">
          <cell r="B43" t="str">
            <v>NHÃN HSCO SATIN
CODE: HSC-ML-0002</v>
          </cell>
        </row>
        <row r="45">
          <cell r="F45" t="str">
            <v>NỀN TRẮNG CHỮ ĐEN</v>
          </cell>
        </row>
        <row r="51">
          <cell r="B51" t="str">
            <v>DÂY TAPE XƯƠNG CÁ 1CM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WOMEN'S-CREWNECK-TANG CD + 4%"/>
      <sheetName val="2. TRIM CARD (GREY)"/>
      <sheetName val="3. ĐỊNH VỊ HÌNH IN.THÊU"/>
    </sheetNames>
    <sheetDataSet>
      <sheetData sheetId="0">
        <row r="37">
          <cell r="B37" t="str">
            <v>PHẦN C : PHỤ LIỆU ĐÓNG GÓI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3"/>
  <sheetViews>
    <sheetView view="pageBreakPreview" topLeftCell="A4" zoomScale="40" zoomScaleNormal="10" zoomScaleSheetLayoutView="40" zoomScalePageLayoutView="25" workbookViewId="0">
      <selection activeCell="A60" sqref="A60:XFD60"/>
    </sheetView>
  </sheetViews>
  <sheetFormatPr defaultColWidth="9.1796875" defaultRowHeight="14"/>
  <cols>
    <col min="1" max="1" width="8.453125" style="49" customWidth="1"/>
    <col min="2" max="2" width="21.54296875" style="49" customWidth="1"/>
    <col min="3" max="3" width="25.36328125" style="49" customWidth="1"/>
    <col min="4" max="4" width="42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4.542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4" width="13.453125" style="49" customWidth="1"/>
    <col min="15" max="15" width="12.08984375" style="49" customWidth="1"/>
    <col min="16" max="16" width="6.26953125" style="49" customWidth="1"/>
    <col min="17" max="17" width="22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9" t="s">
        <v>73</v>
      </c>
      <c r="O1" s="399" t="s">
        <v>73</v>
      </c>
      <c r="P1" s="400" t="s">
        <v>74</v>
      </c>
      <c r="Q1" s="400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9" t="s">
        <v>75</v>
      </c>
      <c r="O2" s="399" t="s">
        <v>75</v>
      </c>
      <c r="P2" s="401" t="s">
        <v>76</v>
      </c>
      <c r="Q2" s="401"/>
    </row>
    <row r="3" spans="1:17" s="1" customFormat="1" ht="40" customHeight="1">
      <c r="A3" s="53"/>
      <c r="B3" s="53"/>
      <c r="C3" s="53"/>
      <c r="D3" s="53"/>
      <c r="E3" s="250"/>
      <c r="F3" s="53"/>
      <c r="G3" s="53"/>
      <c r="H3" s="53"/>
      <c r="I3" s="53"/>
      <c r="J3" s="53"/>
      <c r="K3" s="53"/>
      <c r="L3" s="55"/>
      <c r="M3" s="55"/>
      <c r="N3" s="399" t="s">
        <v>77</v>
      </c>
      <c r="O3" s="399" t="s">
        <v>77</v>
      </c>
      <c r="P3" s="402" t="s">
        <v>79</v>
      </c>
      <c r="Q3" s="400"/>
    </row>
    <row r="4" spans="1:17" s="2" customFormat="1" ht="40.5" customHeight="1" thickBot="1">
      <c r="B4" s="3" t="s">
        <v>292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84" t="s">
        <v>404</v>
      </c>
      <c r="H5" s="385"/>
      <c r="I5" s="385"/>
      <c r="J5" s="385"/>
      <c r="K5" s="385"/>
      <c r="L5" s="385"/>
      <c r="M5" s="386"/>
    </row>
    <row r="6" spans="1:17" s="7" customFormat="1" ht="58" customHeight="1">
      <c r="B6" s="8" t="s">
        <v>43</v>
      </c>
      <c r="C6" s="8"/>
      <c r="D6" s="9" t="s">
        <v>239</v>
      </c>
      <c r="E6" s="11"/>
      <c r="F6" s="8"/>
      <c r="G6" s="387"/>
      <c r="H6" s="388"/>
      <c r="I6" s="388"/>
      <c r="J6" s="388"/>
      <c r="K6" s="388"/>
      <c r="L6" s="388"/>
      <c r="M6" s="389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402</v>
      </c>
      <c r="E7" s="9"/>
      <c r="F7" s="8"/>
      <c r="G7" s="387"/>
      <c r="H7" s="388"/>
      <c r="I7" s="388"/>
      <c r="J7" s="388"/>
      <c r="K7" s="388"/>
      <c r="L7" s="388"/>
      <c r="M7" s="389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83" t="s">
        <v>403</v>
      </c>
      <c r="E8" s="383"/>
      <c r="F8" s="383"/>
      <c r="G8" s="390"/>
      <c r="H8" s="391"/>
      <c r="I8" s="391"/>
      <c r="J8" s="391"/>
      <c r="K8" s="391"/>
      <c r="L8" s="391"/>
      <c r="M8" s="392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238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212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317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396"/>
      <c r="E11" s="397"/>
      <c r="F11" s="397"/>
      <c r="G11" s="22"/>
      <c r="H11" s="23"/>
      <c r="I11" s="20"/>
      <c r="J11" s="204" t="s">
        <v>4</v>
      </c>
      <c r="K11" s="20"/>
      <c r="L11" s="205"/>
      <c r="M11" s="393" t="s">
        <v>214</v>
      </c>
      <c r="N11" s="393"/>
      <c r="O11" s="393"/>
      <c r="P11" s="393"/>
      <c r="Q11" s="393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98"/>
      <c r="C13" s="398"/>
      <c r="D13" s="398"/>
      <c r="E13" s="398"/>
      <c r="F13" s="398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193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58.5" customHeight="1">
      <c r="B17" s="216"/>
      <c r="C17" s="217" t="s">
        <v>72</v>
      </c>
      <c r="D17" s="217" t="s">
        <v>9</v>
      </c>
      <c r="E17" s="218" t="s">
        <v>56</v>
      </c>
      <c r="F17" s="218" t="s">
        <v>181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0"/>
      <c r="Q17" s="263" t="s">
        <v>11</v>
      </c>
    </row>
    <row r="18" spans="1:17" s="219" customFormat="1" ht="110.5" customHeight="1">
      <c r="B18" s="220" t="s">
        <v>12</v>
      </c>
      <c r="C18" s="251"/>
      <c r="D18" s="257" t="s">
        <v>405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08" customHeight="1">
      <c r="B19" s="220" t="s">
        <v>63</v>
      </c>
      <c r="C19" s="251"/>
      <c r="D19" s="257" t="str">
        <f>$D$18</f>
        <v>MAJOR BROWN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8" customFormat="1" ht="103" customHeight="1">
      <c r="A20" s="261"/>
      <c r="B20" s="262" t="s">
        <v>13</v>
      </c>
      <c r="C20" s="252"/>
      <c r="D20" s="258" t="str">
        <f>$D$18</f>
        <v>MAJOR BROWN</v>
      </c>
      <c r="E20" s="225"/>
      <c r="F20" s="226"/>
      <c r="G20" s="226"/>
      <c r="H20" s="226">
        <f t="shared" ref="H20" si="0">SUM(H18:H19)</f>
        <v>2</v>
      </c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9" customFormat="1" ht="29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53.5" customHeight="1">
      <c r="A22" s="264"/>
      <c r="B22" s="234" t="s">
        <v>121</v>
      </c>
      <c r="C22" s="235"/>
      <c r="D22" s="234"/>
      <c r="E22" s="236"/>
      <c r="F22" s="237"/>
      <c r="G22" s="237"/>
      <c r="H22" s="237">
        <f>H20</f>
        <v>2</v>
      </c>
      <c r="I22" s="237"/>
      <c r="J22" s="237"/>
      <c r="K22" s="237"/>
      <c r="L22" s="237"/>
      <c r="M22" s="237"/>
      <c r="N22" s="237"/>
      <c r="O22" s="237"/>
      <c r="P22" s="237"/>
      <c r="Q22" s="237"/>
    </row>
    <row r="23" spans="1:17" s="105" customFormat="1" ht="20.25" customHeight="1">
      <c r="B23" s="106"/>
      <c r="C23" s="107"/>
      <c r="D23" s="394" t="s">
        <v>182</v>
      </c>
      <c r="E23" s="394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</row>
    <row r="24" spans="1:17" s="1" customFormat="1" ht="59.15" customHeight="1">
      <c r="B24" s="75" t="s">
        <v>14</v>
      </c>
      <c r="C24" s="32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</row>
    <row r="25" spans="1:17" s="33" customFormat="1" ht="120">
      <c r="A25" s="382" t="s">
        <v>15</v>
      </c>
      <c r="B25" s="382"/>
      <c r="C25" s="382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180</v>
      </c>
      <c r="K25" s="208" t="s">
        <v>178</v>
      </c>
      <c r="L25" s="208" t="s">
        <v>179</v>
      </c>
      <c r="M25" s="208" t="s">
        <v>36</v>
      </c>
      <c r="N25" s="356" t="s">
        <v>51</v>
      </c>
      <c r="O25" s="356"/>
      <c r="P25" s="356"/>
      <c r="Q25" s="356"/>
    </row>
    <row r="26" spans="1:17" s="43" customFormat="1" ht="49" customHeight="1">
      <c r="A26" s="395" t="str">
        <f>$D$18</f>
        <v>MAJOR BROWN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</row>
    <row r="27" spans="1:17" s="2" customFormat="1" ht="155" customHeight="1">
      <c r="A27" s="243">
        <v>1</v>
      </c>
      <c r="B27" s="367" t="s">
        <v>213</v>
      </c>
      <c r="C27" s="367"/>
      <c r="D27" s="244" t="s">
        <v>113</v>
      </c>
      <c r="E27" s="244" t="str">
        <f>A26</f>
        <v>MAJOR BROWN</v>
      </c>
      <c r="F27" s="243" t="s">
        <v>10</v>
      </c>
      <c r="G27" s="245">
        <f>Q20</f>
        <v>2</v>
      </c>
      <c r="H27" s="246">
        <v>1.3</v>
      </c>
      <c r="I27" s="247">
        <f>H27*G27</f>
        <v>2.6</v>
      </c>
      <c r="J27" s="248">
        <f>(I27*1.1%+(I27/50)*0.5)</f>
        <v>5.460000000000001E-2</v>
      </c>
      <c r="K27" s="248">
        <v>1</v>
      </c>
      <c r="L27" s="248">
        <v>0</v>
      </c>
      <c r="M27" s="249">
        <f>ROUNDUP(SUM(I27:L27),0)</f>
        <v>4</v>
      </c>
      <c r="N27" s="405" t="s">
        <v>406</v>
      </c>
      <c r="O27" s="405"/>
      <c r="P27" s="405"/>
      <c r="Q27" s="405"/>
    </row>
    <row r="28" spans="1:17" s="2" customFormat="1" ht="165" customHeight="1">
      <c r="A28" s="243">
        <v>2</v>
      </c>
      <c r="B28" s="367" t="s">
        <v>215</v>
      </c>
      <c r="C28" s="367"/>
      <c r="D28" s="244" t="s">
        <v>216</v>
      </c>
      <c r="E28" s="244" t="str">
        <f>A26</f>
        <v>MAJOR BROWN</v>
      </c>
      <c r="F28" s="243" t="s">
        <v>10</v>
      </c>
      <c r="G28" s="245">
        <f>G27</f>
        <v>2</v>
      </c>
      <c r="H28" s="246">
        <v>0.23</v>
      </c>
      <c r="I28" s="247">
        <f>H28*G28</f>
        <v>0.46</v>
      </c>
      <c r="J28" s="248">
        <f>((I28*0%+(I28/50)*0.5)*0)</f>
        <v>0</v>
      </c>
      <c r="K28" s="248">
        <v>0</v>
      </c>
      <c r="L28" s="248">
        <v>0</v>
      </c>
      <c r="M28" s="249">
        <f>ROUNDUP(SUM(I28:L28),0)</f>
        <v>1</v>
      </c>
      <c r="N28" s="405" t="s">
        <v>406</v>
      </c>
      <c r="O28" s="405"/>
      <c r="P28" s="405"/>
      <c r="Q28" s="405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62" t="s">
        <v>22</v>
      </c>
      <c r="B30" s="363"/>
      <c r="C30" s="363"/>
      <c r="D30" s="363"/>
      <c r="E30" s="364"/>
      <c r="F30" s="253" t="s">
        <v>47</v>
      </c>
      <c r="G30" s="253" t="s">
        <v>23</v>
      </c>
      <c r="H30" s="365" t="s">
        <v>42</v>
      </c>
      <c r="I30" s="366"/>
      <c r="J30" s="255" t="s">
        <v>18</v>
      </c>
      <c r="K30" s="253" t="s">
        <v>48</v>
      </c>
      <c r="L30" s="253" t="s">
        <v>24</v>
      </c>
      <c r="M30" s="254" t="s">
        <v>25</v>
      </c>
      <c r="N30" s="254" t="s">
        <v>26</v>
      </c>
      <c r="O30" s="254" t="s">
        <v>27</v>
      </c>
      <c r="P30" s="403" t="s">
        <v>28</v>
      </c>
      <c r="Q30" s="404"/>
    </row>
    <row r="31" spans="1:17" s="12" customFormat="1" ht="74" customHeight="1">
      <c r="A31" s="210">
        <v>1</v>
      </c>
      <c r="B31" s="345" t="s">
        <v>187</v>
      </c>
      <c r="C31" s="345"/>
      <c r="D31" s="345"/>
      <c r="E31" s="345"/>
      <c r="F31" s="201" t="str">
        <f>$D$18</f>
        <v>MAJOR BROWN</v>
      </c>
      <c r="G31" s="239"/>
      <c r="H31" s="346" t="str">
        <f>$F$31</f>
        <v>MAJOR BROWN</v>
      </c>
      <c r="I31" s="346" t="e">
        <f>#REF!</f>
        <v>#REF!</v>
      </c>
      <c r="J31" s="206" t="s">
        <v>29</v>
      </c>
      <c r="K31" s="206">
        <f>$G$28</f>
        <v>2</v>
      </c>
      <c r="L31" s="265">
        <v>4.3999999999999997E-2</v>
      </c>
      <c r="M31" s="211">
        <f>ROUNDUP(K31*L31,0)</f>
        <v>1</v>
      </c>
      <c r="N31" s="211"/>
      <c r="O31" s="207">
        <f>M31</f>
        <v>1</v>
      </c>
      <c r="P31" s="338"/>
      <c r="Q31" s="339"/>
    </row>
    <row r="32" spans="1:17" s="43" customFormat="1" ht="127.5" customHeight="1">
      <c r="A32" s="210">
        <v>2</v>
      </c>
      <c r="B32" s="344" t="s">
        <v>319</v>
      </c>
      <c r="C32" s="345"/>
      <c r="D32" s="345"/>
      <c r="E32" s="345"/>
      <c r="F32" s="201" t="s">
        <v>89</v>
      </c>
      <c r="G32" s="201" t="s">
        <v>107</v>
      </c>
      <c r="H32" s="346" t="str">
        <f t="shared" ref="H32:H35" si="1">$F$31</f>
        <v>MAJOR BROWN</v>
      </c>
      <c r="I32" s="346" t="e">
        <f>#REF!</f>
        <v>#REF!</v>
      </c>
      <c r="J32" s="206" t="s">
        <v>30</v>
      </c>
      <c r="K32" s="206">
        <f t="shared" ref="K32:K35" si="2">$G$28</f>
        <v>2</v>
      </c>
      <c r="L32" s="212">
        <v>1</v>
      </c>
      <c r="M32" s="206">
        <f t="shared" ref="M32" si="3">L32*K32</f>
        <v>2</v>
      </c>
      <c r="N32" s="211"/>
      <c r="O32" s="207">
        <f t="shared" ref="O32" si="4">M32+N32</f>
        <v>2</v>
      </c>
      <c r="P32" s="338"/>
      <c r="Q32" s="339"/>
    </row>
    <row r="33" spans="1:17" s="43" customFormat="1" ht="90" customHeight="1">
      <c r="A33" s="210">
        <v>3</v>
      </c>
      <c r="B33" s="344" t="s">
        <v>217</v>
      </c>
      <c r="C33" s="345"/>
      <c r="D33" s="345"/>
      <c r="E33" s="345"/>
      <c r="F33" s="201" t="s">
        <v>89</v>
      </c>
      <c r="G33" s="256" t="s">
        <v>89</v>
      </c>
      <c r="H33" s="346" t="str">
        <f t="shared" si="1"/>
        <v>MAJOR BROWN</v>
      </c>
      <c r="I33" s="346" t="e">
        <f>#REF!</f>
        <v>#REF!</v>
      </c>
      <c r="J33" s="206" t="s">
        <v>30</v>
      </c>
      <c r="K33" s="206">
        <f t="shared" si="2"/>
        <v>2</v>
      </c>
      <c r="L33" s="212">
        <v>1</v>
      </c>
      <c r="M33" s="206">
        <f t="shared" ref="M33" si="5">L33*K33</f>
        <v>2</v>
      </c>
      <c r="N33" s="211"/>
      <c r="O33" s="207">
        <f t="shared" ref="O33" si="6">M33+N33</f>
        <v>2</v>
      </c>
      <c r="P33" s="338"/>
      <c r="Q33" s="339"/>
    </row>
    <row r="34" spans="1:17" s="43" customFormat="1" ht="111.5" customHeight="1">
      <c r="A34" s="210">
        <v>4</v>
      </c>
      <c r="B34" s="344" t="s">
        <v>194</v>
      </c>
      <c r="C34" s="345"/>
      <c r="D34" s="345"/>
      <c r="E34" s="345"/>
      <c r="F34" s="201" t="s">
        <v>89</v>
      </c>
      <c r="G34" s="256" t="s">
        <v>89</v>
      </c>
      <c r="H34" s="346" t="str">
        <f t="shared" si="1"/>
        <v>MAJOR BROWN</v>
      </c>
      <c r="I34" s="346" t="e">
        <f>#REF!</f>
        <v>#REF!</v>
      </c>
      <c r="J34" s="206" t="s">
        <v>30</v>
      </c>
      <c r="K34" s="206">
        <f t="shared" si="2"/>
        <v>2</v>
      </c>
      <c r="L34" s="212">
        <v>1</v>
      </c>
      <c r="M34" s="206">
        <f t="shared" ref="M34" si="7">L34*K34</f>
        <v>2</v>
      </c>
      <c r="N34" s="211"/>
      <c r="O34" s="207">
        <f t="shared" ref="O34" si="8">M34+N34</f>
        <v>2</v>
      </c>
      <c r="P34" s="338"/>
      <c r="Q34" s="339"/>
    </row>
    <row r="35" spans="1:17" s="43" customFormat="1" ht="77.5" customHeight="1">
      <c r="A35" s="210">
        <v>5</v>
      </c>
      <c r="B35" s="344" t="s">
        <v>218</v>
      </c>
      <c r="C35" s="345"/>
      <c r="D35" s="345"/>
      <c r="E35" s="345"/>
      <c r="F35" s="201" t="str">
        <f>$D$18</f>
        <v>MAJOR BROWN</v>
      </c>
      <c r="G35" s="239" t="str">
        <f>F35</f>
        <v>MAJOR BROWN</v>
      </c>
      <c r="H35" s="346" t="str">
        <f t="shared" si="1"/>
        <v>MAJOR BROWN</v>
      </c>
      <c r="I35" s="346" t="e">
        <f>#REF!</f>
        <v>#REF!</v>
      </c>
      <c r="J35" s="206" t="s">
        <v>10</v>
      </c>
      <c r="K35" s="206">
        <f t="shared" si="2"/>
        <v>2</v>
      </c>
      <c r="L35" s="212">
        <v>0.35</v>
      </c>
      <c r="M35" s="206">
        <f t="shared" ref="M35" si="9">L35*K35</f>
        <v>0.7</v>
      </c>
      <c r="N35" s="211"/>
      <c r="O35" s="207">
        <f t="shared" ref="O35" si="10">M35+N35</f>
        <v>0.7</v>
      </c>
      <c r="P35" s="338"/>
      <c r="Q35" s="339"/>
    </row>
    <row r="36" spans="1:17" s="34" customFormat="1" ht="39" hidden="1" customHeight="1">
      <c r="B36" s="80" t="s">
        <v>65</v>
      </c>
      <c r="C36" s="35"/>
      <c r="D36" s="35"/>
      <c r="E36" s="35"/>
      <c r="G36" s="36"/>
      <c r="Q36" s="37"/>
    </row>
    <row r="37" spans="1:17" s="51" customFormat="1" ht="97" hidden="1" customHeight="1">
      <c r="A37" s="382" t="s">
        <v>22</v>
      </c>
      <c r="B37" s="382"/>
      <c r="C37" s="382"/>
      <c r="D37" s="382"/>
      <c r="E37" s="382"/>
      <c r="F37" s="208" t="s">
        <v>47</v>
      </c>
      <c r="G37" s="208" t="s">
        <v>23</v>
      </c>
      <c r="H37" s="356" t="s">
        <v>42</v>
      </c>
      <c r="I37" s="356"/>
      <c r="J37" s="209" t="s">
        <v>18</v>
      </c>
      <c r="K37" s="208" t="s">
        <v>48</v>
      </c>
      <c r="L37" s="208" t="s">
        <v>24</v>
      </c>
      <c r="M37" s="208" t="s">
        <v>25</v>
      </c>
      <c r="N37" s="208" t="s">
        <v>26</v>
      </c>
      <c r="O37" s="208" t="s">
        <v>27</v>
      </c>
      <c r="P37" s="356" t="s">
        <v>28</v>
      </c>
      <c r="Q37" s="356"/>
    </row>
    <row r="38" spans="1:17" s="280" customFormat="1" ht="95.5" hidden="1" customHeight="1">
      <c r="A38" s="277">
        <v>1</v>
      </c>
      <c r="B38" s="359" t="s">
        <v>293</v>
      </c>
      <c r="C38" s="360"/>
      <c r="D38" s="360"/>
      <c r="E38" s="361"/>
      <c r="F38" s="278" t="s">
        <v>89</v>
      </c>
      <c r="G38" s="279" t="s">
        <v>89</v>
      </c>
      <c r="H38" s="346" t="str">
        <f t="shared" ref="H38:H48" si="11">$D$20</f>
        <v>MAJOR BROWN</v>
      </c>
      <c r="I38" s="346" t="e">
        <f>#REF!</f>
        <v>#REF!</v>
      </c>
      <c r="J38" s="206" t="s">
        <v>30</v>
      </c>
      <c r="K38" s="206">
        <f>$Q$20</f>
        <v>2</v>
      </c>
      <c r="L38" s="212">
        <v>1</v>
      </c>
      <c r="M38" s="206">
        <f>L38*K38</f>
        <v>2</v>
      </c>
      <c r="N38" s="211"/>
      <c r="O38" s="207">
        <v>40</v>
      </c>
      <c r="P38" s="338" t="s">
        <v>294</v>
      </c>
      <c r="Q38" s="339"/>
    </row>
    <row r="39" spans="1:17" s="280" customFormat="1" ht="55" hidden="1" customHeight="1">
      <c r="A39" s="277">
        <v>2</v>
      </c>
      <c r="B39" s="359" t="s">
        <v>295</v>
      </c>
      <c r="C39" s="360"/>
      <c r="D39" s="360"/>
      <c r="E39" s="361"/>
      <c r="F39" s="278" t="s">
        <v>39</v>
      </c>
      <c r="G39" s="278" t="s">
        <v>39</v>
      </c>
      <c r="H39" s="346" t="str">
        <f t="shared" si="11"/>
        <v>MAJOR BROWN</v>
      </c>
      <c r="I39" s="346" t="e">
        <f>#REF!</f>
        <v>#REF!</v>
      </c>
      <c r="J39" s="206" t="s">
        <v>30</v>
      </c>
      <c r="K39" s="206">
        <f t="shared" ref="K39:K48" si="12">$Q$20</f>
        <v>2</v>
      </c>
      <c r="L39" s="212">
        <v>1</v>
      </c>
      <c r="M39" s="206">
        <f t="shared" ref="M39:M44" si="13">L39*K39</f>
        <v>2</v>
      </c>
      <c r="N39" s="211"/>
      <c r="O39" s="207">
        <f t="shared" ref="O39:O41" si="14">N39+M39</f>
        <v>2</v>
      </c>
      <c r="P39" s="357"/>
      <c r="Q39" s="357"/>
    </row>
    <row r="40" spans="1:17" s="280" customFormat="1" ht="94.5" hidden="1" customHeight="1">
      <c r="A40" s="277">
        <v>3</v>
      </c>
      <c r="B40" s="359" t="s">
        <v>296</v>
      </c>
      <c r="C40" s="360"/>
      <c r="D40" s="360"/>
      <c r="E40" s="361"/>
      <c r="F40" s="278" t="s">
        <v>89</v>
      </c>
      <c r="G40" s="278" t="s">
        <v>89</v>
      </c>
      <c r="H40" s="346" t="str">
        <f t="shared" si="11"/>
        <v>MAJOR BROWN</v>
      </c>
      <c r="I40" s="346" t="e">
        <f>#REF!</f>
        <v>#REF!</v>
      </c>
      <c r="J40" s="206" t="s">
        <v>30</v>
      </c>
      <c r="K40" s="206">
        <f t="shared" si="12"/>
        <v>2</v>
      </c>
      <c r="L40" s="212">
        <v>1</v>
      </c>
      <c r="M40" s="206">
        <f t="shared" si="13"/>
        <v>2</v>
      </c>
      <c r="N40" s="211"/>
      <c r="O40" s="207">
        <f t="shared" si="14"/>
        <v>2</v>
      </c>
      <c r="P40" s="357" t="s">
        <v>297</v>
      </c>
      <c r="Q40" s="358"/>
    </row>
    <row r="41" spans="1:17" s="280" customFormat="1" ht="103" hidden="1" customHeight="1">
      <c r="A41" s="277">
        <v>4</v>
      </c>
      <c r="B41" s="359" t="s">
        <v>298</v>
      </c>
      <c r="C41" s="360"/>
      <c r="D41" s="360"/>
      <c r="E41" s="361"/>
      <c r="F41" s="278" t="s">
        <v>89</v>
      </c>
      <c r="G41" s="278" t="s">
        <v>89</v>
      </c>
      <c r="H41" s="346" t="str">
        <f t="shared" si="11"/>
        <v>MAJOR BROWN</v>
      </c>
      <c r="I41" s="346" t="e">
        <f>#REF!</f>
        <v>#REF!</v>
      </c>
      <c r="J41" s="206" t="s">
        <v>30</v>
      </c>
      <c r="K41" s="206">
        <f t="shared" si="12"/>
        <v>2</v>
      </c>
      <c r="L41" s="212">
        <v>1</v>
      </c>
      <c r="M41" s="206">
        <f t="shared" si="13"/>
        <v>2</v>
      </c>
      <c r="N41" s="211"/>
      <c r="O41" s="207">
        <f t="shared" si="14"/>
        <v>2</v>
      </c>
      <c r="P41" s="357" t="s">
        <v>297</v>
      </c>
      <c r="Q41" s="358"/>
    </row>
    <row r="42" spans="1:17" s="12" customFormat="1" ht="98" hidden="1" customHeight="1">
      <c r="A42" s="277">
        <v>5</v>
      </c>
      <c r="B42" s="359" t="s">
        <v>299</v>
      </c>
      <c r="C42" s="360"/>
      <c r="D42" s="360"/>
      <c r="E42" s="361"/>
      <c r="F42" s="278" t="s">
        <v>89</v>
      </c>
      <c r="G42" s="278" t="s">
        <v>89</v>
      </c>
      <c r="H42" s="346" t="str">
        <f t="shared" si="11"/>
        <v>MAJOR BROWN</v>
      </c>
      <c r="I42" s="346" t="e">
        <f>#REF!</f>
        <v>#REF!</v>
      </c>
      <c r="J42" s="206" t="s">
        <v>30</v>
      </c>
      <c r="K42" s="206">
        <f t="shared" si="12"/>
        <v>2</v>
      </c>
      <c r="L42" s="212">
        <f>1/50</f>
        <v>0.02</v>
      </c>
      <c r="M42" s="206">
        <f t="shared" si="13"/>
        <v>0.04</v>
      </c>
      <c r="N42" s="211"/>
      <c r="O42" s="207">
        <f>N42+M42</f>
        <v>0.04</v>
      </c>
      <c r="P42" s="338" t="s">
        <v>300</v>
      </c>
      <c r="Q42" s="339"/>
    </row>
    <row r="43" spans="1:17" s="12" customFormat="1" ht="65" hidden="1" customHeight="1">
      <c r="A43" s="277">
        <v>6</v>
      </c>
      <c r="B43" s="359" t="s">
        <v>301</v>
      </c>
      <c r="C43" s="360"/>
      <c r="D43" s="360"/>
      <c r="E43" s="361"/>
      <c r="F43" s="278" t="s">
        <v>92</v>
      </c>
      <c r="G43" s="278" t="s">
        <v>92</v>
      </c>
      <c r="H43" s="346" t="str">
        <f t="shared" si="11"/>
        <v>MAJOR BROWN</v>
      </c>
      <c r="I43" s="346" t="e">
        <f>#REF!</f>
        <v>#REF!</v>
      </c>
      <c r="J43" s="206" t="s">
        <v>30</v>
      </c>
      <c r="K43" s="206">
        <f t="shared" si="12"/>
        <v>2</v>
      </c>
      <c r="L43" s="212">
        <v>1</v>
      </c>
      <c r="M43" s="206">
        <f t="shared" si="13"/>
        <v>2</v>
      </c>
      <c r="N43" s="211"/>
      <c r="O43" s="207">
        <f t="shared" ref="O43:O45" si="15">N43+M43</f>
        <v>2</v>
      </c>
      <c r="P43" s="338"/>
      <c r="Q43" s="339"/>
    </row>
    <row r="44" spans="1:17" s="12" customFormat="1" ht="65" hidden="1" customHeight="1">
      <c r="A44" s="277">
        <v>7</v>
      </c>
      <c r="B44" s="359" t="s">
        <v>302</v>
      </c>
      <c r="C44" s="360"/>
      <c r="D44" s="360"/>
      <c r="E44" s="361"/>
      <c r="F44" s="278" t="s">
        <v>92</v>
      </c>
      <c r="G44" s="278" t="s">
        <v>92</v>
      </c>
      <c r="H44" s="346" t="str">
        <f t="shared" si="11"/>
        <v>MAJOR BROWN</v>
      </c>
      <c r="I44" s="346" t="e">
        <f>#REF!</f>
        <v>#REF!</v>
      </c>
      <c r="J44" s="206" t="s">
        <v>30</v>
      </c>
      <c r="K44" s="206">
        <f t="shared" si="12"/>
        <v>2</v>
      </c>
      <c r="L44" s="212">
        <f>1/50</f>
        <v>0.02</v>
      </c>
      <c r="M44" s="206">
        <f t="shared" si="13"/>
        <v>0.04</v>
      </c>
      <c r="N44" s="211"/>
      <c r="O44" s="207">
        <f t="shared" si="15"/>
        <v>0.04</v>
      </c>
      <c r="P44" s="357"/>
      <c r="Q44" s="357"/>
    </row>
    <row r="45" spans="1:17" s="12" customFormat="1" ht="65" hidden="1" customHeight="1">
      <c r="A45" s="277">
        <v>8</v>
      </c>
      <c r="B45" s="281" t="s">
        <v>303</v>
      </c>
      <c r="C45" s="282"/>
      <c r="D45" s="282"/>
      <c r="E45" s="283"/>
      <c r="F45" s="278" t="s">
        <v>55</v>
      </c>
      <c r="G45" s="278" t="s">
        <v>55</v>
      </c>
      <c r="H45" s="346" t="str">
        <f t="shared" si="11"/>
        <v>MAJOR BROWN</v>
      </c>
      <c r="I45" s="346" t="e">
        <f>#REF!</f>
        <v>#REF!</v>
      </c>
      <c r="J45" s="206" t="s">
        <v>30</v>
      </c>
      <c r="K45" s="206">
        <f t="shared" si="12"/>
        <v>2</v>
      </c>
      <c r="L45" s="212">
        <f>2/50</f>
        <v>0.04</v>
      </c>
      <c r="M45" s="206">
        <f>L45*K45</f>
        <v>0.08</v>
      </c>
      <c r="N45" s="211"/>
      <c r="O45" s="207">
        <f t="shared" si="15"/>
        <v>0.08</v>
      </c>
      <c r="P45" s="357"/>
      <c r="Q45" s="357"/>
    </row>
    <row r="46" spans="1:17" s="12" customFormat="1" ht="65" hidden="1" customHeight="1">
      <c r="A46" s="277">
        <v>9</v>
      </c>
      <c r="B46" s="281" t="s">
        <v>304</v>
      </c>
      <c r="C46" s="282"/>
      <c r="D46" s="282"/>
      <c r="E46" s="283"/>
      <c r="F46" s="278" t="s">
        <v>55</v>
      </c>
      <c r="G46" s="278" t="s">
        <v>55</v>
      </c>
      <c r="H46" s="346" t="str">
        <f t="shared" si="11"/>
        <v>MAJOR BROWN</v>
      </c>
      <c r="I46" s="346" t="e">
        <f>#REF!</f>
        <v>#REF!</v>
      </c>
      <c r="J46" s="206" t="s">
        <v>30</v>
      </c>
      <c r="K46" s="206">
        <f t="shared" si="12"/>
        <v>2</v>
      </c>
      <c r="L46" s="212">
        <f>2/40</f>
        <v>0.05</v>
      </c>
      <c r="M46" s="206">
        <f t="shared" ref="M46:M48" si="16">L46*K46</f>
        <v>0.1</v>
      </c>
      <c r="N46" s="206"/>
      <c r="O46" s="207">
        <v>26</v>
      </c>
      <c r="P46" s="357"/>
      <c r="Q46" s="357"/>
    </row>
    <row r="47" spans="1:17" s="12" customFormat="1" ht="65" hidden="1" customHeight="1">
      <c r="A47" s="277">
        <v>10</v>
      </c>
      <c r="B47" s="281" t="s">
        <v>305</v>
      </c>
      <c r="C47" s="282"/>
      <c r="D47" s="282"/>
      <c r="E47" s="283"/>
      <c r="F47" s="278" t="s">
        <v>55</v>
      </c>
      <c r="G47" s="278" t="s">
        <v>55</v>
      </c>
      <c r="H47" s="346" t="str">
        <f t="shared" si="11"/>
        <v>MAJOR BROWN</v>
      </c>
      <c r="I47" s="346" t="e">
        <f>#REF!</f>
        <v>#REF!</v>
      </c>
      <c r="J47" s="206" t="s">
        <v>30</v>
      </c>
      <c r="K47" s="206">
        <f t="shared" si="12"/>
        <v>2</v>
      </c>
      <c r="L47" s="212">
        <f>2/40</f>
        <v>0.05</v>
      </c>
      <c r="M47" s="206">
        <f t="shared" si="16"/>
        <v>0.1</v>
      </c>
      <c r="N47" s="206"/>
      <c r="O47" s="207">
        <v>26</v>
      </c>
      <c r="P47" s="357"/>
      <c r="Q47" s="357"/>
    </row>
    <row r="48" spans="1:17" s="12" customFormat="1" ht="65" hidden="1" customHeight="1">
      <c r="A48" s="277">
        <v>11</v>
      </c>
      <c r="B48" s="281" t="s">
        <v>306</v>
      </c>
      <c r="C48" s="282"/>
      <c r="D48" s="282"/>
      <c r="E48" s="283"/>
      <c r="F48" s="278" t="s">
        <v>55</v>
      </c>
      <c r="G48" s="278" t="s">
        <v>55</v>
      </c>
      <c r="H48" s="346" t="str">
        <f t="shared" si="11"/>
        <v>MAJOR BROWN</v>
      </c>
      <c r="I48" s="346" t="e">
        <f>#REF!</f>
        <v>#REF!</v>
      </c>
      <c r="J48" s="206" t="s">
        <v>30</v>
      </c>
      <c r="K48" s="206">
        <f t="shared" si="12"/>
        <v>2</v>
      </c>
      <c r="L48" s="212">
        <f>2/40</f>
        <v>0.05</v>
      </c>
      <c r="M48" s="206">
        <f t="shared" si="16"/>
        <v>0.1</v>
      </c>
      <c r="N48" s="206"/>
      <c r="O48" s="207">
        <v>26</v>
      </c>
      <c r="P48" s="357"/>
      <c r="Q48" s="357"/>
    </row>
    <row r="49" spans="1:17" s="12" customFormat="1" ht="35" customHeight="1">
      <c r="A49" s="43"/>
      <c r="B49" s="286"/>
      <c r="C49" s="286"/>
      <c r="D49" s="286"/>
      <c r="E49" s="286"/>
      <c r="F49" s="287"/>
      <c r="G49" s="287"/>
      <c r="H49" s="288"/>
      <c r="I49" s="288"/>
      <c r="J49" s="289"/>
      <c r="K49" s="289"/>
      <c r="L49" s="89"/>
      <c r="M49" s="289"/>
      <c r="N49" s="289"/>
      <c r="O49" s="290"/>
      <c r="P49" s="291"/>
      <c r="Q49" s="291"/>
    </row>
    <row r="50" spans="1:17" s="12" customFormat="1" ht="30">
      <c r="B50" s="266" t="s">
        <v>66</v>
      </c>
      <c r="C50" s="267"/>
      <c r="D50" s="77"/>
      <c r="E50" s="77"/>
      <c r="F50" s="77"/>
      <c r="G50" s="78"/>
      <c r="H50" s="77"/>
      <c r="I50" s="77"/>
      <c r="J50" s="343" t="s">
        <v>31</v>
      </c>
      <c r="K50" s="343"/>
      <c r="L50" s="343"/>
      <c r="M50" s="343"/>
      <c r="N50" s="343"/>
      <c r="O50" s="42"/>
      <c r="P50" s="42"/>
      <c r="Q50" s="43"/>
    </row>
    <row r="51" spans="1:17" s="88" customFormat="1" ht="30">
      <c r="A51" s="88">
        <v>1</v>
      </c>
      <c r="B51" s="238" t="s">
        <v>188</v>
      </c>
      <c r="C51" s="99" t="s">
        <v>408</v>
      </c>
      <c r="D51" s="12"/>
      <c r="E51" s="12"/>
      <c r="F51" s="12"/>
      <c r="G51" s="44"/>
      <c r="H51" s="44"/>
      <c r="I51" s="44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30">
      <c r="A52" s="88"/>
      <c r="B52" s="376" t="s">
        <v>49</v>
      </c>
      <c r="C52" s="377"/>
      <c r="D52" s="377"/>
      <c r="E52" s="377"/>
      <c r="F52" s="377"/>
      <c r="G52" s="377"/>
      <c r="H52" s="377"/>
      <c r="I52" s="378"/>
      <c r="J52" s="44"/>
      <c r="K52" s="16"/>
      <c r="L52" s="16"/>
      <c r="M52" s="44"/>
      <c r="N52" s="44"/>
      <c r="O52" s="44"/>
      <c r="P52" s="44"/>
      <c r="Q52" s="44"/>
    </row>
    <row r="53" spans="1:17" s="12" customFormat="1" ht="30">
      <c r="A53" s="88"/>
      <c r="B53" s="379" t="s">
        <v>42</v>
      </c>
      <c r="C53" s="380"/>
      <c r="D53" s="350" t="s">
        <v>54</v>
      </c>
      <c r="E53" s="351"/>
      <c r="F53" s="351"/>
      <c r="G53" s="351"/>
      <c r="H53" s="351"/>
      <c r="I53" s="381"/>
      <c r="J53" s="44"/>
      <c r="K53" s="44"/>
      <c r="L53" s="44"/>
      <c r="M53" s="44"/>
      <c r="N53" s="44"/>
      <c r="O53" s="44"/>
      <c r="P53" s="44"/>
      <c r="Q53" s="44"/>
    </row>
    <row r="54" spans="1:17" s="12" customFormat="1" ht="101.5" customHeight="1">
      <c r="A54" s="88"/>
      <c r="B54" s="354" t="str">
        <f>G35</f>
        <v>MAJOR BROWN</v>
      </c>
      <c r="C54" s="355"/>
      <c r="D54" s="347" t="s">
        <v>409</v>
      </c>
      <c r="E54" s="348"/>
      <c r="F54" s="348"/>
      <c r="G54" s="348"/>
      <c r="H54" s="348"/>
      <c r="I54" s="349"/>
      <c r="J54" s="44"/>
      <c r="K54" s="44"/>
      <c r="L54" s="44"/>
      <c r="M54" s="44"/>
      <c r="N54" s="44"/>
      <c r="O54" s="44"/>
    </row>
    <row r="55" spans="1:17" s="12" customFormat="1" ht="30">
      <c r="A55" s="88"/>
      <c r="B55" s="350" t="s">
        <v>291</v>
      </c>
      <c r="C55" s="351"/>
      <c r="D55" s="351"/>
      <c r="E55" s="351"/>
      <c r="F55" s="351"/>
      <c r="G55" s="351"/>
      <c r="H55" s="351"/>
      <c r="I55" s="351"/>
      <c r="J55" s="44"/>
      <c r="K55" s="44"/>
      <c r="L55" s="44"/>
    </row>
    <row r="56" spans="1:17" s="12" customFormat="1" ht="28">
      <c r="A56" s="88"/>
      <c r="B56" s="341"/>
      <c r="C56" s="342"/>
      <c r="D56" s="240" t="s">
        <v>181</v>
      </c>
      <c r="E56" s="240" t="s">
        <v>60</v>
      </c>
      <c r="F56" s="240" t="s">
        <v>10</v>
      </c>
      <c r="G56" s="240" t="s">
        <v>57</v>
      </c>
      <c r="H56" s="240" t="s">
        <v>58</v>
      </c>
      <c r="I56" s="240" t="s">
        <v>59</v>
      </c>
      <c r="J56" s="44"/>
    </row>
    <row r="57" spans="1:17" s="12" customFormat="1" ht="110" customHeight="1">
      <c r="A57" s="88"/>
      <c r="B57" s="352" t="s">
        <v>411</v>
      </c>
      <c r="C57" s="353"/>
      <c r="D57" s="373" t="s">
        <v>410</v>
      </c>
      <c r="E57" s="374"/>
      <c r="F57" s="374"/>
      <c r="G57" s="374"/>
      <c r="H57" s="374"/>
      <c r="I57" s="375"/>
      <c r="J57" s="44"/>
    </row>
    <row r="58" spans="1:17" s="12" customFormat="1" ht="203" customHeight="1">
      <c r="A58" s="88"/>
      <c r="B58" s="352" t="s">
        <v>412</v>
      </c>
      <c r="C58" s="340"/>
      <c r="D58" s="573" t="s">
        <v>413</v>
      </c>
      <c r="E58" s="574"/>
      <c r="F58" s="574"/>
      <c r="G58" s="574"/>
      <c r="H58" s="574"/>
      <c r="I58" s="575"/>
      <c r="J58" s="44"/>
    </row>
    <row r="59" spans="1:17" s="12" customFormat="1" ht="159" customHeight="1">
      <c r="A59" s="88"/>
      <c r="B59" s="352" t="s">
        <v>414</v>
      </c>
      <c r="C59" s="340"/>
      <c r="D59" s="573" t="s">
        <v>415</v>
      </c>
      <c r="E59" s="574"/>
      <c r="F59" s="574"/>
      <c r="G59" s="574"/>
      <c r="H59" s="574"/>
      <c r="I59" s="575"/>
      <c r="J59" s="44"/>
    </row>
    <row r="60" spans="1:17" s="12" customFormat="1" ht="12.75" customHeight="1">
      <c r="A60" s="88"/>
      <c r="B60" s="88"/>
      <c r="C60" s="88"/>
      <c r="D60" s="88"/>
      <c r="E60" s="88"/>
      <c r="F60" s="88"/>
      <c r="G60" s="88"/>
      <c r="H60" s="88"/>
      <c r="I60" s="88"/>
      <c r="J60" s="44"/>
      <c r="K60" s="44"/>
      <c r="L60" s="44"/>
      <c r="M60" s="44"/>
      <c r="N60" s="44"/>
      <c r="O60" s="44"/>
      <c r="P60" s="44"/>
      <c r="Q60" s="44"/>
    </row>
    <row r="61" spans="1:17" s="88" customFormat="1" ht="38" customHeight="1">
      <c r="A61" s="13">
        <v>2</v>
      </c>
      <c r="B61" s="238" t="s">
        <v>190</v>
      </c>
      <c r="C61" s="407" t="s">
        <v>407</v>
      </c>
      <c r="D61" s="407"/>
      <c r="E61" s="407"/>
      <c r="F61" s="407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50.5" hidden="1" customHeight="1">
      <c r="A62" s="88"/>
      <c r="B62" s="413" t="s">
        <v>49</v>
      </c>
      <c r="C62" s="414"/>
      <c r="D62" s="414"/>
      <c r="E62" s="414"/>
      <c r="F62" s="414"/>
      <c r="G62" s="414"/>
      <c r="H62" s="414"/>
      <c r="I62" s="415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44" hidden="1" customHeight="1">
      <c r="A63" s="88"/>
      <c r="B63" s="417" t="s">
        <v>42</v>
      </c>
      <c r="C63" s="418"/>
      <c r="D63" s="409" t="s">
        <v>69</v>
      </c>
      <c r="E63" s="410"/>
      <c r="F63" s="410"/>
      <c r="G63" s="410"/>
      <c r="H63" s="410"/>
      <c r="I63" s="419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124.5" hidden="1" customHeight="1">
      <c r="A64" s="88"/>
      <c r="B64" s="416" t="str">
        <f>$D$18</f>
        <v>MAJOR BROWN</v>
      </c>
      <c r="C64" s="416" t="e">
        <f>#REF!</f>
        <v>#REF!</v>
      </c>
      <c r="D64" s="420" t="s">
        <v>320</v>
      </c>
      <c r="E64" s="421"/>
      <c r="F64" s="421"/>
      <c r="G64" s="421"/>
      <c r="H64" s="421"/>
      <c r="I64" s="422"/>
      <c r="J64" s="44"/>
      <c r="K64" s="44"/>
      <c r="L64" s="44"/>
      <c r="M64" s="44"/>
      <c r="N64" s="44"/>
      <c r="O64" s="44"/>
    </row>
    <row r="65" spans="1:17" s="12" customFormat="1" ht="29.15" hidden="1" customHeight="1">
      <c r="A65" s="88"/>
      <c r="B65" s="213"/>
      <c r="C65" s="214"/>
      <c r="D65" s="215"/>
      <c r="E65" s="202"/>
      <c r="F65" s="202"/>
      <c r="G65" s="202"/>
      <c r="H65" s="202"/>
      <c r="I65" s="203"/>
      <c r="J65" s="44"/>
      <c r="K65" s="44"/>
      <c r="L65" s="44"/>
      <c r="M65" s="44"/>
      <c r="N65" s="44"/>
      <c r="O65" s="44"/>
    </row>
    <row r="66" spans="1:17" s="12" customFormat="1" ht="42" hidden="1" customHeight="1">
      <c r="A66" s="88"/>
      <c r="B66" s="409" t="s">
        <v>70</v>
      </c>
      <c r="C66" s="410"/>
      <c r="D66" s="411"/>
      <c r="E66" s="411"/>
      <c r="F66" s="411"/>
      <c r="G66" s="411"/>
      <c r="H66" s="411"/>
      <c r="I66" s="412"/>
      <c r="J66" s="44"/>
      <c r="K66" s="44"/>
      <c r="L66" s="44"/>
    </row>
    <row r="67" spans="1:17" s="12" customFormat="1" ht="31" hidden="1" customHeight="1">
      <c r="A67" s="88"/>
      <c r="B67" s="341"/>
      <c r="C67" s="342"/>
      <c r="D67" s="240" t="s">
        <v>181</v>
      </c>
      <c r="E67" s="240" t="s">
        <v>60</v>
      </c>
      <c r="F67" s="240" t="s">
        <v>10</v>
      </c>
      <c r="G67" s="240" t="s">
        <v>57</v>
      </c>
      <c r="H67" s="240" t="s">
        <v>58</v>
      </c>
      <c r="I67" s="240" t="s">
        <v>59</v>
      </c>
      <c r="J67" s="44"/>
    </row>
    <row r="68" spans="1:17" s="12" customFormat="1" ht="123" hidden="1" customHeight="1">
      <c r="A68" s="88"/>
      <c r="B68" s="368" t="s">
        <v>321</v>
      </c>
      <c r="C68" s="368"/>
      <c r="D68" s="370" t="s">
        <v>322</v>
      </c>
      <c r="E68" s="371"/>
      <c r="F68" s="371"/>
      <c r="G68" s="371"/>
      <c r="H68" s="371"/>
      <c r="I68" s="372"/>
      <c r="J68" s="44"/>
    </row>
    <row r="69" spans="1:17" s="12" customFormat="1" ht="226" hidden="1" customHeight="1">
      <c r="A69" s="88"/>
      <c r="B69" s="368" t="s">
        <v>323</v>
      </c>
      <c r="C69" s="369"/>
      <c r="D69" s="370" t="s">
        <v>324</v>
      </c>
      <c r="E69" s="371"/>
      <c r="F69" s="371"/>
      <c r="G69" s="371"/>
      <c r="H69" s="371"/>
      <c r="I69" s="372"/>
      <c r="J69" s="44"/>
    </row>
    <row r="70" spans="1:17" s="12" customFormat="1" ht="86.5" hidden="1" customHeight="1">
      <c r="A70" s="88"/>
      <c r="B70" s="368" t="s">
        <v>325</v>
      </c>
      <c r="C70" s="368"/>
      <c r="D70" s="370" t="s">
        <v>326</v>
      </c>
      <c r="E70" s="371"/>
      <c r="F70" s="371"/>
      <c r="G70" s="371"/>
      <c r="H70" s="371"/>
      <c r="I70" s="372"/>
      <c r="J70" s="44"/>
    </row>
    <row r="71" spans="1:17" s="12" customFormat="1" ht="192" hidden="1" customHeight="1">
      <c r="A71" s="88"/>
      <c r="B71" s="368" t="s">
        <v>327</v>
      </c>
      <c r="C71" s="369"/>
      <c r="D71" s="370" t="s">
        <v>318</v>
      </c>
      <c r="E71" s="371"/>
      <c r="F71" s="371"/>
      <c r="G71" s="371"/>
      <c r="H71" s="371"/>
      <c r="I71" s="372"/>
      <c r="J71" s="44"/>
    </row>
    <row r="72" spans="1:17" s="88" customFormat="1" ht="48.65" customHeight="1">
      <c r="A72" s="13">
        <v>3</v>
      </c>
      <c r="B72" s="238" t="s">
        <v>191</v>
      </c>
      <c r="C72" s="99" t="s">
        <v>195</v>
      </c>
      <c r="D72" s="15"/>
      <c r="E72" s="15"/>
      <c r="F72" s="15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36.65" hidden="1" customHeight="1">
      <c r="A73" s="88"/>
      <c r="B73" s="423" t="s">
        <v>42</v>
      </c>
      <c r="C73" s="424"/>
      <c r="D73" s="425" t="s">
        <v>186</v>
      </c>
      <c r="E73" s="426"/>
      <c r="F73" s="426"/>
      <c r="G73" s="426"/>
      <c r="H73" s="426"/>
      <c r="I73" s="427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182" hidden="1" customHeight="1">
      <c r="A74" s="88"/>
      <c r="B74" s="428" t="e">
        <f>#REF!</f>
        <v>#REF!</v>
      </c>
      <c r="C74" s="428" t="e">
        <f>#REF!</f>
        <v>#REF!</v>
      </c>
      <c r="D74" s="373" t="s">
        <v>192</v>
      </c>
      <c r="E74" s="374"/>
      <c r="F74" s="374"/>
      <c r="G74" s="374"/>
      <c r="H74" s="374"/>
      <c r="I74" s="375"/>
      <c r="J74" s="44"/>
    </row>
    <row r="75" spans="1:17" s="12" customFormat="1" ht="29.25" customHeight="1">
      <c r="B75" s="408" t="s">
        <v>78</v>
      </c>
      <c r="C75" s="408"/>
      <c r="D75" s="408"/>
      <c r="E75" s="408"/>
      <c r="G75" s="44"/>
      <c r="N75" s="43"/>
      <c r="O75" s="42"/>
      <c r="P75" s="42"/>
      <c r="Q75" s="43"/>
    </row>
    <row r="76" spans="1:17" s="12" customFormat="1" ht="35.25" customHeight="1">
      <c r="A76" s="88">
        <v>1</v>
      </c>
      <c r="B76" s="94" t="s">
        <v>183</v>
      </c>
      <c r="C76" s="88"/>
      <c r="D76" s="88"/>
      <c r="G76" s="44"/>
      <c r="N76" s="43"/>
      <c r="O76" s="42"/>
      <c r="P76" s="42"/>
      <c r="Q76" s="43"/>
    </row>
    <row r="77" spans="1:17" s="12" customFormat="1" ht="35.25" customHeight="1">
      <c r="A77" s="88">
        <v>2</v>
      </c>
      <c r="B77" s="94" t="s">
        <v>184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3</v>
      </c>
      <c r="B78" s="94" t="s">
        <v>185</v>
      </c>
      <c r="C78" s="88"/>
      <c r="D78" s="88"/>
      <c r="G78" s="44"/>
      <c r="N78" s="43"/>
      <c r="O78" s="42"/>
      <c r="P78" s="42"/>
      <c r="Q78" s="43"/>
    </row>
    <row r="79" spans="1:17" s="15" customFormat="1" ht="72.650000000000006" customHeight="1">
      <c r="A79" s="13"/>
      <c r="B79" s="241" t="s">
        <v>61</v>
      </c>
      <c r="C79" s="242" t="s">
        <v>181</v>
      </c>
      <c r="D79" s="242" t="s">
        <v>60</v>
      </c>
      <c r="E79" s="242" t="s">
        <v>10</v>
      </c>
      <c r="F79" s="242" t="s">
        <v>57</v>
      </c>
      <c r="G79" s="242" t="s">
        <v>58</v>
      </c>
      <c r="H79" s="242" t="s">
        <v>59</v>
      </c>
      <c r="I79" s="242" t="s">
        <v>11</v>
      </c>
      <c r="M79" s="47"/>
      <c r="N79" s="48"/>
      <c r="O79" s="48"/>
      <c r="P79" s="47"/>
    </row>
    <row r="80" spans="1:17" s="15" customFormat="1" ht="72.650000000000006" customHeight="1">
      <c r="A80" s="13"/>
      <c r="B80" s="273" t="s">
        <v>62</v>
      </c>
      <c r="C80" s="207">
        <f t="shared" ref="C80:H80" si="17">F22</f>
        <v>0</v>
      </c>
      <c r="D80" s="207">
        <f t="shared" si="17"/>
        <v>0</v>
      </c>
      <c r="E80" s="207">
        <f t="shared" si="17"/>
        <v>2</v>
      </c>
      <c r="F80" s="207">
        <f t="shared" si="17"/>
        <v>0</v>
      </c>
      <c r="G80" s="207">
        <f t="shared" si="17"/>
        <v>0</v>
      </c>
      <c r="H80" s="207">
        <f t="shared" si="17"/>
        <v>0</v>
      </c>
      <c r="I80" s="207">
        <f>SUM(C80:H80)</f>
        <v>2</v>
      </c>
      <c r="M80" s="47"/>
      <c r="N80" s="48"/>
      <c r="O80" s="48"/>
      <c r="P80" s="47"/>
    </row>
    <row r="81" spans="1:17" s="95" customFormat="1" ht="167.5" customHeight="1">
      <c r="A81" s="406" t="s">
        <v>290</v>
      </c>
      <c r="B81" s="406"/>
      <c r="C81" s="406"/>
      <c r="D81" s="406"/>
      <c r="E81" s="406"/>
      <c r="F81" s="406"/>
      <c r="G81" s="406"/>
      <c r="H81" s="406"/>
      <c r="I81" s="406"/>
      <c r="J81" s="406"/>
      <c r="K81" s="406"/>
      <c r="L81" s="406"/>
      <c r="M81" s="406"/>
      <c r="N81" s="406"/>
      <c r="O81" s="406"/>
      <c r="P81" s="406"/>
      <c r="Q81" s="406"/>
    </row>
    <row r="82" spans="1:17" s="95" customFormat="1" ht="133" customHeight="1">
      <c r="G82" s="96"/>
    </row>
    <row r="83" spans="1:17" s="95" customFormat="1" ht="27.5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</sheetData>
  <autoFilter ref="A30:R51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B43:E43"/>
    <mergeCell ref="H43:I43"/>
    <mergeCell ref="P43:Q43"/>
    <mergeCell ref="B44:E44"/>
    <mergeCell ref="H44:I44"/>
    <mergeCell ref="P44:Q44"/>
    <mergeCell ref="P40:Q40"/>
    <mergeCell ref="H48:I48"/>
    <mergeCell ref="P48:Q48"/>
    <mergeCell ref="H45:I45"/>
    <mergeCell ref="P45:Q45"/>
    <mergeCell ref="H46:I46"/>
    <mergeCell ref="P46:Q46"/>
    <mergeCell ref="H47:I47"/>
    <mergeCell ref="P47:Q47"/>
    <mergeCell ref="A81:Q81"/>
    <mergeCell ref="C61:F61"/>
    <mergeCell ref="B75:E75"/>
    <mergeCell ref="B66:I66"/>
    <mergeCell ref="B62:I62"/>
    <mergeCell ref="B64:C64"/>
    <mergeCell ref="B63:C63"/>
    <mergeCell ref="D63:I63"/>
    <mergeCell ref="D64:I64"/>
    <mergeCell ref="B73:C73"/>
    <mergeCell ref="D73:I73"/>
    <mergeCell ref="B74:C74"/>
    <mergeCell ref="D74:I74"/>
    <mergeCell ref="B67:C67"/>
    <mergeCell ref="B68:C68"/>
    <mergeCell ref="D68:I68"/>
    <mergeCell ref="B70:C70"/>
    <mergeCell ref="D70:I70"/>
    <mergeCell ref="B71:C71"/>
    <mergeCell ref="D71:I71"/>
    <mergeCell ref="D8:F8"/>
    <mergeCell ref="G5:M8"/>
    <mergeCell ref="M11:Q11"/>
    <mergeCell ref="D23:Q24"/>
    <mergeCell ref="A26:Q26"/>
    <mergeCell ref="D11:F11"/>
    <mergeCell ref="B13:F13"/>
    <mergeCell ref="P33:Q33"/>
    <mergeCell ref="N1:O1"/>
    <mergeCell ref="P1:Q1"/>
    <mergeCell ref="N2:O2"/>
    <mergeCell ref="P2:Q2"/>
    <mergeCell ref="N3:O3"/>
    <mergeCell ref="P3:Q3"/>
    <mergeCell ref="N25:Q25"/>
    <mergeCell ref="P30:Q30"/>
    <mergeCell ref="P32:Q32"/>
    <mergeCell ref="N27:Q27"/>
    <mergeCell ref="N28:Q28"/>
    <mergeCell ref="P31:Q31"/>
    <mergeCell ref="B33:E33"/>
    <mergeCell ref="H33:I33"/>
    <mergeCell ref="A25:C25"/>
    <mergeCell ref="B27:C27"/>
    <mergeCell ref="H32:I32"/>
    <mergeCell ref="A30:E30"/>
    <mergeCell ref="B32:E32"/>
    <mergeCell ref="H30:I30"/>
    <mergeCell ref="B28:C28"/>
    <mergeCell ref="B31:E31"/>
    <mergeCell ref="H31:I31"/>
    <mergeCell ref="B69:C69"/>
    <mergeCell ref="D69:I69"/>
    <mergeCell ref="B59:C59"/>
    <mergeCell ref="D59:I59"/>
    <mergeCell ref="D57:I57"/>
    <mergeCell ref="B52:I52"/>
    <mergeCell ref="B53:C53"/>
    <mergeCell ref="D53:I53"/>
    <mergeCell ref="B35:E35"/>
    <mergeCell ref="H35:I35"/>
    <mergeCell ref="A37:E37"/>
    <mergeCell ref="H37:I37"/>
    <mergeCell ref="B38:E38"/>
    <mergeCell ref="H38:I38"/>
    <mergeCell ref="B41:E41"/>
    <mergeCell ref="P34:Q34"/>
    <mergeCell ref="B58:C58"/>
    <mergeCell ref="D58:I58"/>
    <mergeCell ref="B56:C56"/>
    <mergeCell ref="J50:N50"/>
    <mergeCell ref="B34:E34"/>
    <mergeCell ref="H34:I34"/>
    <mergeCell ref="D54:I54"/>
    <mergeCell ref="B55:I55"/>
    <mergeCell ref="B57:C57"/>
    <mergeCell ref="B54:C54"/>
    <mergeCell ref="P35:Q35"/>
    <mergeCell ref="P37:Q37"/>
    <mergeCell ref="H41:I41"/>
    <mergeCell ref="P41:Q41"/>
    <mergeCell ref="B42:E42"/>
    <mergeCell ref="H42:I42"/>
    <mergeCell ref="P42:Q42"/>
    <mergeCell ref="P38:Q38"/>
    <mergeCell ref="B39:E39"/>
    <mergeCell ref="H39:I39"/>
    <mergeCell ref="P39:Q39"/>
    <mergeCell ref="B40:E40"/>
    <mergeCell ref="H40:I40"/>
  </mergeCells>
  <phoneticPr fontId="91" type="noConversion"/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8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9" t="s">
        <v>73</v>
      </c>
      <c r="N1" s="399" t="s">
        <v>73</v>
      </c>
      <c r="O1" s="400" t="s">
        <v>74</v>
      </c>
      <c r="P1" s="400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9" t="s">
        <v>75</v>
      </c>
      <c r="N2" s="399" t="s">
        <v>75</v>
      </c>
      <c r="O2" s="401" t="s">
        <v>76</v>
      </c>
      <c r="P2" s="401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9" t="s">
        <v>77</v>
      </c>
      <c r="N3" s="399" t="s">
        <v>77</v>
      </c>
      <c r="O3" s="402" t="s">
        <v>79</v>
      </c>
      <c r="P3" s="400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29" t="s">
        <v>139</v>
      </c>
      <c r="H5" s="430"/>
      <c r="I5" s="430"/>
      <c r="J5" s="430"/>
      <c r="K5" s="430"/>
      <c r="L5" s="431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32"/>
      <c r="H6" s="433"/>
      <c r="I6" s="433"/>
      <c r="J6" s="433"/>
      <c r="K6" s="433"/>
      <c r="L6" s="434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32"/>
      <c r="H7" s="433"/>
      <c r="I7" s="433"/>
      <c r="J7" s="433"/>
      <c r="K7" s="433"/>
      <c r="L7" s="434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3" t="s">
        <v>142</v>
      </c>
      <c r="E8" s="383"/>
      <c r="F8" s="383"/>
      <c r="G8" s="435"/>
      <c r="H8" s="436"/>
      <c r="I8" s="436"/>
      <c r="J8" s="436"/>
      <c r="K8" s="436"/>
      <c r="L8" s="437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96">
        <v>44964</v>
      </c>
      <c r="E11" s="397"/>
      <c r="F11" s="397"/>
      <c r="G11" s="22"/>
      <c r="H11" s="23"/>
      <c r="I11" s="20"/>
      <c r="J11" s="20" t="s">
        <v>4</v>
      </c>
      <c r="K11" s="20"/>
      <c r="L11" s="438" t="s">
        <v>128</v>
      </c>
      <c r="M11" s="438"/>
      <c r="N11" s="438"/>
      <c r="O11" s="438"/>
      <c r="P11" s="438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98"/>
      <c r="C13" s="398"/>
      <c r="D13" s="398"/>
      <c r="E13" s="398"/>
      <c r="F13" s="398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47" t="s">
        <v>147</v>
      </c>
      <c r="E28" s="447"/>
      <c r="F28" s="447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47" t="str">
        <f>+D28</f>
        <v>WASHED BURGUNDY</v>
      </c>
      <c r="E29" s="447"/>
      <c r="F29" s="447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48" t="str">
        <f>+D29</f>
        <v>WASHED BURGUNDY</v>
      </c>
      <c r="E30" s="448"/>
      <c r="F30" s="448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4" t="s">
        <v>130</v>
      </c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</row>
    <row r="44" spans="1:16" s="1" customFormat="1" ht="59.15" customHeight="1" thickBot="1">
      <c r="B44" s="75" t="s">
        <v>14</v>
      </c>
      <c r="C44" s="32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49"/>
    </row>
    <row r="45" spans="1:16" s="33" customFormat="1" ht="100.5" thickBot="1">
      <c r="A45" s="450" t="s">
        <v>15</v>
      </c>
      <c r="B45" s="451"/>
      <c r="C45" s="451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52" t="s">
        <v>51</v>
      </c>
      <c r="N45" s="453"/>
      <c r="O45" s="453"/>
      <c r="P45" s="454"/>
    </row>
    <row r="46" spans="1:16" s="43" customFormat="1" ht="45.75" hidden="1" customHeight="1">
      <c r="A46" s="439" t="str">
        <f>D18</f>
        <v>BLACK</v>
      </c>
      <c r="B46" s="440"/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1"/>
    </row>
    <row r="47" spans="1:16" s="139" customFormat="1" ht="120" hidden="1" customHeight="1">
      <c r="A47" s="115">
        <v>1</v>
      </c>
      <c r="B47" s="442" t="str">
        <f>$L$11</f>
        <v>100% DRY COTTON FLEECE 410GSM</v>
      </c>
      <c r="C47" s="442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43"/>
      <c r="N47" s="444"/>
      <c r="O47" s="444"/>
      <c r="P47" s="445"/>
    </row>
    <row r="48" spans="1:16" s="139" customFormat="1" ht="89.25" hidden="1" customHeight="1">
      <c r="A48" s="144">
        <v>2</v>
      </c>
      <c r="B48" s="442" t="s">
        <v>149</v>
      </c>
      <c r="C48" s="442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43"/>
      <c r="N48" s="444"/>
      <c r="O48" s="444"/>
      <c r="P48" s="445"/>
    </row>
    <row r="49" spans="1:16" s="139" customFormat="1" ht="129" hidden="1" customHeight="1">
      <c r="A49" s="115">
        <v>3</v>
      </c>
      <c r="B49" s="446" t="s">
        <v>126</v>
      </c>
      <c r="C49" s="446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43"/>
      <c r="N49" s="444"/>
      <c r="O49" s="444"/>
      <c r="P49" s="445"/>
    </row>
    <row r="50" spans="1:16" s="43" customFormat="1" ht="51.75" customHeight="1">
      <c r="A50" s="455" t="str">
        <f>D23</f>
        <v>GREY HEATHER</v>
      </c>
      <c r="B50" s="456"/>
      <c r="C50" s="456"/>
      <c r="D50" s="456"/>
      <c r="E50" s="456"/>
      <c r="F50" s="456"/>
      <c r="G50" s="456"/>
      <c r="H50" s="456"/>
      <c r="I50" s="456"/>
      <c r="J50" s="456"/>
      <c r="K50" s="456"/>
      <c r="L50" s="456"/>
      <c r="M50" s="456"/>
      <c r="N50" s="456"/>
      <c r="O50" s="456"/>
      <c r="P50" s="457"/>
    </row>
    <row r="51" spans="1:16" s="139" customFormat="1" ht="186.75" customHeight="1">
      <c r="A51" s="115">
        <v>1</v>
      </c>
      <c r="B51" s="442" t="str">
        <f>$L$11</f>
        <v>100% DRY COTTON FLEECE 410GSM</v>
      </c>
      <c r="C51" s="442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43" t="s">
        <v>177</v>
      </c>
      <c r="N51" s="444"/>
      <c r="O51" s="444"/>
      <c r="P51" s="445"/>
    </row>
    <row r="52" spans="1:16" s="139" customFormat="1" ht="186.75" customHeight="1">
      <c r="A52" s="144">
        <v>2</v>
      </c>
      <c r="B52" s="442" t="s">
        <v>149</v>
      </c>
      <c r="C52" s="442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43" t="s">
        <v>168</v>
      </c>
      <c r="N52" s="444"/>
      <c r="O52" s="444"/>
      <c r="P52" s="445"/>
    </row>
    <row r="53" spans="1:16" s="139" customFormat="1" ht="186.75" customHeight="1">
      <c r="A53" s="115">
        <v>3</v>
      </c>
      <c r="B53" s="446" t="s">
        <v>126</v>
      </c>
      <c r="C53" s="446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43" t="s">
        <v>169</v>
      </c>
      <c r="N53" s="444"/>
      <c r="O53" s="444"/>
      <c r="P53" s="445"/>
    </row>
    <row r="54" spans="1:16" s="43" customFormat="1" ht="51.75" hidden="1" customHeight="1">
      <c r="A54" s="455" t="str">
        <f>D28</f>
        <v>WASHED BURGUNDY</v>
      </c>
      <c r="B54" s="456"/>
      <c r="C54" s="456"/>
      <c r="D54" s="456"/>
      <c r="E54" s="456"/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7"/>
    </row>
    <row r="55" spans="1:16" s="139" customFormat="1" ht="96.75" hidden="1" customHeight="1">
      <c r="A55" s="115">
        <v>1</v>
      </c>
      <c r="B55" s="442" t="str">
        <f>$L$11</f>
        <v>100% DRY COTTON FLEECE 410GSM</v>
      </c>
      <c r="C55" s="442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43"/>
      <c r="N55" s="444"/>
      <c r="O55" s="444"/>
      <c r="P55" s="445"/>
    </row>
    <row r="56" spans="1:16" s="139" customFormat="1" ht="70.5" hidden="1" customHeight="1">
      <c r="A56" s="144">
        <v>2</v>
      </c>
      <c r="B56" s="442" t="s">
        <v>149</v>
      </c>
      <c r="C56" s="442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43"/>
      <c r="N56" s="444"/>
      <c r="O56" s="444"/>
      <c r="P56" s="445"/>
    </row>
    <row r="57" spans="1:16" s="139" customFormat="1" ht="125.25" hidden="1" customHeight="1">
      <c r="A57" s="115">
        <v>3</v>
      </c>
      <c r="B57" s="446" t="s">
        <v>126</v>
      </c>
      <c r="C57" s="446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43"/>
      <c r="N57" s="444"/>
      <c r="O57" s="444"/>
      <c r="P57" s="445"/>
    </row>
    <row r="58" spans="1:16" s="43" customFormat="1" ht="51.75" hidden="1" customHeight="1">
      <c r="A58" s="455" t="str">
        <f>D33</f>
        <v>LIME</v>
      </c>
      <c r="B58" s="456"/>
      <c r="C58" s="456"/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7"/>
    </row>
    <row r="59" spans="1:16" s="139" customFormat="1" ht="96.75" hidden="1" customHeight="1">
      <c r="A59" s="115">
        <v>1</v>
      </c>
      <c r="B59" s="442" t="str">
        <f>$L$11</f>
        <v>100% DRY COTTON FLEECE 410GSM</v>
      </c>
      <c r="C59" s="442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43"/>
      <c r="N59" s="444"/>
      <c r="O59" s="444"/>
      <c r="P59" s="445"/>
    </row>
    <row r="60" spans="1:16" s="139" customFormat="1" ht="70.5" hidden="1" customHeight="1">
      <c r="A60" s="144">
        <v>2</v>
      </c>
      <c r="B60" s="442" t="s">
        <v>149</v>
      </c>
      <c r="C60" s="442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43"/>
      <c r="N60" s="444"/>
      <c r="O60" s="444"/>
      <c r="P60" s="445"/>
    </row>
    <row r="61" spans="1:16" s="139" customFormat="1" ht="125.25" hidden="1" customHeight="1">
      <c r="A61" s="115">
        <v>3</v>
      </c>
      <c r="B61" s="446" t="s">
        <v>126</v>
      </c>
      <c r="C61" s="446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43"/>
      <c r="N61" s="444"/>
      <c r="O61" s="444"/>
      <c r="P61" s="445"/>
    </row>
    <row r="62" spans="1:16" s="43" customFormat="1" ht="21.75" customHeight="1">
      <c r="A62" s="455"/>
      <c r="B62" s="456"/>
      <c r="C62" s="456"/>
      <c r="D62" s="456"/>
      <c r="E62" s="456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7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62" t="s">
        <v>22</v>
      </c>
      <c r="B64" s="458"/>
      <c r="C64" s="458"/>
      <c r="D64" s="458"/>
      <c r="E64" s="459"/>
      <c r="F64" s="72" t="s">
        <v>47</v>
      </c>
      <c r="G64" s="72" t="s">
        <v>23</v>
      </c>
      <c r="H64" s="460" t="s">
        <v>42</v>
      </c>
      <c r="I64" s="461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2" t="s">
        <v>41</v>
      </c>
      <c r="C65" s="462"/>
      <c r="D65" s="462"/>
      <c r="E65" s="462"/>
      <c r="F65" s="82" t="str">
        <f>H65</f>
        <v>BLACK</v>
      </c>
      <c r="G65" s="112"/>
      <c r="H65" s="463" t="str">
        <f>$D$18</f>
        <v>BLACK</v>
      </c>
      <c r="I65" s="464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2" t="s">
        <v>41</v>
      </c>
      <c r="C66" s="462"/>
      <c r="D66" s="462"/>
      <c r="E66" s="462"/>
      <c r="F66" s="82" t="str">
        <f t="shared" ref="F66:F68" si="18">H66</f>
        <v>GREY HEATHER</v>
      </c>
      <c r="G66" s="112" t="s">
        <v>176</v>
      </c>
      <c r="H66" s="463" t="str">
        <f>$D$23</f>
        <v>GREY HEATHER</v>
      </c>
      <c r="I66" s="464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2" t="s">
        <v>41</v>
      </c>
      <c r="C67" s="462"/>
      <c r="D67" s="462"/>
      <c r="E67" s="462"/>
      <c r="F67" s="82" t="str">
        <f t="shared" si="18"/>
        <v>WASHED BURGUNDY</v>
      </c>
      <c r="G67" s="112"/>
      <c r="H67" s="463" t="str">
        <f>$D$28</f>
        <v>WASHED BURGUNDY</v>
      </c>
      <c r="I67" s="464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2" t="s">
        <v>41</v>
      </c>
      <c r="C68" s="462"/>
      <c r="D68" s="462"/>
      <c r="E68" s="462"/>
      <c r="F68" s="82" t="str">
        <f t="shared" si="18"/>
        <v>LIME</v>
      </c>
      <c r="G68" s="112"/>
      <c r="H68" s="463" t="str">
        <f>$D$33</f>
        <v>LIME</v>
      </c>
      <c r="I68" s="464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2" t="s">
        <v>123</v>
      </c>
      <c r="C69" s="462"/>
      <c r="D69" s="462"/>
      <c r="E69" s="462"/>
      <c r="F69" s="465" t="s">
        <v>39</v>
      </c>
      <c r="G69" s="469" t="s">
        <v>131</v>
      </c>
      <c r="H69" s="473" t="str">
        <f t="shared" ref="H69" si="19">$D$18</f>
        <v>BLACK</v>
      </c>
      <c r="I69" s="474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2" t="s">
        <v>123</v>
      </c>
      <c r="C70" s="462"/>
      <c r="D70" s="462"/>
      <c r="E70" s="462"/>
      <c r="F70" s="466" t="s">
        <v>39</v>
      </c>
      <c r="G70" s="470" t="s">
        <v>131</v>
      </c>
      <c r="H70" s="346" t="str">
        <f t="shared" ref="H70" si="21">$D$23</f>
        <v>GREY HEATHER</v>
      </c>
      <c r="I70" s="346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2" t="s">
        <v>123</v>
      </c>
      <c r="C71" s="462"/>
      <c r="D71" s="462"/>
      <c r="E71" s="462"/>
      <c r="F71" s="467" t="s">
        <v>39</v>
      </c>
      <c r="G71" s="471" t="s">
        <v>131</v>
      </c>
      <c r="H71" s="475" t="str">
        <f t="shared" ref="H71" si="23">$D$28</f>
        <v>WASHED BURGUNDY</v>
      </c>
      <c r="I71" s="47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2" t="s">
        <v>123</v>
      </c>
      <c r="C72" s="462"/>
      <c r="D72" s="462"/>
      <c r="E72" s="462"/>
      <c r="F72" s="468" t="s">
        <v>39</v>
      </c>
      <c r="G72" s="472" t="s">
        <v>131</v>
      </c>
      <c r="H72" s="463" t="str">
        <f t="shared" ref="H72" si="25">$D$33</f>
        <v>LIME</v>
      </c>
      <c r="I72" s="464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77" t="s">
        <v>151</v>
      </c>
      <c r="C73" s="462"/>
      <c r="D73" s="462"/>
      <c r="E73" s="462"/>
      <c r="F73" s="465" t="s">
        <v>107</v>
      </c>
      <c r="G73" s="469" t="s">
        <v>152</v>
      </c>
      <c r="H73" s="473" t="str">
        <f t="shared" ref="H73" si="27">$D$18</f>
        <v>BLACK</v>
      </c>
      <c r="I73" s="474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77" t="s">
        <v>151</v>
      </c>
      <c r="C74" s="462"/>
      <c r="D74" s="462"/>
      <c r="E74" s="462"/>
      <c r="F74" s="466"/>
      <c r="G74" s="470"/>
      <c r="H74" s="346" t="str">
        <f t="shared" ref="H74" si="30">$D$23</f>
        <v>GREY HEATHER</v>
      </c>
      <c r="I74" s="346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77" t="s">
        <v>151</v>
      </c>
      <c r="C75" s="462"/>
      <c r="D75" s="462"/>
      <c r="E75" s="462"/>
      <c r="F75" s="467"/>
      <c r="G75" s="471"/>
      <c r="H75" s="475" t="str">
        <f t="shared" ref="H75" si="32">$D$28</f>
        <v>WASHED BURGUNDY</v>
      </c>
      <c r="I75" s="47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77" t="s">
        <v>151</v>
      </c>
      <c r="C76" s="462"/>
      <c r="D76" s="462"/>
      <c r="E76" s="462"/>
      <c r="F76" s="468"/>
      <c r="G76" s="472"/>
      <c r="H76" s="463" t="str">
        <f t="shared" ref="H76" si="34">$D$33</f>
        <v>LIME</v>
      </c>
      <c r="I76" s="464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77" t="s">
        <v>85</v>
      </c>
      <c r="C77" s="462"/>
      <c r="D77" s="462"/>
      <c r="E77" s="462"/>
      <c r="F77" s="465" t="s">
        <v>107</v>
      </c>
      <c r="G77" s="469" t="s">
        <v>86</v>
      </c>
      <c r="H77" s="473" t="str">
        <f t="shared" ref="H77" si="36">$D$18</f>
        <v>BLACK</v>
      </c>
      <c r="I77" s="474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77" t="s">
        <v>85</v>
      </c>
      <c r="C78" s="462"/>
      <c r="D78" s="462"/>
      <c r="E78" s="462"/>
      <c r="F78" s="466"/>
      <c r="G78" s="470"/>
      <c r="H78" s="346" t="str">
        <f t="shared" ref="H78" si="38">$D$23</f>
        <v>GREY HEATHER</v>
      </c>
      <c r="I78" s="346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77" t="s">
        <v>85</v>
      </c>
      <c r="C79" s="462"/>
      <c r="D79" s="462"/>
      <c r="E79" s="462"/>
      <c r="F79" s="467"/>
      <c r="G79" s="471"/>
      <c r="H79" s="475" t="str">
        <f t="shared" ref="H79" si="40">$D$28</f>
        <v>WASHED BURGUNDY</v>
      </c>
      <c r="I79" s="47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77" t="s">
        <v>85</v>
      </c>
      <c r="C80" s="462"/>
      <c r="D80" s="462"/>
      <c r="E80" s="462"/>
      <c r="F80" s="468"/>
      <c r="G80" s="472"/>
      <c r="H80" s="463" t="str">
        <f t="shared" ref="H80" si="42">$D$33</f>
        <v>LIME</v>
      </c>
      <c r="I80" s="464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77" t="s">
        <v>114</v>
      </c>
      <c r="C81" s="462"/>
      <c r="D81" s="462"/>
      <c r="E81" s="462"/>
      <c r="F81" s="465" t="s">
        <v>89</v>
      </c>
      <c r="G81" s="469"/>
      <c r="H81" s="473" t="str">
        <f t="shared" ref="H81" si="44">$D$18</f>
        <v>BLACK</v>
      </c>
      <c r="I81" s="474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77" t="s">
        <v>114</v>
      </c>
      <c r="C82" s="462"/>
      <c r="D82" s="462"/>
      <c r="E82" s="462"/>
      <c r="F82" s="466"/>
      <c r="G82" s="470"/>
      <c r="H82" s="346" t="str">
        <f t="shared" ref="H82" si="46">$D$23</f>
        <v>GREY HEATHER</v>
      </c>
      <c r="I82" s="346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77" t="s">
        <v>114</v>
      </c>
      <c r="C83" s="462"/>
      <c r="D83" s="462"/>
      <c r="E83" s="462"/>
      <c r="F83" s="467"/>
      <c r="G83" s="471"/>
      <c r="H83" s="475" t="str">
        <f t="shared" ref="H83" si="48">$D$28</f>
        <v>WASHED BURGUNDY</v>
      </c>
      <c r="I83" s="47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77" t="s">
        <v>114</v>
      </c>
      <c r="C84" s="462"/>
      <c r="D84" s="462"/>
      <c r="E84" s="462"/>
      <c r="F84" s="468"/>
      <c r="G84" s="472"/>
      <c r="H84" s="463" t="str">
        <f t="shared" ref="H84" si="50">$D$33</f>
        <v>LIME</v>
      </c>
      <c r="I84" s="464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2" t="s">
        <v>87</v>
      </c>
      <c r="C85" s="462"/>
      <c r="D85" s="462"/>
      <c r="E85" s="462"/>
      <c r="F85" s="465" t="s">
        <v>108</v>
      </c>
      <c r="G85" s="469" t="s">
        <v>88</v>
      </c>
      <c r="H85" s="473" t="str">
        <f t="shared" ref="H85" si="52">$D$18</f>
        <v>BLACK</v>
      </c>
      <c r="I85" s="474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2" t="s">
        <v>87</v>
      </c>
      <c r="C86" s="462"/>
      <c r="D86" s="462"/>
      <c r="E86" s="462"/>
      <c r="F86" s="466"/>
      <c r="G86" s="470"/>
      <c r="H86" s="346" t="str">
        <f t="shared" ref="H86" si="55">$D$23</f>
        <v>GREY HEATHER</v>
      </c>
      <c r="I86" s="346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62" t="s">
        <v>87</v>
      </c>
      <c r="C87" s="462"/>
      <c r="D87" s="462"/>
      <c r="E87" s="462"/>
      <c r="F87" s="467"/>
      <c r="G87" s="471"/>
      <c r="H87" s="475" t="str">
        <f t="shared" ref="H87" si="57">$D$28</f>
        <v>WASHED BURGUNDY</v>
      </c>
      <c r="I87" s="47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62" t="s">
        <v>87</v>
      </c>
      <c r="C88" s="462"/>
      <c r="D88" s="462"/>
      <c r="E88" s="462"/>
      <c r="F88" s="468"/>
      <c r="G88" s="472"/>
      <c r="H88" s="463" t="str">
        <f t="shared" ref="H88" si="59">$D$33</f>
        <v>LIME</v>
      </c>
      <c r="I88" s="464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62" t="s">
        <v>22</v>
      </c>
      <c r="B90" s="458"/>
      <c r="C90" s="458"/>
      <c r="D90" s="458"/>
      <c r="E90" s="459"/>
      <c r="F90" s="72" t="s">
        <v>47</v>
      </c>
      <c r="G90" s="72" t="s">
        <v>23</v>
      </c>
      <c r="H90" s="460" t="s">
        <v>42</v>
      </c>
      <c r="I90" s="461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77" t="s">
        <v>132</v>
      </c>
      <c r="C91" s="462"/>
      <c r="D91" s="462"/>
      <c r="E91" s="462"/>
      <c r="F91" s="465" t="s">
        <v>89</v>
      </c>
      <c r="G91" s="469" t="s">
        <v>118</v>
      </c>
      <c r="H91" s="463" t="str">
        <f t="shared" ref="H91" si="61">$D$18</f>
        <v>BLACK</v>
      </c>
      <c r="I91" s="464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77" t="s">
        <v>132</v>
      </c>
      <c r="C92" s="462"/>
      <c r="D92" s="462"/>
      <c r="E92" s="462"/>
      <c r="F92" s="467"/>
      <c r="G92" s="471"/>
      <c r="H92" s="463" t="str">
        <f t="shared" ref="H92" si="66">$D$23</f>
        <v>GREY HEATHER</v>
      </c>
      <c r="I92" s="464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77" t="s">
        <v>132</v>
      </c>
      <c r="C93" s="462"/>
      <c r="D93" s="462"/>
      <c r="E93" s="462"/>
      <c r="F93" s="467"/>
      <c r="G93" s="471"/>
      <c r="H93" s="463" t="str">
        <f t="shared" ref="H93" si="68">$D$28</f>
        <v>WASHED BURGUNDY</v>
      </c>
      <c r="I93" s="464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77" t="s">
        <v>132</v>
      </c>
      <c r="C94" s="462"/>
      <c r="D94" s="462"/>
      <c r="E94" s="462"/>
      <c r="F94" s="468"/>
      <c r="G94" s="472"/>
      <c r="H94" s="463" t="str">
        <f t="shared" ref="H94" si="70">$D$33</f>
        <v>LIME</v>
      </c>
      <c r="I94" s="464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78" t="s">
        <v>133</v>
      </c>
      <c r="C95" s="479"/>
      <c r="D95" s="479"/>
      <c r="E95" s="480"/>
      <c r="F95" s="465" t="s">
        <v>89</v>
      </c>
      <c r="G95" s="469" t="s">
        <v>118</v>
      </c>
      <c r="H95" s="463" t="str">
        <f t="shared" ref="H95:H123" si="72">$D$18</f>
        <v>BLACK</v>
      </c>
      <c r="I95" s="464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78" t="s">
        <v>133</v>
      </c>
      <c r="C96" s="479"/>
      <c r="D96" s="479"/>
      <c r="E96" s="480"/>
      <c r="F96" s="467"/>
      <c r="G96" s="471"/>
      <c r="H96" s="463" t="str">
        <f t="shared" ref="H96:H124" si="73">$D$23</f>
        <v>GREY HEATHER</v>
      </c>
      <c r="I96" s="464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78" t="s">
        <v>133</v>
      </c>
      <c r="C97" s="479"/>
      <c r="D97" s="479"/>
      <c r="E97" s="480"/>
      <c r="F97" s="467"/>
      <c r="G97" s="471"/>
      <c r="H97" s="463" t="str">
        <f t="shared" ref="H97:H121" si="74">$D$28</f>
        <v>WASHED BURGUNDY</v>
      </c>
      <c r="I97" s="464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78" t="s">
        <v>133</v>
      </c>
      <c r="C98" s="479"/>
      <c r="D98" s="479"/>
      <c r="E98" s="480"/>
      <c r="F98" s="468"/>
      <c r="G98" s="472"/>
      <c r="H98" s="463" t="str">
        <f t="shared" ref="H98:H122" si="76">$D$33</f>
        <v>LIME</v>
      </c>
      <c r="I98" s="464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78" t="s">
        <v>153</v>
      </c>
      <c r="C99" s="479"/>
      <c r="D99" s="479"/>
      <c r="E99" s="480"/>
      <c r="F99" s="465" t="s">
        <v>91</v>
      </c>
      <c r="G99" s="469" t="s">
        <v>174</v>
      </c>
      <c r="H99" s="463" t="str">
        <f t="shared" si="72"/>
        <v>BLACK</v>
      </c>
      <c r="I99" s="464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78" t="s">
        <v>153</v>
      </c>
      <c r="C100" s="479"/>
      <c r="D100" s="479"/>
      <c r="E100" s="480"/>
      <c r="F100" s="467"/>
      <c r="G100" s="471"/>
      <c r="H100" s="463" t="str">
        <f t="shared" si="73"/>
        <v>GREY HEATHER</v>
      </c>
      <c r="I100" s="464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78" t="s">
        <v>153</v>
      </c>
      <c r="C101" s="479"/>
      <c r="D101" s="479"/>
      <c r="E101" s="480"/>
      <c r="F101" s="467"/>
      <c r="G101" s="471"/>
      <c r="H101" s="463" t="str">
        <f t="shared" si="74"/>
        <v>WASHED BURGUNDY</v>
      </c>
      <c r="I101" s="464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78" t="s">
        <v>153</v>
      </c>
      <c r="C102" s="479"/>
      <c r="D102" s="479"/>
      <c r="E102" s="480"/>
      <c r="F102" s="468"/>
      <c r="G102" s="472"/>
      <c r="H102" s="463" t="str">
        <f t="shared" si="76"/>
        <v>LIME</v>
      </c>
      <c r="I102" s="464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78" t="s">
        <v>116</v>
      </c>
      <c r="C103" s="479"/>
      <c r="D103" s="479"/>
      <c r="E103" s="480"/>
      <c r="F103" s="82" t="s">
        <v>92</v>
      </c>
      <c r="G103" s="82"/>
      <c r="H103" s="463" t="str">
        <f t="shared" si="72"/>
        <v>BLACK</v>
      </c>
      <c r="I103" s="464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78" t="s">
        <v>116</v>
      </c>
      <c r="C104" s="479"/>
      <c r="D104" s="479"/>
      <c r="E104" s="480"/>
      <c r="F104" s="82" t="s">
        <v>92</v>
      </c>
      <c r="G104" s="82"/>
      <c r="H104" s="463" t="str">
        <f t="shared" si="73"/>
        <v>GREY HEATHER</v>
      </c>
      <c r="I104" s="464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78" t="s">
        <v>116</v>
      </c>
      <c r="C105" s="479"/>
      <c r="D105" s="479"/>
      <c r="E105" s="480"/>
      <c r="F105" s="82" t="s">
        <v>92</v>
      </c>
      <c r="G105" s="82"/>
      <c r="H105" s="463" t="str">
        <f t="shared" si="74"/>
        <v>WASHED BURGUNDY</v>
      </c>
      <c r="I105" s="464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78" t="s">
        <v>116</v>
      </c>
      <c r="C106" s="479"/>
      <c r="D106" s="479"/>
      <c r="E106" s="480"/>
      <c r="F106" s="82" t="s">
        <v>92</v>
      </c>
      <c r="G106" s="82"/>
      <c r="H106" s="463" t="str">
        <f t="shared" si="76"/>
        <v>LIME</v>
      </c>
      <c r="I106" s="464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77" t="s">
        <v>93</v>
      </c>
      <c r="C107" s="462"/>
      <c r="D107" s="462"/>
      <c r="E107" s="462"/>
      <c r="F107" s="82" t="s">
        <v>55</v>
      </c>
      <c r="G107" s="82"/>
      <c r="H107" s="463" t="str">
        <f t="shared" si="72"/>
        <v>BLACK</v>
      </c>
      <c r="I107" s="464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77" t="s">
        <v>93</v>
      </c>
      <c r="C108" s="462"/>
      <c r="D108" s="462"/>
      <c r="E108" s="462"/>
      <c r="F108" s="82" t="s">
        <v>55</v>
      </c>
      <c r="G108" s="82"/>
      <c r="H108" s="463" t="str">
        <f t="shared" si="73"/>
        <v>GREY HEATHER</v>
      </c>
      <c r="I108" s="464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77" t="s">
        <v>93</v>
      </c>
      <c r="C109" s="462"/>
      <c r="D109" s="462"/>
      <c r="E109" s="462"/>
      <c r="F109" s="82" t="s">
        <v>55</v>
      </c>
      <c r="G109" s="82"/>
      <c r="H109" s="463" t="str">
        <f t="shared" si="74"/>
        <v>WASHED BURGUNDY</v>
      </c>
      <c r="I109" s="464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77" t="s">
        <v>93</v>
      </c>
      <c r="C110" s="462"/>
      <c r="D110" s="462"/>
      <c r="E110" s="462"/>
      <c r="F110" s="82" t="s">
        <v>55</v>
      </c>
      <c r="G110" s="82"/>
      <c r="H110" s="463" t="str">
        <f t="shared" si="76"/>
        <v>LIME</v>
      </c>
      <c r="I110" s="464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77" t="s">
        <v>94</v>
      </c>
      <c r="C111" s="462"/>
      <c r="D111" s="462"/>
      <c r="E111" s="462"/>
      <c r="F111" s="82" t="s">
        <v>55</v>
      </c>
      <c r="G111" s="82"/>
      <c r="H111" s="463" t="str">
        <f t="shared" si="72"/>
        <v>BLACK</v>
      </c>
      <c r="I111" s="464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77" t="s">
        <v>94</v>
      </c>
      <c r="C112" s="462"/>
      <c r="D112" s="462"/>
      <c r="E112" s="462"/>
      <c r="F112" s="82" t="s">
        <v>55</v>
      </c>
      <c r="G112" s="82"/>
      <c r="H112" s="463" t="str">
        <f t="shared" si="73"/>
        <v>GREY HEATHER</v>
      </c>
      <c r="I112" s="464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77" t="s">
        <v>94</v>
      </c>
      <c r="C113" s="462"/>
      <c r="D113" s="462"/>
      <c r="E113" s="462"/>
      <c r="F113" s="82" t="s">
        <v>55</v>
      </c>
      <c r="G113" s="82"/>
      <c r="H113" s="463" t="str">
        <f t="shared" si="74"/>
        <v>WASHED BURGUNDY</v>
      </c>
      <c r="I113" s="464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77" t="s">
        <v>94</v>
      </c>
      <c r="C114" s="462"/>
      <c r="D114" s="462"/>
      <c r="E114" s="462"/>
      <c r="F114" s="82" t="s">
        <v>55</v>
      </c>
      <c r="G114" s="82"/>
      <c r="H114" s="463" t="str">
        <f t="shared" si="76"/>
        <v>LIME</v>
      </c>
      <c r="I114" s="464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77" t="s">
        <v>95</v>
      </c>
      <c r="C115" s="462"/>
      <c r="D115" s="462"/>
      <c r="E115" s="462"/>
      <c r="F115" s="82" t="s">
        <v>92</v>
      </c>
      <c r="G115" s="82"/>
      <c r="H115" s="463" t="str">
        <f t="shared" si="72"/>
        <v>BLACK</v>
      </c>
      <c r="I115" s="464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77" t="s">
        <v>95</v>
      </c>
      <c r="C116" s="462"/>
      <c r="D116" s="462"/>
      <c r="E116" s="462"/>
      <c r="F116" s="82" t="s">
        <v>92</v>
      </c>
      <c r="G116" s="82"/>
      <c r="H116" s="463" t="str">
        <f t="shared" si="73"/>
        <v>GREY HEATHER</v>
      </c>
      <c r="I116" s="464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77" t="s">
        <v>95</v>
      </c>
      <c r="C117" s="462"/>
      <c r="D117" s="462"/>
      <c r="E117" s="462"/>
      <c r="F117" s="82" t="s">
        <v>92</v>
      </c>
      <c r="G117" s="82"/>
      <c r="H117" s="463" t="str">
        <f t="shared" si="74"/>
        <v>WASHED BURGUNDY</v>
      </c>
      <c r="I117" s="464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77" t="s">
        <v>95</v>
      </c>
      <c r="C118" s="462"/>
      <c r="D118" s="462"/>
      <c r="E118" s="462"/>
      <c r="F118" s="82" t="s">
        <v>92</v>
      </c>
      <c r="G118" s="82"/>
      <c r="H118" s="463" t="str">
        <f t="shared" si="76"/>
        <v>LIME</v>
      </c>
      <c r="I118" s="464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78" t="s">
        <v>96</v>
      </c>
      <c r="C119" s="479"/>
      <c r="D119" s="479"/>
      <c r="E119" s="480"/>
      <c r="F119" s="82" t="s">
        <v>38</v>
      </c>
      <c r="G119" s="82"/>
      <c r="H119" s="463" t="str">
        <f t="shared" si="72"/>
        <v>BLACK</v>
      </c>
      <c r="I119" s="464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77" t="s">
        <v>96</v>
      </c>
      <c r="C120" s="462"/>
      <c r="D120" s="462"/>
      <c r="E120" s="462"/>
      <c r="F120" s="82" t="s">
        <v>38</v>
      </c>
      <c r="G120" s="82"/>
      <c r="H120" s="463" t="str">
        <f t="shared" si="73"/>
        <v>GREY HEATHER</v>
      </c>
      <c r="I120" s="464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77" t="s">
        <v>96</v>
      </c>
      <c r="C121" s="462"/>
      <c r="D121" s="462"/>
      <c r="E121" s="462"/>
      <c r="F121" s="82" t="s">
        <v>38</v>
      </c>
      <c r="G121" s="82"/>
      <c r="H121" s="463" t="str">
        <f t="shared" si="74"/>
        <v>WASHED BURGUNDY</v>
      </c>
      <c r="I121" s="464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77" t="s">
        <v>96</v>
      </c>
      <c r="C122" s="462"/>
      <c r="D122" s="462"/>
      <c r="E122" s="462"/>
      <c r="F122" s="82" t="s">
        <v>38</v>
      </c>
      <c r="G122" s="82"/>
      <c r="H122" s="463" t="str">
        <f t="shared" si="76"/>
        <v>LIME</v>
      </c>
      <c r="I122" s="464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77" t="s">
        <v>97</v>
      </c>
      <c r="C123" s="462"/>
      <c r="D123" s="462"/>
      <c r="E123" s="462"/>
      <c r="F123" s="82" t="s">
        <v>92</v>
      </c>
      <c r="G123" s="82"/>
      <c r="H123" s="463" t="str">
        <f t="shared" si="72"/>
        <v>BLACK</v>
      </c>
      <c r="I123" s="464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78" t="s">
        <v>97</v>
      </c>
      <c r="C124" s="479"/>
      <c r="D124" s="479"/>
      <c r="E124" s="480"/>
      <c r="F124" s="82" t="s">
        <v>92</v>
      </c>
      <c r="G124" s="82"/>
      <c r="H124" s="463" t="str">
        <f t="shared" si="73"/>
        <v>GREY HEATHER</v>
      </c>
      <c r="I124" s="464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78" t="s">
        <v>97</v>
      </c>
      <c r="C125" s="479"/>
      <c r="D125" s="479"/>
      <c r="E125" s="480"/>
      <c r="F125" s="82" t="s">
        <v>92</v>
      </c>
      <c r="G125" s="82"/>
      <c r="H125" s="463" t="str">
        <f>$D$28</f>
        <v>WASHED BURGUNDY</v>
      </c>
      <c r="I125" s="464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78" t="s">
        <v>97</v>
      </c>
      <c r="C126" s="479"/>
      <c r="D126" s="479"/>
      <c r="E126" s="480"/>
      <c r="F126" s="82" t="s">
        <v>92</v>
      </c>
      <c r="G126" s="82"/>
      <c r="H126" s="463" t="str">
        <f>$D$33</f>
        <v>LIME</v>
      </c>
      <c r="I126" s="464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77" t="s">
        <v>110</v>
      </c>
      <c r="C127" s="462"/>
      <c r="D127" s="462"/>
      <c r="E127" s="462"/>
      <c r="F127" s="481" t="s">
        <v>111</v>
      </c>
      <c r="G127" s="82"/>
      <c r="H127" s="482" t="s">
        <v>134</v>
      </c>
      <c r="I127" s="464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77" t="s">
        <v>110</v>
      </c>
      <c r="C128" s="462"/>
      <c r="D128" s="462"/>
      <c r="E128" s="462"/>
      <c r="F128" s="481"/>
      <c r="G128" s="82"/>
      <c r="H128" s="482" t="s">
        <v>135</v>
      </c>
      <c r="I128" s="464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77" t="s">
        <v>110</v>
      </c>
      <c r="C129" s="462"/>
      <c r="D129" s="462"/>
      <c r="E129" s="462"/>
      <c r="F129" s="481"/>
      <c r="G129" s="82"/>
      <c r="H129" s="482" t="s">
        <v>136</v>
      </c>
      <c r="I129" s="464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77" t="s">
        <v>110</v>
      </c>
      <c r="C130" s="462"/>
      <c r="D130" s="462"/>
      <c r="E130" s="462"/>
      <c r="F130" s="481"/>
      <c r="G130" s="82"/>
      <c r="H130" s="482">
        <v>41</v>
      </c>
      <c r="I130" s="464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77" t="s">
        <v>110</v>
      </c>
      <c r="C131" s="462"/>
      <c r="D131" s="462"/>
      <c r="E131" s="462"/>
      <c r="F131" s="481"/>
      <c r="G131" s="82"/>
      <c r="H131" s="463">
        <v>42</v>
      </c>
      <c r="I131" s="464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08" t="s">
        <v>31</v>
      </c>
      <c r="K133" s="408"/>
      <c r="L133" s="408"/>
      <c r="M133" s="408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83" t="s">
        <v>49</v>
      </c>
      <c r="C135" s="484"/>
      <c r="D135" s="484"/>
      <c r="E135" s="484"/>
      <c r="F135" s="484"/>
      <c r="G135" s="484"/>
      <c r="H135" s="484"/>
      <c r="I135" s="485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86" t="s">
        <v>99</v>
      </c>
      <c r="E136" s="486"/>
      <c r="F136" s="486" t="s">
        <v>54</v>
      </c>
      <c r="G136" s="486"/>
      <c r="H136" s="486"/>
      <c r="I136" s="486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87" t="s">
        <v>122</v>
      </c>
      <c r="D137" s="489" t="s">
        <v>124</v>
      </c>
      <c r="E137" s="490"/>
      <c r="F137" s="491" t="s">
        <v>137</v>
      </c>
      <c r="G137" s="491"/>
      <c r="H137" s="491"/>
      <c r="I137" s="491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88"/>
      <c r="D138" s="492" t="s">
        <v>125</v>
      </c>
      <c r="E138" s="493"/>
      <c r="F138" s="491" t="s">
        <v>138</v>
      </c>
      <c r="G138" s="491"/>
      <c r="H138" s="491"/>
      <c r="I138" s="491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83"/>
      <c r="C140" s="484"/>
      <c r="D140" s="500"/>
      <c r="E140" s="500"/>
      <c r="F140" s="500"/>
      <c r="G140" s="500"/>
      <c r="H140" s="500"/>
      <c r="I140" s="501"/>
      <c r="J140" s="44"/>
      <c r="K140" s="44"/>
    </row>
    <row r="141" spans="1:16" s="12" customFormat="1" ht="28" hidden="1">
      <c r="A141" s="88"/>
      <c r="B141" s="478"/>
      <c r="C141" s="480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02" t="s">
        <v>119</v>
      </c>
      <c r="C142" s="502"/>
      <c r="D142" s="100"/>
      <c r="E142" s="100">
        <v>2.2000000000000002</v>
      </c>
      <c r="F142" s="503">
        <v>3</v>
      </c>
      <c r="G142" s="504"/>
      <c r="H142" s="504"/>
      <c r="I142" s="505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06" t="s">
        <v>155</v>
      </c>
      <c r="D144" s="506"/>
      <c r="E144" s="506"/>
      <c r="F144" s="506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83" t="s">
        <v>49</v>
      </c>
      <c r="C145" s="484"/>
      <c r="D145" s="484"/>
      <c r="E145" s="484"/>
      <c r="F145" s="484"/>
      <c r="G145" s="484"/>
      <c r="H145" s="484"/>
      <c r="I145" s="485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94" t="s">
        <v>69</v>
      </c>
      <c r="F146" s="495"/>
      <c r="G146" s="495"/>
      <c r="H146" s="495"/>
      <c r="I146" s="496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97" t="s">
        <v>161</v>
      </c>
      <c r="F147" s="498"/>
      <c r="G147" s="498"/>
      <c r="H147" s="498"/>
      <c r="I147" s="499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97" t="s">
        <v>171</v>
      </c>
      <c r="F148" s="498"/>
      <c r="G148" s="498"/>
      <c r="H148" s="498"/>
      <c r="I148" s="499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97" t="s">
        <v>161</v>
      </c>
      <c r="F149" s="498"/>
      <c r="G149" s="498"/>
      <c r="H149" s="498"/>
      <c r="I149" s="499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97" t="s">
        <v>161</v>
      </c>
      <c r="F150" s="498"/>
      <c r="G150" s="498"/>
      <c r="H150" s="498"/>
      <c r="I150" s="499"/>
      <c r="J150" s="44"/>
      <c r="K150" s="44"/>
      <c r="L150" s="44"/>
      <c r="M150" s="44"/>
      <c r="N150" s="44"/>
    </row>
    <row r="151" spans="1:16" s="12" customFormat="1" ht="28">
      <c r="A151" s="88"/>
      <c r="B151" s="483" t="s">
        <v>70</v>
      </c>
      <c r="C151" s="484"/>
      <c r="D151" s="500"/>
      <c r="E151" s="500"/>
      <c r="F151" s="500"/>
      <c r="G151" s="500"/>
      <c r="H151" s="500"/>
      <c r="I151" s="501"/>
      <c r="J151" s="44"/>
      <c r="K151" s="44"/>
    </row>
    <row r="152" spans="1:16" s="12" customFormat="1" ht="56.25" customHeight="1">
      <c r="A152" s="88"/>
      <c r="B152" s="478"/>
      <c r="C152" s="480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19" t="s">
        <v>162</v>
      </c>
      <c r="C153" s="520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21" t="s">
        <v>163</v>
      </c>
      <c r="C154" s="522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23" t="s">
        <v>71</v>
      </c>
      <c r="D157" s="524"/>
      <c r="E157" s="524"/>
      <c r="F157" s="524"/>
      <c r="G157" s="524"/>
      <c r="H157" s="524"/>
      <c r="I157" s="525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92" t="s">
        <v>164</v>
      </c>
      <c r="D158" s="507"/>
      <c r="E158" s="507"/>
      <c r="F158" s="507"/>
      <c r="G158" s="507"/>
      <c r="H158" s="507"/>
      <c r="I158" s="49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92" t="s">
        <v>165</v>
      </c>
      <c r="D159" s="507"/>
      <c r="E159" s="507"/>
      <c r="F159" s="507"/>
      <c r="G159" s="507"/>
      <c r="H159" s="507"/>
      <c r="I159" s="49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08" t="s">
        <v>164</v>
      </c>
      <c r="D160" s="509"/>
      <c r="E160" s="509"/>
      <c r="F160" s="509"/>
      <c r="G160" s="509"/>
      <c r="H160" s="509"/>
      <c r="I160" s="510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11"/>
      <c r="D161" s="512"/>
      <c r="E161" s="512"/>
      <c r="F161" s="512"/>
      <c r="G161" s="512"/>
      <c r="H161" s="512"/>
      <c r="I161" s="513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14"/>
      <c r="D162" s="515"/>
      <c r="E162" s="515"/>
      <c r="F162" s="515"/>
      <c r="G162" s="515"/>
      <c r="H162" s="515"/>
      <c r="I162" s="516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08" t="s">
        <v>78</v>
      </c>
      <c r="C164" s="408"/>
      <c r="D164" s="408"/>
      <c r="E164" s="408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17"/>
      <c r="B170" s="518"/>
      <c r="C170" s="518"/>
      <c r="D170" s="518"/>
      <c r="E170" s="518"/>
      <c r="F170" s="518"/>
      <c r="G170" s="518"/>
      <c r="H170" s="518"/>
      <c r="I170" s="518"/>
      <c r="J170" s="518"/>
      <c r="K170" s="518"/>
      <c r="L170" s="518"/>
      <c r="M170" s="518"/>
      <c r="N170" s="518"/>
      <c r="O170" s="518"/>
      <c r="P170" s="518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B47"/>
  <sheetViews>
    <sheetView tabSelected="1" view="pageBreakPreview" topLeftCell="A23" zoomScale="40" zoomScaleNormal="40" zoomScaleSheetLayoutView="40" zoomScalePageLayoutView="25" workbookViewId="0">
      <selection activeCell="F24" sqref="F24"/>
    </sheetView>
  </sheetViews>
  <sheetFormatPr defaultColWidth="9.1796875" defaultRowHeight="20"/>
  <cols>
    <col min="1" max="1" width="103.1796875" style="67" customWidth="1"/>
    <col min="2" max="2" width="174.0898437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H06-CR46M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BASIC CREW MEN'S</v>
      </c>
    </row>
    <row r="5" spans="1:2" s="58" customFormat="1" ht="55" customHeight="1">
      <c r="A5" s="199"/>
      <c r="B5" s="159" t="str">
        <f>'1. CUTTING DOCKET'!D18</f>
        <v>MAJOR BROWN</v>
      </c>
    </row>
    <row r="6" spans="1:2" s="62" customFormat="1" ht="69.75" customHeight="1">
      <c r="A6" s="161" t="s">
        <v>32</v>
      </c>
      <c r="B6" s="161" t="str">
        <f>B5</f>
        <v>MAJOR BROWN</v>
      </c>
    </row>
    <row r="7" spans="1:2" s="62" customFormat="1" ht="93" customHeight="1">
      <c r="A7" s="200" t="s">
        <v>33</v>
      </c>
      <c r="B7" s="272" t="str">
        <f>'[11]1. CUTTING DOCKET'!$B$30</f>
        <v>BRUSHED FLEECE 100% COTTON (30/1+8/1) HEAVY WASHING_350GSM</v>
      </c>
    </row>
    <row r="8" spans="1:2" s="62" customFormat="1" ht="215.5" customHeight="1">
      <c r="A8" s="162" t="s">
        <v>32</v>
      </c>
      <c r="B8" s="162" t="s">
        <v>416</v>
      </c>
    </row>
    <row r="9" spans="1:2" s="62" customFormat="1" ht="94.5" customHeight="1">
      <c r="A9" s="161" t="str">
        <f>'[11]1. CUTTING DOCKET'!$B$31</f>
        <v>RIB 2X2 COTTON SPANDEX (30/2'CM+70D))_400GSM</v>
      </c>
      <c r="B9" s="161" t="str">
        <f>B6</f>
        <v>MAJOR BROWN</v>
      </c>
    </row>
    <row r="10" spans="1:2" s="62" customFormat="1" ht="215.5" customHeight="1">
      <c r="A10" s="162" t="s">
        <v>189</v>
      </c>
      <c r="B10" s="162" t="s">
        <v>416</v>
      </c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4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DOCKET'!B37</f>
        <v>CHỈ 40/2 MAY CHÍNH</v>
      </c>
      <c r="B15" s="165" t="str">
        <f>B9</f>
        <v>MAJOR BROWN</v>
      </c>
    </row>
    <row r="16" spans="1:2" s="62" customFormat="1" ht="117.5" customHeight="1">
      <c r="A16" s="259" t="s">
        <v>240</v>
      </c>
      <c r="B16" s="160"/>
    </row>
    <row r="17" spans="1:2" s="62" customFormat="1" ht="143" customHeight="1">
      <c r="A17" s="268" t="str">
        <f>'1. CUTTING DOCKET'!B32</f>
        <v>NHÃN DỆT BẰNG VẢI 38MM*71MM 
(NHÃN CHÍNH-PHÂN THEO TỪNG SIZE)
CODE: HSC-ML-0047(MENS)</v>
      </c>
      <c r="B17" s="165" t="str">
        <f>'1. CUTTING DOCKET'!F32</f>
        <v>NỀN TRẮNG CHỮ ĐEN</v>
      </c>
    </row>
    <row r="18" spans="1:2" s="62" customFormat="1" ht="348.5" customHeight="1">
      <c r="A18" s="269" t="s">
        <v>196</v>
      </c>
      <c r="B18" s="271"/>
    </row>
    <row r="19" spans="1:2" s="62" customFormat="1" ht="132.5" customHeight="1">
      <c r="A19" s="268" t="str">
        <f>'[11]1. CUTTING DOCKET'!$B$41</f>
        <v>NHÃN THÀNH PHẦN 100% COTTON
KÍCH THƯỚC: 82.2 *20 MM
CODE: CC-054</v>
      </c>
      <c r="B19" s="165" t="str">
        <f>'[11]1. CUTTING DOCKET'!$F$41</f>
        <v>NỀN TRẮNG CHỮ ĐEN</v>
      </c>
    </row>
    <row r="20" spans="1:2" s="62" customFormat="1" ht="409.5" customHeight="1">
      <c r="A20" s="276" t="s">
        <v>241</v>
      </c>
      <c r="B20" s="271"/>
    </row>
    <row r="21" spans="1:2" s="62" customFormat="1" ht="102" customHeight="1">
      <c r="A21" s="268" t="str">
        <f>'[11]1. CUTTING DOCKET'!$B$43</f>
        <v>NHÃN HSCO SATIN
CODE: HSC-ML-0002</v>
      </c>
      <c r="B21" s="165" t="str">
        <f>'[11]1. CUTTING DOCKET'!$F$45</f>
        <v>NỀN TRẮNG CHỮ ĐEN</v>
      </c>
    </row>
    <row r="22" spans="1:2" s="62" customFormat="1" ht="196" customHeight="1">
      <c r="A22" s="269" t="s">
        <v>197</v>
      </c>
      <c r="B22" s="274"/>
    </row>
    <row r="23" spans="1:2" s="62" customFormat="1" ht="59" customHeight="1">
      <c r="A23" s="268" t="str">
        <f>'[11]1. CUTTING DOCKET'!$B$51</f>
        <v>DÂY TAPE XƯƠNG CÁ 1CM</v>
      </c>
      <c r="B23" s="165" t="str">
        <f>B15</f>
        <v>MAJOR BROWN</v>
      </c>
    </row>
    <row r="24" spans="1:2" s="62" customFormat="1" ht="211" customHeight="1">
      <c r="A24" s="270" t="s">
        <v>242</v>
      </c>
      <c r="B24" s="162" t="s">
        <v>416</v>
      </c>
    </row>
    <row r="25" spans="1:2" s="62" customFormat="1" ht="53" customHeight="1">
      <c r="A25" s="526" t="str">
        <f>'[12]1. CUTTING DOCKET'!B37</f>
        <v>PHẦN C : PHỤ LIỆU ĐÓNG GÓI</v>
      </c>
      <c r="B25" s="275" t="s">
        <v>89</v>
      </c>
    </row>
    <row r="26" spans="1:2" s="62" customFormat="1" ht="58" customHeight="1">
      <c r="A26" s="527"/>
      <c r="B26" s="161" t="s">
        <v>307</v>
      </c>
    </row>
    <row r="27" spans="1:2" s="62" customFormat="1" ht="332" customHeight="1">
      <c r="A27" s="270" t="s">
        <v>308</v>
      </c>
      <c r="B27" s="284"/>
    </row>
    <row r="28" spans="1:2" s="62" customFormat="1" ht="52" customHeight="1">
      <c r="A28" s="268" t="str">
        <f>'1. CUTTING DOCKET'!B39</f>
        <v>ĐẠN BẮN TREO THẺ BÀI</v>
      </c>
      <c r="B28" s="275" t="s">
        <v>39</v>
      </c>
    </row>
    <row r="29" spans="1:2" s="62" customFormat="1" ht="202.5" customHeight="1">
      <c r="A29" s="270" t="s">
        <v>309</v>
      </c>
      <c r="B29" s="285"/>
    </row>
    <row r="30" spans="1:2" s="62" customFormat="1" ht="90" customHeight="1">
      <c r="A30" s="268" t="str">
        <f>'1. CUTTING DOCKET'!B40</f>
        <v>STICKER BARCODE TẠI THẺ BÀI
KÍCH THƯỚC: 20CMX30CM</v>
      </c>
      <c r="B30" s="275" t="s">
        <v>89</v>
      </c>
    </row>
    <row r="31" spans="1:2" s="62" customFormat="1" ht="185.5" customHeight="1">
      <c r="A31" s="270" t="s">
        <v>310</v>
      </c>
      <c r="B31" s="285"/>
    </row>
    <row r="32" spans="1:2" s="62" customFormat="1" ht="88" customHeight="1">
      <c r="A32" s="268" t="str">
        <f>'1. CUTTING DOCKET'!B41</f>
        <v>STICKER BARCODE TẠI POLY BAG
KÍCH THƯỚC: 35CMX55CM</v>
      </c>
      <c r="B32" s="275" t="str">
        <f>B30</f>
        <v>NỀN TRẮNG CHỮ ĐEN</v>
      </c>
    </row>
    <row r="33" spans="1:2" s="62" customFormat="1" ht="171.5" customHeight="1">
      <c r="A33" s="270" t="s">
        <v>311</v>
      </c>
      <c r="B33" s="285"/>
    </row>
    <row r="34" spans="1:2" s="62" customFormat="1" ht="80" customHeight="1">
      <c r="A34" s="268" t="str">
        <f>'1. CUTTING DOCKET'!B42</f>
        <v>STICKER CARTON CHI TIẾT TỪNG CỬA HÀNG</v>
      </c>
      <c r="B34" s="275" t="str">
        <f>B32</f>
        <v>NỀN TRẮNG CHỮ ĐEN</v>
      </c>
    </row>
    <row r="35" spans="1:2" s="62" customFormat="1" ht="173.5" customHeight="1">
      <c r="A35" s="270" t="s">
        <v>312</v>
      </c>
      <c r="B35" s="285"/>
    </row>
    <row r="36" spans="1:2" s="62" customFormat="1" ht="75.5" customHeight="1">
      <c r="A36" s="268" t="str">
        <f>'1. CUTTING DOCKET'!B43</f>
        <v>POLY BAG LỚN</v>
      </c>
      <c r="B36" s="275" t="s">
        <v>92</v>
      </c>
    </row>
    <row r="37" spans="1:2" s="62" customFormat="1" ht="96" customHeight="1">
      <c r="A37" s="270" t="s">
        <v>313</v>
      </c>
      <c r="B37" s="285"/>
    </row>
    <row r="38" spans="1:2" s="62" customFormat="1" ht="35">
      <c r="A38" s="268" t="str">
        <f>'1. CUTTING DOCKET'!B44</f>
        <v>POLY BAG THÙNG</v>
      </c>
      <c r="B38" s="275" t="s">
        <v>92</v>
      </c>
    </row>
    <row r="39" spans="1:2" s="62" customFormat="1" ht="72.5" customHeight="1">
      <c r="A39" s="270" t="s">
        <v>314</v>
      </c>
      <c r="B39" s="285"/>
    </row>
    <row r="40" spans="1:2" s="62" customFormat="1" ht="54" customHeight="1">
      <c r="A40" s="268" t="s">
        <v>303</v>
      </c>
      <c r="B40" s="275" t="s">
        <v>92</v>
      </c>
    </row>
    <row r="41" spans="1:2" s="62" customFormat="1" ht="167.5" customHeight="1">
      <c r="A41" s="270" t="s">
        <v>315</v>
      </c>
      <c r="B41" s="284"/>
    </row>
    <row r="42" spans="1:2" s="62" customFormat="1" ht="55" customHeight="1">
      <c r="A42" s="268" t="s">
        <v>304</v>
      </c>
      <c r="B42" s="275" t="s">
        <v>92</v>
      </c>
    </row>
    <row r="43" spans="1:2" s="62" customFormat="1" ht="104.5" customHeight="1">
      <c r="A43" s="270" t="s">
        <v>315</v>
      </c>
      <c r="B43" s="284"/>
    </row>
    <row r="44" spans="1:2" s="62" customFormat="1" ht="51.5" customHeight="1">
      <c r="A44" s="268" t="s">
        <v>305</v>
      </c>
      <c r="B44" s="275" t="s">
        <v>55</v>
      </c>
    </row>
    <row r="45" spans="1:2" s="62" customFormat="1" ht="104.5" customHeight="1">
      <c r="A45" s="270" t="s">
        <v>316</v>
      </c>
      <c r="B45" s="284"/>
    </row>
    <row r="46" spans="1:2" s="62" customFormat="1" ht="46" customHeight="1">
      <c r="A46" s="268" t="s">
        <v>306</v>
      </c>
      <c r="B46" s="275" t="str">
        <f>B44</f>
        <v>NATURAL</v>
      </c>
    </row>
    <row r="47" spans="1:2" s="62" customFormat="1" ht="104.5" customHeight="1">
      <c r="A47" s="270" t="s">
        <v>314</v>
      </c>
      <c r="B47" s="285"/>
    </row>
  </sheetData>
  <mergeCells count="1">
    <mergeCell ref="A25:A26"/>
  </mergeCells>
  <printOptions horizontalCentered="1"/>
  <pageMargins left="0.25" right="0" top="0.60416666666666696" bottom="0.75" header="0" footer="0"/>
  <pageSetup paperSize="9" scale="35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8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7E220-B49C-41BC-9538-A3572D9CEA54}">
  <sheetPr>
    <tabColor rgb="FFFF0000"/>
  </sheetPr>
  <dimension ref="A1:P36"/>
  <sheetViews>
    <sheetView topLeftCell="B10" zoomScale="71" zoomScaleNormal="71" zoomScaleSheetLayoutView="95" workbookViewId="0">
      <selection activeCell="Q4" sqref="Q4"/>
    </sheetView>
  </sheetViews>
  <sheetFormatPr defaultColWidth="8.453125" defaultRowHeight="14"/>
  <cols>
    <col min="1" max="1" width="15" style="292" customWidth="1"/>
    <col min="2" max="2" width="61.1796875" style="292" customWidth="1"/>
    <col min="3" max="3" width="35.1796875" style="292" customWidth="1"/>
    <col min="4" max="4" width="12.90625" style="292" customWidth="1"/>
    <col min="5" max="5" width="13" style="317" customWidth="1"/>
    <col min="6" max="6" width="11.36328125" style="317" hidden="1" customWidth="1"/>
    <col min="7" max="7" width="11.36328125" style="337" customWidth="1"/>
    <col min="8" max="8" width="11.36328125" style="337" hidden="1" customWidth="1"/>
    <col min="9" max="9" width="11.36328125" style="337" customWidth="1"/>
    <col min="10" max="10" width="11.36328125" style="337" hidden="1" customWidth="1"/>
    <col min="11" max="11" width="11.36328125" style="337" customWidth="1"/>
    <col min="12" max="12" width="11.36328125" style="337" hidden="1" customWidth="1"/>
    <col min="13" max="13" width="11.36328125" style="337" customWidth="1"/>
    <col min="14" max="14" width="11.36328125" style="337" hidden="1" customWidth="1"/>
    <col min="15" max="15" width="11.36328125" style="337" customWidth="1"/>
    <col min="16" max="16" width="33.453125" style="292" bestFit="1" customWidth="1"/>
    <col min="17" max="16384" width="8.453125" style="292"/>
  </cols>
  <sheetData>
    <row r="1" spans="1:16" ht="16.5" customHeight="1">
      <c r="A1" s="528" t="s">
        <v>244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30"/>
    </row>
    <row r="2" spans="1:16" ht="16.5" customHeight="1">
      <c r="A2" s="528" t="s">
        <v>328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30"/>
    </row>
    <row r="3" spans="1:16" ht="16.5" customHeight="1">
      <c r="A3" s="293" t="s">
        <v>245</v>
      </c>
      <c r="B3" s="294" t="s">
        <v>329</v>
      </c>
      <c r="C3" s="294"/>
      <c r="D3" s="294"/>
      <c r="E3" s="295" t="s">
        <v>246</v>
      </c>
      <c r="F3" s="296"/>
      <c r="G3" s="318"/>
      <c r="H3" s="318"/>
      <c r="I3" s="318"/>
      <c r="J3" s="319" t="s">
        <v>247</v>
      </c>
      <c r="K3" s="319"/>
      <c r="L3" s="320">
        <v>45086</v>
      </c>
      <c r="M3" s="320"/>
      <c r="N3" s="320"/>
      <c r="O3" s="321"/>
    </row>
    <row r="4" spans="1:16" ht="16.5" customHeight="1">
      <c r="A4" s="297" t="s">
        <v>248</v>
      </c>
      <c r="B4" s="298">
        <v>50287</v>
      </c>
      <c r="C4" s="298"/>
      <c r="D4" s="298"/>
      <c r="E4" s="299" t="s">
        <v>249</v>
      </c>
      <c r="F4" s="300"/>
      <c r="G4" s="322"/>
      <c r="H4" s="322"/>
      <c r="I4" s="322"/>
      <c r="J4" s="323" t="s">
        <v>250</v>
      </c>
      <c r="K4" s="323"/>
      <c r="L4" s="323" t="s">
        <v>251</v>
      </c>
      <c r="M4" s="323"/>
      <c r="N4" s="323"/>
      <c r="O4" s="324"/>
    </row>
    <row r="5" spans="1:16" ht="16.5" customHeight="1">
      <c r="A5" s="301" t="s">
        <v>252</v>
      </c>
      <c r="B5" s="302" t="s">
        <v>253</v>
      </c>
      <c r="C5" s="302"/>
      <c r="D5" s="302"/>
      <c r="E5" s="303" t="s">
        <v>254</v>
      </c>
      <c r="F5" s="304"/>
      <c r="G5" s="325"/>
      <c r="H5" s="325"/>
      <c r="I5" s="325"/>
      <c r="J5" s="325"/>
      <c r="K5" s="325"/>
      <c r="L5" s="325"/>
      <c r="M5" s="325"/>
      <c r="N5" s="325"/>
      <c r="O5" s="326"/>
    </row>
    <row r="6" spans="1:16" ht="49.5" customHeight="1">
      <c r="A6" s="305" t="s">
        <v>198</v>
      </c>
      <c r="B6" s="305" t="s">
        <v>199</v>
      </c>
      <c r="C6" s="305" t="s">
        <v>204</v>
      </c>
      <c r="D6" s="305" t="s">
        <v>330</v>
      </c>
      <c r="E6" s="305" t="s">
        <v>200</v>
      </c>
      <c r="F6" s="305" t="s">
        <v>60</v>
      </c>
      <c r="G6" s="327" t="s">
        <v>255</v>
      </c>
      <c r="H6" s="327" t="s">
        <v>10</v>
      </c>
      <c r="I6" s="327" t="s">
        <v>256</v>
      </c>
      <c r="J6" s="327" t="s">
        <v>57</v>
      </c>
      <c r="K6" s="327" t="s">
        <v>331</v>
      </c>
      <c r="L6" s="327" t="s">
        <v>58</v>
      </c>
      <c r="M6" s="327" t="s">
        <v>257</v>
      </c>
      <c r="N6" s="328" t="s">
        <v>59</v>
      </c>
      <c r="O6" s="327" t="s">
        <v>332</v>
      </c>
      <c r="P6" s="306" t="s">
        <v>258</v>
      </c>
    </row>
    <row r="7" spans="1:16" ht="21.65" customHeight="1">
      <c r="A7" s="307" t="s">
        <v>333</v>
      </c>
      <c r="B7" s="308" t="s">
        <v>334</v>
      </c>
      <c r="C7" s="308" t="s">
        <v>204</v>
      </c>
      <c r="D7" s="309"/>
      <c r="E7" s="310"/>
      <c r="F7" s="310"/>
      <c r="G7" s="329"/>
      <c r="H7" s="330">
        <v>24</v>
      </c>
      <c r="I7" s="330"/>
      <c r="J7" s="329"/>
      <c r="K7" s="329"/>
      <c r="L7" s="329"/>
      <c r="M7" s="331"/>
      <c r="N7" s="331"/>
      <c r="O7" s="331"/>
      <c r="P7" s="311"/>
    </row>
    <row r="8" spans="1:16" ht="21.65" customHeight="1">
      <c r="A8" s="307" t="s">
        <v>259</v>
      </c>
      <c r="B8" s="308" t="s">
        <v>201</v>
      </c>
      <c r="C8" s="308" t="s">
        <v>335</v>
      </c>
      <c r="D8" s="309">
        <v>0.25</v>
      </c>
      <c r="E8" s="309" t="s">
        <v>260</v>
      </c>
      <c r="F8" s="309" t="s">
        <v>336</v>
      </c>
      <c r="G8" s="332" t="s">
        <v>336</v>
      </c>
      <c r="H8" s="333">
        <v>8</v>
      </c>
      <c r="I8" s="333">
        <v>8</v>
      </c>
      <c r="J8" s="332" t="s">
        <v>337</v>
      </c>
      <c r="K8" s="332" t="s">
        <v>337</v>
      </c>
      <c r="L8" s="332" t="s">
        <v>338</v>
      </c>
      <c r="M8" s="332" t="s">
        <v>338</v>
      </c>
      <c r="N8" s="334" t="s">
        <v>339</v>
      </c>
      <c r="O8" s="334" t="s">
        <v>339</v>
      </c>
      <c r="P8" s="311"/>
    </row>
    <row r="9" spans="1:16" ht="21.65" customHeight="1">
      <c r="A9" s="307" t="s">
        <v>261</v>
      </c>
      <c r="B9" s="308" t="s">
        <v>219</v>
      </c>
      <c r="C9" s="308" t="s">
        <v>340</v>
      </c>
      <c r="D9" s="309">
        <v>0.125</v>
      </c>
      <c r="E9" s="309" t="s">
        <v>262</v>
      </c>
      <c r="F9" s="309" t="s">
        <v>263</v>
      </c>
      <c r="G9" s="332">
        <v>4</v>
      </c>
      <c r="H9" s="333">
        <v>4</v>
      </c>
      <c r="I9" s="333">
        <v>4.125</v>
      </c>
      <c r="J9" s="332" t="s">
        <v>341</v>
      </c>
      <c r="K9" s="332">
        <v>4.25</v>
      </c>
      <c r="L9" s="332" t="s">
        <v>342</v>
      </c>
      <c r="M9" s="332">
        <v>4.375</v>
      </c>
      <c r="N9" s="334" t="s">
        <v>343</v>
      </c>
      <c r="O9" s="335">
        <v>4.5</v>
      </c>
      <c r="P9" s="311"/>
    </row>
    <row r="10" spans="1:16" ht="21.65" customHeight="1">
      <c r="A10" s="307" t="s">
        <v>264</v>
      </c>
      <c r="B10" s="308" t="s">
        <v>220</v>
      </c>
      <c r="C10" s="308" t="s">
        <v>344</v>
      </c>
      <c r="D10" s="309">
        <v>0.125</v>
      </c>
      <c r="E10" s="312">
        <v>0</v>
      </c>
      <c r="F10" s="312">
        <v>1</v>
      </c>
      <c r="G10" s="333">
        <v>1</v>
      </c>
      <c r="H10" s="333">
        <v>1</v>
      </c>
      <c r="I10" s="333">
        <v>1</v>
      </c>
      <c r="J10" s="333">
        <v>1</v>
      </c>
      <c r="K10" s="333">
        <v>1</v>
      </c>
      <c r="L10" s="333">
        <v>1</v>
      </c>
      <c r="M10" s="333">
        <v>1</v>
      </c>
      <c r="N10" s="336">
        <v>1</v>
      </c>
      <c r="O10" s="336">
        <v>1</v>
      </c>
      <c r="P10" s="311">
        <f>170-45</f>
        <v>125</v>
      </c>
    </row>
    <row r="11" spans="1:16" ht="21.65" hidden="1" customHeight="1">
      <c r="A11" s="307" t="s">
        <v>265</v>
      </c>
      <c r="B11" s="308" t="s">
        <v>221</v>
      </c>
      <c r="C11" s="308" t="s">
        <v>222</v>
      </c>
      <c r="D11" s="309">
        <v>0.375</v>
      </c>
      <c r="E11" s="309" t="s">
        <v>243</v>
      </c>
      <c r="F11" s="309"/>
      <c r="G11" s="332"/>
      <c r="H11" s="333">
        <v>0</v>
      </c>
      <c r="I11" s="333">
        <v>0</v>
      </c>
      <c r="J11" s="332"/>
      <c r="K11" s="332"/>
      <c r="L11" s="333"/>
      <c r="M11" s="333"/>
      <c r="N11" s="334"/>
      <c r="O11" s="334"/>
      <c r="P11" s="311"/>
    </row>
    <row r="12" spans="1:16" ht="21.65" customHeight="1">
      <c r="A12" s="307" t="s">
        <v>266</v>
      </c>
      <c r="B12" s="308" t="s">
        <v>203</v>
      </c>
      <c r="C12" s="308" t="s">
        <v>345</v>
      </c>
      <c r="D12" s="309">
        <v>0.125</v>
      </c>
      <c r="E12" s="312">
        <v>0</v>
      </c>
      <c r="F12" s="309" t="s">
        <v>346</v>
      </c>
      <c r="G12" s="332" t="s">
        <v>346</v>
      </c>
      <c r="H12" s="332" t="s">
        <v>346</v>
      </c>
      <c r="I12" s="332" t="s">
        <v>346</v>
      </c>
      <c r="J12" s="332" t="s">
        <v>346</v>
      </c>
      <c r="K12" s="332" t="s">
        <v>346</v>
      </c>
      <c r="L12" s="332" t="s">
        <v>346</v>
      </c>
      <c r="M12" s="332" t="s">
        <v>346</v>
      </c>
      <c r="N12" s="334" t="s">
        <v>346</v>
      </c>
      <c r="O12" s="334" t="s">
        <v>346</v>
      </c>
      <c r="P12" s="311"/>
    </row>
    <row r="13" spans="1:16" ht="21.65" customHeight="1">
      <c r="A13" s="307" t="s">
        <v>267</v>
      </c>
      <c r="B13" s="308" t="s">
        <v>205</v>
      </c>
      <c r="C13" s="308" t="s">
        <v>347</v>
      </c>
      <c r="D13" s="309">
        <v>0.375</v>
      </c>
      <c r="E13" s="309" t="s">
        <v>348</v>
      </c>
      <c r="F13" s="309" t="s">
        <v>349</v>
      </c>
      <c r="G13" s="332" t="s">
        <v>349</v>
      </c>
      <c r="H13" s="332" t="s">
        <v>350</v>
      </c>
      <c r="I13" s="332" t="s">
        <v>350</v>
      </c>
      <c r="J13" s="332" t="s">
        <v>351</v>
      </c>
      <c r="K13" s="332" t="s">
        <v>351</v>
      </c>
      <c r="L13" s="332" t="s">
        <v>352</v>
      </c>
      <c r="M13" s="332" t="s">
        <v>352</v>
      </c>
      <c r="N13" s="334" t="s">
        <v>353</v>
      </c>
      <c r="O13" s="334" t="s">
        <v>353</v>
      </c>
      <c r="P13" s="311"/>
    </row>
    <row r="14" spans="1:16" ht="21.65" hidden="1" customHeight="1">
      <c r="A14" s="307" t="s">
        <v>268</v>
      </c>
      <c r="B14" s="308" t="s">
        <v>202</v>
      </c>
      <c r="C14" s="308"/>
      <c r="D14" s="309">
        <v>0.375</v>
      </c>
      <c r="E14" s="312">
        <v>0</v>
      </c>
      <c r="F14" s="312">
        <v>0</v>
      </c>
      <c r="G14" s="333">
        <v>0</v>
      </c>
      <c r="H14" s="333">
        <v>0</v>
      </c>
      <c r="I14" s="333">
        <v>0</v>
      </c>
      <c r="J14" s="333">
        <v>0</v>
      </c>
      <c r="K14" s="333">
        <v>0</v>
      </c>
      <c r="L14" s="333">
        <v>0</v>
      </c>
      <c r="M14" s="333">
        <v>0</v>
      </c>
      <c r="N14" s="336">
        <v>0</v>
      </c>
      <c r="O14" s="336">
        <v>0</v>
      </c>
      <c r="P14" s="311"/>
    </row>
    <row r="15" spans="1:16" ht="21.65" customHeight="1">
      <c r="A15" s="307" t="s">
        <v>269</v>
      </c>
      <c r="B15" s="308" t="s">
        <v>206</v>
      </c>
      <c r="C15" s="308" t="s">
        <v>354</v>
      </c>
      <c r="D15" s="309">
        <v>0.375</v>
      </c>
      <c r="E15" s="309" t="s">
        <v>348</v>
      </c>
      <c r="F15" s="309" t="s">
        <v>355</v>
      </c>
      <c r="G15" s="332" t="s">
        <v>355</v>
      </c>
      <c r="H15" s="333">
        <v>18</v>
      </c>
      <c r="I15" s="333">
        <v>18</v>
      </c>
      <c r="J15" s="332" t="s">
        <v>356</v>
      </c>
      <c r="K15" s="332" t="s">
        <v>356</v>
      </c>
      <c r="L15" s="332" t="s">
        <v>357</v>
      </c>
      <c r="M15" s="332" t="s">
        <v>357</v>
      </c>
      <c r="N15" s="334" t="s">
        <v>358</v>
      </c>
      <c r="O15" s="334" t="s">
        <v>358</v>
      </c>
      <c r="P15" s="311"/>
    </row>
    <row r="16" spans="1:16" ht="21.65" customHeight="1">
      <c r="A16" s="307" t="s">
        <v>270</v>
      </c>
      <c r="B16" s="308" t="s">
        <v>207</v>
      </c>
      <c r="C16" s="308" t="s">
        <v>359</v>
      </c>
      <c r="D16" s="309">
        <v>0.375</v>
      </c>
      <c r="E16" s="309" t="s">
        <v>348</v>
      </c>
      <c r="F16" s="309" t="s">
        <v>360</v>
      </c>
      <c r="G16" s="332" t="s">
        <v>360</v>
      </c>
      <c r="H16" s="333">
        <v>19</v>
      </c>
      <c r="I16" s="333">
        <v>19</v>
      </c>
      <c r="J16" s="332" t="s">
        <v>361</v>
      </c>
      <c r="K16" s="332" t="s">
        <v>361</v>
      </c>
      <c r="L16" s="332" t="s">
        <v>362</v>
      </c>
      <c r="M16" s="332" t="s">
        <v>362</v>
      </c>
      <c r="N16" s="334" t="s">
        <v>363</v>
      </c>
      <c r="O16" s="334" t="s">
        <v>363</v>
      </c>
      <c r="P16" s="311"/>
    </row>
    <row r="17" spans="1:16" ht="21.65" customHeight="1">
      <c r="A17" s="307" t="s">
        <v>271</v>
      </c>
      <c r="B17" s="308" t="s">
        <v>208</v>
      </c>
      <c r="C17" s="308" t="s">
        <v>364</v>
      </c>
      <c r="D17" s="309">
        <v>0.25</v>
      </c>
      <c r="E17" s="309" t="s">
        <v>260</v>
      </c>
      <c r="F17" s="312">
        <v>12</v>
      </c>
      <c r="G17" s="333">
        <v>12.5</v>
      </c>
      <c r="H17" s="332" t="s">
        <v>365</v>
      </c>
      <c r="I17" s="332">
        <v>12.75</v>
      </c>
      <c r="J17" s="332" t="s">
        <v>366</v>
      </c>
      <c r="K17" s="332">
        <v>13</v>
      </c>
      <c r="L17" s="332" t="s">
        <v>367</v>
      </c>
      <c r="M17" s="332">
        <v>13.25</v>
      </c>
      <c r="N17" s="336">
        <v>13</v>
      </c>
      <c r="O17" s="336">
        <v>13.5</v>
      </c>
      <c r="P17" s="311"/>
    </row>
    <row r="18" spans="1:16" ht="21.65" customHeight="1">
      <c r="A18" s="307" t="s">
        <v>57</v>
      </c>
      <c r="B18" s="308" t="s">
        <v>209</v>
      </c>
      <c r="C18" s="308" t="s">
        <v>368</v>
      </c>
      <c r="D18" s="309">
        <v>0</v>
      </c>
      <c r="E18" s="312">
        <v>0</v>
      </c>
      <c r="F18" s="309" t="s">
        <v>272</v>
      </c>
      <c r="G18" s="332" t="s">
        <v>272</v>
      </c>
      <c r="H18" s="332" t="s">
        <v>272</v>
      </c>
      <c r="I18" s="332" t="s">
        <v>272</v>
      </c>
      <c r="J18" s="332" t="s">
        <v>272</v>
      </c>
      <c r="K18" s="332" t="s">
        <v>272</v>
      </c>
      <c r="L18" s="332" t="s">
        <v>272</v>
      </c>
      <c r="M18" s="332" t="s">
        <v>272</v>
      </c>
      <c r="N18" s="334" t="s">
        <v>272</v>
      </c>
      <c r="O18" s="334" t="s">
        <v>272</v>
      </c>
      <c r="P18" s="311"/>
    </row>
    <row r="19" spans="1:16" ht="21.65" customHeight="1">
      <c r="A19" s="307" t="s">
        <v>10</v>
      </c>
      <c r="B19" s="308" t="s">
        <v>223</v>
      </c>
      <c r="C19" s="308" t="s">
        <v>369</v>
      </c>
      <c r="D19" s="309">
        <v>0</v>
      </c>
      <c r="E19" s="312">
        <v>0</v>
      </c>
      <c r="F19" s="309" t="s">
        <v>243</v>
      </c>
      <c r="G19" s="332" t="s">
        <v>243</v>
      </c>
      <c r="H19" s="332" t="s">
        <v>243</v>
      </c>
      <c r="I19" s="332" t="s">
        <v>243</v>
      </c>
      <c r="J19" s="332" t="s">
        <v>243</v>
      </c>
      <c r="K19" s="332" t="s">
        <v>243</v>
      </c>
      <c r="L19" s="332" t="s">
        <v>243</v>
      </c>
      <c r="M19" s="332" t="s">
        <v>243</v>
      </c>
      <c r="N19" s="334" t="s">
        <v>243</v>
      </c>
      <c r="O19" s="334" t="s">
        <v>243</v>
      </c>
      <c r="P19" s="311"/>
    </row>
    <row r="20" spans="1:16" ht="21.65" customHeight="1">
      <c r="A20" s="307" t="s">
        <v>273</v>
      </c>
      <c r="B20" s="308" t="s">
        <v>224</v>
      </c>
      <c r="C20" s="308" t="s">
        <v>370</v>
      </c>
      <c r="D20" s="309">
        <v>0.375</v>
      </c>
      <c r="E20" s="309" t="s">
        <v>243</v>
      </c>
      <c r="F20" s="312">
        <v>27</v>
      </c>
      <c r="G20" s="333">
        <v>28</v>
      </c>
      <c r="H20" s="332" t="s">
        <v>371</v>
      </c>
      <c r="I20" s="332">
        <v>28.5</v>
      </c>
      <c r="J20" s="333">
        <v>28</v>
      </c>
      <c r="K20" s="333">
        <v>29</v>
      </c>
      <c r="L20" s="332" t="s">
        <v>372</v>
      </c>
      <c r="M20" s="332">
        <v>29.5</v>
      </c>
      <c r="N20" s="336">
        <v>29</v>
      </c>
      <c r="O20" s="336">
        <v>30</v>
      </c>
      <c r="P20" s="313"/>
    </row>
    <row r="21" spans="1:16" ht="21.65" hidden="1" customHeight="1">
      <c r="A21" s="307" t="s">
        <v>274</v>
      </c>
      <c r="B21" s="308" t="s">
        <v>225</v>
      </c>
      <c r="C21" s="308" t="s">
        <v>204</v>
      </c>
      <c r="D21" s="309">
        <v>0.25</v>
      </c>
      <c r="E21" s="312">
        <v>0</v>
      </c>
      <c r="F21" s="312">
        <v>0</v>
      </c>
      <c r="G21" s="333">
        <v>0</v>
      </c>
      <c r="H21" s="333">
        <v>0</v>
      </c>
      <c r="I21" s="333">
        <v>0</v>
      </c>
      <c r="J21" s="333">
        <v>0</v>
      </c>
      <c r="K21" s="333">
        <v>0</v>
      </c>
      <c r="L21" s="333">
        <v>0</v>
      </c>
      <c r="M21" s="333">
        <v>0</v>
      </c>
      <c r="N21" s="336">
        <v>0</v>
      </c>
      <c r="O21" s="336">
        <v>0</v>
      </c>
      <c r="P21" s="311"/>
    </row>
    <row r="22" spans="1:16" ht="21.65" hidden="1" customHeight="1">
      <c r="A22" s="307" t="s">
        <v>275</v>
      </c>
      <c r="B22" s="308" t="s">
        <v>226</v>
      </c>
      <c r="C22" s="308" t="s">
        <v>204</v>
      </c>
      <c r="D22" s="309">
        <v>0.375</v>
      </c>
      <c r="E22" s="312">
        <v>0</v>
      </c>
      <c r="F22" s="312">
        <v>0</v>
      </c>
      <c r="G22" s="333">
        <v>0</v>
      </c>
      <c r="H22" s="333">
        <v>0</v>
      </c>
      <c r="I22" s="333">
        <v>0</v>
      </c>
      <c r="J22" s="333">
        <v>0</v>
      </c>
      <c r="K22" s="333">
        <v>0</v>
      </c>
      <c r="L22" s="333">
        <v>0</v>
      </c>
      <c r="M22" s="333">
        <v>0</v>
      </c>
      <c r="N22" s="336">
        <v>0</v>
      </c>
      <c r="O22" s="336">
        <v>0</v>
      </c>
      <c r="P22" s="311"/>
    </row>
    <row r="23" spans="1:16" ht="21.65" customHeight="1">
      <c r="A23" s="307" t="s">
        <v>276</v>
      </c>
      <c r="B23" s="308" t="s">
        <v>210</v>
      </c>
      <c r="C23" s="308" t="s">
        <v>373</v>
      </c>
      <c r="D23" s="309">
        <v>1</v>
      </c>
      <c r="E23" s="309" t="s">
        <v>280</v>
      </c>
      <c r="F23" s="309" t="s">
        <v>374</v>
      </c>
      <c r="G23" s="332" t="s">
        <v>374</v>
      </c>
      <c r="H23" s="333">
        <v>49</v>
      </c>
      <c r="I23" s="333">
        <v>49</v>
      </c>
      <c r="J23" s="332" t="s">
        <v>375</v>
      </c>
      <c r="K23" s="332" t="s">
        <v>375</v>
      </c>
      <c r="L23" s="333">
        <v>54</v>
      </c>
      <c r="M23" s="333">
        <v>54</v>
      </c>
      <c r="N23" s="334" t="s">
        <v>376</v>
      </c>
      <c r="O23" s="334" t="s">
        <v>376</v>
      </c>
      <c r="P23" s="311"/>
    </row>
    <row r="24" spans="1:16" ht="21.65" customHeight="1">
      <c r="A24" s="307" t="s">
        <v>277</v>
      </c>
      <c r="B24" s="308" t="s">
        <v>227</v>
      </c>
      <c r="C24" s="308" t="s">
        <v>377</v>
      </c>
      <c r="D24" s="309">
        <v>1</v>
      </c>
      <c r="E24" s="309" t="s">
        <v>280</v>
      </c>
      <c r="F24" s="309" t="s">
        <v>378</v>
      </c>
      <c r="G24" s="332" t="s">
        <v>378</v>
      </c>
      <c r="H24" s="333">
        <v>39</v>
      </c>
      <c r="I24" s="333">
        <v>39</v>
      </c>
      <c r="J24" s="332" t="s">
        <v>379</v>
      </c>
      <c r="K24" s="332" t="s">
        <v>379</v>
      </c>
      <c r="L24" s="333">
        <v>44</v>
      </c>
      <c r="M24" s="333">
        <v>44</v>
      </c>
      <c r="N24" s="334" t="s">
        <v>374</v>
      </c>
      <c r="O24" s="334" t="s">
        <v>374</v>
      </c>
      <c r="P24" s="311"/>
    </row>
    <row r="25" spans="1:16" ht="21.65" customHeight="1">
      <c r="A25" s="307" t="s">
        <v>60</v>
      </c>
      <c r="B25" s="308" t="s">
        <v>228</v>
      </c>
      <c r="C25" s="308" t="s">
        <v>380</v>
      </c>
      <c r="D25" s="309">
        <v>1</v>
      </c>
      <c r="E25" s="309" t="s">
        <v>280</v>
      </c>
      <c r="F25" s="312">
        <v>43</v>
      </c>
      <c r="G25" s="333">
        <v>43</v>
      </c>
      <c r="H25" s="332" t="s">
        <v>381</v>
      </c>
      <c r="I25" s="332" t="s">
        <v>381</v>
      </c>
      <c r="J25" s="333">
        <v>48</v>
      </c>
      <c r="K25" s="333">
        <v>48</v>
      </c>
      <c r="L25" s="332" t="s">
        <v>382</v>
      </c>
      <c r="M25" s="332" t="s">
        <v>382</v>
      </c>
      <c r="N25" s="336">
        <v>53</v>
      </c>
      <c r="O25" s="336">
        <v>53</v>
      </c>
      <c r="P25" s="311"/>
    </row>
    <row r="26" spans="1:16" ht="21.65" hidden="1" customHeight="1">
      <c r="A26" s="307" t="s">
        <v>278</v>
      </c>
      <c r="B26" s="308" t="s">
        <v>229</v>
      </c>
      <c r="C26" s="308" t="s">
        <v>204</v>
      </c>
      <c r="D26" s="309">
        <v>1</v>
      </c>
      <c r="E26" s="312">
        <v>0</v>
      </c>
      <c r="F26" s="312">
        <v>0</v>
      </c>
      <c r="G26" s="333">
        <v>0</v>
      </c>
      <c r="H26" s="333">
        <v>0</v>
      </c>
      <c r="I26" s="333">
        <v>0</v>
      </c>
      <c r="J26" s="333">
        <v>0</v>
      </c>
      <c r="K26" s="333">
        <v>0</v>
      </c>
      <c r="L26" s="333">
        <v>0</v>
      </c>
      <c r="M26" s="333">
        <v>0</v>
      </c>
      <c r="N26" s="336">
        <v>0</v>
      </c>
      <c r="O26" s="336">
        <v>0</v>
      </c>
      <c r="P26" s="311"/>
    </row>
    <row r="27" spans="1:16" ht="21.65" customHeight="1">
      <c r="A27" s="307" t="s">
        <v>279</v>
      </c>
      <c r="B27" s="308" t="s">
        <v>230</v>
      </c>
      <c r="C27" s="308" t="s">
        <v>383</v>
      </c>
      <c r="D27" s="309">
        <v>0.125</v>
      </c>
      <c r="E27" s="312">
        <v>0</v>
      </c>
      <c r="F27" s="312">
        <v>3</v>
      </c>
      <c r="G27" s="333">
        <v>3</v>
      </c>
      <c r="H27" s="333">
        <v>3</v>
      </c>
      <c r="I27" s="333">
        <v>3</v>
      </c>
      <c r="J27" s="333">
        <v>3</v>
      </c>
      <c r="K27" s="333">
        <v>3</v>
      </c>
      <c r="L27" s="333">
        <v>3</v>
      </c>
      <c r="M27" s="333">
        <v>3</v>
      </c>
      <c r="N27" s="336">
        <v>3</v>
      </c>
      <c r="O27" s="336">
        <v>3</v>
      </c>
      <c r="P27" s="311"/>
    </row>
    <row r="28" spans="1:16" ht="21.65" customHeight="1">
      <c r="A28" s="307" t="s">
        <v>281</v>
      </c>
      <c r="B28" s="308" t="s">
        <v>231</v>
      </c>
      <c r="C28" s="308" t="s">
        <v>384</v>
      </c>
      <c r="D28" s="309">
        <v>0.625</v>
      </c>
      <c r="E28" s="309">
        <v>0.875</v>
      </c>
      <c r="F28" s="309" t="s">
        <v>385</v>
      </c>
      <c r="G28" s="332">
        <v>35.875</v>
      </c>
      <c r="H28" s="332">
        <v>35.5</v>
      </c>
      <c r="I28" s="332">
        <v>36.5</v>
      </c>
      <c r="J28" s="332">
        <v>36.375</v>
      </c>
      <c r="K28" s="332">
        <v>37.375</v>
      </c>
      <c r="L28" s="332">
        <v>37.25</v>
      </c>
      <c r="M28" s="332">
        <v>38.25</v>
      </c>
      <c r="N28" s="334">
        <v>38.125</v>
      </c>
      <c r="O28" s="334">
        <v>39.125</v>
      </c>
      <c r="P28" s="313"/>
    </row>
    <row r="29" spans="1:16" ht="21.65" customHeight="1">
      <c r="A29" s="307" t="s">
        <v>282</v>
      </c>
      <c r="B29" s="308" t="s">
        <v>211</v>
      </c>
      <c r="C29" s="308" t="s">
        <v>386</v>
      </c>
      <c r="D29" s="309">
        <v>0.375</v>
      </c>
      <c r="E29" s="309" t="s">
        <v>348</v>
      </c>
      <c r="F29" s="309" t="s">
        <v>387</v>
      </c>
      <c r="G29" s="332" t="s">
        <v>387</v>
      </c>
      <c r="H29" s="333">
        <v>21</v>
      </c>
      <c r="I29" s="333">
        <v>21</v>
      </c>
      <c r="J29" s="332" t="s">
        <v>388</v>
      </c>
      <c r="K29" s="332" t="s">
        <v>388</v>
      </c>
      <c r="L29" s="332" t="s">
        <v>389</v>
      </c>
      <c r="M29" s="332" t="s">
        <v>389</v>
      </c>
      <c r="N29" s="334" t="s">
        <v>390</v>
      </c>
      <c r="O29" s="334" t="s">
        <v>390</v>
      </c>
      <c r="P29" s="311"/>
    </row>
    <row r="30" spans="1:16" ht="21.65" customHeight="1">
      <c r="A30" s="307" t="s">
        <v>283</v>
      </c>
      <c r="B30" s="308" t="s">
        <v>232</v>
      </c>
      <c r="C30" s="308" t="s">
        <v>391</v>
      </c>
      <c r="D30" s="309">
        <v>0</v>
      </c>
      <c r="E30" s="312">
        <v>0</v>
      </c>
      <c r="F30" s="312">
        <v>10</v>
      </c>
      <c r="G30" s="336">
        <v>10.375</v>
      </c>
      <c r="H30" s="333">
        <v>10</v>
      </c>
      <c r="I30" s="336">
        <v>10.375</v>
      </c>
      <c r="J30" s="333">
        <v>10</v>
      </c>
      <c r="K30" s="336">
        <v>10.375</v>
      </c>
      <c r="L30" s="333">
        <v>10</v>
      </c>
      <c r="M30" s="336">
        <v>10.375</v>
      </c>
      <c r="N30" s="336">
        <v>10</v>
      </c>
      <c r="O30" s="336">
        <v>10.375</v>
      </c>
      <c r="P30" s="311"/>
    </row>
    <row r="31" spans="1:16" ht="21.65" customHeight="1">
      <c r="A31" s="307" t="s">
        <v>284</v>
      </c>
      <c r="B31" s="308" t="s">
        <v>233</v>
      </c>
      <c r="C31" s="308" t="s">
        <v>234</v>
      </c>
      <c r="D31" s="309">
        <v>0.375</v>
      </c>
      <c r="E31" s="309" t="s">
        <v>243</v>
      </c>
      <c r="F31" s="312">
        <v>15</v>
      </c>
      <c r="G31" s="333">
        <v>15</v>
      </c>
      <c r="H31" s="332" t="s">
        <v>392</v>
      </c>
      <c r="I31" s="332" t="s">
        <v>392</v>
      </c>
      <c r="J31" s="333">
        <v>16</v>
      </c>
      <c r="K31" s="333">
        <v>16</v>
      </c>
      <c r="L31" s="332" t="s">
        <v>393</v>
      </c>
      <c r="M31" s="332" t="s">
        <v>393</v>
      </c>
      <c r="N31" s="336">
        <v>17</v>
      </c>
      <c r="O31" s="336">
        <v>17</v>
      </c>
      <c r="P31" s="311"/>
    </row>
    <row r="32" spans="1:16" ht="21.65" customHeight="1">
      <c r="A32" s="307" t="s">
        <v>285</v>
      </c>
      <c r="B32" s="308" t="s">
        <v>394</v>
      </c>
      <c r="C32" s="308" t="s">
        <v>395</v>
      </c>
      <c r="D32" s="309">
        <v>0.25</v>
      </c>
      <c r="E32" s="309" t="s">
        <v>260</v>
      </c>
      <c r="F32" s="309" t="s">
        <v>336</v>
      </c>
      <c r="G32" s="332" t="s">
        <v>336</v>
      </c>
      <c r="H32" s="333">
        <v>8</v>
      </c>
      <c r="I32" s="333">
        <v>8</v>
      </c>
      <c r="J32" s="332" t="s">
        <v>337</v>
      </c>
      <c r="K32" s="332" t="s">
        <v>337</v>
      </c>
      <c r="L32" s="332" t="s">
        <v>338</v>
      </c>
      <c r="M32" s="332" t="s">
        <v>338</v>
      </c>
      <c r="N32" s="334" t="s">
        <v>339</v>
      </c>
      <c r="O32" s="334" t="s">
        <v>339</v>
      </c>
      <c r="P32" s="311"/>
    </row>
    <row r="33" spans="1:16" ht="21.65" customHeight="1">
      <c r="A33" s="307" t="s">
        <v>286</v>
      </c>
      <c r="B33" s="308" t="s">
        <v>235</v>
      </c>
      <c r="C33" s="308" t="s">
        <v>396</v>
      </c>
      <c r="D33" s="309">
        <v>0.25</v>
      </c>
      <c r="E33" s="309" t="s">
        <v>260</v>
      </c>
      <c r="F33" s="309" t="s">
        <v>397</v>
      </c>
      <c r="G33" s="332" t="s">
        <v>397</v>
      </c>
      <c r="H33" s="333">
        <v>11</v>
      </c>
      <c r="I33" s="333">
        <v>11</v>
      </c>
      <c r="J33" s="332" t="s">
        <v>398</v>
      </c>
      <c r="K33" s="332" t="s">
        <v>398</v>
      </c>
      <c r="L33" s="332" t="s">
        <v>288</v>
      </c>
      <c r="M33" s="332" t="s">
        <v>288</v>
      </c>
      <c r="N33" s="334" t="s">
        <v>399</v>
      </c>
      <c r="O33" s="334" t="s">
        <v>399</v>
      </c>
      <c r="P33" s="311"/>
    </row>
    <row r="34" spans="1:16" ht="21.65" hidden="1" customHeight="1">
      <c r="A34" s="307" t="s">
        <v>287</v>
      </c>
      <c r="B34" s="308" t="s">
        <v>236</v>
      </c>
      <c r="C34" s="308" t="s">
        <v>204</v>
      </c>
      <c r="D34" s="309">
        <v>0.25</v>
      </c>
      <c r="E34" s="312">
        <v>0</v>
      </c>
      <c r="F34" s="312">
        <v>0</v>
      </c>
      <c r="G34" s="333">
        <v>0</v>
      </c>
      <c r="H34" s="333">
        <v>0</v>
      </c>
      <c r="I34" s="333">
        <v>0</v>
      </c>
      <c r="J34" s="333">
        <v>0</v>
      </c>
      <c r="K34" s="333">
        <v>0</v>
      </c>
      <c r="L34" s="333">
        <v>0</v>
      </c>
      <c r="M34" s="333">
        <v>0</v>
      </c>
      <c r="N34" s="336">
        <v>0</v>
      </c>
      <c r="O34" s="336">
        <v>0</v>
      </c>
      <c r="P34" s="311"/>
    </row>
    <row r="35" spans="1:16" ht="21.65" customHeight="1">
      <c r="A35" s="307" t="s">
        <v>289</v>
      </c>
      <c r="B35" s="308" t="s">
        <v>237</v>
      </c>
      <c r="C35" s="308" t="s">
        <v>400</v>
      </c>
      <c r="D35" s="309">
        <v>0.125</v>
      </c>
      <c r="E35" s="312">
        <v>0</v>
      </c>
      <c r="F35" s="312">
        <v>3</v>
      </c>
      <c r="G35" s="333">
        <v>3</v>
      </c>
      <c r="H35" s="333">
        <v>3</v>
      </c>
      <c r="I35" s="333">
        <v>3</v>
      </c>
      <c r="J35" s="333">
        <v>3</v>
      </c>
      <c r="K35" s="333">
        <v>3</v>
      </c>
      <c r="L35" s="333">
        <v>3</v>
      </c>
      <c r="M35" s="333">
        <v>3</v>
      </c>
      <c r="N35" s="336">
        <v>3</v>
      </c>
      <c r="O35" s="336">
        <v>3</v>
      </c>
      <c r="P35" s="311"/>
    </row>
    <row r="36" spans="1:16" ht="21.65" customHeight="1">
      <c r="A36" s="314" t="s">
        <v>401</v>
      </c>
      <c r="B36" s="315"/>
      <c r="C36" s="315"/>
      <c r="D36" s="315"/>
      <c r="E36" s="316"/>
      <c r="F36" s="316"/>
    </row>
  </sheetData>
  <mergeCells count="2">
    <mergeCell ref="A1:O1"/>
    <mergeCell ref="A2:O2"/>
  </mergeCells>
  <pageMargins left="0" right="0" top="0.75" bottom="0.75" header="0.3" footer="0.3"/>
  <pageSetup paperSize="9" scale="70" orientation="landscape" r:id="rId1"/>
  <colBreaks count="1" manualBreakCount="1">
    <brk id="15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H06-CR46M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CREW 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4" t="str">
        <f>'1. CUTTING DOCKET'!M11</f>
        <v>BRUSHED FLEECE (30/1+8/1) HEAVY WASHING_350GSM</v>
      </c>
      <c r="C7" s="535"/>
      <c r="D7" s="535"/>
      <c r="E7" s="536"/>
    </row>
    <row r="8" spans="1:12" s="62" customFormat="1" ht="409.6" customHeight="1">
      <c r="A8" s="64" t="e">
        <f>'1. CUTTING DOCKET'!#REF!</f>
        <v>#REF!</v>
      </c>
      <c r="B8" s="537"/>
      <c r="C8" s="538"/>
      <c r="D8" s="539"/>
      <c r="E8" s="54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1" t="e">
        <f>'1. CUTTING DOCKET'!#REF!</f>
        <v>#REF!</v>
      </c>
      <c r="C13" s="535"/>
      <c r="D13" s="54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7"/>
      <c r="C14" s="538"/>
      <c r="D14" s="53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3" t="e">
        <f>'1. CUTTING DOCKET'!#REF!</f>
        <v>#REF!</v>
      </c>
      <c r="C17" s="544"/>
      <c r="D17" s="545"/>
      <c r="E17" s="546"/>
    </row>
    <row r="18" spans="1:5" s="62" customFormat="1" ht="90" customHeight="1">
      <c r="A18" s="61" t="e">
        <f>'1. CUTTING DOCKET'!#REF!</f>
        <v>#REF!</v>
      </c>
      <c r="B18" s="531" t="e">
        <f>'1. CUTTING DOCKET'!#REF!</f>
        <v>#REF!</v>
      </c>
      <c r="C18" s="532"/>
      <c r="D18" s="532"/>
      <c r="E18" s="533"/>
    </row>
    <row r="19" spans="1:5" s="62" customFormat="1" ht="409.6" customHeight="1">
      <c r="A19" s="166" t="s">
        <v>166</v>
      </c>
      <c r="B19" s="549"/>
      <c r="C19" s="550"/>
      <c r="D19" s="551"/>
      <c r="E19" s="551"/>
    </row>
    <row r="20" spans="1:5" s="62" customFormat="1" ht="79.5" customHeight="1">
      <c r="A20" s="61" t="e">
        <f>'1. CUTTING DOCKET'!#REF!</f>
        <v>#REF!</v>
      </c>
      <c r="B20" s="531" t="e">
        <f>'1. CUTTING DOCKET'!#REF!</f>
        <v>#REF!</v>
      </c>
      <c r="C20" s="532"/>
      <c r="D20" s="532"/>
      <c r="E20" s="533"/>
    </row>
    <row r="21" spans="1:5" s="62" customFormat="1" ht="346.5" customHeight="1">
      <c r="A21" s="64" t="s">
        <v>117</v>
      </c>
      <c r="B21" s="552"/>
      <c r="C21" s="553"/>
      <c r="D21" s="554"/>
      <c r="E21" s="555"/>
    </row>
    <row r="22" spans="1:5" s="62" customFormat="1" ht="35">
      <c r="A22" s="61" t="e">
        <f>'1. CUTTING DOCKET'!#REF!</f>
        <v>#REF!</v>
      </c>
      <c r="B22" s="547" t="e">
        <f>'1. CUTTING DOCKET'!#REF!</f>
        <v>#REF!</v>
      </c>
      <c r="C22" s="532"/>
      <c r="D22" s="548"/>
      <c r="E22" s="101"/>
    </row>
    <row r="23" spans="1:5" s="62" customFormat="1" ht="299.25" customHeight="1">
      <c r="A23" s="66" t="s">
        <v>100</v>
      </c>
      <c r="B23" s="556"/>
      <c r="C23" s="557"/>
      <c r="D23" s="558"/>
      <c r="E23" s="558"/>
    </row>
    <row r="24" spans="1:5" s="62" customFormat="1" ht="101.5" customHeight="1">
      <c r="A24" s="61" t="e">
        <f>'1. CUTTING DOCKET'!#REF!</f>
        <v>#REF!</v>
      </c>
      <c r="B24" s="547" t="e">
        <f>'1. CUTTING DOCKET'!#REF!</f>
        <v>#REF!</v>
      </c>
      <c r="C24" s="532"/>
      <c r="D24" s="548"/>
      <c r="E24" s="101"/>
    </row>
    <row r="25" spans="1:5" s="62" customFormat="1" ht="362.25" customHeight="1">
      <c r="A25" s="66" t="s">
        <v>172</v>
      </c>
      <c r="B25" s="559" t="s">
        <v>173</v>
      </c>
      <c r="C25" s="560"/>
      <c r="D25" s="561"/>
      <c r="E25" s="113"/>
    </row>
    <row r="26" spans="1:5" s="62" customFormat="1" ht="109.5" customHeight="1">
      <c r="A26" s="61" t="s">
        <v>101</v>
      </c>
      <c r="B26" s="547" t="e">
        <f>'1. CUTTING DOCKET'!#REF!</f>
        <v>#REF!</v>
      </c>
      <c r="C26" s="532"/>
      <c r="D26" s="548"/>
      <c r="E26" s="102"/>
    </row>
    <row r="27" spans="1:5" s="62" customFormat="1" ht="282" customHeight="1">
      <c r="A27" s="66" t="s">
        <v>102</v>
      </c>
      <c r="B27" s="562" t="s">
        <v>167</v>
      </c>
      <c r="C27" s="563"/>
      <c r="D27" s="564"/>
      <c r="E27" s="564"/>
    </row>
    <row r="28" spans="1:5" s="62" customFormat="1" ht="93.65" customHeight="1">
      <c r="A28" s="61" t="e">
        <f>'1. CUTTING DOCKET'!#REF!</f>
        <v>#REF!</v>
      </c>
      <c r="B28" s="547" t="e">
        <f>'1. CUTTING DOCKET'!#REF!</f>
        <v>#REF!</v>
      </c>
      <c r="C28" s="532"/>
      <c r="D28" s="548"/>
      <c r="E28" s="102"/>
    </row>
    <row r="29" spans="1:5" s="62" customFormat="1" ht="273" customHeight="1">
      <c r="A29" s="64" t="s">
        <v>103</v>
      </c>
      <c r="B29" s="565"/>
      <c r="C29" s="566"/>
      <c r="D29" s="567"/>
      <c r="E29" s="567"/>
    </row>
    <row r="30" spans="1:5" s="62" customFormat="1" ht="95.25" customHeight="1">
      <c r="A30" s="61" t="e">
        <f>'1. CUTTING DOCKET'!#REF!</f>
        <v>#REF!</v>
      </c>
      <c r="B30" s="547" t="e">
        <f>'1. CUTTING DOCKET'!#REF!</f>
        <v>#REF!</v>
      </c>
      <c r="C30" s="532"/>
      <c r="D30" s="548"/>
      <c r="E30" s="102"/>
    </row>
    <row r="31" spans="1:5" s="62" customFormat="1" ht="324.75" customHeight="1">
      <c r="A31" s="64"/>
      <c r="B31" s="565"/>
      <c r="C31" s="566"/>
      <c r="D31" s="567"/>
      <c r="E31" s="567"/>
    </row>
    <row r="32" spans="1:5" s="62" customFormat="1" ht="119.5" customHeight="1">
      <c r="A32" s="61" t="s">
        <v>105</v>
      </c>
      <c r="B32" s="547" t="e">
        <f>'1. CUTTING DOCKET'!#REF!</f>
        <v>#REF!</v>
      </c>
      <c r="C32" s="532"/>
      <c r="D32" s="548"/>
      <c r="E32" s="102"/>
    </row>
    <row r="33" spans="1:9" s="62" customFormat="1" ht="287.25" customHeight="1">
      <c r="A33" s="64" t="s">
        <v>106</v>
      </c>
      <c r="B33" s="565"/>
      <c r="C33" s="566"/>
      <c r="D33" s="567"/>
      <c r="E33" s="567"/>
    </row>
    <row r="34" spans="1:9" s="62" customFormat="1" ht="71.5" customHeight="1">
      <c r="A34" s="61" t="s">
        <v>96</v>
      </c>
      <c r="B34" s="547" t="s">
        <v>38</v>
      </c>
      <c r="C34" s="532"/>
      <c r="D34" s="548"/>
      <c r="E34" s="102"/>
    </row>
    <row r="35" spans="1:9" s="62" customFormat="1" ht="87" customHeight="1">
      <c r="A35" s="64" t="s">
        <v>104</v>
      </c>
      <c r="B35" s="565"/>
      <c r="C35" s="566"/>
      <c r="D35" s="567"/>
      <c r="E35" s="567"/>
    </row>
    <row r="36" spans="1:9" s="62" customFormat="1" ht="63.65" customHeight="1">
      <c r="A36" s="61" t="s">
        <v>97</v>
      </c>
      <c r="B36" s="547" t="s">
        <v>92</v>
      </c>
      <c r="C36" s="532"/>
      <c r="D36" s="548"/>
      <c r="E36" s="102"/>
    </row>
    <row r="37" spans="1:9" s="62" customFormat="1" ht="97.5" customHeight="1">
      <c r="A37" s="64" t="s">
        <v>104</v>
      </c>
      <c r="B37" s="565"/>
      <c r="C37" s="566"/>
      <c r="D37" s="567"/>
      <c r="E37" s="567"/>
    </row>
    <row r="38" spans="1:9" s="62" customFormat="1" ht="97.5" customHeight="1">
      <c r="A38" s="98" t="e">
        <f>'1. CUTTING DOCKET'!#REF!</f>
        <v>#REF!</v>
      </c>
      <c r="B38" s="568" t="e">
        <f>'1. CUTTING DOCKET'!#REF!</f>
        <v>#REF!</v>
      </c>
      <c r="C38" s="569"/>
      <c r="D38" s="570"/>
      <c r="E38" s="103"/>
    </row>
    <row r="39" spans="1:9" s="62" customFormat="1" ht="221.5" customHeight="1">
      <c r="A39" s="64"/>
      <c r="B39" s="571"/>
      <c r="C39" s="572"/>
      <c r="D39" s="571"/>
      <c r="E39" s="571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2E9CB-F875-4483-AA20-1C00399CB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8FF36-BA2E-4C50-B9AA-B3C7ACA06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</vt:lpstr>
      <vt:lpstr>MEN'S-CREWNECK-TANG 4% CD-18-01</vt:lpstr>
      <vt:lpstr>2. TRIM CARD (GREY)</vt:lpstr>
      <vt:lpstr>3. ĐỊNH VỊ HÌNH IN.THÊU</vt:lpstr>
      <vt:lpstr>'1. CUTTING DOCKET'!Print_Area</vt:lpstr>
      <vt:lpstr>'2. TRIM CARD'!Print_Area</vt:lpstr>
      <vt:lpstr>'2. TRIM CARD (GREY)'!Print_Area</vt:lpstr>
      <vt:lpstr>GREY!Print_Area</vt:lpstr>
      <vt:lpstr>'MEN''S-CREWNECK-TANG 4% CD-18-01'!Print_Area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2024-07-18T03:05:28Z</cp:lastPrinted>
  <dcterms:created xsi:type="dcterms:W3CDTF">2016-05-06T01:47:29Z</dcterms:created>
  <dcterms:modified xsi:type="dcterms:W3CDTF">2024-07-18T03:06:04Z</dcterms:modified>
</cp:coreProperties>
</file>